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worldhealthorg-my.sharepoint.com/personal/panlilioj_who_int/Documents/covid19_vaccination_analysis/data/input/"/>
    </mc:Choice>
  </mc:AlternateContent>
  <xr:revisionPtr revIDLastSave="5" documentId="8_{A80F2299-EEB2-4112-A4BA-04E72632C0AA}" xr6:coauthVersionLast="47" xr6:coauthVersionMax="47" xr10:uidLastSave="{F4D0A0E9-0A9B-44E8-8D9F-E860EB8A4267}"/>
  <bookViews>
    <workbookView xWindow="43080" yWindow="-120" windowWidth="29040" windowHeight="15720" activeTab="4" xr2:uid="{09ECBDA5-35BF-4F6F-83FF-9832054A69E9}"/>
  </bookViews>
  <sheets>
    <sheet name="INTRO" sheetId="1" r:id="rId1"/>
    <sheet name="Utilities" sheetId="5" r:id="rId2"/>
    <sheet name="Tracking &gt;&gt;" sheetId="8" r:id="rId3"/>
    <sheet name="Overview" sheetId="7" r:id="rId4"/>
    <sheet name="Funding tracker" sheetId="4" r:id="rId5"/>
    <sheet name="Other actions identified" sheetId="10" r:id="rId6"/>
    <sheet name="Extract &gt;&gt;" sheetId="14" r:id="rId7"/>
    <sheet name="Slides making" sheetId="13" r:id="rId8"/>
    <sheet name="SCM &amp; DO contact list" sheetId="6" r:id="rId9"/>
    <sheet name="Sources &gt;&gt;" sheetId="9" r:id="rId10"/>
    <sheet name="ISO Code" sheetId="15" r:id="rId11"/>
  </sheets>
  <definedNames>
    <definedName name="_xlnm._FilterDatabase" localSheetId="4" hidden="1">'Funding tracker'!$A$1:$A$60</definedName>
    <definedName name="_xlnm._FilterDatabase" localSheetId="10" hidden="1">'ISO Code'!$A$1:$AE$1</definedName>
    <definedName name="_xlnm._FilterDatabase" localSheetId="8" hidden="1">'SCM &amp; DO contact list'!$A$1:$G$161</definedName>
  </definedNames>
  <calcPr calcId="191029"/>
  <pivotCaches>
    <pivotCache cacheId="64"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0" i="7" l="1"/>
  <c r="E264" i="7" l="1"/>
  <c r="F264" i="7"/>
  <c r="G264" i="7"/>
  <c r="H264" i="7"/>
  <c r="I264" i="7"/>
  <c r="J264" i="7"/>
  <c r="K264" i="7"/>
  <c r="L264" i="7"/>
  <c r="M264" i="7"/>
  <c r="N264" i="7"/>
  <c r="O264" i="7"/>
  <c r="D264" i="7"/>
  <c r="E263" i="7"/>
  <c r="F263" i="7"/>
  <c r="G263" i="7"/>
  <c r="H263" i="7"/>
  <c r="I263" i="7"/>
  <c r="J263" i="7"/>
  <c r="K263" i="7"/>
  <c r="L263" i="7"/>
  <c r="M263" i="7"/>
  <c r="N263" i="7"/>
  <c r="O263" i="7"/>
  <c r="O53" i="7"/>
  <c r="O54" i="7"/>
  <c r="B87" i="15"/>
  <c r="B88" i="15"/>
  <c r="B89" i="15"/>
  <c r="B90" i="15"/>
  <c r="B91" i="15"/>
  <c r="B92" i="15"/>
  <c r="B93" i="15"/>
  <c r="B94" i="15"/>
  <c r="B95" i="15"/>
  <c r="B96" i="15"/>
  <c r="B97" i="15"/>
  <c r="B98" i="15"/>
  <c r="B99" i="15"/>
  <c r="B100" i="15"/>
  <c r="B101" i="15"/>
  <c r="B102" i="15"/>
  <c r="B103" i="15"/>
  <c r="B104" i="15"/>
  <c r="B105" i="15"/>
  <c r="B106" i="15"/>
  <c r="B107" i="15"/>
  <c r="B109" i="15"/>
  <c r="B110" i="15"/>
  <c r="B111" i="15"/>
  <c r="B112" i="15"/>
  <c r="B113" i="15"/>
  <c r="B114"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86" i="15"/>
  <c r="D263" i="7"/>
  <c r="N261" i="7" l="1"/>
  <c r="J262" i="7"/>
  <c r="N262" i="7"/>
  <c r="J261" i="7"/>
  <c r="F261" i="7"/>
  <c r="E262" i="7"/>
  <c r="I262" i="7"/>
  <c r="M262" i="7"/>
  <c r="G262" i="7"/>
  <c r="K262" i="7"/>
  <c r="O262" i="7"/>
  <c r="D262" i="7"/>
  <c r="H262" i="7"/>
  <c r="L262" i="7"/>
  <c r="F262" i="7"/>
  <c r="E261" i="7"/>
  <c r="L261" i="7"/>
  <c r="H261" i="7"/>
  <c r="D261" i="7"/>
  <c r="O261" i="7"/>
  <c r="K261" i="7"/>
  <c r="G261" i="7"/>
  <c r="M261" i="7"/>
  <c r="I261" i="7"/>
  <c r="E291" i="7"/>
  <c r="F291" i="7"/>
  <c r="D291" i="7"/>
  <c r="G291" i="7"/>
  <c r="E290" i="7" l="1"/>
  <c r="F289" i="7"/>
  <c r="D289" i="7"/>
  <c r="F290" i="7"/>
  <c r="G290" i="7"/>
  <c r="D290" i="7"/>
  <c r="E260" i="7"/>
  <c r="I260" i="7"/>
  <c r="M260" i="7"/>
  <c r="G260" i="7"/>
  <c r="K260" i="7"/>
  <c r="O260" i="7"/>
  <c r="D260" i="7"/>
  <c r="H260" i="7"/>
  <c r="L260" i="7"/>
  <c r="J260" i="7"/>
  <c r="N260" i="7"/>
  <c r="F260" i="7"/>
  <c r="E289" i="7"/>
  <c r="G289" i="7"/>
  <c r="E288" i="7" l="1"/>
  <c r="F288" i="7"/>
  <c r="G288" i="7"/>
  <c r="D288" i="7"/>
  <c r="E259" i="7" l="1"/>
  <c r="I259" i="7"/>
  <c r="M259" i="7"/>
  <c r="G259" i="7"/>
  <c r="K259" i="7"/>
  <c r="O259" i="7"/>
  <c r="D259" i="7"/>
  <c r="H259" i="7"/>
  <c r="L259" i="7"/>
  <c r="F259" i="7"/>
  <c r="J259" i="7"/>
  <c r="N259" i="7"/>
  <c r="E287" i="7" l="1"/>
  <c r="G287" i="7"/>
  <c r="F287" i="7"/>
  <c r="D287" i="7"/>
  <c r="O52" i="7" l="1"/>
  <c r="E258" i="7"/>
  <c r="I258" i="7"/>
  <c r="M258" i="7"/>
  <c r="G258" i="7"/>
  <c r="K258" i="7"/>
  <c r="O258" i="7"/>
  <c r="D258" i="7"/>
  <c r="H258" i="7"/>
  <c r="L258" i="7"/>
  <c r="F258" i="7"/>
  <c r="J258" i="7"/>
  <c r="N258" i="7"/>
  <c r="D52" i="7"/>
  <c r="L52" i="7"/>
  <c r="H52" i="7"/>
  <c r="H53" i="7"/>
  <c r="L53" i="7"/>
  <c r="E257" i="7" l="1"/>
  <c r="K257" i="7"/>
  <c r="L257" i="7"/>
  <c r="I257" i="7"/>
  <c r="O257" i="7"/>
  <c r="N257" i="7"/>
  <c r="M257" i="7"/>
  <c r="D257" i="7"/>
  <c r="F257" i="7"/>
  <c r="G257" i="7"/>
  <c r="H257" i="7"/>
  <c r="J257" i="7"/>
  <c r="E286" i="7"/>
  <c r="D286" i="7"/>
  <c r="F286" i="7"/>
  <c r="G286" i="7"/>
  <c r="H174" i="7"/>
  <c r="H73" i="7"/>
  <c r="H7" i="7"/>
  <c r="D57" i="1"/>
  <c r="K256" i="7" l="1"/>
  <c r="O256" i="7"/>
  <c r="D256" i="7"/>
  <c r="H256" i="7"/>
  <c r="E256" i="7"/>
  <c r="L256" i="7"/>
  <c r="N256" i="7"/>
  <c r="I256" i="7"/>
  <c r="J256" i="7"/>
  <c r="F256" i="7"/>
  <c r="M256" i="7"/>
  <c r="G256" i="7"/>
  <c r="D8" i="7"/>
  <c r="E255" i="7"/>
  <c r="K255" i="7"/>
  <c r="I255" i="7"/>
  <c r="O255" i="7"/>
  <c r="F255" i="7"/>
  <c r="M255" i="7"/>
  <c r="D255" i="7"/>
  <c r="J255" i="7"/>
  <c r="L255" i="7"/>
  <c r="G255" i="7"/>
  <c r="H255" i="7"/>
  <c r="N255" i="7"/>
  <c r="E285" i="7"/>
  <c r="G285" i="7"/>
  <c r="F285" i="7"/>
  <c r="D285" i="7"/>
  <c r="E174" i="7"/>
  <c r="G174" i="7"/>
  <c r="I174" i="7"/>
  <c r="H61" i="7"/>
  <c r="G63" i="7"/>
  <c r="D3" i="10"/>
  <c r="B3" i="10"/>
  <c r="C3" i="10"/>
  <c r="G284" i="7" l="1"/>
  <c r="E284" i="7"/>
  <c r="D284" i="7"/>
  <c r="F284" i="7"/>
  <c r="E283" i="7"/>
  <c r="F283" i="7"/>
  <c r="G283" i="7"/>
  <c r="D283" i="7"/>
  <c r="E61" i="7"/>
  <c r="D61" i="7"/>
  <c r="H55" i="7"/>
  <c r="H54" i="7"/>
  <c r="D53" i="7"/>
  <c r="D54" i="7"/>
  <c r="L54" i="7"/>
  <c r="H76" i="7"/>
  <c r="H26" i="13" s="1"/>
  <c r="H180" i="7"/>
  <c r="H179" i="7"/>
  <c r="H177" i="7"/>
  <c r="F12" i="7"/>
  <c r="J10" i="13" s="1"/>
  <c r="D12" i="7"/>
  <c r="H78" i="7"/>
  <c r="J26" i="13" s="1"/>
  <c r="H77" i="7"/>
  <c r="I26" i="13" s="1"/>
  <c r="H79" i="7"/>
  <c r="K26" i="13" s="1"/>
  <c r="H12" i="7"/>
  <c r="J11" i="13" s="1"/>
  <c r="I77" i="7"/>
  <c r="I27" i="13" s="1"/>
  <c r="G77" i="7"/>
  <c r="I23" i="13" s="1"/>
  <c r="E77" i="7"/>
  <c r="I24" i="13" s="1"/>
  <c r="G12" i="7"/>
  <c r="J8" i="13" s="1"/>
  <c r="I12" i="7"/>
  <c r="J12" i="13" s="1"/>
  <c r="E12" i="7"/>
  <c r="J9" i="13" s="1"/>
  <c r="O61" i="7"/>
  <c r="N61" i="7"/>
  <c r="O63" i="7"/>
  <c r="K61" i="7"/>
  <c r="M61" i="7"/>
  <c r="L61" i="7"/>
  <c r="N63" i="7"/>
  <c r="J61" i="7"/>
  <c r="F63" i="7"/>
  <c r="G61" i="7"/>
  <c r="D55" i="7"/>
  <c r="E63" i="7"/>
  <c r="F61" i="7"/>
  <c r="M63" i="7"/>
  <c r="L63" i="7"/>
  <c r="K63" i="7"/>
  <c r="H63" i="7"/>
  <c r="I61" i="7"/>
  <c r="J63" i="7"/>
  <c r="I63" i="7"/>
  <c r="F77" i="7"/>
  <c r="I25" i="13" s="1"/>
  <c r="K253" i="7" l="1"/>
  <c r="N253" i="7"/>
  <c r="G253" i="7"/>
  <c r="L253" i="7"/>
  <c r="M253" i="7"/>
  <c r="H253" i="7"/>
  <c r="I253" i="7"/>
  <c r="D253" i="7"/>
  <c r="J253" i="7"/>
  <c r="O253" i="7"/>
  <c r="F253" i="7"/>
  <c r="E253" i="7"/>
  <c r="D9" i="7"/>
  <c r="D7" i="7"/>
  <c r="D77" i="7"/>
  <c r="D174" i="7"/>
  <c r="F174" i="7"/>
  <c r="D73" i="7"/>
  <c r="C2" i="10"/>
  <c r="B2" i="10"/>
  <c r="I73" i="7"/>
  <c r="G73" i="7"/>
  <c r="F73" i="7"/>
  <c r="E73" i="7"/>
  <c r="I7" i="7"/>
  <c r="E7" i="7"/>
  <c r="E252" i="7" l="1"/>
  <c r="I252" i="7"/>
  <c r="M252" i="7"/>
  <c r="G252" i="7"/>
  <c r="K252" i="7"/>
  <c r="O252" i="7"/>
  <c r="D252" i="7"/>
  <c r="H252" i="7"/>
  <c r="L252" i="7"/>
  <c r="F252" i="7"/>
  <c r="J252" i="7"/>
  <c r="N252" i="7"/>
  <c r="F254" i="7"/>
  <c r="E254" i="7"/>
  <c r="K254" i="7"/>
  <c r="L254" i="7"/>
  <c r="J254" i="7"/>
  <c r="I254" i="7"/>
  <c r="O254" i="7"/>
  <c r="M254" i="7"/>
  <c r="D254" i="7"/>
  <c r="N254" i="7"/>
  <c r="G254" i="7"/>
  <c r="H254" i="7"/>
  <c r="D251" i="7"/>
  <c r="E251" i="7"/>
  <c r="I251" i="7"/>
  <c r="M251" i="7"/>
  <c r="F251" i="7"/>
  <c r="G251" i="7"/>
  <c r="K251" i="7"/>
  <c r="O251" i="7"/>
  <c r="H251" i="7"/>
  <c r="L251" i="7"/>
  <c r="J251" i="7"/>
  <c r="N251" i="7"/>
  <c r="F250" i="7"/>
  <c r="J250" i="7"/>
  <c r="N250" i="7"/>
  <c r="H250" i="7"/>
  <c r="L250" i="7"/>
  <c r="D250" i="7"/>
  <c r="E250" i="7"/>
  <c r="I250" i="7"/>
  <c r="M250" i="7"/>
  <c r="G250" i="7"/>
  <c r="K250" i="7"/>
  <c r="O250" i="7"/>
  <c r="E281" i="7"/>
  <c r="F281" i="7"/>
  <c r="G281" i="7"/>
  <c r="D281" i="7"/>
  <c r="E64" i="7"/>
  <c r="G62" i="7"/>
  <c r="L64" i="7"/>
  <c r="F64" i="7"/>
  <c r="L62" i="7"/>
  <c r="N64" i="7"/>
  <c r="I64" i="7"/>
  <c r="H64" i="7"/>
  <c r="O64" i="7"/>
  <c r="F62" i="7"/>
  <c r="I62" i="7"/>
  <c r="E62" i="7"/>
  <c r="K64" i="7"/>
  <c r="G64" i="7"/>
  <c r="J62" i="7"/>
  <c r="K62" i="7"/>
  <c r="N62" i="7"/>
  <c r="O62" i="7"/>
  <c r="M64" i="7"/>
  <c r="H62" i="7"/>
  <c r="M62" i="7"/>
  <c r="J64" i="7"/>
  <c r="D13" i="7"/>
  <c r="L266" i="7" l="1"/>
  <c r="F7" i="7"/>
  <c r="G7" i="7"/>
  <c r="D278" i="7"/>
  <c r="F278" i="7"/>
  <c r="E279" i="7"/>
  <c r="E280" i="7"/>
  <c r="E278" i="7"/>
  <c r="E282" i="7"/>
  <c r="D280" i="7"/>
  <c r="D279" i="7"/>
  <c r="F266" i="7"/>
  <c r="G282" i="7"/>
  <c r="F279" i="7"/>
  <c r="O266" i="7"/>
  <c r="G279" i="7"/>
  <c r="G266" i="7"/>
  <c r="F280" i="7"/>
  <c r="G280" i="7"/>
  <c r="N266" i="7"/>
  <c r="D282" i="7"/>
  <c r="J266" i="7"/>
  <c r="G278" i="7"/>
  <c r="M266" i="7"/>
  <c r="D266" i="7"/>
  <c r="E266" i="7"/>
  <c r="I266" i="7"/>
  <c r="F282" i="7"/>
  <c r="H266" i="7"/>
  <c r="K266" i="7"/>
  <c r="D62" i="7"/>
  <c r="D64" i="7"/>
  <c r="D63" i="7"/>
  <c r="G7" i="13"/>
  <c r="D180" i="7"/>
  <c r="K174" i="7" s="1"/>
  <c r="I10" i="7"/>
  <c r="H12" i="13" s="1"/>
  <c r="F7" i="13"/>
  <c r="H10" i="7"/>
  <c r="H11" i="13" s="1"/>
  <c r="F10" i="7"/>
  <c r="H10" i="13" s="1"/>
  <c r="D175" i="7"/>
  <c r="D74" i="7"/>
  <c r="F22" i="13" s="1"/>
  <c r="I79" i="7"/>
  <c r="K27" i="13" s="1"/>
  <c r="E76" i="7"/>
  <c r="H24" i="13" s="1"/>
  <c r="E78" i="7"/>
  <c r="J24" i="13" s="1"/>
  <c r="F180" i="7"/>
  <c r="I177" i="7"/>
  <c r="G177" i="7"/>
  <c r="G78" i="7"/>
  <c r="J23" i="13" s="1"/>
  <c r="I180" i="7"/>
  <c r="F179" i="7"/>
  <c r="E79" i="7"/>
  <c r="K24" i="13" s="1"/>
  <c r="G79" i="7"/>
  <c r="K23" i="13" s="1"/>
  <c r="D10" i="7"/>
  <c r="G179" i="7"/>
  <c r="D177" i="7"/>
  <c r="H13" i="7"/>
  <c r="K11" i="13" s="1"/>
  <c r="F76" i="7"/>
  <c r="H25" i="13" s="1"/>
  <c r="D76" i="7"/>
  <c r="G180" i="7"/>
  <c r="E179" i="7"/>
  <c r="E180" i="7"/>
  <c r="D79" i="7"/>
  <c r="F78" i="7"/>
  <c r="J25" i="13" s="1"/>
  <c r="H11" i="7"/>
  <c r="I11" i="13" s="1"/>
  <c r="I179" i="7"/>
  <c r="G13" i="7"/>
  <c r="K8" i="13" s="1"/>
  <c r="E177" i="7"/>
  <c r="D176" i="7"/>
  <c r="I76" i="7"/>
  <c r="H27" i="13" s="1"/>
  <c r="E13" i="7"/>
  <c r="K9" i="13" s="1"/>
  <c r="F177" i="7"/>
  <c r="D179" i="7"/>
  <c r="F13" i="7"/>
  <c r="K10" i="13" s="1"/>
  <c r="D78" i="7"/>
  <c r="D75" i="7"/>
  <c r="G22" i="13" s="1"/>
  <c r="G11" i="7"/>
  <c r="F79" i="7"/>
  <c r="K25" i="13" s="1"/>
  <c r="E11" i="7"/>
  <c r="I9" i="13" s="1"/>
  <c r="I11" i="7"/>
  <c r="G76" i="7"/>
  <c r="H23" i="13" s="1"/>
  <c r="I78" i="7"/>
  <c r="J27" i="13" s="1"/>
  <c r="F11" i="7"/>
  <c r="I10" i="13" s="1"/>
  <c r="D11" i="7"/>
  <c r="I13" i="7"/>
  <c r="K12" i="13" s="1"/>
  <c r="E10" i="7"/>
  <c r="H9" i="13" s="1"/>
  <c r="G10" i="7"/>
  <c r="H8" i="13" s="1"/>
  <c r="J267" i="7" l="1"/>
  <c r="I267" i="7"/>
  <c r="K267" i="7"/>
  <c r="H267" i="7"/>
  <c r="O267" i="7"/>
  <c r="E267" i="7"/>
  <c r="G267" i="7"/>
  <c r="M267" i="7"/>
  <c r="N267" i="7"/>
  <c r="F267" i="7"/>
  <c r="G292" i="7"/>
  <c r="F292" i="7"/>
  <c r="D292" i="7"/>
  <c r="D293" i="7" s="1"/>
  <c r="E292" i="7"/>
  <c r="I8" i="13"/>
  <c r="D14" i="7"/>
  <c r="E7" i="13" s="1"/>
  <c r="D80" i="7"/>
  <c r="E22" i="13" s="1"/>
  <c r="D181" i="7"/>
  <c r="E293" i="7" l="1"/>
  <c r="F293" i="7" s="1"/>
  <c r="G293" i="7" s="1"/>
</calcChain>
</file>

<file path=xl/sharedStrings.xml><?xml version="1.0" encoding="utf-8"?>
<sst xmlns="http://schemas.openxmlformats.org/spreadsheetml/2006/main" count="7500" uniqueCount="1328">
  <si>
    <t>CoVDP funding request tracking</t>
  </si>
  <si>
    <t>Last update:</t>
  </si>
  <si>
    <t>&lt;&lt; To update</t>
  </si>
  <si>
    <t>Scope:</t>
  </si>
  <si>
    <t>Requests discussed received by CoVDP - Discussed during CoVDP Tuesday Funding Alignment call</t>
  </si>
  <si>
    <t>Sources:</t>
  </si>
  <si>
    <t>Tracker updated based on CoVDP Tuesday Funding Alignment calls and email threads</t>
  </si>
  <si>
    <t>Detailed CoVDP Funding process available here:</t>
  </si>
  <si>
    <t>https://worldhealthorg.sharepoint.com/:p:/r/sites/COVID19VaccineDeliveryFacility/Shared%20Documents/General/02%20Workstreams/02%20Delivery%20Funding/5.%20CoVDP%20Funding%20process%20%26%20tracking/1.%20SOP%20and%20templates/20220311%20-%20CoVDP%20Funding%20process%20-%20Focus%20on%20Tuesday%20call%20ToRs%20v6.pptx?d=w27f4a7a5efc24add8f9362f9a2423ae2&amp;csf=1&amp;web=1&amp;e=CJUIVy</t>
  </si>
  <si>
    <t xml:space="preserve"> </t>
  </si>
  <si>
    <t>Type of output expected:</t>
  </si>
  <si>
    <t>Definitions:</t>
  </si>
  <si>
    <t>Total funding requests received</t>
  </si>
  <si>
    <t>Total Funding requests received by CoVDP, including requests not yet assessed / discussed with funders (urgent and standard requests)</t>
  </si>
  <si>
    <t>Pending additional details and/or formal request</t>
  </si>
  <si>
    <t>Informal funding requests received, missing detailed information to inform decision making. Desk Officer and/or SCM responsible for collecting missing data</t>
  </si>
  <si>
    <t>Pending identification of funding sources</t>
  </si>
  <si>
    <t>Formal funding request received / detailed information collected. Request to be discussed during Tuesday Funding Alignment calls with funders to identify sources of funding and agree on next steps</t>
  </si>
  <si>
    <t>Pending partners internal approval</t>
  </si>
  <si>
    <t>Sources of funding identified and total amount to be funded confirmed, internal processes ongoing to approve the disbursement of funds</t>
  </si>
  <si>
    <t>Approved pending disbursement</t>
  </si>
  <si>
    <t>Request approved by funders, pending disbursement of funds to CO, government or in-country partners, depending on countries / organizations / agreement in place</t>
  </si>
  <si>
    <t>Funds disbursed</t>
  </si>
  <si>
    <t>Funds disbursed to CO or government or in-country partners, depending on countries / organizations / agreement in place - At this stage, there is no confirmation of the utilization of the funds in country</t>
  </si>
  <si>
    <t>Out of CoVDP scope</t>
  </si>
  <si>
    <t>Funding request received by CoVDP and identified as non-urgent / non-relevant for CoVDP, by funders. To be managed through other standard processes (e.g., CDS application, HAC standard process)</t>
  </si>
  <si>
    <t>Instructions:</t>
  </si>
  <si>
    <t>Description of tabs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</si>
  <si>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</si>
  <si>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</si>
  <si>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</si>
  <si>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</si>
  <si>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</si>
  <si>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</si>
  <si>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</si>
  <si>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</si>
  <si>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</si>
  <si>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</si>
  <si>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</si>
  <si>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</si>
  <si>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</si>
  <si>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</si>
  <si>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</si>
  <si>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</si>
  <si>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</si>
  <si>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</si>
  <si>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</si>
  <si>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Utilities</t>
  </si>
  <si>
    <t>To be updated only when required (e.g., new funders included in the process)</t>
  </si>
  <si>
    <t>List of options used in the Funding tracker to complete some information</t>
  </si>
  <si>
    <t>Overview</t>
  </si>
  <si>
    <t>Automatic update based on Funding tracker tab</t>
  </si>
  <si>
    <t>Overview of status of funding requests (urgent and standard requests), through different lenses + KPIs (i.e., lead time, TA support)</t>
  </si>
  <si>
    <t>Funding tracker</t>
  </si>
  <si>
    <t>Manual update required on a daily basis</t>
  </si>
  <si>
    <t>List of funding requests received by CoVDP Funding team, with details on the request, tracking of the request within the CoVDP Funding process (incl. Tracking of dates), tracking of next steps. Grey column automatically updated. Other columns to be updated/completed manually</t>
  </si>
  <si>
    <t>Requests involving WHO</t>
  </si>
  <si>
    <t>Extract from Funding tracker - for WHO visibility</t>
  </si>
  <si>
    <t>Other actions identified</t>
  </si>
  <si>
    <t>Other topics discussed during the Tuesday Funding Alignment call - Not requiring disbursement of funds (e.g., Political advocacy required to accelerate signature of documents related to Funding)</t>
  </si>
  <si>
    <t>Sources</t>
  </si>
  <si>
    <t>To be updated only when required (e.g., change in SCMs and/or DOs list)</t>
  </si>
  <si>
    <t>List of SCMs and DOs for the 92 AMC countries</t>
  </si>
  <si>
    <t>Funding partners</t>
  </si>
  <si>
    <t>UNICEF</t>
  </si>
  <si>
    <t>WHO</t>
  </si>
  <si>
    <t>GAVI</t>
  </si>
  <si>
    <t>WB</t>
  </si>
  <si>
    <t>Others</t>
  </si>
  <si>
    <t>USAID</t>
  </si>
  <si>
    <t>Process status</t>
  </si>
  <si>
    <t>yes</t>
  </si>
  <si>
    <t>no</t>
  </si>
  <si>
    <t>Funding partners lead time targets</t>
  </si>
  <si>
    <t>Days from request received from disbursement</t>
  </si>
  <si>
    <t>TA requests</t>
  </si>
  <si>
    <t>TA support</t>
  </si>
  <si>
    <t>Overview of tracking (all requests)</t>
  </si>
  <si>
    <t>By amount of funds requested</t>
  </si>
  <si>
    <t>Data to be extracted for CoVDP Global KPIs Dashboard + Waterfall slides (overall snapshot shared during CCS meetings and Tuesday Funding Alignment calls)</t>
  </si>
  <si>
    <t>Process steps</t>
  </si>
  <si>
    <t>Amount of funds requested / to be disbursed (USD)</t>
  </si>
  <si>
    <t>Total</t>
  </si>
  <si>
    <t>Approved pending disbursement &lt;15 days</t>
  </si>
  <si>
    <t>Approved pending disbursement &gt;15 days</t>
  </si>
  <si>
    <t>By amount of funds requested and country</t>
  </si>
  <si>
    <t>Type of request</t>
  </si>
  <si>
    <t>(All)</t>
  </si>
  <si>
    <t>&lt;&lt; Refresh the table to see latest data</t>
  </si>
  <si>
    <t>Sum of Amount tracked through this row</t>
  </si>
  <si>
    <t>Column Labels</t>
  </si>
  <si>
    <t>Row Labels</t>
  </si>
  <si>
    <t>Burkina Faso</t>
  </si>
  <si>
    <t>Chad</t>
  </si>
  <si>
    <t>DRC</t>
  </si>
  <si>
    <t>Ethiopia</t>
  </si>
  <si>
    <t>Lao</t>
  </si>
  <si>
    <t>Sierra Leone</t>
  </si>
  <si>
    <t>South Sudan</t>
  </si>
  <si>
    <t>Yemen</t>
  </si>
  <si>
    <t>Ghana</t>
  </si>
  <si>
    <t>Nigeria</t>
  </si>
  <si>
    <t>Afghanistan</t>
  </si>
  <si>
    <t>Sudan</t>
  </si>
  <si>
    <t>Somalia</t>
  </si>
  <si>
    <t>Kenya</t>
  </si>
  <si>
    <t>Malawi</t>
  </si>
  <si>
    <t>Djibouti</t>
  </si>
  <si>
    <t>Central African Republic</t>
  </si>
  <si>
    <t>Guinea-Bissau</t>
  </si>
  <si>
    <t>Côte d'Ivoire</t>
  </si>
  <si>
    <t>Grand Total</t>
  </si>
  <si>
    <t>By number of request received and country</t>
  </si>
  <si>
    <t>Count of Amount tracked through this row</t>
  </si>
  <si>
    <t>Lead time from comprehensive request to disbursement of funds (all requests)</t>
  </si>
  <si>
    <t>Overall (since January 2022)</t>
  </si>
  <si>
    <t>Data to be extracted for CoVDP Global KPIs Dashboard + Waterfall slide (overall snapshot)</t>
  </si>
  <si>
    <t>Lead Time using Working Days</t>
  </si>
  <si>
    <t>Lead Time using Working Days and Gavi Adjustment as discussed</t>
  </si>
  <si>
    <t>New adjusted lead time KPIs</t>
  </si>
  <si>
    <t>Average lead time (Calendar Days) - Current</t>
  </si>
  <si>
    <r>
      <t xml:space="preserve">Average lead time (Days) - Last period </t>
    </r>
    <r>
      <rPr>
        <b/>
        <sz val="11"/>
        <color rgb="FFFF0000"/>
        <rFont val="Calibri"/>
        <family val="2"/>
        <scheme val="minor"/>
      </rPr>
      <t>(to be updated every 2 weeks, manually - Every Friday, Copy paste the cells D23-D26 in cells E23-26)</t>
    </r>
  </si>
  <si>
    <t>Average lead time (Working Days) - Current</t>
  </si>
  <si>
    <r>
      <t xml:space="preserve">Average lead time (Days) - Last period </t>
    </r>
    <r>
      <rPr>
        <b/>
        <sz val="8"/>
        <color rgb="FFFF0000"/>
        <rFont val="Calibri"/>
        <family val="2"/>
        <scheme val="minor"/>
      </rPr>
      <t>(to be updated every 2 weeks, manually - Every Friday, Copy paste the cells D23-D26 in cells E23-26)</t>
    </r>
  </si>
  <si>
    <t xml:space="preserve">Note: No average as Gavi uses a different metric to WHO and UNICEF in this table, as discussed 21/04/2022. </t>
  </si>
  <si>
    <t>By month (focus only on request disbursed during the month)</t>
  </si>
  <si>
    <t>Month</t>
  </si>
  <si>
    <t>Average lead time (Days)</t>
  </si>
  <si>
    <t>Focus on specific country - all types of requests</t>
  </si>
  <si>
    <t>Country &gt;&gt;</t>
  </si>
  <si>
    <t>&lt;&lt; Select a country to update the table below</t>
  </si>
  <si>
    <t>Data to be extracted for Waterfall slide focus on a specific country - The waterfall should be copy/paste on the bottom part of the "Country Dashboard slide" for the CCS calls</t>
  </si>
  <si>
    <t>Total urgent funding requests received</t>
  </si>
  <si>
    <t>Focus on urgent requests only</t>
  </si>
  <si>
    <t>By number of request received and countries</t>
  </si>
  <si>
    <t>By amount of funds requested and countries</t>
  </si>
  <si>
    <t>Focus on standard requests only</t>
  </si>
  <si>
    <t>By number of request received</t>
  </si>
  <si>
    <t>Standard</t>
  </si>
  <si>
    <t>Focus on Out of scope requests</t>
  </si>
  <si>
    <t>Out of scope</t>
  </si>
  <si>
    <t>Focus on TA requests</t>
  </si>
  <si>
    <t>Data to be extracted for CoVDP Global KPIs Dashboard</t>
  </si>
  <si>
    <t>Amount of funds requested / to be disbursed (USD) - TA requests only</t>
  </si>
  <si>
    <t>KPI</t>
  </si>
  <si>
    <t>% of TA funding requests fulfilled compared to total TA request received</t>
  </si>
  <si>
    <t>Details on the request</t>
  </si>
  <si>
    <t>Utilization rate (%)</t>
  </si>
  <si>
    <t>&lt;&lt; refresh the table to see the latest data</t>
  </si>
  <si>
    <t>Funds disbursed (yes / no)</t>
  </si>
  <si>
    <t>Source of funding identified (Details)</t>
  </si>
  <si>
    <t>Country supported</t>
  </si>
  <si>
    <t>Average of Estimated utilization rate</t>
  </si>
  <si>
    <t>AVERAGE</t>
  </si>
  <si>
    <t>Disbursment per country per month</t>
  </si>
  <si>
    <t>&lt;&lt; update the countries</t>
  </si>
  <si>
    <t>Countries</t>
  </si>
  <si>
    <t>Total disbursment (USD)</t>
  </si>
  <si>
    <t>Total - cumulative</t>
  </si>
  <si>
    <t>Disbursment per country per quarter</t>
  </si>
  <si>
    <t>Q1</t>
  </si>
  <si>
    <t>Q2</t>
  </si>
  <si>
    <t>Q3</t>
  </si>
  <si>
    <t>Q4</t>
  </si>
  <si>
    <t>Sum of Amount to be funded</t>
  </si>
  <si>
    <t>Months</t>
  </si>
  <si>
    <t>January</t>
  </si>
  <si>
    <t>February</t>
  </si>
  <si>
    <t>March</t>
  </si>
  <si>
    <t>April</t>
  </si>
  <si>
    <t>May</t>
  </si>
  <si>
    <t>June</t>
  </si>
  <si>
    <t>July</t>
  </si>
  <si>
    <t>August</t>
  </si>
  <si>
    <t>September</t>
  </si>
  <si>
    <t>Request ID</t>
  </si>
  <si>
    <t>GAVI SCM</t>
  </si>
  <si>
    <t>CoVDP Desk Officer</t>
  </si>
  <si>
    <t>Total amount of funding request received initially (or amount of standard request discussed)</t>
  </si>
  <si>
    <t>Amount tracked through this row</t>
  </si>
  <si>
    <t>Link to documentation (WHO sharepoint)</t>
  </si>
  <si>
    <t>Initial recipient of the request</t>
  </si>
  <si>
    <t>Date of initial receipt of the request (Date)</t>
  </si>
  <si>
    <t>Detailed / formal funding request received (yes / no)</t>
  </si>
  <si>
    <t>Detailed / formal funding request received (Date)</t>
  </si>
  <si>
    <t>Sources of funding identified (yes / no / Identified as not urgent)</t>
  </si>
  <si>
    <t>Sources of funding identified (Date) - or standard request discussed during CoVDP Funding Alignment call</t>
  </si>
  <si>
    <t>Amount to be funded</t>
  </si>
  <si>
    <t>Allocation of funds internally approved by the funder (yes / no)</t>
  </si>
  <si>
    <t>Allocation of funds internally approved (Date)</t>
  </si>
  <si>
    <t>Funds disbursed (Date)</t>
  </si>
  <si>
    <t>Funds disbursed (Month)</t>
  </si>
  <si>
    <t>Estimated utilization rate</t>
  </si>
  <si>
    <t>Comments and detailed next steps</t>
  </si>
  <si>
    <t>Status</t>
  </si>
  <si>
    <t>Lead time from formal request received to today (days)</t>
  </si>
  <si>
    <t>Lead time from informal request received to today (days)2</t>
  </si>
  <si>
    <t>Lead time from formal request received to today (days - corrected)</t>
  </si>
  <si>
    <t>Lead time from sources identified to today (if not disbursed yet)</t>
  </si>
  <si>
    <t>Lead time from formal request received to disbursement of funds (calendar days)</t>
  </si>
  <si>
    <t>Lead time from formal request received to disbursement of funds (working days)</t>
  </si>
  <si>
    <t>Lead time from standard request discussed to disbursement of funds (working days) (for Gavi only)</t>
  </si>
  <si>
    <t>Lead time from the request discussed to the disbursement (UNICEF and WHO)</t>
  </si>
  <si>
    <t>Comments</t>
  </si>
  <si>
    <t>Link to another row in the tracker</t>
  </si>
  <si>
    <t>Lead time risk level (from informal request to today)</t>
  </si>
  <si>
    <t>Urgent</t>
  </si>
  <si>
    <t>WHO Funding for Tigray region</t>
  </si>
  <si>
    <t>https://worldhealthorg.sharepoint.com/:w:/r/sites/COVID19VaccineDeliveryFacility/Shared%20Documents/General/02%20Workstreams/02%20Delivery%20Funding/4.%20Funding%20requests/01.%20Ethiopia/CN-%20COVID%2019%20Vax%20Campaign_Tigray_%20Ethiopia_%20Draft%20V3-%20April%2011%20(002).docx?d=wdf135e2d77ff49d0964a623f7ddd9208&amp;csf=1&amp;web=1&amp;e=1ws2M3</t>
  </si>
  <si>
    <t>Budget from WHO for the vaccination in Tigray. Approval of the funds to be disbursed on 4/27 - WHO meeting. 300k in the country office. Disbursement date confirmed by Renias Mukaro</t>
  </si>
  <si>
    <t>UNICEF request to fund incentive, IDS/refugees, vaccine transportation, vaccination card, NDVP, SS</t>
  </si>
  <si>
    <t>Ethiopia - Copy of UNICEF Q3 and Q4 Budget breakdown (002).xlsx</t>
  </si>
  <si>
    <t>UNICEF CO + DO</t>
  </si>
  <si>
    <t xml:space="preserve">Confirmation shared by Ronke of the disbursement of funds. Discussion during the funding alignment on Tuesday Sept. 20th </t>
  </si>
  <si>
    <t>Request to cover 2 campaigns in Guinea Bissau</t>
  </si>
  <si>
    <t>Requeste urgents Guinee Bissau au CoVDP-16-09-2022.xlsx</t>
  </si>
  <si>
    <t>Desk Officer + EPI</t>
  </si>
  <si>
    <t>Discussion on Guinea-Bissau during the funding alignmnent call on Sept. 27th - magnitude of the budget was too large. Country team to revise the request and come back</t>
  </si>
  <si>
    <t>WHO AFRO funding to Cote d'Ivoire</t>
  </si>
  <si>
    <t>RE EXT Funding Alignment call for CoVDP - AFRO and EMRO.msg</t>
  </si>
  <si>
    <t>WHO AFRO</t>
  </si>
  <si>
    <t>Confirmation of funds disbursed to Cote d'Ivoire by Phionah</t>
  </si>
  <si>
    <t>Request to fund a campaign in Cote d'Ivoire in October</t>
  </si>
  <si>
    <t>BUDGET DE LA CAMPAGNE DE VACCINATION CONTRE LA COVID-19 DU 03 AU 12 OCTOBRE -VF14092022.xlsx</t>
  </si>
  <si>
    <t xml:space="preserve">Desk Officer </t>
  </si>
  <si>
    <t>Confirmation of the disbursement of funds shred by Ronke and discussion of the fundinh on the funding alignment alignment call on September 21</t>
  </si>
  <si>
    <t>Normal</t>
  </si>
  <si>
    <t>Request received from the Desk Officer to cover cold chain, M&amp;E, per diem for outreach, training</t>
  </si>
  <si>
    <t>COVDP Urgent request template Yemen 23.08.2022.xlsx</t>
  </si>
  <si>
    <t>Desk Officer</t>
  </si>
  <si>
    <t>Request discussed during the funding alignment call on Tuesday September 27th. Request foscused on HSS more than urgent funding</t>
  </si>
  <si>
    <t>WHO AFRO request to fund advocacy sessions, documentation of lessons learned, CSOs, and support to refugees with IOM/UNHCR</t>
  </si>
  <si>
    <t>Ghana USG Funds Request_010922.xlsx</t>
  </si>
  <si>
    <t>Information shasred by Dr. Phionah and discussed during the funding alignment call on Tuesday, Sept. 20th</t>
  </si>
  <si>
    <r>
      <t xml:space="preserve">Funding request to cover 35 districts in CAR including transportation, training, MAPI, central coordination, and monitoring </t>
    </r>
    <r>
      <rPr>
        <b/>
        <sz val="11"/>
        <color theme="1"/>
        <rFont val="Calibri"/>
        <family val="2"/>
        <scheme val="minor"/>
      </rPr>
      <t>covered by UNICEF</t>
    </r>
  </si>
  <si>
    <t>Cout opérationnel campagne Covid dans 35 DS en RCA VF ok - 260722.xlsx</t>
  </si>
  <si>
    <t>Identification of funds done on August 1st. Confirmation of funds disbursed shared by Ronke</t>
  </si>
  <si>
    <t>Funding request to cover Cold Chain Equipment in Central African Republic (CAF)</t>
  </si>
  <si>
    <t>TR EXT RE Discussions de la mission CDF avec la BM - Cold chain equipment in CAR.msg</t>
  </si>
  <si>
    <t>Confirmation of transfer of funds shared by Adidja for the cold chain equipment</t>
  </si>
  <si>
    <r>
      <t>Funding request to cover 35 districts in CAR including transportation, training, MAPI, central coordination, and monitoring</t>
    </r>
    <r>
      <rPr>
        <b/>
        <sz val="11"/>
        <color theme="1"/>
        <rFont val="Calibri"/>
        <family val="2"/>
        <scheme val="minor"/>
      </rPr>
      <t xml:space="preserve"> covered by WHO</t>
    </r>
  </si>
  <si>
    <t xml:space="preserve">Budget received from the EPI director. Identification of funds on August 1st </t>
  </si>
  <si>
    <t>https://worldhealthorg.sharepoint.com/:p:/r/sites/COVID19VaccineDeliveryFacility/_layouts/15/Doc.aspx?action=view&amp;sourcedoc=%7B8132e0b7-007b-4aee-98dd-777e720d60a7%7D&amp;wdOrigin=TEAMS-WEB.teamsSdk.openFilePreview&amp;wdExp=TEAMS-CONTROL&amp;wdhostclicktime=1652272756901</t>
  </si>
  <si>
    <r>
      <t xml:space="preserve">ETH WHO CO has confirmed being in discussion with MoH on TA for a </t>
    </r>
    <r>
      <rPr>
        <u/>
        <sz val="11"/>
        <color theme="1"/>
        <rFont val="Calibri"/>
        <family val="2"/>
        <scheme val="minor"/>
      </rPr>
      <t>total of $2M</t>
    </r>
    <r>
      <rPr>
        <sz val="11"/>
        <color theme="1"/>
        <rFont val="Calibri"/>
        <family val="2"/>
        <scheme val="minor"/>
      </rPr>
      <t xml:space="preserve"> and they are in discussion with RO re funding for this.
Updated: value was agreed to be $2.4M. This is a funding for the expansion of the Measles campaign from 2 Years to a 5 year Cohort with integration of COVID-19 vaccination. The question from our end would now be, what are the funds to be used for now if we made them available? What's the next plan of action?</t>
    </r>
  </si>
  <si>
    <t>Budget for the vaccination campaign starting in July in Malawi covered by WHO</t>
  </si>
  <si>
    <t>Copy of Malawi _CoVDP One Budget_Urgent Funding Request_Campaign July 2022.xlsx</t>
  </si>
  <si>
    <t xml:space="preserve">Amount for WHO confirmed by Ida Marie. Disbursement confirmed by Mukaro during the WHO internal alignmnent call </t>
  </si>
  <si>
    <t>Urgent funding request through UNICEF HAC discussed in the funding alignment call</t>
  </si>
  <si>
    <t>RE Next week - Malawi request.msg</t>
  </si>
  <si>
    <t>Desk Officer and UNICEF CO</t>
  </si>
  <si>
    <t>Disbursement date confirmed by Ronke</t>
  </si>
  <si>
    <t>CDS re-programmed for vehicle hire/support emergency</t>
  </si>
  <si>
    <t>20220912 - Tuesday Funding Alignment call_v1.pptx</t>
  </si>
  <si>
    <t>Amount re-programmed for vehicle hire/support emergency</t>
  </si>
  <si>
    <t>Budget for the vaccination campaign starting in July in Malawi covered by UNICEF</t>
  </si>
  <si>
    <t xml:space="preserve">Request shared by Ida Marie to be discussed during the funding alignment call on Tuesday June 21st. Confirmation of disbursment shared by Ronke </t>
  </si>
  <si>
    <t>Implementation and monitoring of vaccination campaign in 13 country states (378k$) + Pfizer vaccine supply (5k$) + Global mgt of vaccination activities (42k$) + Vaccination team salaries (75k$)</t>
  </si>
  <si>
    <t>https://worldhealthorg.sharepoint.com/:w:/r/sites/COVID19VaccineDeliveryFacility/Shared%20Documents/General/02%20Workstreams/02%20Delivery%20Funding/4.%20Funding%20requests/06.%20Burkina%20Faso/PROJET%20INTENSIFICATION%20VACCINATION%20COVID19_31_01_2022.docx?d=w670ff7dbaef54656b900c5fa0f5a627e&amp;csf=1&amp;web=1&amp;e=m1mW2R</t>
  </si>
  <si>
    <t>National and provincial vaccination campaign</t>
  </si>
  <si>
    <t>Copy of Copy of Synthese macroplan bloc 2_dose 1_v06.01.xlsx</t>
  </si>
  <si>
    <t>To be confirmed with Simon</t>
  </si>
  <si>
    <t>CDS application in Chad</t>
  </si>
  <si>
    <t>https://worldhealthorg.sharepoint.com/:p:/r/sites/COVID19VaccineDeliveryFacility/_layouts/15/Doc.aspx?sourcedoc=%7B5AD5312B-2D5E-41B1-AE59-8DF0980C3C07%7D&amp;file=20220222%20-%20Tuesday%20Funding%20Alignment%20-%20v1.pptx&amp;action=edit&amp;mobileredirect=true</t>
  </si>
  <si>
    <t>CDS application in Chad discussed in the funding alignment on February 22 pending disbursement</t>
  </si>
  <si>
    <t>Launch of vaccination campaign, pre financing of CDS2</t>
  </si>
  <si>
    <t>https://worldhealthorg.sharepoint.com/:x:/r/sites/COVID19VaccineDeliveryFacility/Shared%20Documents/General/02%20Workstreams/02%20Delivery%20Funding/4.%20Funding%20requests/05.%20Chad/Synthe%CC%80se%20macroplans%20provinces_2022.03.08_tv.xlsx?d=we7de3311341b4435adb2d96698a9e03c&amp;csf=1&amp;web=1&amp;e=rb6kIs</t>
  </si>
  <si>
    <t>Ann Lindstrand + SCM</t>
  </si>
  <si>
    <t>US$2,451,884 on implementation activities and US$ 548,116 on TA/contingency funds</t>
  </si>
  <si>
    <t>UNICEF TA for 6 months campaign (2 rounds)</t>
  </si>
  <si>
    <t>Launch of a vaccination campaign in the 11 country states that are still facing very low vaccination rate (HCW salaries, transportation and mgt team)</t>
  </si>
  <si>
    <t>https://worldhealthorg.sharepoint.com/:w:/r/sites/COVID19VaccineDeliveryFacility/Shared%20Documents/General/02%20Workstreams/02%20Delivery%20Funding/4.%20Funding%20requests/03.%20DRC/Note%20conceptuelle%20sur%20Micro%20planification%20vaccination%20COVID19%20Fev2022.docx?d=w1a716909d45a45c4a1135da68f1ba590&amp;csf=1&amp;web=1&amp;e=TONA6r</t>
  </si>
  <si>
    <t>The payment for vaccinators from 3.5M funds already received in the CO will start on mid-March after the completing of the campaigns</t>
  </si>
  <si>
    <t xml:space="preserve">Request from IOM in DRC </t>
  </si>
  <si>
    <t>Copy of Budget_COVID-19 vaccination_ IDPs and POE_IOM_21Jul22.xlsx</t>
  </si>
  <si>
    <t>Funding request to be discussed during the funding alignment call tomorrow. Confirmation of disbursements from Ronke via grant with expiration in March 2023</t>
  </si>
  <si>
    <t>Request to fund public health schools in DRC</t>
  </si>
  <si>
    <t>Copy of Evidence generation COVID Vaccination DRC (002).xlsx</t>
  </si>
  <si>
    <t>Request presented by Dr. Ngashi. WHO AFRO is not keen to fund the request</t>
  </si>
  <si>
    <t>RCCE in DRC from the Red Cross</t>
  </si>
  <si>
    <t>PHASE II Strengthening Covid vaccination 06062022 (003).docx</t>
  </si>
  <si>
    <t xml:space="preserve">Adelaide and CT to discuss the request during the funding alignment </t>
  </si>
  <si>
    <t>funding provided from fund already available in CO. $375k of this was ‘borrowed’ from sources of funding that would need to be reimbursed. We expect this to be taken care of through the next funding release from RO, so just to keep note of for now.</t>
  </si>
  <si>
    <t>WHO TA for 6 months campaign (2 rounds)</t>
  </si>
  <si>
    <t>TBD</t>
  </si>
  <si>
    <t>3 ambulance vehicules to support mobile service of COVID-19 vaccination in the hard-to-reach and low coverage areas​</t>
  </si>
  <si>
    <t>Diana</t>
  </si>
  <si>
    <t>GAVI to check if funding for ambulances has been included in the NBA received from Lao --&gt; Pending answer from SCM (07/03/2022) to confirm non urgency</t>
  </si>
  <si>
    <t>https://worldhealthorg.sharepoint.com/:f:/r/sites/COVID19VaccineDeliveryFacility/Shared%20Documents/General/02%20Workstreams/02%20Delivery%20Funding/4.%20Funding%20requests/01.%20Ethiopia?csf=1&amp;web=1&amp;e=DJKaUm</t>
  </si>
  <si>
    <r>
      <t>UNICEF’s ACT-A HAC Vaccine pillar: US$175,362</t>
    </r>
    <r>
      <rPr>
        <b/>
        <sz val="11"/>
        <color theme="1"/>
        <rFont val="Calibri"/>
        <family val="2"/>
        <scheme val="minor"/>
      </rPr>
      <t xml:space="preserve"> </t>
    </r>
    <r>
      <rPr>
        <sz val="11"/>
        <color theme="1"/>
        <rFont val="Calibri"/>
        <family val="2"/>
        <scheme val="minor"/>
      </rPr>
      <t>disbursed on March 11th / RCCE pillar: US$41,140 disbursed on March 14th</t>
    </r>
  </si>
  <si>
    <r>
      <t xml:space="preserve">Part of the round 3 of the vaccination campaign scheduled for mid/end May </t>
    </r>
    <r>
      <rPr>
        <b/>
        <sz val="11"/>
        <color theme="1"/>
        <rFont val="Calibri"/>
        <family val="2"/>
        <scheme val="minor"/>
      </rPr>
      <t>covered by UNICEF</t>
    </r>
  </si>
  <si>
    <t>https://worldhealthorg.sharepoint.com/:p:/r/sites/COVID19VaccineDeliveryFacility/Shared%20Documents/General/02%20Workstreams/02%20Delivery%20Funding/4.%20Funding%20requests/01.%20Ethiopia/Ethiopia_R3%20vaccination%20campaign.pptx?d=w8e900f25e99041e6985317c49229134e&amp;csf=1&amp;web=1&amp;e=Qwu2yj</t>
  </si>
  <si>
    <t>Budget from UNICEF for the R3 campaign. Ronke confirmed that the funds were sent to the country today</t>
  </si>
  <si>
    <t>CDS application disbursed in South Sudan</t>
  </si>
  <si>
    <t>https://worldhealthorg.sharepoint.com/:u:/r/sites/COVID19VaccineDeliveryFacility/Shared%20Documents/General/02%20Workstreams/02%20Delivery%20Funding/4.%20Funding%20requests/02.%20South%20Sudan/01.%20CDS%20application/RE%20Delivery%20partnership%20funding%20alignment%20call%20April%2019%20-%20Notes%20-%20South%20Sudan.msg?csf=1&amp;web=1&amp;e=ymlp6D</t>
  </si>
  <si>
    <t>Confirmation from Mona that part of the funds were disbursed in South Sudan</t>
  </si>
  <si>
    <t>UNICEF Funding for Tigray region</t>
  </si>
  <si>
    <t>GAVI CDS</t>
  </si>
  <si>
    <t>Budget from UNICEF for the vaccination in Tigray</t>
  </si>
  <si>
    <t>Benjamin email of 14 April mentioned "Transfer of funds to Tigray" - confirm when, who from and whether it met this request</t>
  </si>
  <si>
    <t>Funding request for a bundle campaign with C-19 vaccination, measle and yellow fever to take place in June</t>
  </si>
  <si>
    <t>https://worldhealthorg.sharepoint.com/:x:/r/sites/COVID19VaccineDeliveryFacility/Shared%20Documents/General/02%20Workstreams/02%20Delivery%20Funding/4.%20Funding%20requests/07.%20Nigeria/Copy%20of%20Budget%20integrated%20logistics%20and%20bundle%20campaigns%20%2021.04.2022.xlsx?d=w3dcbe702aa2245a0b62210084866b856&amp;csf=1&amp;web=1&amp;e=89YKze</t>
  </si>
  <si>
    <t>Approved and transferred US$5M to UNICEF Nigeria CO (date for tracking April 25, 2022). This will cover US$3.6M logistics and US$1.4M bundling of C19 vaccine campaign. The new allocation split from the budget submitted to us by UNICEF CO will slightly change the gaps for logistics costs and the campaign bundling costs estimated by the country team.</t>
  </si>
  <si>
    <t xml:space="preserve">CDS application in Yemen discussed during the funding alignment call on March 8th </t>
  </si>
  <si>
    <t>20220308 Tuesday Funding Alignment - v1.pptx</t>
  </si>
  <si>
    <t>Budget gaps identified through CDS process - Misalignment between Budget and request to be clarified</t>
  </si>
  <si>
    <t>https://worldhealthorg.sharepoint.com/:u:/r/sites/COVID19VaccineDeliveryFacility/Shared%20Documents/General/02%20Workstreams/02%20Delivery%20Funding/4.%20Funding%20requests/10.%20Yemen/RE%20EXT%20Agenda%20item%20for%20the%20April%2019%20CoVDP%20call%20-%20Somalia.msg?csf=1&amp;web=1&amp;e=pMylDa</t>
  </si>
  <si>
    <t>Misalignment between Budget / Gaps identified / Funding requested: @Abu Obeida Eltayeb (aeltayeb@unicef.org) to follow up with the Country Team to clarify the funding needs/gaps and request and confirm that there is no urgent support required
Following the clarification: @Anne Cronin and @Lindsey Cole to provide a specific view on what will be funded through CDS and what will require support from other partners</t>
  </si>
  <si>
    <t>CDS application - Light contribution from CoVDP in terms of process (coordination)</t>
  </si>
  <si>
    <t>Imran to follow up with the CT to confirm the need - Update expected on Mar 21-22nd</t>
  </si>
  <si>
    <t>Nigerian Red Cross phase 2 plan for Covid vaccination scale up</t>
  </si>
  <si>
    <t>https://worldhealthorg.sharepoint.com/:b:/r/sites/COVID19VaccineDeliveryFacility/Shared%20Documents/General/02%20Workstreams/02%20Delivery%20Funding/4.%20Funding%20requests/07.%20Nigeria/Nigeria%20funding%20request%20-%20Fwd_%20%5BEXT%5D%20Covid%20Vaccination%20Partnership%20-%20Follow%20up.pdf?csf=1&amp;web=1&amp;e=FEjU1e</t>
  </si>
  <si>
    <t>Not confirmed yet - Only 9 out of 36 micro plan received from states - CT currently working to prepare plans and budgets and identify medium term funding support required. No discussion yet with the government. Not priority for Q2.</t>
  </si>
  <si>
    <t>Request to fund SCALE 3.0</t>
  </si>
  <si>
    <t>UNNICEF Nigeria_COVDP Urgent request_2 Aug 2022.xlsx</t>
  </si>
  <si>
    <t>Funding request to cover the logistics part not covered by the CDS application</t>
  </si>
  <si>
    <r>
      <t xml:space="preserve">Urgent request for service delivery, vaccine safety, leadership, cold chain logistics, data management and RCCE </t>
    </r>
    <r>
      <rPr>
        <b/>
        <sz val="11"/>
        <color theme="1"/>
        <rFont val="Calibri"/>
        <family val="2"/>
        <scheme val="minor"/>
      </rPr>
      <t>covered by UNICEF</t>
    </r>
  </si>
  <si>
    <t>Copy of Copy of Consolidated SIX MONTHS country Plan - Covid -19 vaccination 16_06_22.xlsx</t>
  </si>
  <si>
    <t xml:space="preserve">Request received by Imran, the Desk Officer on July 21st. Confirmation received from Nikhil on Friday August 5th </t>
  </si>
  <si>
    <t>Urgent funding request to cover the funds for vehicles in the campaign</t>
  </si>
  <si>
    <t>Copy of Budget-Urgent-Covid-vaccination-18-juillet-2022-stratégie-renforcée.xls</t>
  </si>
  <si>
    <t>EPI Director</t>
  </si>
  <si>
    <r>
      <t xml:space="preserve">Request </t>
    </r>
    <r>
      <rPr>
        <b/>
        <sz val="11"/>
        <color theme="1"/>
        <rFont val="Calibri"/>
        <family val="2"/>
        <scheme val="minor"/>
      </rPr>
      <t>for vehicles for the next campaign</t>
    </r>
  </si>
  <si>
    <r>
      <t xml:space="preserve">Urgent request for service delivery, vaccine safety, leadership, cold chain logistics, data management and RCCE </t>
    </r>
    <r>
      <rPr>
        <b/>
        <sz val="11"/>
        <color theme="1"/>
        <rFont val="Calibri"/>
        <family val="2"/>
        <scheme val="minor"/>
      </rPr>
      <t>covered by WHO</t>
    </r>
  </si>
  <si>
    <t>Confirmation from Phionah of disbursment</t>
  </si>
  <si>
    <t>Data management and waste management</t>
  </si>
  <si>
    <t>https://worldhealthorg.sharepoint.com/:b:/r/sites/COVID19VaccineDeliveryFacility/Shared%20Documents/General/02%20Workstreams/02%20Delivery%20Funding/4.%20Funding%20requests/08.%20Sierra%20Leone/RE_%20CoVDP%20Funding%20-%20Sierra%20Leone%20urgent%20funding%20need.pdf?csf=1&amp;web=1&amp;e=u3to3v</t>
  </si>
  <si>
    <t>1. In-country team shared revised urgent request - @Imran Mirza to coordinate with CT to confirm that there is no duplication with CDS application and then share formal request with CoVDP (update expected by March 31st)
2. WHO CO to confirm if the 2M$ currently available at country level could be mobilized to support urgent need - @Imran Mirza to follow up with the WHO CO
3. UNICEF confirmed that HAC funds can be disbursed if required – no immediate action      // Potential support from USAID to be confirmed</t>
  </si>
  <si>
    <t>TA support covered by GAVI</t>
  </si>
  <si>
    <t>https://worldhealthorg.sharepoint.com/:x:/r/sites/COVID19VaccineDeliveryFacility/_layouts/15/Doc.aspx?action=view&amp;sourcedoc=%7B68ad8d34-9881-4165-94fb-df815074ce43%7D&amp;wdOrigin=TEAMS-WEB.teamsSdk.openFilePreview&amp;wdExp=TEAMS-CONTROL&amp;wdhostclicktime=1652273343790 and https://worldhealthorg.sharepoint.com/:u:/r/sites/COVID19VaccineDeliveryFacility/Shared%20Documents/General/02%20Workstreams/02%20Delivery%20Funding/4.%20Funding%20requests/07.%20Nigeria/FW%20Delivery%20partnership%20funding%20alignment%20call%20May%2010%20-%20Notes%20-%20Nigeria.msg?csf=1&amp;web=1&amp;e=MTvAxC</t>
  </si>
  <si>
    <t>Confirm whether GAVI to fund 6.2m in the TA request. Mona provided updates during the call on June 24th. Updates based on the GAVI funding tracker</t>
  </si>
  <si>
    <t>Potential urgent needs identified in CDS application (still tbd)</t>
  </si>
  <si>
    <t xml:space="preserve">Pending identification of the urgent needs included in the CDS application - Afghanistan did submit their CDS application for $11.2m, however based on our comments they are revising it and will resubmit request with probably $12-13M. Once submitted, we will review what will be covered by Gavi/CDS and what will be the funding gap. </t>
  </si>
  <si>
    <t>CDS application in Nigeria discussed in the funding alignment call</t>
  </si>
  <si>
    <t>CDS application discussed in a funding alignment call. Mona to confirm the date</t>
  </si>
  <si>
    <r>
      <t xml:space="preserve">Part of CDS request </t>
    </r>
    <r>
      <rPr>
        <b/>
        <sz val="11"/>
        <color theme="1"/>
        <rFont val="Calibri"/>
        <family val="2"/>
        <scheme val="minor"/>
      </rPr>
      <t>fullfilled by GAVI</t>
    </r>
    <r>
      <rPr>
        <sz val="11"/>
        <color theme="1"/>
        <rFont val="Calibri"/>
        <family val="2"/>
        <scheme val="minor"/>
      </rPr>
      <t xml:space="preserve"> to WHO and UNICEF</t>
    </r>
  </si>
  <si>
    <t>https://worldhealthorg.sharepoint.com/:p:/r/sites/COVID19VaccineDeliveryFacility/Shared%20Documents/General/02%20Workstreams/02%20Delivery%20Funding/4.%20Funding%20requests/09.%20Somalia/20220419_CDS%20request%20overview_Somalia_DeliveryPartnership%20(1).pptx?d=we2234633878c4755814fef01ecdec6c0&amp;csf=1&amp;web=1&amp;e=4d7vHE</t>
  </si>
  <si>
    <t>Confirmation from Mona re. disbursment during the waterfall call on July 22nd</t>
  </si>
  <si>
    <r>
      <t xml:space="preserve">Part of CDS request </t>
    </r>
    <r>
      <rPr>
        <b/>
        <sz val="11"/>
        <color theme="1"/>
        <rFont val="Calibri"/>
        <family val="2"/>
        <scheme val="minor"/>
      </rPr>
      <t>not fulfilled by GAVI</t>
    </r>
    <r>
      <rPr>
        <sz val="11"/>
        <color theme="1"/>
        <rFont val="Calibri"/>
        <family val="2"/>
        <scheme val="minor"/>
      </rPr>
      <t xml:space="preserve"> and covered by WHO through German AA funds</t>
    </r>
  </si>
  <si>
    <t>https://worldhealthorg.sharepoint.com/:u:/r/sites/COVID19VaccineDeliveryFacility/Shared%20Documents/General/02%20Workstreams/02%20Delivery%20Funding/4.%20Funding%20requests/09.%20Somalia/FW%20New%20German%20COVID-19%20vaccine%20funding%20Briefing%20on%20grant%20procedures%20-%20Somalia.msg?csf=1&amp;web=1&amp;e=UTyqkW</t>
  </si>
  <si>
    <t>Confirmation from WHO AFRO</t>
  </si>
  <si>
    <r>
      <t xml:space="preserve">Budget required to fund vaccination campaign from July to december </t>
    </r>
    <r>
      <rPr>
        <b/>
        <sz val="11"/>
        <color theme="1"/>
        <rFont val="Calibri"/>
        <family val="2"/>
        <scheme val="minor"/>
      </rPr>
      <t>covered by WHO</t>
    </r>
  </si>
  <si>
    <t>https://worldhealthorg.sharepoint.com/:x:/r/sites/COVID19VaccineDeliveryFacility/Shared%20Documents/General/02%20Workstreams/02%20Delivery%20Funding/4.%20Funding%20requests/11.%20Sudan/Copy%20of%20DE%20to%20OT_%20COVID%2019%20vaccination%20Budget%20needs%20July%20-%20Dec%202022.xlsx?d=wabd137df4d25464d87d8b5de675673e5&amp;csf=1&amp;web=1&amp;e=LtFGNP</t>
  </si>
  <si>
    <t>Information shared by Osama</t>
  </si>
  <si>
    <t xml:space="preserve">CDS application in Sudan discussed on March 28th </t>
  </si>
  <si>
    <t>https://worldhealthorg.sharepoint.com/:u:/r/sites/COVID19VaccineDeliveryFacility/Shared%20Documents/General/02%20Workstreams/02%20Delivery%20Funding/4.%20Funding%20requests/11.%20Sudan/Sudan%20confirmation%20of%20disbursement.msg?csf=1&amp;web=1&amp;e=R8bi6c</t>
  </si>
  <si>
    <t xml:space="preserve">Information shared by Mona during the funding alignment call. Approval by Seth the CEO on May 2nd  </t>
  </si>
  <si>
    <r>
      <t xml:space="preserve">Part of CDS request </t>
    </r>
    <r>
      <rPr>
        <b/>
        <sz val="11"/>
        <color theme="1"/>
        <rFont val="Calibri"/>
        <family val="2"/>
        <scheme val="minor"/>
      </rPr>
      <t>not fulfiled by GAVI and covered by WHO</t>
    </r>
  </si>
  <si>
    <t>https://worldhealthorg.sharepoint.com/:u:/r/sites/COVID19VaccineDeliveryFacility/Shared%20Documents/General/02%20Workstreams/02%20Delivery%20Funding/4.%20Funding%20requests/09.%20Somalia/FW%20Review%20of%20Pillar%2010%20Vx%20delivery%20partnership%20funding%20needs%20and%20availability.msg?csf=1&amp;web=1&amp;e=R7QOZF</t>
  </si>
  <si>
    <t>WHO meeting on 4/27 Somalia will get the 1.923MUS transferred from RO today</t>
  </si>
  <si>
    <t>CDS Budget TA  covered by WHO</t>
  </si>
  <si>
    <t>https://worldhealthorg.sharepoint.com/:u:/r/sites/COVID19VaccineDeliveryFacility/Shared%20Documents/General/02%20Workstreams/02%20Delivery%20Funding/4.%20Funding%20requests/09.%20Somalia/RE%20EXT%20RE%20CoVDP%20Concerted%20country%20support-%20Somalia%20.msg?csf=1&amp;web=1&amp;e=XAArr1</t>
  </si>
  <si>
    <t>WHO alignment meeting on the 5/18. Approval from Quamrul. 5/26 - WHO alignment meeting: Funds are available and can be transferred the CT when required</t>
  </si>
  <si>
    <r>
      <t xml:space="preserve">Part of CDS request </t>
    </r>
    <r>
      <rPr>
        <b/>
        <sz val="11"/>
        <color theme="1"/>
        <rFont val="Calibri"/>
        <family val="2"/>
        <scheme val="minor"/>
      </rPr>
      <t>not fulfilled by GAVI</t>
    </r>
    <r>
      <rPr>
        <sz val="11"/>
        <color theme="1"/>
        <rFont val="Calibri"/>
        <family val="2"/>
        <scheme val="minor"/>
      </rPr>
      <t xml:space="preserve"> and covered by UNICEF through German AA funds</t>
    </r>
  </si>
  <si>
    <t>German AA funds disbursed on June 1st - information shared by Nikhil</t>
  </si>
  <si>
    <r>
      <t xml:space="preserve">Part of CDS application </t>
    </r>
    <r>
      <rPr>
        <b/>
        <sz val="11"/>
        <rFont val="Calibri"/>
        <family val="2"/>
        <scheme val="minor"/>
      </rPr>
      <t>not fulfilled by GAVI</t>
    </r>
    <r>
      <rPr>
        <sz val="11"/>
        <rFont val="Calibri"/>
        <family val="2"/>
        <scheme val="minor"/>
      </rPr>
      <t xml:space="preserve"> and requiring other partners support. Vaccination campaign with a target of 5.7M people vaccinated. Costs include: HR, trainings, supplies and equipment, transportation, social mobilization, waste management​</t>
    </r>
  </si>
  <si>
    <t>https://worldhealthorg.sharepoint.com/:x:/r/sites/COVID19VaccineDeliveryFacility/Shared%20Documents/General/02%20Workstreams/02%20Delivery%20Funding/4.%20Funding%20requests/02.%20South%20Sudan/01.%20CDS%20application/Initial%20South%20Sudan%20Budget%20.xlsm?d=w6ddf0b8ae2c14b1785b7e36d8ca4bfd0&amp;csf=1&amp;web=1&amp;e=h028k9</t>
  </si>
  <si>
    <t>Confirmed by Ronke. Note that before spending the money the CO have to provide some updates and meet conditions set at global level, however disbursement for UNICEF is taken as money sent to CO and so it is counted here. CO confirmed the receipt of fund on 04/14</t>
  </si>
  <si>
    <r>
      <t xml:space="preserve">Budget required to fund vaccintion from July to december </t>
    </r>
    <r>
      <rPr>
        <b/>
        <sz val="11"/>
        <color theme="1"/>
        <rFont val="Calibri"/>
        <family val="2"/>
        <scheme val="minor"/>
      </rPr>
      <t>covered by GAVI</t>
    </r>
  </si>
  <si>
    <t xml:space="preserve">Pending the one budget preparation from Ronke. Alignment on potential funders during the funding alignment call on May 17th </t>
  </si>
  <si>
    <r>
      <t xml:space="preserve">Difference between the </t>
    </r>
    <r>
      <rPr>
        <b/>
        <sz val="11"/>
        <rFont val="Calibri"/>
        <family val="2"/>
        <scheme val="minor"/>
      </rPr>
      <t>UNICEF budget and the disbursed amount</t>
    </r>
  </si>
  <si>
    <t>Difference between the UNICEF budget and the disbursed amount. Flexible amount that has been reprogrammed to meet priority needs</t>
  </si>
  <si>
    <r>
      <t>Urgent funding request to c</t>
    </r>
    <r>
      <rPr>
        <b/>
        <sz val="11"/>
        <color theme="1"/>
        <rFont val="Calibri"/>
        <family val="2"/>
        <scheme val="minor"/>
      </rPr>
      <t>over national regional and sub-county training</t>
    </r>
    <r>
      <rPr>
        <sz val="11"/>
        <color theme="1"/>
        <rFont val="Calibri"/>
        <family val="2"/>
        <scheme val="minor"/>
      </rPr>
      <t xml:space="preserve">, </t>
    </r>
    <r>
      <rPr>
        <b/>
        <sz val="11"/>
        <color theme="1"/>
        <rFont val="Calibri"/>
        <family val="2"/>
        <scheme val="minor"/>
      </rPr>
      <t>facility and national oversight</t>
    </r>
  </si>
  <si>
    <t>https://worldhealthorg.sharepoint.com/:x:/r/sites/COVID19VaccineDeliveryFacility/Shared%20Documents/General/02%20Workstreams/02%20Delivery%20Funding/4.%20Funding%20requests/12.%20Kenya/Copy%20of%20Campaign%20training%20budget%20akim.xlsx?d=w87f7f2f30a7f4060a984a03ed9d2a808&amp;csf=1&amp;web=1&amp;e=6hAeO4</t>
  </si>
  <si>
    <t xml:space="preserve">Request shared by the Desk Officer in Kenya to be disscussed during the funding alignment call on Tuesday. Confirmation of disbursement from Mukaro </t>
  </si>
  <si>
    <r>
      <rPr>
        <sz val="11"/>
        <color rgb="FF000000"/>
        <rFont val="Calibri"/>
        <family val="2"/>
      </rPr>
      <t xml:space="preserve">Urgent </t>
    </r>
    <r>
      <rPr>
        <b/>
        <sz val="11"/>
        <color rgb="FF000000"/>
        <rFont val="Calibri"/>
        <family val="2"/>
      </rPr>
      <t>funding request</t>
    </r>
    <r>
      <rPr>
        <sz val="11"/>
        <color rgb="FF000000"/>
        <rFont val="Calibri"/>
        <family val="2"/>
      </rPr>
      <t xml:space="preserve"> to implement a community oriented acceleration strategy intended to support ongoing efforts to increase C-19 vaccination strategy</t>
    </r>
  </si>
  <si>
    <r>
      <t xml:space="preserve">Request received for </t>
    </r>
    <r>
      <rPr>
        <b/>
        <sz val="11"/>
        <color theme="1"/>
        <rFont val="Calibri"/>
        <family val="2"/>
        <scheme val="minor"/>
      </rPr>
      <t>an urgent funding request not fully financed by USAID</t>
    </r>
  </si>
  <si>
    <r>
      <t xml:space="preserve">Budget required to fund vaccination campaign from July to december </t>
    </r>
    <r>
      <rPr>
        <b/>
        <sz val="11"/>
        <color theme="1"/>
        <rFont val="Calibri"/>
        <family val="2"/>
        <scheme val="minor"/>
      </rPr>
      <t>covered by UNICEF</t>
    </r>
  </si>
  <si>
    <t xml:space="preserve">Pending the one budget preparation from Ronke. Alignment on potential funders during the funding alignment call on May 17th. The funds will be transferred once the Sudan team finalize the budgets against envelopes provided by UNICEF, WHO and GAVI. Programming completed on July 12th by the Country Team. Confirmation of funds transferred by Ronke. </t>
  </si>
  <si>
    <t>Country</t>
  </si>
  <si>
    <t>Context</t>
  </si>
  <si>
    <t>Last update</t>
  </si>
  <si>
    <t>Actions identified</t>
  </si>
  <si>
    <t>Contingency funding requested for HCW salaries, (request currently under review with GAVI legal, part of a reprogrammed GAVI HSS funding) - 7M$</t>
  </si>
  <si>
    <t>1. MoU to be signed this week and HSS GAVI funds to be disbursed then: GAVI to confirm disbursement of funds to support EPI salaries --&gt; Signed and funds disbursed
2. CDS application to be submitted by March 23rd: Imran to follow up with Country Team and coordinate support to prepare application if needed</t>
  </si>
  <si>
    <t>UNICEF CO confirmed that they are able to transfer funds to the government but this approach will require a funding request from them: @Thierry Vincent and WHO CO to support the submission of this request</t>
  </si>
  <si>
    <t>Waterfall - Overview</t>
  </si>
  <si>
    <t>[Table automatized, using "Overview" data]</t>
  </si>
  <si>
    <t>Copy/paste cells in yellow in the thinkcell waterfall</t>
  </si>
  <si>
    <t>Total funding requests received by CoVDP</t>
  </si>
  <si>
    <t>Requests out of scope</t>
  </si>
  <si>
    <t>Pending additional details / comprehensive request</t>
  </si>
  <si>
    <t>Pending funders internal approval</t>
  </si>
  <si>
    <t xml:space="preserve">Approved, pending disbursement (&lt;15 days) </t>
  </si>
  <si>
    <t xml:space="preserve">Approved, pending disbursement (&gt;15 days) </t>
  </si>
  <si>
    <t>Total funds disbursed</t>
  </si>
  <si>
    <t>e</t>
  </si>
  <si>
    <t>Other</t>
  </si>
  <si>
    <t>Waterfall - Specific country (depending on country selected in cell D69 [Overview])</t>
  </si>
  <si>
    <t>Recipient country Name</t>
  </si>
  <si>
    <t>Membership</t>
  </si>
  <si>
    <t>Surge member</t>
  </si>
  <si>
    <t>Surge E-mail</t>
  </si>
  <si>
    <t>SCM E-mail</t>
  </si>
  <si>
    <t>DO E-mail</t>
  </si>
  <si>
    <t>AMC 57</t>
  </si>
  <si>
    <t>Marta</t>
  </si>
  <si>
    <t>murrutxi@gavi.org</t>
  </si>
  <si>
    <t>Veronique Maeva Fages</t>
  </si>
  <si>
    <t>vfages@gavi.org</t>
  </si>
  <si>
    <t>Imran</t>
  </si>
  <si>
    <t>imirza@unicef.org</t>
  </si>
  <si>
    <t>Albania</t>
  </si>
  <si>
    <t>SFP</t>
  </si>
  <si>
    <t>Rosie Grieves</t>
  </si>
  <si>
    <t>rgrieves@gavi.org</t>
  </si>
  <si>
    <t>Algeria</t>
  </si>
  <si>
    <t>AMC 35</t>
  </si>
  <si>
    <t>Sam Muller</t>
  </si>
  <si>
    <t>smuller@gavi.org</t>
  </si>
  <si>
    <t>Miriam Faid</t>
  </si>
  <si>
    <t>Andorra</t>
  </si>
  <si>
    <t>Angola</t>
  </si>
  <si>
    <t>Pietro di Mattei</t>
  </si>
  <si>
    <t>pdimattei@gavi.org</t>
  </si>
  <si>
    <t>Antigua and Barbuda</t>
  </si>
  <si>
    <t>Joanna Wisniewska</t>
  </si>
  <si>
    <t>jwisniewska@gavi.org</t>
  </si>
  <si>
    <t>Argentina</t>
  </si>
  <si>
    <t>Courtney Burks</t>
  </si>
  <si>
    <t>cburks@gavi.org</t>
  </si>
  <si>
    <t>Armenia</t>
  </si>
  <si>
    <t>Australia</t>
  </si>
  <si>
    <t>Yoshinobu Nagamine</t>
  </si>
  <si>
    <t>ynagamine@Gavi.org</t>
  </si>
  <si>
    <t>Azerbaijan</t>
  </si>
  <si>
    <t>Bahamas</t>
  </si>
  <si>
    <t>Bahrain</t>
  </si>
  <si>
    <t>Faisal Gilani</t>
  </si>
  <si>
    <t>fgilani@gavi.org</t>
  </si>
  <si>
    <t>Bangladesh</t>
  </si>
  <si>
    <t>Harrison</t>
  </si>
  <si>
    <t>hkiambuthi@gavi.org</t>
  </si>
  <si>
    <t>Nilgun Aydogan</t>
  </si>
  <si>
    <t>naydogan@gavi.org</t>
  </si>
  <si>
    <t>Barbados</t>
  </si>
  <si>
    <t>Belize</t>
  </si>
  <si>
    <t>Benin</t>
  </si>
  <si>
    <t>Rachel</t>
  </si>
  <si>
    <t>rbauquerez@gavi.org</t>
  </si>
  <si>
    <t>Komi Alain Ahawo</t>
  </si>
  <si>
    <t>kahawo@gavi.org</t>
  </si>
  <si>
    <t>Bermuda</t>
  </si>
  <si>
    <t>Molly Ewing</t>
  </si>
  <si>
    <t>mewing@gavi.org</t>
  </si>
  <si>
    <t>Bhutan</t>
  </si>
  <si>
    <t>Alice Nader</t>
  </si>
  <si>
    <t>anader@gavi.org</t>
  </si>
  <si>
    <t>Bolivia (Plurinational State of)</t>
  </si>
  <si>
    <t>Maria-Jose Meza-Cuadra</t>
  </si>
  <si>
    <t>mmeza@gavi.org</t>
  </si>
  <si>
    <t>Bosnia and Herzegovina</t>
  </si>
  <si>
    <t>Botswana</t>
  </si>
  <si>
    <t>Dalya Elziniy</t>
  </si>
  <si>
    <t>delziniy@gavi.org</t>
  </si>
  <si>
    <t>Brazil</t>
  </si>
  <si>
    <t>Brunei Darussalam</t>
  </si>
  <si>
    <t>Antoinette Awaga</t>
  </si>
  <si>
    <t>eawaga@gavi.org</t>
  </si>
  <si>
    <t>Edinam</t>
  </si>
  <si>
    <t>Burundi</t>
  </si>
  <si>
    <t>Adelaide</t>
  </si>
  <si>
    <t>ADELAIDE.DAVIS@ifrc.org</t>
  </si>
  <si>
    <t>Cabo Verde</t>
  </si>
  <si>
    <t xml:space="preserve">Miriam Faid </t>
  </si>
  <si>
    <t>mfaid@gavi.org</t>
  </si>
  <si>
    <t>Cambodia</t>
  </si>
  <si>
    <t>Cameroon</t>
  </si>
  <si>
    <t>Rehan Hafiz</t>
  </si>
  <si>
    <t>rhafiz@gavi.org</t>
  </si>
  <si>
    <t>Canada</t>
  </si>
  <si>
    <t>Paula Gonzalez</t>
  </si>
  <si>
    <t>pgonzalez@gavi.org</t>
  </si>
  <si>
    <t>Cayman Islands</t>
  </si>
  <si>
    <t>Souleymane Kanon</t>
  </si>
  <si>
    <t>skanon@gavi.org</t>
  </si>
  <si>
    <t>Adidja</t>
  </si>
  <si>
    <t>Thierry Vincent</t>
  </si>
  <si>
    <t>tvincent@gavi.org</t>
  </si>
  <si>
    <t>Simon</t>
  </si>
  <si>
    <t>mbunyas@who.int</t>
  </si>
  <si>
    <t>Chile</t>
  </si>
  <si>
    <t>China</t>
  </si>
  <si>
    <t>Shengxin Zhang</t>
  </si>
  <si>
    <t>szhang@gavi.org</t>
  </si>
  <si>
    <t>Colombia</t>
  </si>
  <si>
    <t>Comoros</t>
  </si>
  <si>
    <t>Magdi Ibrahim</t>
  </si>
  <si>
    <t>mibrahim@gavi.org</t>
  </si>
  <si>
    <t>Costa Rica</t>
  </si>
  <si>
    <t>Cuba</t>
  </si>
  <si>
    <t>Jessica Crawford</t>
  </si>
  <si>
    <t>jcrawford@gavi.org</t>
  </si>
  <si>
    <t>Rehan</t>
  </si>
  <si>
    <t>rhafiz@unicef.org</t>
  </si>
  <si>
    <t>Dominica</t>
  </si>
  <si>
    <t>Dr Raveesha R Mugali</t>
  </si>
  <si>
    <t>rmugali@gavi.org</t>
  </si>
  <si>
    <t>Dominican Republic</t>
  </si>
  <si>
    <t>DPRK</t>
  </si>
  <si>
    <t>Dirk Gehl</t>
  </si>
  <si>
    <t>dgehl@gavi.org</t>
  </si>
  <si>
    <t>Cyril Nogier</t>
  </si>
  <si>
    <t>cnogier@gavi.org</t>
  </si>
  <si>
    <t>Ecuador</t>
  </si>
  <si>
    <t>Egypt</t>
  </si>
  <si>
    <t>El Salvador</t>
  </si>
  <si>
    <t>Maria Isabella Paez</t>
  </si>
  <si>
    <t>mpaez-external-consultant@gavi.org</t>
  </si>
  <si>
    <t>Equatorial Guinea</t>
  </si>
  <si>
    <t>Eritrea</t>
  </si>
  <si>
    <t>Eswatini</t>
  </si>
  <si>
    <t>Tito Rwamushaija</t>
  </si>
  <si>
    <t>trwamushaija@gavi.org</t>
  </si>
  <si>
    <t>William</t>
  </si>
  <si>
    <t>wmenson@gavi.org</t>
  </si>
  <si>
    <t>Fiji</t>
  </si>
  <si>
    <t>Sophie Chadwick</t>
  </si>
  <si>
    <t>schadwick@gavi.org</t>
  </si>
  <si>
    <t>Gabon</t>
  </si>
  <si>
    <t>Gambia</t>
  </si>
  <si>
    <t>Jonna Jeurlink</t>
  </si>
  <si>
    <t>jjeurlink@gavi.org</t>
  </si>
  <si>
    <t>Georgia</t>
  </si>
  <si>
    <t xml:space="preserve">Rachel </t>
  </si>
  <si>
    <t>Aichatou Cisse</t>
  </si>
  <si>
    <t>acisse@gavi.org</t>
  </si>
  <si>
    <t>Grenada</t>
  </si>
  <si>
    <t>Guatemala</t>
  </si>
  <si>
    <t>Guinea</t>
  </si>
  <si>
    <t>Guyana</t>
  </si>
  <si>
    <t>Haiti</t>
  </si>
  <si>
    <t>Tarek Elshimi</t>
  </si>
  <si>
    <t>telshimi@gavi.org</t>
  </si>
  <si>
    <t>Honduras</t>
  </si>
  <si>
    <t>India</t>
  </si>
  <si>
    <t>Homero Hernandez</t>
  </si>
  <si>
    <t>hhernandez@gavi.org</t>
  </si>
  <si>
    <t>Indonesia</t>
  </si>
  <si>
    <t>Iran, Islamic Republic of</t>
  </si>
  <si>
    <t>Iraq</t>
  </si>
  <si>
    <t>Israel</t>
  </si>
  <si>
    <t>Jamaica</t>
  </si>
  <si>
    <t>Japan</t>
  </si>
  <si>
    <t>Chika Kitajima</t>
  </si>
  <si>
    <t>ckitajima@gavi.org</t>
  </si>
  <si>
    <t>Jordan</t>
  </si>
  <si>
    <t>Kiribati</t>
  </si>
  <si>
    <t>Kosovo</t>
  </si>
  <si>
    <t>Kuwait</t>
  </si>
  <si>
    <t>Kyrgyzstan</t>
  </si>
  <si>
    <t>Jamilya Sherova</t>
  </si>
  <si>
    <t>jsherova@gavi.org</t>
  </si>
  <si>
    <t>Nadia Lasri</t>
  </si>
  <si>
    <t>nlasri@gavi.org</t>
  </si>
  <si>
    <t>Lebanon</t>
  </si>
  <si>
    <t>Lesotho</t>
  </si>
  <si>
    <t>Billie Nieuwenhuys</t>
  </si>
  <si>
    <t>bnieuwenhuys@gavi.org</t>
  </si>
  <si>
    <t>Liberia</t>
  </si>
  <si>
    <t>Libya</t>
  </si>
  <si>
    <t>Madagascar</t>
  </si>
  <si>
    <t>Ida Marie</t>
  </si>
  <si>
    <t>iameda@unicef.org</t>
  </si>
  <si>
    <t>Malaysia</t>
  </si>
  <si>
    <t>Maldives</t>
  </si>
  <si>
    <t>Mali</t>
  </si>
  <si>
    <t>Marshall Islands</t>
  </si>
  <si>
    <t>Mauritania</t>
  </si>
  <si>
    <t>Mauritius</t>
  </si>
  <si>
    <t>Mexico</t>
  </si>
  <si>
    <t>Micronesia</t>
  </si>
  <si>
    <t>Moldova</t>
  </si>
  <si>
    <t>Norbert Rakiro</t>
  </si>
  <si>
    <t>nrakiro@gavi.org</t>
  </si>
  <si>
    <t>Monaco</t>
  </si>
  <si>
    <t>Eduard Molnar</t>
  </si>
  <si>
    <t>emolnar@gavi.org;</t>
  </si>
  <si>
    <t>Mongolia</t>
  </si>
  <si>
    <t>Montenegro</t>
  </si>
  <si>
    <t>Montserrat</t>
  </si>
  <si>
    <t>Morocco</t>
  </si>
  <si>
    <t>Mozambique</t>
  </si>
  <si>
    <t>Pietro Di Mattei</t>
  </si>
  <si>
    <t>Myanmar</t>
  </si>
  <si>
    <t>Namibia</t>
  </si>
  <si>
    <t>Nauru</t>
  </si>
  <si>
    <t>Nepal</t>
  </si>
  <si>
    <t>New Zealand</t>
  </si>
  <si>
    <t>Nicaragua</t>
  </si>
  <si>
    <t>Niger</t>
  </si>
  <si>
    <t>Hamidreza Setayesh</t>
  </si>
  <si>
    <t>hsetayesh@gavi.org</t>
  </si>
  <si>
    <t>North Macedonia</t>
  </si>
  <si>
    <t>Oman</t>
  </si>
  <si>
    <t>Pakistan</t>
  </si>
  <si>
    <t>Alexa Reynolds</t>
  </si>
  <si>
    <t>areynolds@gavi.org</t>
  </si>
  <si>
    <t>Palau</t>
  </si>
  <si>
    <t>Panama</t>
  </si>
  <si>
    <t>Papua New Guinea</t>
  </si>
  <si>
    <t>Carrie Gheen</t>
  </si>
  <si>
    <t>cgheen@gavi.org</t>
  </si>
  <si>
    <t>Paraguay</t>
  </si>
  <si>
    <t>Peru</t>
  </si>
  <si>
    <t>Philippines</t>
  </si>
  <si>
    <t>Qatar</t>
  </si>
  <si>
    <t>Rwanda</t>
  </si>
  <si>
    <t>Saint Lucia</t>
  </si>
  <si>
    <t>Saint Vincent and the Grenadines</t>
  </si>
  <si>
    <t>Samoa</t>
  </si>
  <si>
    <t>Sao Tome and Principe</t>
  </si>
  <si>
    <t>aichatou Cisse</t>
  </si>
  <si>
    <t>Saudi Arabia</t>
  </si>
  <si>
    <t>Senegal</t>
  </si>
  <si>
    <t>Serbia</t>
  </si>
  <si>
    <t>Seychelles</t>
  </si>
  <si>
    <t>Singapore</t>
  </si>
  <si>
    <t>Solomon Islands</t>
  </si>
  <si>
    <t>Patience Musanhu</t>
  </si>
  <si>
    <t>pmusanhu@gavi.org</t>
  </si>
  <si>
    <t>South Africa</t>
  </si>
  <si>
    <t>Ugo Ikpeazu</t>
  </si>
  <si>
    <t>uikpeazu-external-consultant@gavi.org</t>
  </si>
  <si>
    <t>South Korea</t>
  </si>
  <si>
    <t>Sri Lanka</t>
  </si>
  <si>
    <t>Anne Cronin</t>
  </si>
  <si>
    <t>acronin@gavi.org</t>
  </si>
  <si>
    <t>Suriname</t>
  </si>
  <si>
    <t>Switzerland</t>
  </si>
  <si>
    <t>Syria Damascus</t>
  </si>
  <si>
    <t>Syria North</t>
  </si>
  <si>
    <t>Syrian Arab Republic</t>
  </si>
  <si>
    <t>Tajikistan</t>
  </si>
  <si>
    <t>Tanzania</t>
  </si>
  <si>
    <t>Timor-Leste</t>
  </si>
  <si>
    <t>Togo</t>
  </si>
  <si>
    <t>Tonga</t>
  </si>
  <si>
    <t>Trinidad and Tobago</t>
  </si>
  <si>
    <t>Tunisia</t>
  </si>
  <si>
    <t>Turks and Caicos Islands</t>
  </si>
  <si>
    <t>Tuvalu</t>
  </si>
  <si>
    <t>Uganda</t>
  </si>
  <si>
    <t>Ukraine</t>
  </si>
  <si>
    <t>United Arab Emirates</t>
  </si>
  <si>
    <t>Uruguay</t>
  </si>
  <si>
    <t>Uzbekistan</t>
  </si>
  <si>
    <t>Vanuatu</t>
  </si>
  <si>
    <t>Venezuela</t>
  </si>
  <si>
    <t>Vietnam</t>
  </si>
  <si>
    <t>Alice</t>
  </si>
  <si>
    <t>West Bank &amp; Gaza</t>
  </si>
  <si>
    <t>Zambia</t>
  </si>
  <si>
    <t>Zimbabwe</t>
  </si>
  <si>
    <t>DESCRIPTION</t>
  </si>
  <si>
    <t>NAMEWORKEN</t>
  </si>
  <si>
    <t>CODE</t>
  </si>
  <si>
    <t>NAMEPUBLICATIONEN</t>
  </si>
  <si>
    <t>ABREVPUBLEN</t>
  </si>
  <si>
    <t>NAMEMAPSOFT</t>
  </si>
  <si>
    <t>CONTINENT</t>
  </si>
  <si>
    <t>MAJORGEOAREAS</t>
  </si>
  <si>
    <t>MAJORGEOAREASSUBS</t>
  </si>
  <si>
    <t>WHOREGIONC</t>
  </si>
  <si>
    <t>WHOREGIONNAMEEN</t>
  </si>
  <si>
    <t>PIPREGIONCODE</t>
  </si>
  <si>
    <t>PCOREGION</t>
  </si>
  <si>
    <t>WHO14SUBREGIONS</t>
  </si>
  <si>
    <t>UNSGREG</t>
  </si>
  <si>
    <t>SDG1</t>
  </si>
  <si>
    <t>SDG2</t>
  </si>
  <si>
    <t>SDG3</t>
  </si>
  <si>
    <t>LDC</t>
  </si>
  <si>
    <t>UNICEFREGION</t>
  </si>
  <si>
    <t>DEVELOPMENTSTATUS</t>
  </si>
  <si>
    <t>WHOMEMBER</t>
  </si>
  <si>
    <t>WHO_LEGAL_STATUS_TITLE</t>
  </si>
  <si>
    <t>WBINCOMESTATUS</t>
  </si>
  <si>
    <t>WBINCOMESTATUS_SHORT</t>
  </si>
  <si>
    <t>COVAX</t>
  </si>
  <si>
    <t>ENTITYTYPE</t>
  </si>
  <si>
    <t>STARTDATE</t>
  </si>
  <si>
    <t>CSC</t>
  </si>
  <si>
    <t>IFC</t>
  </si>
  <si>
    <t>Aruba</t>
  </si>
  <si>
    <t>ABW</t>
  </si>
  <si>
    <t>North America</t>
  </si>
  <si>
    <t>Latin America and the Caribean</t>
  </si>
  <si>
    <t>Caribean</t>
  </si>
  <si>
    <t>AMRO</t>
  </si>
  <si>
    <t>Regional Office for the Americas</t>
  </si>
  <si>
    <t>CAREC</t>
  </si>
  <si>
    <t>LACRO</t>
  </si>
  <si>
    <t>Developing</t>
  </si>
  <si>
    <t>Reporting entity</t>
  </si>
  <si>
    <t>Territory or Area</t>
  </si>
  <si>
    <t>High income</t>
  </si>
  <si>
    <t/>
  </si>
  <si>
    <t>the Islamic Republic of Afghanistan</t>
  </si>
  <si>
    <t>AFG</t>
  </si>
  <si>
    <t>Asia</t>
  </si>
  <si>
    <t>South-central Asia</t>
  </si>
  <si>
    <t>EMRO</t>
  </si>
  <si>
    <t>Regional Office for the Eastern Mediterranean</t>
  </si>
  <si>
    <t>EmrD</t>
  </si>
  <si>
    <t>Central Asia (M49) and Southern Asia (MDG=M49)</t>
  </si>
  <si>
    <t>Southern Asia (MDG=M49)</t>
  </si>
  <si>
    <t>Least developed countries (LDCs)</t>
  </si>
  <si>
    <t>ROSA</t>
  </si>
  <si>
    <t>Least developed</t>
  </si>
  <si>
    <t>Member</t>
  </si>
  <si>
    <t>Member State</t>
  </si>
  <si>
    <t>Low income</t>
  </si>
  <si>
    <t>AMC</t>
  </si>
  <si>
    <t>State</t>
  </si>
  <si>
    <t>1976-06-01T00:00:00</t>
  </si>
  <si>
    <t>Concerted support country</t>
  </si>
  <si>
    <t>Immediate focus</t>
  </si>
  <si>
    <t>Gavi</t>
  </si>
  <si>
    <t>the Republic of Angola</t>
  </si>
  <si>
    <t>AGO</t>
  </si>
  <si>
    <t>Africa</t>
  </si>
  <si>
    <t>Middle Africa</t>
  </si>
  <si>
    <t>AFRO</t>
  </si>
  <si>
    <t>Regional Office for Africa</t>
  </si>
  <si>
    <t>AFROC</t>
  </si>
  <si>
    <t>AfrD</t>
  </si>
  <si>
    <t>Sub-Saharan Africa (M49)</t>
  </si>
  <si>
    <t>Middle Africa (M49)</t>
  </si>
  <si>
    <t>ESARO</t>
  </si>
  <si>
    <t>Lower middle income</t>
  </si>
  <si>
    <t>Middle income</t>
  </si>
  <si>
    <t>1995-03-31T00:00:00</t>
  </si>
  <si>
    <t>Anguilla</t>
  </si>
  <si>
    <t>AIA</t>
  </si>
  <si>
    <t>Caribbean</t>
  </si>
  <si>
    <t>Latin America &amp; the Caribbean (MDG=M49)</t>
  </si>
  <si>
    <t>Caribbean (M49)</t>
  </si>
  <si>
    <t>Non-state</t>
  </si>
  <si>
    <t>1978-01-01T00:00:00</t>
  </si>
  <si>
    <t>the Republic of Albania</t>
  </si>
  <si>
    <t>ALB</t>
  </si>
  <si>
    <t>Europe</t>
  </si>
  <si>
    <t>Southern Europe</t>
  </si>
  <si>
    <t>EURO</t>
  </si>
  <si>
    <t>Regional Office for Europe</t>
  </si>
  <si>
    <t>EurB</t>
  </si>
  <si>
    <t>Northern America (M49) and Europe (M49)</t>
  </si>
  <si>
    <t>Europe (M49)</t>
  </si>
  <si>
    <t>Southern Europe (M49)</t>
  </si>
  <si>
    <t>CEE-CIS</t>
  </si>
  <si>
    <t>Economy in transition</t>
  </si>
  <si>
    <t>Upper middle income</t>
  </si>
  <si>
    <t>Self-financing</t>
  </si>
  <si>
    <t>1892-06-01T00:00:00</t>
  </si>
  <si>
    <t>the Principality of Andorra</t>
  </si>
  <si>
    <t>AND</t>
  </si>
  <si>
    <t>Western Europe</t>
  </si>
  <si>
    <t>EurA</t>
  </si>
  <si>
    <t>Dev</t>
  </si>
  <si>
    <t>Developed economy</t>
  </si>
  <si>
    <t>High income: nonOECD</t>
  </si>
  <si>
    <t>1997-01-15T00:00:00</t>
  </si>
  <si>
    <t>Netherlands Antilles</t>
  </si>
  <si>
    <t>ANT</t>
  </si>
  <si>
    <t>the United Arab Emirates</t>
  </si>
  <si>
    <t>ARE</t>
  </si>
  <si>
    <t>UAE</t>
  </si>
  <si>
    <t>Western Asia</t>
  </si>
  <si>
    <t>EmrB</t>
  </si>
  <si>
    <t>Western Asia (M49) and Northern Africa (M49)</t>
  </si>
  <si>
    <t>Western Asia (M49)</t>
  </si>
  <si>
    <t>Western Asia (M49)</t>
  </si>
  <si>
    <t>MENA</t>
  </si>
  <si>
    <t>1988-01-01T00:00:00</t>
  </si>
  <si>
    <t>the Argentine Republic</t>
  </si>
  <si>
    <t>ARG</t>
  </si>
  <si>
    <t>South America</t>
  </si>
  <si>
    <t>AMROSOC</t>
  </si>
  <si>
    <t>AmrB</t>
  </si>
  <si>
    <t>South America (M49)</t>
  </si>
  <si>
    <t>the Republic of Armenia</t>
  </si>
  <si>
    <t>ARM</t>
  </si>
  <si>
    <t>1992-06-01T00:00:00</t>
  </si>
  <si>
    <t>American Samoa</t>
  </si>
  <si>
    <t>ASM</t>
  </si>
  <si>
    <t>Oceania</t>
  </si>
  <si>
    <t>Polynesia</t>
  </si>
  <si>
    <t>WPRO</t>
  </si>
  <si>
    <t>Regional Office for the Western Pacific</t>
  </si>
  <si>
    <t>PIC</t>
  </si>
  <si>
    <t>Oceania (MDG) / Oceania (M49) excluding Australia and New Zealand (M49)</t>
  </si>
  <si>
    <t>Oceania (M49)</t>
  </si>
  <si>
    <t>Polynesia (M49)</t>
  </si>
  <si>
    <t>ATG</t>
  </si>
  <si>
    <t>Antigua &amp; Barbuda</t>
  </si>
  <si>
    <t>1982-01-01T00:00:00</t>
  </si>
  <si>
    <t>AUS</t>
  </si>
  <si>
    <t>Australia/New Zealand</t>
  </si>
  <si>
    <t>OTHER</t>
  </si>
  <si>
    <t>WprA</t>
  </si>
  <si>
    <t>Australia and New Zealand (M49)</t>
  </si>
  <si>
    <t>High income: OECD</t>
  </si>
  <si>
    <t>the Republic of Austria</t>
  </si>
  <si>
    <t>Austria</t>
  </si>
  <si>
    <t>AUT</t>
  </si>
  <si>
    <t>Western Europe (M49)</t>
  </si>
  <si>
    <t>No</t>
  </si>
  <si>
    <t>the Republic of Azerbaijan</t>
  </si>
  <si>
    <t>AZE</t>
  </si>
  <si>
    <t>1992-10-02T00:00:00</t>
  </si>
  <si>
    <t>the Republic of Burundi</t>
  </si>
  <si>
    <t>BDI</t>
  </si>
  <si>
    <t>Eastern Africa</t>
  </si>
  <si>
    <t>AfrE</t>
  </si>
  <si>
    <t>Eastern Africa (M49)</t>
  </si>
  <si>
    <t>the Kingdom of Belgium</t>
  </si>
  <si>
    <t>Belgium</t>
  </si>
  <si>
    <t>BEL</t>
  </si>
  <si>
    <t>the Republic of Benin</t>
  </si>
  <si>
    <t>BEN</t>
  </si>
  <si>
    <t>Western Africa</t>
  </si>
  <si>
    <t>AFROW</t>
  </si>
  <si>
    <t>Western Africa (M49)</t>
  </si>
  <si>
    <t>WCARO</t>
  </si>
  <si>
    <t>BFA</t>
  </si>
  <si>
    <t>1984-09-01T00:00:00</t>
  </si>
  <si>
    <t>the People's Republic of Bangladesh</t>
  </si>
  <si>
    <t>BGD</t>
  </si>
  <si>
    <t>SEARO</t>
  </si>
  <si>
    <t>Regional Office for South-East Asia</t>
  </si>
  <si>
    <t>SearD</t>
  </si>
  <si>
    <t>the Republic of Bulgaria</t>
  </si>
  <si>
    <t>Bulgaria</t>
  </si>
  <si>
    <t>BGR</t>
  </si>
  <si>
    <t>Eastern Europe</t>
  </si>
  <si>
    <t>Eastern Europe (M49)</t>
  </si>
  <si>
    <t>the Kingdom of Bahrain</t>
  </si>
  <si>
    <t>BHR</t>
  </si>
  <si>
    <t>the Commonwealth of the Bahamas</t>
  </si>
  <si>
    <t>BHS</t>
  </si>
  <si>
    <t>BIH</t>
  </si>
  <si>
    <t>Bosnia &amp; Herzegovina</t>
  </si>
  <si>
    <t>1992-09-10T00:00:00</t>
  </si>
  <si>
    <t>the Republic of Belarus</t>
  </si>
  <si>
    <t>Belarus</t>
  </si>
  <si>
    <t>BLR</t>
  </si>
  <si>
    <t>EurC</t>
  </si>
  <si>
    <t>BLZ</t>
  </si>
  <si>
    <t>Central America</t>
  </si>
  <si>
    <t>Central America (M49)</t>
  </si>
  <si>
    <t>1990-08-23T00:00:00</t>
  </si>
  <si>
    <t>BMU</t>
  </si>
  <si>
    <t>Northern America</t>
  </si>
  <si>
    <t>Northern America (M49)</t>
  </si>
  <si>
    <t>1977-09-01T00:00:00</t>
  </si>
  <si>
    <t>the Plurinational State of Bolivia</t>
  </si>
  <si>
    <t>BOL</t>
  </si>
  <si>
    <t>Bolivia</t>
  </si>
  <si>
    <t>AMROAND</t>
  </si>
  <si>
    <t>AmrD</t>
  </si>
  <si>
    <t>Bonaire</t>
  </si>
  <si>
    <t>BON</t>
  </si>
  <si>
    <t>the Federative Republic of Brazil</t>
  </si>
  <si>
    <t>BRA</t>
  </si>
  <si>
    <t>AMROBRA</t>
  </si>
  <si>
    <t>BRB</t>
  </si>
  <si>
    <t>BRN</t>
  </si>
  <si>
    <t>Brunei</t>
  </si>
  <si>
    <t>South-eastern Asia</t>
  </si>
  <si>
    <t>Eastern Asia (M49) and South-eastern Asia (MDG=M49)</t>
  </si>
  <si>
    <t>South-eastern Asia (MDG=M49)</t>
  </si>
  <si>
    <t>EAPRO</t>
  </si>
  <si>
    <t>1985-03-25T00:00:00</t>
  </si>
  <si>
    <t>the Kingdom of Bhutan</t>
  </si>
  <si>
    <t>BTN</t>
  </si>
  <si>
    <t>1982-03-30T00:00:00</t>
  </si>
  <si>
    <t>the Republic of Botswana</t>
  </si>
  <si>
    <t>BWA</t>
  </si>
  <si>
    <t>Southern Africa</t>
  </si>
  <si>
    <t>AFROSE</t>
  </si>
  <si>
    <t>AFROS</t>
  </si>
  <si>
    <t>Southern Africa (M49)</t>
  </si>
  <si>
    <t>the Central African Republic</t>
  </si>
  <si>
    <t>CAF</t>
  </si>
  <si>
    <t>CAR</t>
  </si>
  <si>
    <t>CAN</t>
  </si>
  <si>
    <t>AMRONOA</t>
  </si>
  <si>
    <t>AmrA</t>
  </si>
  <si>
    <t>America</t>
  </si>
  <si>
    <t>the Swiss Confederation</t>
  </si>
  <si>
    <t>CHE</t>
  </si>
  <si>
    <t>the Republic of Chile</t>
  </si>
  <si>
    <t>CHL</t>
  </si>
  <si>
    <t>the People's Republic of China</t>
  </si>
  <si>
    <t>CHN</t>
  </si>
  <si>
    <t>Eastern Asia</t>
  </si>
  <si>
    <t>WprB</t>
  </si>
  <si>
    <t>Eastern Asia (M49)</t>
  </si>
  <si>
    <t>the Republic of Côte d'Ivoire</t>
  </si>
  <si>
    <t>CIV</t>
  </si>
  <si>
    <t>Cote d'Ivoire</t>
  </si>
  <si>
    <t>the Republic of Cameroon</t>
  </si>
  <si>
    <t>CMR</t>
  </si>
  <si>
    <t>the Democratic Republic of the Congo</t>
  </si>
  <si>
    <t>COD</t>
  </si>
  <si>
    <t>DRCongo</t>
  </si>
  <si>
    <t>Democratic Republic of the Congo</t>
  </si>
  <si>
    <t>1997-05-20T00:00:00</t>
  </si>
  <si>
    <t>the Republic of the Congo</t>
  </si>
  <si>
    <t>Congo</t>
  </si>
  <si>
    <t>COG</t>
  </si>
  <si>
    <t>the Cook Islands</t>
  </si>
  <si>
    <t>Cook Islands</t>
  </si>
  <si>
    <t>COK</t>
  </si>
  <si>
    <t>NA</t>
  </si>
  <si>
    <t>1984-05-09T00:00:00</t>
  </si>
  <si>
    <t>the Republic of Colombia</t>
  </si>
  <si>
    <t>COL</t>
  </si>
  <si>
    <t>the Union of the Comoros</t>
  </si>
  <si>
    <t>COM</t>
  </si>
  <si>
    <t>the Republic of Cabo Verde</t>
  </si>
  <si>
    <t>CPV</t>
  </si>
  <si>
    <t>Cape Verde</t>
  </si>
  <si>
    <t>the Republic of Costa Rica</t>
  </si>
  <si>
    <t>CRI</t>
  </si>
  <si>
    <t>AMROCAP</t>
  </si>
  <si>
    <t>Czechoslovakia</t>
  </si>
  <si>
    <t>CSK</t>
  </si>
  <si>
    <t>EX</t>
  </si>
  <si>
    <t>ex-Member</t>
  </si>
  <si>
    <t>ex-State</t>
  </si>
  <si>
    <t>the Republic of Cuba</t>
  </si>
  <si>
    <t>CUB</t>
  </si>
  <si>
    <t>AMROLAC</t>
  </si>
  <si>
    <t>Curaçao</t>
  </si>
  <si>
    <t>CUW</t>
  </si>
  <si>
    <t>CYM</t>
  </si>
  <si>
    <t>the Republic of Cyprus</t>
  </si>
  <si>
    <t>Cyprus</t>
  </si>
  <si>
    <t>CYP</t>
  </si>
  <si>
    <t>the Czech Republic</t>
  </si>
  <si>
    <t>Czechia</t>
  </si>
  <si>
    <t>CZE</t>
  </si>
  <si>
    <t>Czech Republic</t>
  </si>
  <si>
    <t>1993-01-22T00:00:00</t>
  </si>
  <si>
    <t>German Dem. Republic</t>
  </si>
  <si>
    <t>DDR</t>
  </si>
  <si>
    <t>the Federal Republic of Germany</t>
  </si>
  <si>
    <t>Germany</t>
  </si>
  <si>
    <t>DEU</t>
  </si>
  <si>
    <t>1990-10-03T00:00:00</t>
  </si>
  <si>
    <t>the Republic of Djibouti</t>
  </si>
  <si>
    <t>DJI</t>
  </si>
  <si>
    <t>the Commonwealth of Dominica</t>
  </si>
  <si>
    <t>DMA</t>
  </si>
  <si>
    <t>1981-08-13T00:00:00</t>
  </si>
  <si>
    <t>the Kingdom of Denmark</t>
  </si>
  <si>
    <t>Denmark</t>
  </si>
  <si>
    <t>DNK</t>
  </si>
  <si>
    <t>Northern Europe</t>
  </si>
  <si>
    <t>Northern Europe (M49)</t>
  </si>
  <si>
    <t>the Dominican Republic</t>
  </si>
  <si>
    <t>DOM</t>
  </si>
  <si>
    <t>the People's Democratic Republic of Algeria</t>
  </si>
  <si>
    <t>DZA</t>
  </si>
  <si>
    <t>Northern Africa</t>
  </si>
  <si>
    <t>Northern Africa (M49)</t>
  </si>
  <si>
    <t>1984-01-01T00:00:00</t>
  </si>
  <si>
    <t>the Republic of Ecuador</t>
  </si>
  <si>
    <t>ECU</t>
  </si>
  <si>
    <t>the Arab Republic of Egypt</t>
  </si>
  <si>
    <t>EGY</t>
  </si>
  <si>
    <t>ERI</t>
  </si>
  <si>
    <t>the Kingdom of Spain</t>
  </si>
  <si>
    <t>Spain</t>
  </si>
  <si>
    <t>ESP</t>
  </si>
  <si>
    <t>the Republic of Estonia</t>
  </si>
  <si>
    <t>Estonia</t>
  </si>
  <si>
    <t>EST</t>
  </si>
  <si>
    <t>1993-03-31T00:00:00</t>
  </si>
  <si>
    <t>the Federal Democratic Republic of Ethiopia</t>
  </si>
  <si>
    <t>ETH</t>
  </si>
  <si>
    <t>European Union</t>
  </si>
  <si>
    <t>EU</t>
  </si>
  <si>
    <t>the Republic of Finland</t>
  </si>
  <si>
    <t>Finland</t>
  </si>
  <si>
    <t>FIN</t>
  </si>
  <si>
    <t>the Republic of Fiji</t>
  </si>
  <si>
    <t>FJI</t>
  </si>
  <si>
    <t>Melanesia</t>
  </si>
  <si>
    <t>Melanesia (M49)</t>
  </si>
  <si>
    <t>the French Republic</t>
  </si>
  <si>
    <t>France</t>
  </si>
  <si>
    <t>FRA</t>
  </si>
  <si>
    <t>the Federated States of Micronesia</t>
  </si>
  <si>
    <t>Micronesia (Federated States of)</t>
  </si>
  <si>
    <t>FSM</t>
  </si>
  <si>
    <t>Micronesia (Federated States of )</t>
  </si>
  <si>
    <t>Micronesia (M49)</t>
  </si>
  <si>
    <t>1991-08-14T00:00:00</t>
  </si>
  <si>
    <t>the Gabonese Republic</t>
  </si>
  <si>
    <t>GAB</t>
  </si>
  <si>
    <t>the United Kingdom of Great Britain and Northern Ireland</t>
  </si>
  <si>
    <t>United Kingdom of Great Britain and Northern Ireland</t>
  </si>
  <si>
    <t>GBR</t>
  </si>
  <si>
    <t>UK</t>
  </si>
  <si>
    <t>GEO</t>
  </si>
  <si>
    <t>1992-06-26T00:00:00</t>
  </si>
  <si>
    <t>the Republic of Ghana</t>
  </si>
  <si>
    <t>GHA</t>
  </si>
  <si>
    <t>the Republic of Guinea</t>
  </si>
  <si>
    <t>GIN</t>
  </si>
  <si>
    <t>Guadeloupe</t>
  </si>
  <si>
    <t>GLP</t>
  </si>
  <si>
    <t>Islamic Republic of the Gambia</t>
  </si>
  <si>
    <t>GMB</t>
  </si>
  <si>
    <t>the Republic of the Gambia</t>
  </si>
  <si>
    <t>the Republic of Guinea-Bissau</t>
  </si>
  <si>
    <t>GNB</t>
  </si>
  <si>
    <t>the Republic of Equatorial Guinea</t>
  </si>
  <si>
    <t>GNQ</t>
  </si>
  <si>
    <t>1980-05-05T00:00:00</t>
  </si>
  <si>
    <t>the Hellenic Republic</t>
  </si>
  <si>
    <t>Greece</t>
  </si>
  <si>
    <t>GRC</t>
  </si>
  <si>
    <t>GRD</t>
  </si>
  <si>
    <t>Greenland</t>
  </si>
  <si>
    <t>GRL</t>
  </si>
  <si>
    <t>Special</t>
  </si>
  <si>
    <t>the Republic of Guatemala</t>
  </si>
  <si>
    <t>GTM</t>
  </si>
  <si>
    <t>French Guiana</t>
  </si>
  <si>
    <t>GUF</t>
  </si>
  <si>
    <t>Guam</t>
  </si>
  <si>
    <t>GUM</t>
  </si>
  <si>
    <t>the Republic of Guyana</t>
  </si>
  <si>
    <t>GUY</t>
  </si>
  <si>
    <t>China, Hong Kong SAR</t>
  </si>
  <si>
    <t>HKG</t>
  </si>
  <si>
    <t>Hong Kong</t>
  </si>
  <si>
    <t>ex-reporting entity</t>
  </si>
  <si>
    <t>the Republic of Honduras</t>
  </si>
  <si>
    <t>HND</t>
  </si>
  <si>
    <t>the Republic of Croatia</t>
  </si>
  <si>
    <t>HRV</t>
  </si>
  <si>
    <t>Croatia</t>
  </si>
  <si>
    <t>1992-06-11T00:00:00</t>
  </si>
  <si>
    <t>the Republic of Haiti</t>
  </si>
  <si>
    <t>HTI</t>
  </si>
  <si>
    <t>Hungary</t>
  </si>
  <si>
    <t>HUN</t>
  </si>
  <si>
    <t>the Republic of Indonesia</t>
  </si>
  <si>
    <t>IDN</t>
  </si>
  <si>
    <t>SearB</t>
  </si>
  <si>
    <t>the Republic of India</t>
  </si>
  <si>
    <t>IND</t>
  </si>
  <si>
    <t>Ireland</t>
  </si>
  <si>
    <t>IRL</t>
  </si>
  <si>
    <t>the Islamic Republic of Iran</t>
  </si>
  <si>
    <t>IRN</t>
  </si>
  <si>
    <t>Iran</t>
  </si>
  <si>
    <t>Iran (Islamic Republic of)</t>
  </si>
  <si>
    <t>the Republic of Iraq</t>
  </si>
  <si>
    <t>IRQ</t>
  </si>
  <si>
    <t>the Republic of Iceland</t>
  </si>
  <si>
    <t>ISL</t>
  </si>
  <si>
    <t>Iceland</t>
  </si>
  <si>
    <t>the State of Israel</t>
  </si>
  <si>
    <t>ISR</t>
  </si>
  <si>
    <t>the Republic of Italy</t>
  </si>
  <si>
    <t>ITA</t>
  </si>
  <si>
    <t>Italy</t>
  </si>
  <si>
    <t>JAM</t>
  </si>
  <si>
    <t>the Hashemite Kingdom of Jordan</t>
  </si>
  <si>
    <t>JOR</t>
  </si>
  <si>
    <t>JPN</t>
  </si>
  <si>
    <t>the Republic of Kazakhstan</t>
  </si>
  <si>
    <t>KAZ</t>
  </si>
  <si>
    <t>Kazakhstan</t>
  </si>
  <si>
    <t>Central Asia (M49)</t>
  </si>
  <si>
    <t>1992-08-19T00:00:00</t>
  </si>
  <si>
    <t>the Republic of Kenya</t>
  </si>
  <si>
    <t>KEN</t>
  </si>
  <si>
    <t>the Kyrgyz Republic</t>
  </si>
  <si>
    <t>KGZ</t>
  </si>
  <si>
    <t>1992-05-07T00:00:00</t>
  </si>
  <si>
    <t>the Kingdom of Cambodia</t>
  </si>
  <si>
    <t>KHM</t>
  </si>
  <si>
    <t>the Republic of Kiribati</t>
  </si>
  <si>
    <t>KIR</t>
  </si>
  <si>
    <t>1984-07-26T00:00:00</t>
  </si>
  <si>
    <t>Saint Kitts and Nevis</t>
  </si>
  <si>
    <t>KNA</t>
  </si>
  <si>
    <t>Saint Kitts &amp; Nevis</t>
  </si>
  <si>
    <t>1988-02-03T00:00:00</t>
  </si>
  <si>
    <t>the Republic of Korea</t>
  </si>
  <si>
    <t>KOR</t>
  </si>
  <si>
    <t>Republic of Korea</t>
  </si>
  <si>
    <t>the State of Kuwait</t>
  </si>
  <si>
    <t>KWT</t>
  </si>
  <si>
    <t>the Lao People's Democratic Republic</t>
  </si>
  <si>
    <t>LAO</t>
  </si>
  <si>
    <t>Laos</t>
  </si>
  <si>
    <t>Lao People's Democratic Republic</t>
  </si>
  <si>
    <t>the Lebanese Republic</t>
  </si>
  <si>
    <t>LBN</t>
  </si>
  <si>
    <t>the Republic of Liberia</t>
  </si>
  <si>
    <t>LBR</t>
  </si>
  <si>
    <t>1991-01-01T00:00:00</t>
  </si>
  <si>
    <t>LBY</t>
  </si>
  <si>
    <t>State of Libya</t>
  </si>
  <si>
    <t>Libyan Arab Jamahiriya</t>
  </si>
  <si>
    <t>LCA</t>
  </si>
  <si>
    <t>1982-06-01T00:00:00</t>
  </si>
  <si>
    <t>the Democratic Socialist Republic of Sri Lanka</t>
  </si>
  <si>
    <t>LKA</t>
  </si>
  <si>
    <t>the Kingdom of Lesotho</t>
  </si>
  <si>
    <t>LSO</t>
  </si>
  <si>
    <t>the Republic of Lithuania</t>
  </si>
  <si>
    <t>LTU</t>
  </si>
  <si>
    <t>Lithuania</t>
  </si>
  <si>
    <t>the Grand Duchy of Luxembourg</t>
  </si>
  <si>
    <t>LUX</t>
  </si>
  <si>
    <t>Luxembourg</t>
  </si>
  <si>
    <t>the Republic of Latvia</t>
  </si>
  <si>
    <t>LVA</t>
  </si>
  <si>
    <t>Latvia</t>
  </si>
  <si>
    <t>China, Macao, SAR</t>
  </si>
  <si>
    <t>MAC</t>
  </si>
  <si>
    <t>Macao</t>
  </si>
  <si>
    <t>Macau</t>
  </si>
  <si>
    <t>the Kingdom of Morocco</t>
  </si>
  <si>
    <t>MAR</t>
  </si>
  <si>
    <t>the Principality of Monaco</t>
  </si>
  <si>
    <t>MCO</t>
  </si>
  <si>
    <t>the Republic of Moldova</t>
  </si>
  <si>
    <t>MDA</t>
  </si>
  <si>
    <t>Republic of Moldova</t>
  </si>
  <si>
    <t>the Republic of Madagascar</t>
  </si>
  <si>
    <t>MDG</t>
  </si>
  <si>
    <t>the Republic of Maldives</t>
  </si>
  <si>
    <t>MDV</t>
  </si>
  <si>
    <t>the United Mexican States</t>
  </si>
  <si>
    <t>MEX</t>
  </si>
  <si>
    <t>AMROMEX</t>
  </si>
  <si>
    <t>the Republic of the Marshall Islands</t>
  </si>
  <si>
    <t>MHL</t>
  </si>
  <si>
    <t>1991-06-05T00:00:00</t>
  </si>
  <si>
    <t>the former Yugoslav Republic of Macedonia</t>
  </si>
  <si>
    <t>MKD</t>
  </si>
  <si>
    <t>the Republic of North Macedonia</t>
  </si>
  <si>
    <t>The former Yugoslav Republic of Macedonia</t>
  </si>
  <si>
    <t>1993-04-22T00:00:00</t>
  </si>
  <si>
    <t>the Republic of Mali</t>
  </si>
  <si>
    <t>MLI</t>
  </si>
  <si>
    <t>the Republic of Malta</t>
  </si>
  <si>
    <t>MLT</t>
  </si>
  <si>
    <t>Malta</t>
  </si>
  <si>
    <t>the Republic of the Union of Myanmar</t>
  </si>
  <si>
    <t>MMR</t>
  </si>
  <si>
    <t>1989-07-01T00:00:00</t>
  </si>
  <si>
    <t>MNE</t>
  </si>
  <si>
    <t>2006-06-03T00:00:00</t>
  </si>
  <si>
    <t>MNG</t>
  </si>
  <si>
    <t>1995-07-01T00:00:00</t>
  </si>
  <si>
    <t>Commonwealth of the Northern Mariana Islands</t>
  </si>
  <si>
    <t>MNP</t>
  </si>
  <si>
    <t>CN Mariana Islands</t>
  </si>
  <si>
    <t>Northern Mariana Islands</t>
  </si>
  <si>
    <t>the Republic of Mozambique</t>
  </si>
  <si>
    <t>MOZ</t>
  </si>
  <si>
    <t>the Islamic Republic of Mauritania</t>
  </si>
  <si>
    <t>MRT</t>
  </si>
  <si>
    <t>MSR</t>
  </si>
  <si>
    <t>1977-01-01T00:00:00</t>
  </si>
  <si>
    <t>Martinique</t>
  </si>
  <si>
    <t>MTQ</t>
  </si>
  <si>
    <t>the Republic of Mauritius</t>
  </si>
  <si>
    <t>MUS</t>
  </si>
  <si>
    <t>MWI</t>
  </si>
  <si>
    <t>the Republic of Malawi</t>
  </si>
  <si>
    <t>MYS</t>
  </si>
  <si>
    <t>the Republic of Namibia</t>
  </si>
  <si>
    <t>NAM</t>
  </si>
  <si>
    <t>1990-04-23T00:00:00</t>
  </si>
  <si>
    <t>New Caledonia</t>
  </si>
  <si>
    <t>NCL</t>
  </si>
  <si>
    <t>the Republic of the Niger</t>
  </si>
  <si>
    <t>NER</t>
  </si>
  <si>
    <t>the Federal Republic of Nigeria</t>
  </si>
  <si>
    <t>NGA</t>
  </si>
  <si>
    <t>the Republic of Nicaragua</t>
  </si>
  <si>
    <t>NIC</t>
  </si>
  <si>
    <t>the Republic of Niue</t>
  </si>
  <si>
    <t>NIU</t>
  </si>
  <si>
    <t>Niue</t>
  </si>
  <si>
    <t>1994-05-05T00:00:00</t>
  </si>
  <si>
    <t>the Kingdom of the Netherlands</t>
  </si>
  <si>
    <t>NLD</t>
  </si>
  <si>
    <t>Netherlands</t>
  </si>
  <si>
    <t>the Kingdom of Norway</t>
  </si>
  <si>
    <t>NOR</t>
  </si>
  <si>
    <t>Norway</t>
  </si>
  <si>
    <t>the Federal Democratic Republic of Nepal</t>
  </si>
  <si>
    <t>NPL</t>
  </si>
  <si>
    <t>the Republic of Nauru</t>
  </si>
  <si>
    <t>NRU</t>
  </si>
  <si>
    <t>Northern Sudan</t>
  </si>
  <si>
    <t>NSD</t>
  </si>
  <si>
    <t>ex-special cases</t>
  </si>
  <si>
    <t>Non-State</t>
  </si>
  <si>
    <t>Northern Somalia</t>
  </si>
  <si>
    <t>NSM</t>
  </si>
  <si>
    <t>NZL</t>
  </si>
  <si>
    <t>the Sultanate of Oman</t>
  </si>
  <si>
    <t>OMN</t>
  </si>
  <si>
    <t>OTH</t>
  </si>
  <si>
    <t>the Islamic Republic of Pakistan</t>
  </si>
  <si>
    <t>PAK</t>
  </si>
  <si>
    <t>the Republic of Panama</t>
  </si>
  <si>
    <t>PAN</t>
  </si>
  <si>
    <t>Pitcairn</t>
  </si>
  <si>
    <t>PCN</t>
  </si>
  <si>
    <t>Territory or area</t>
  </si>
  <si>
    <t>the Republic of Peru</t>
  </si>
  <si>
    <t>PER</t>
  </si>
  <si>
    <t>the Republic of the Philippines</t>
  </si>
  <si>
    <t>PHL</t>
  </si>
  <si>
    <t>Pacific Island Countries</t>
  </si>
  <si>
    <t>the Republic of Palau</t>
  </si>
  <si>
    <t>PLW</t>
  </si>
  <si>
    <t>1995-03-09T00:00:00</t>
  </si>
  <si>
    <t>Independent State of Papua New Guinea</t>
  </si>
  <si>
    <t>PNG</t>
  </si>
  <si>
    <t>the Republic of Poland</t>
  </si>
  <si>
    <t>POL</t>
  </si>
  <si>
    <t>Poland</t>
  </si>
  <si>
    <t>Puerto Rico</t>
  </si>
  <si>
    <t>PRI</t>
  </si>
  <si>
    <t>Associate</t>
  </si>
  <si>
    <t>Associate Member</t>
  </si>
  <si>
    <t>1892-05-07T00:00:00</t>
  </si>
  <si>
    <t>the Democratic People's Republic of Korea</t>
  </si>
  <si>
    <t>PRK</t>
  </si>
  <si>
    <t>DPRKorea</t>
  </si>
  <si>
    <t>Democratic People's Republic of Korea</t>
  </si>
  <si>
    <t>the Portuguese Republic</t>
  </si>
  <si>
    <t>PRT</t>
  </si>
  <si>
    <t>Portugal</t>
  </si>
  <si>
    <t>the Republic of Paraguay</t>
  </si>
  <si>
    <t>PRY</t>
  </si>
  <si>
    <t>West Bank and Gaza</t>
  </si>
  <si>
    <t>PSE</t>
  </si>
  <si>
    <t>the State of Palestine</t>
  </si>
  <si>
    <t>West Bank</t>
  </si>
  <si>
    <t>1994-01-01T00:00:00</t>
  </si>
  <si>
    <t>French Polynesia</t>
  </si>
  <si>
    <t>PYF</t>
  </si>
  <si>
    <t>the State of Qatar</t>
  </si>
  <si>
    <t>QAT</t>
  </si>
  <si>
    <t>Réunion</t>
  </si>
  <si>
    <t>REU</t>
  </si>
  <si>
    <t>Reunion</t>
  </si>
  <si>
    <t>CHD</t>
  </si>
  <si>
    <t>SSD</t>
  </si>
  <si>
    <t>YEM</t>
  </si>
  <si>
    <t>SLE</t>
  </si>
  <si>
    <t>SOM</t>
  </si>
  <si>
    <t>SDN</t>
  </si>
  <si>
    <t>Request for a campaign from WHO AFRO</t>
  </si>
  <si>
    <t>CMR Projet d'organisation de la 5e campagne d'intensification de la vaccination contre Covid-19 okbiey.docx</t>
  </si>
  <si>
    <t>Disbursement date to be confirmed with AFRO</t>
  </si>
  <si>
    <t>Ethiopia440000044677</t>
  </si>
  <si>
    <t>-</t>
  </si>
  <si>
    <t>YES</t>
  </si>
  <si>
    <t>Disbursed</t>
  </si>
  <si>
    <t>Ethiopia156615444803</t>
  </si>
  <si>
    <t>NO</t>
  </si>
  <si>
    <t>Guinea-Bissau762852244820</t>
  </si>
  <si>
    <t>Cameroon495893144838</t>
  </si>
  <si>
    <t>Côte d'Ivoire220000044826</t>
  </si>
  <si>
    <t>Côte d'Ivoire102853244803</t>
  </si>
  <si>
    <t>Yemen5362117.8944823</t>
  </si>
  <si>
    <t>Ghana89500044818</t>
  </si>
  <si>
    <t>Central African Republic52216644768</t>
  </si>
  <si>
    <t>Central African Republic18322244768</t>
  </si>
  <si>
    <t>Ethiopia540000044604</t>
  </si>
  <si>
    <t>Malawi2154578.6060606144729</t>
  </si>
  <si>
    <t>Malawi250000044803</t>
  </si>
  <si>
    <t>Malawi54223544817</t>
  </si>
  <si>
    <t>Burkina Faso50000044515</t>
  </si>
  <si>
    <t>Chad539093844725</t>
  </si>
  <si>
    <t>Chad805809344614</t>
  </si>
  <si>
    <t>Chad804861444613</t>
  </si>
  <si>
    <t>DRC345802844600</t>
  </si>
  <si>
    <t>DRC498327144768</t>
  </si>
  <si>
    <t>DRC89827944768</t>
  </si>
  <si>
    <t>DRC300000044721</t>
  </si>
  <si>
    <t>LaoTBD44613</t>
  </si>
  <si>
    <t>EthiopiaTBD44604</t>
  </si>
  <si>
    <t>Ethiopia340000044677</t>
  </si>
  <si>
    <t>South Sudan280000044620</t>
  </si>
  <si>
    <t>Nigeria280000044670</t>
  </si>
  <si>
    <t>Yemen120871044628</t>
  </si>
  <si>
    <t>Yemen480000044621</t>
  </si>
  <si>
    <t>Ethiopia800000044587</t>
  </si>
  <si>
    <t>GhanaTBD44637</t>
  </si>
  <si>
    <t>Nigeria300000044781</t>
  </si>
  <si>
    <t>Nigeria760971644781</t>
  </si>
  <si>
    <t>Nigeria610000044670</t>
  </si>
  <si>
    <t>Sierra Leone4986223.1502367644768</t>
  </si>
  <si>
    <t>Djibouti5339044767</t>
  </si>
  <si>
    <t>Sierra Leone152000044624</t>
  </si>
  <si>
    <t>Nigeria621690144677</t>
  </si>
  <si>
    <t>AfghanistanTBD44649</t>
  </si>
  <si>
    <t>Nigeria2343335044614</t>
  </si>
  <si>
    <t>Somalia555293044670</t>
  </si>
  <si>
    <t>Somalia1743000044670</t>
  </si>
  <si>
    <t>Sudan21829690.973559344640</t>
  </si>
  <si>
    <t>Sudan576300044648</t>
  </si>
  <si>
    <t>Somalia36600044670</t>
  </si>
  <si>
    <t>Somalia1743000044711</t>
  </si>
  <si>
    <t>South Sudan1488200044620</t>
  </si>
  <si>
    <t>South Sudan1488200044663</t>
  </si>
  <si>
    <t>Kenya1794314.444710</t>
  </si>
  <si>
    <t>Djibouti36350344767</t>
  </si>
  <si>
    <t>Sudan21829690.973559344650</t>
  </si>
  <si>
    <t>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</si>
</sst>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_(&quot;€&quot;* #,##0.00_);_(&quot;€&quot;* \(#,##0.00\);_(&quot;€&quot;* &quot;-&quot;??_);_(@_)"/>
    <numFmt numFmtId="167" formatCode="_-* #,##0_-;\-* #,##0_-;_-* &quot;-&quot;??_-;_-@_-"/>
    <numFmt numFmtId="168" formatCode="_-[$$-409]* #,##0_ ;_-[$$-409]* \-#,##0\ ;_-[$$-409]* &quot;-&quot;??_ ;_-@_ "/>
    <numFmt numFmtId="169" formatCode="0.0"/>
    <numFmt numFmtId="170" formatCode="_-* #,##0.00_-;_-* #,##0.00\-;_-* &quot;-&quot;??_-;_-@_-"/>
  </numFmts>
  <fonts count="3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u/>
      <sz val="11"/>
      <color rgb="FF0000FF"/>
      <name val="Calibri"/>
      <family val="2"/>
      <scheme val="minor"/>
    </font>
    <font>
      <sz val="11"/>
      <color rgb="FF444444"/>
      <name val="Calibri"/>
      <family val="2"/>
      <charset val="1"/>
      <scheme val="minor"/>
    </font>
    <font>
      <sz val="14"/>
      <color theme="1"/>
      <name val="Calibri"/>
      <family val="2"/>
      <scheme val="minor"/>
    </font>
    <font>
      <sz val="11"/>
      <color theme="0" tint="-0.249977111117893"/>
      <name val="Calibri"/>
      <family val="2"/>
      <scheme val="minor"/>
    </font>
    <font>
      <b/>
      <sz val="11"/>
      <color theme="1"/>
      <name val="Calibri"/>
      <family val="2"/>
      <scheme val="minor"/>
    </font>
    <font>
      <b/>
      <sz val="18"/>
      <color theme="8" tint="-0.499984740745262"/>
      <name val="Calibri"/>
      <family val="2"/>
      <scheme val="minor"/>
    </font>
    <font>
      <sz val="11"/>
      <color rgb="FFFF0000"/>
      <name val="Calibri"/>
      <family val="2"/>
      <scheme val="minor"/>
    </font>
    <font>
      <sz val="11"/>
      <color theme="2"/>
      <name val="Calibri"/>
      <family val="2"/>
      <scheme val="minor"/>
    </font>
    <font>
      <sz val="11"/>
      <name val="Calibri"/>
      <family val="2"/>
      <scheme val="minor"/>
    </font>
    <font>
      <b/>
      <sz val="16"/>
      <color rgb="FF00B050"/>
      <name val="Calibri"/>
      <family val="2"/>
      <scheme val="minor"/>
    </font>
    <font>
      <b/>
      <sz val="11"/>
      <name val="Calibri"/>
      <family val="2"/>
      <scheme val="minor"/>
    </font>
    <font>
      <b/>
      <sz val="11"/>
      <color rgb="FFFF0000"/>
      <name val="Calibri"/>
      <family val="2"/>
      <scheme val="minor"/>
    </font>
    <font>
      <i/>
      <sz val="11"/>
      <color rgb="FFFF0000"/>
      <name val="Calibri"/>
      <family val="2"/>
      <scheme val="minor"/>
    </font>
    <font>
      <b/>
      <sz val="11"/>
      <color rgb="FF00B050"/>
      <name val="Calibri"/>
      <family val="2"/>
      <scheme val="minor"/>
    </font>
    <font>
      <sz val="11"/>
      <color theme="9" tint="0.79998168889431442"/>
      <name val="Calibri"/>
      <family val="2"/>
      <scheme val="minor"/>
    </font>
    <font>
      <b/>
      <sz val="12"/>
      <color rgb="FFFF0000"/>
      <name val="Calibri"/>
      <family val="2"/>
      <scheme val="minor"/>
    </font>
    <font>
      <sz val="8"/>
      <name val="Calibri"/>
      <family val="2"/>
      <scheme val="minor"/>
    </font>
    <font>
      <u/>
      <sz val="11"/>
      <color theme="1"/>
      <name val="Calibri"/>
      <family val="2"/>
      <scheme val="minor"/>
    </font>
    <font>
      <b/>
      <sz val="8"/>
      <color rgb="FFFF0000"/>
      <name val="Calibri"/>
      <family val="2"/>
      <scheme val="minor"/>
    </font>
    <font>
      <sz val="8"/>
      <color theme="1"/>
      <name val="Calibri"/>
      <family val="2"/>
      <scheme val="minor"/>
    </font>
    <font>
      <sz val="10"/>
      <color rgb="FF000000"/>
      <name val="Arial"/>
      <family val="2"/>
    </font>
    <font>
      <sz val="10"/>
      <name val="Arial"/>
      <family val="2"/>
    </font>
    <font>
      <sz val="11"/>
      <color rgb="FF000000"/>
      <name val="Calibri"/>
      <family val="2"/>
    </font>
    <font>
      <sz val="11"/>
      <color rgb="FF212121"/>
      <name val="Calibri"/>
      <family val="2"/>
      <scheme val="minor"/>
    </font>
    <font>
      <b/>
      <sz val="11"/>
      <color rgb="FF000000"/>
      <name val="Calibri"/>
      <family val="2"/>
    </font>
    <font>
      <sz val="12"/>
      <color theme="1"/>
      <name val="Times New Roman"/>
      <family val="2"/>
    </font>
    <font>
      <sz val="12"/>
      <color rgb="FF000000"/>
      <name val="Times New Roman"/>
      <family val="1"/>
    </font>
    <font>
      <sz val="11"/>
      <name val="Arial"/>
      <family val="2"/>
    </font>
    <font>
      <sz val="11"/>
      <color theme="1"/>
      <name val="Arial"/>
      <family val="2"/>
    </font>
  </fonts>
  <fills count="25">
    <fill>
      <patternFill patternType="none"/>
    </fill>
    <fill>
      <patternFill patternType="gray125"/>
    </fill>
    <fill>
      <patternFill patternType="solid">
        <fgColor rgb="FF2E3558"/>
        <bgColor indexed="64"/>
      </patternFill>
    </fill>
    <fill>
      <patternFill patternType="solid">
        <fgColor theme="8" tint="-0.499984740745262"/>
        <bgColor rgb="FF4F81BD"/>
      </patternFill>
    </fill>
    <fill>
      <patternFill patternType="solid">
        <fgColor rgb="FFDCE6F1"/>
        <bgColor rgb="FFDCE6F1"/>
      </patternFill>
    </fill>
    <fill>
      <patternFill patternType="solid">
        <fgColor rgb="FFFFFF00"/>
        <bgColor indexed="64"/>
      </patternFill>
    </fill>
    <fill>
      <patternFill patternType="solid">
        <fgColor rgb="FF197A56"/>
        <bgColor indexed="64"/>
      </patternFill>
    </fill>
    <fill>
      <patternFill patternType="solid">
        <fgColor rgb="FF295E7E"/>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0"/>
        <bgColor indexed="64"/>
      </patternFill>
    </fill>
    <fill>
      <patternFill patternType="solid">
        <fgColor rgb="FFE71C57"/>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7"/>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theme="4" tint="-0.249977111117893"/>
      </bottom>
      <diagonal/>
    </border>
    <border>
      <left/>
      <right/>
      <top/>
      <bottom style="thin">
        <color theme="4" tint="0.39997558519241921"/>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hair">
        <color auto="1"/>
      </top>
      <bottom style="hair">
        <color auto="1"/>
      </bottom>
      <diagonal/>
    </border>
  </borders>
  <cellStyleXfs count="26">
    <xf numFmtId="0" fontId="0" fillId="0" borderId="0"/>
    <xf numFmtId="165" fontId="1" fillId="0" borderId="0" applyFont="0" applyFill="0" applyBorder="0" applyAlignment="0" applyProtection="0"/>
    <xf numFmtId="166"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14" fillId="0" borderId="0"/>
    <xf numFmtId="165" fontId="1" fillId="0" borderId="0" applyFont="0" applyFill="0" applyBorder="0" applyAlignment="0" applyProtection="0"/>
    <xf numFmtId="165" fontId="26" fillId="0" borderId="0" applyFont="0" applyFill="0" applyBorder="0" applyAlignment="0" applyProtection="0"/>
    <xf numFmtId="164" fontId="1" fillId="0" borderId="0" applyFont="0" applyFill="0" applyBorder="0" applyAlignment="0" applyProtection="0"/>
    <xf numFmtId="0" fontId="26" fillId="0" borderId="0"/>
    <xf numFmtId="0" fontId="28" fillId="0" borderId="0">
      <protection locked="0"/>
    </xf>
    <xf numFmtId="0" fontId="27" fillId="0" borderId="0"/>
    <xf numFmtId="165" fontId="1" fillId="0" borderId="0" applyFont="0" applyFill="0" applyBorder="0" applyAlignment="0" applyProtection="0"/>
    <xf numFmtId="166" fontId="1" fillId="0" borderId="0" applyFont="0" applyFill="0" applyBorder="0" applyAlignment="0" applyProtection="0"/>
    <xf numFmtId="0" fontId="26" fillId="0" borderId="0"/>
    <xf numFmtId="165" fontId="26" fillId="0" borderId="0" applyFont="0" applyFill="0" applyBorder="0" applyAlignment="0" applyProtection="0"/>
    <xf numFmtId="0" fontId="27" fillId="0" borderId="0"/>
    <xf numFmtId="0" fontId="1" fillId="0" borderId="0"/>
    <xf numFmtId="165" fontId="3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31" fillId="0" borderId="0"/>
    <xf numFmtId="0" fontId="1" fillId="0" borderId="0"/>
    <xf numFmtId="0" fontId="32" fillId="0" borderId="0">
      <protection locked="0"/>
    </xf>
    <xf numFmtId="0" fontId="33" fillId="0" borderId="0">
      <alignment vertical="center"/>
    </xf>
    <xf numFmtId="170" fontId="32" fillId="0" borderId="0">
      <protection locked="0"/>
    </xf>
  </cellStyleXfs>
  <cellXfs count="247">
    <xf numFmtId="0" fontId="0" fillId="0" borderId="0" xfId="0"/>
    <xf numFmtId="167" fontId="0" fillId="0" borderId="0" xfId="1" applyNumberFormat="1" applyFont="1"/>
    <xf numFmtId="14" fontId="0" fillId="0" borderId="0" xfId="0" applyNumberFormat="1"/>
    <xf numFmtId="0" fontId="3" fillId="2" borderId="0" xfId="0" applyFont="1" applyFill="1"/>
    <xf numFmtId="0" fontId="2" fillId="3" borderId="0" xfId="0" applyFont="1" applyFill="1"/>
    <xf numFmtId="0" fontId="5" fillId="4" borderId="0" xfId="0" applyFont="1" applyFill="1"/>
    <xf numFmtId="0" fontId="4" fillId="4" borderId="0" xfId="3" applyFill="1"/>
    <xf numFmtId="0" fontId="5" fillId="0" borderId="0" xfId="0" applyFont="1"/>
    <xf numFmtId="0" fontId="4" fillId="0" borderId="0" xfId="3"/>
    <xf numFmtId="0" fontId="6" fillId="0" borderId="0" xfId="0" applyFont="1"/>
    <xf numFmtId="0" fontId="7" fillId="4" borderId="0" xfId="0" applyFont="1" applyFill="1"/>
    <xf numFmtId="0" fontId="7" fillId="0" borderId="0" xfId="0" applyFont="1"/>
    <xf numFmtId="2" fontId="0" fillId="0" borderId="0" xfId="0" applyNumberFormat="1"/>
    <xf numFmtId="1" fontId="0" fillId="0" borderId="0" xfId="0" applyNumberFormat="1"/>
    <xf numFmtId="0" fontId="3" fillId="6" borderId="0" xfId="0" applyFont="1" applyFill="1"/>
    <xf numFmtId="0" fontId="0" fillId="0" borderId="0" xfId="0" applyAlignment="1">
      <alignment wrapText="1"/>
    </xf>
    <xf numFmtId="0" fontId="3" fillId="7" borderId="0" xfId="0" applyFont="1" applyFill="1"/>
    <xf numFmtId="0" fontId="3" fillId="0" borderId="0" xfId="0" applyFont="1"/>
    <xf numFmtId="0" fontId="0" fillId="5" borderId="0" xfId="0" applyFill="1"/>
    <xf numFmtId="0" fontId="8" fillId="8" borderId="0" xfId="0" applyFont="1" applyFill="1"/>
    <xf numFmtId="0" fontId="8" fillId="0" borderId="0" xfId="0" applyFont="1"/>
    <xf numFmtId="0" fontId="8" fillId="9" borderId="0" xfId="0" applyFont="1" applyFill="1"/>
    <xf numFmtId="0" fontId="3" fillId="10" borderId="3" xfId="0" applyFont="1" applyFill="1" applyBorder="1"/>
    <xf numFmtId="0" fontId="3" fillId="10" borderId="4" xfId="0" applyFont="1"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10" borderId="11" xfId="0" applyFont="1" applyFill="1" applyBorder="1"/>
    <xf numFmtId="0" fontId="0" fillId="0" borderId="10" xfId="0" applyBorder="1"/>
    <xf numFmtId="0" fontId="9" fillId="0" borderId="0" xfId="0" applyFont="1"/>
    <xf numFmtId="0" fontId="0" fillId="9" borderId="0" xfId="0" applyFill="1"/>
    <xf numFmtId="0" fontId="0" fillId="9" borderId="6" xfId="0" applyFill="1" applyBorder="1"/>
    <xf numFmtId="167" fontId="0" fillId="0" borderId="2" xfId="1" applyNumberFormat="1" applyFont="1" applyBorder="1"/>
    <xf numFmtId="167" fontId="0" fillId="0" borderId="3" xfId="1" applyNumberFormat="1" applyFont="1" applyBorder="1"/>
    <xf numFmtId="167" fontId="0" fillId="0" borderId="4" xfId="1" applyNumberFormat="1" applyFont="1" applyBorder="1"/>
    <xf numFmtId="167" fontId="0" fillId="0" borderId="5" xfId="1" applyNumberFormat="1" applyFont="1" applyBorder="1"/>
    <xf numFmtId="167" fontId="0" fillId="0" borderId="0" xfId="1" applyNumberFormat="1" applyFont="1" applyBorder="1"/>
    <xf numFmtId="167" fontId="0" fillId="0" borderId="6" xfId="1" applyNumberFormat="1" applyFont="1" applyBorder="1"/>
    <xf numFmtId="167" fontId="0" fillId="0" borderId="7" xfId="1" applyNumberFormat="1" applyFont="1" applyBorder="1"/>
    <xf numFmtId="167" fontId="0" fillId="0" borderId="8" xfId="1" applyNumberFormat="1" applyFont="1" applyBorder="1"/>
    <xf numFmtId="167" fontId="0" fillId="0" borderId="9" xfId="1" applyNumberFormat="1" applyFont="1" applyBorder="1"/>
    <xf numFmtId="167" fontId="0" fillId="11" borderId="0" xfId="1" applyNumberFormat="1" applyFont="1" applyFill="1" applyBorder="1"/>
    <xf numFmtId="167" fontId="0" fillId="11" borderId="6" xfId="1" applyNumberFormat="1" applyFont="1" applyFill="1" applyBorder="1"/>
    <xf numFmtId="167" fontId="0" fillId="12" borderId="12" xfId="1" applyNumberFormat="1" applyFont="1" applyFill="1" applyBorder="1"/>
    <xf numFmtId="168" fontId="0" fillId="12" borderId="12" xfId="2" applyNumberFormat="1" applyFont="1" applyFill="1" applyBorder="1"/>
    <xf numFmtId="168" fontId="0" fillId="12" borderId="13" xfId="2" applyNumberFormat="1" applyFont="1" applyFill="1" applyBorder="1"/>
    <xf numFmtId="0" fontId="0" fillId="12" borderId="1" xfId="0" applyFill="1" applyBorder="1"/>
    <xf numFmtId="0" fontId="10" fillId="0" borderId="14" xfId="0" applyFont="1" applyBorder="1"/>
    <xf numFmtId="0" fontId="0" fillId="0" borderId="12" xfId="0" applyBorder="1"/>
    <xf numFmtId="0" fontId="0" fillId="0" borderId="13" xfId="0" applyBorder="1"/>
    <xf numFmtId="14" fontId="0" fillId="5" borderId="12" xfId="0" applyNumberFormat="1" applyFill="1" applyBorder="1"/>
    <xf numFmtId="0" fontId="11" fillId="0" borderId="15" xfId="0" applyFont="1" applyBorder="1"/>
    <xf numFmtId="0" fontId="0" fillId="0" borderId="15" xfId="0" applyBorder="1"/>
    <xf numFmtId="167" fontId="0" fillId="0" borderId="0" xfId="0" applyNumberFormat="1"/>
    <xf numFmtId="0" fontId="2" fillId="2" borderId="16" xfId="0" applyFont="1" applyFill="1" applyBorder="1"/>
    <xf numFmtId="0" fontId="2" fillId="6" borderId="16" xfId="0" applyFont="1" applyFill="1" applyBorder="1"/>
    <xf numFmtId="0" fontId="12" fillId="0" borderId="0" xfId="0" applyFont="1"/>
    <xf numFmtId="0" fontId="0" fillId="13" borderId="0" xfId="0" applyFill="1"/>
    <xf numFmtId="0" fontId="9" fillId="14" borderId="0" xfId="0" applyFont="1" applyFill="1"/>
    <xf numFmtId="0" fontId="14" fillId="0" borderId="0" xfId="0" applyFont="1"/>
    <xf numFmtId="14" fontId="14" fillId="0" borderId="0" xfId="0" applyNumberFormat="1" applyFont="1"/>
    <xf numFmtId="167" fontId="14" fillId="0" borderId="0" xfId="0" applyNumberFormat="1" applyFont="1"/>
    <xf numFmtId="1" fontId="14" fillId="0" borderId="0" xfId="0" applyNumberFormat="1" applyFont="1"/>
    <xf numFmtId="2" fontId="14" fillId="0" borderId="0" xfId="0" applyNumberFormat="1" applyFont="1"/>
    <xf numFmtId="0" fontId="0" fillId="0" borderId="0" xfId="0" pivotButton="1"/>
    <xf numFmtId="0" fontId="0" fillId="0" borderId="0" xfId="0" applyAlignment="1">
      <alignment horizontal="left"/>
    </xf>
    <xf numFmtId="0" fontId="14" fillId="0" borderId="0" xfId="0" applyFont="1" applyAlignment="1">
      <alignment wrapText="1"/>
    </xf>
    <xf numFmtId="0" fontId="0" fillId="15" borderId="0" xfId="0" applyFill="1"/>
    <xf numFmtId="0" fontId="15" fillId="0" borderId="0" xfId="0" applyFont="1"/>
    <xf numFmtId="167" fontId="0" fillId="0" borderId="0" xfId="1" applyNumberFormat="1" applyFont="1" applyFill="1" applyBorder="1"/>
    <xf numFmtId="168" fontId="0" fillId="0" borderId="0" xfId="2" applyNumberFormat="1" applyFont="1" applyFill="1" applyBorder="1"/>
    <xf numFmtId="0" fontId="13" fillId="0" borderId="0" xfId="0" applyFont="1"/>
    <xf numFmtId="0" fontId="13" fillId="0" borderId="7" xfId="0" applyFont="1" applyBorder="1"/>
    <xf numFmtId="17" fontId="14" fillId="0" borderId="7" xfId="0" applyNumberFormat="1" applyFont="1" applyBorder="1"/>
    <xf numFmtId="17" fontId="14" fillId="0" borderId="8" xfId="0" applyNumberFormat="1" applyFont="1" applyBorder="1"/>
    <xf numFmtId="17" fontId="14" fillId="0" borderId="9" xfId="0" applyNumberFormat="1" applyFont="1" applyBorder="1"/>
    <xf numFmtId="0" fontId="14" fillId="0" borderId="2" xfId="0" applyFont="1" applyBorder="1"/>
    <xf numFmtId="0" fontId="14" fillId="0" borderId="5" xfId="0" applyFont="1" applyBorder="1"/>
    <xf numFmtId="0" fontId="14" fillId="0" borderId="6" xfId="0" applyFont="1" applyBorder="1"/>
    <xf numFmtId="0" fontId="14" fillId="0" borderId="7" xfId="0" applyFont="1" applyBorder="1"/>
    <xf numFmtId="0" fontId="14" fillId="0" borderId="8" xfId="0" applyFont="1" applyBorder="1"/>
    <xf numFmtId="0" fontId="14" fillId="0" borderId="9" xfId="0" applyFont="1" applyBorder="1"/>
    <xf numFmtId="0" fontId="16" fillId="0" borderId="14" xfId="0" applyFont="1" applyBorder="1"/>
    <xf numFmtId="0" fontId="16" fillId="0" borderId="12" xfId="0" applyFont="1" applyBorder="1"/>
    <xf numFmtId="0" fontId="16" fillId="0" borderId="13" xfId="0" applyFont="1" applyBorder="1"/>
    <xf numFmtId="0" fontId="14" fillId="0" borderId="17" xfId="0" applyFont="1" applyBorder="1"/>
    <xf numFmtId="0" fontId="14" fillId="0" borderId="10" xfId="0" applyFont="1" applyBorder="1"/>
    <xf numFmtId="0" fontId="14" fillId="16" borderId="11" xfId="0" applyFont="1" applyFill="1" applyBorder="1" applyAlignment="1">
      <alignment wrapText="1"/>
    </xf>
    <xf numFmtId="0" fontId="8" fillId="0" borderId="17" xfId="0" applyFont="1" applyBorder="1"/>
    <xf numFmtId="0" fontId="8" fillId="0" borderId="1" xfId="0" applyFont="1" applyBorder="1"/>
    <xf numFmtId="0" fontId="3" fillId="10" borderId="2" xfId="0" applyFont="1" applyFill="1" applyBorder="1"/>
    <xf numFmtId="0" fontId="3" fillId="10" borderId="11" xfId="0" applyFont="1" applyFill="1" applyBorder="1" applyAlignment="1">
      <alignment wrapText="1"/>
    </xf>
    <xf numFmtId="0" fontId="18" fillId="0" borderId="0" xfId="0" applyFont="1"/>
    <xf numFmtId="167" fontId="0" fillId="11" borderId="0" xfId="1" applyNumberFormat="1" applyFont="1" applyFill="1"/>
    <xf numFmtId="9" fontId="10" fillId="9" borderId="7" xfId="4" applyFont="1" applyFill="1" applyBorder="1"/>
    <xf numFmtId="0" fontId="10" fillId="0" borderId="18" xfId="0" applyFont="1" applyBorder="1"/>
    <xf numFmtId="0" fontId="0" fillId="0" borderId="19" xfId="0" applyBorder="1"/>
    <xf numFmtId="0" fontId="0" fillId="0" borderId="20" xfId="0" applyBorder="1"/>
    <xf numFmtId="0" fontId="10" fillId="0" borderId="21" xfId="0" applyFont="1" applyBorder="1"/>
    <xf numFmtId="0" fontId="0" fillId="0" borderId="22" xfId="0" applyBorder="1"/>
    <xf numFmtId="0" fontId="4" fillId="0" borderId="0" xfId="3" applyBorder="1"/>
    <xf numFmtId="0" fontId="0" fillId="0" borderId="21" xfId="0" applyBorder="1"/>
    <xf numFmtId="0" fontId="0" fillId="0" borderId="23" xfId="0" applyBorder="1"/>
    <xf numFmtId="0" fontId="0" fillId="0" borderId="24" xfId="0" applyBorder="1"/>
    <xf numFmtId="0" fontId="0" fillId="0" borderId="25" xfId="0" applyBorder="1"/>
    <xf numFmtId="0" fontId="10" fillId="0" borderId="5" xfId="0" applyFont="1" applyBorder="1"/>
    <xf numFmtId="0" fontId="12" fillId="0" borderId="12" xfId="0" applyFont="1" applyBorder="1"/>
    <xf numFmtId="167" fontId="0" fillId="12" borderId="0" xfId="1" applyNumberFormat="1" applyFont="1" applyFill="1" applyBorder="1"/>
    <xf numFmtId="0" fontId="21" fillId="0" borderId="0" xfId="0" applyFont="1"/>
    <xf numFmtId="0" fontId="14" fillId="17" borderId="0" xfId="5" applyFill="1"/>
    <xf numFmtId="167" fontId="1" fillId="17" borderId="0" xfId="6" applyNumberFormat="1" applyFont="1" applyFill="1" applyBorder="1"/>
    <xf numFmtId="0" fontId="17" fillId="0" borderId="0" xfId="0" applyFont="1"/>
    <xf numFmtId="0" fontId="16" fillId="0" borderId="0" xfId="0" applyFont="1"/>
    <xf numFmtId="167" fontId="0" fillId="12" borderId="14" xfId="1" applyNumberFormat="1" applyFont="1" applyFill="1" applyBorder="1"/>
    <xf numFmtId="167" fontId="0" fillId="12" borderId="6" xfId="1" applyNumberFormat="1" applyFont="1" applyFill="1" applyBorder="1"/>
    <xf numFmtId="167" fontId="12" fillId="0" borderId="0" xfId="1" applyNumberFormat="1" applyFont="1" applyAlignment="1">
      <alignment wrapText="1"/>
    </xf>
    <xf numFmtId="0" fontId="3" fillId="18" borderId="0" xfId="0" applyFont="1" applyFill="1"/>
    <xf numFmtId="0" fontId="3" fillId="19" borderId="0" xfId="0" applyFont="1" applyFill="1"/>
    <xf numFmtId="0" fontId="19" fillId="9" borderId="0" xfId="0" applyFont="1" applyFill="1"/>
    <xf numFmtId="0" fontId="20" fillId="9" borderId="0" xfId="0" applyFont="1" applyFill="1"/>
    <xf numFmtId="0" fontId="12" fillId="0" borderId="0" xfId="0" applyFont="1" applyAlignment="1">
      <alignment wrapText="1"/>
    </xf>
    <xf numFmtId="0" fontId="12" fillId="0" borderId="8" xfId="0" applyFont="1" applyBorder="1" applyAlignment="1">
      <alignment wrapText="1"/>
    </xf>
    <xf numFmtId="0" fontId="14" fillId="20" borderId="0" xfId="5" applyFill="1" applyAlignment="1">
      <alignment horizontal="left"/>
    </xf>
    <xf numFmtId="0" fontId="0" fillId="20" borderId="0" xfId="0" applyFill="1"/>
    <xf numFmtId="0" fontId="14" fillId="20" borderId="0" xfId="5" applyFill="1" applyAlignment="1">
      <alignment horizontal="center" vertical="top"/>
    </xf>
    <xf numFmtId="14" fontId="0" fillId="14" borderId="0" xfId="0" applyNumberFormat="1" applyFill="1"/>
    <xf numFmtId="0" fontId="14" fillId="0" borderId="0" xfId="0" applyFont="1" applyAlignment="1">
      <alignment vertical="center"/>
    </xf>
    <xf numFmtId="0" fontId="4" fillId="0" borderId="0" xfId="3" applyAlignment="1">
      <alignment vertical="center"/>
    </xf>
    <xf numFmtId="14" fontId="14" fillId="0" borderId="0" xfId="0" applyNumberFormat="1" applyFont="1" applyAlignment="1">
      <alignment vertical="center"/>
    </xf>
    <xf numFmtId="167" fontId="14" fillId="0" borderId="0" xfId="0" applyNumberFormat="1" applyFont="1" applyAlignment="1">
      <alignment vertical="center"/>
    </xf>
    <xf numFmtId="1" fontId="14" fillId="0" borderId="0" xfId="0" applyNumberFormat="1" applyFont="1" applyAlignment="1">
      <alignment vertical="center"/>
    </xf>
    <xf numFmtId="0" fontId="14" fillId="0" borderId="0" xfId="0" applyFont="1" applyAlignment="1">
      <alignment vertical="center" wrapText="1"/>
    </xf>
    <xf numFmtId="2" fontId="14" fillId="0" borderId="0" xfId="0" applyNumberFormat="1" applyFont="1" applyAlignment="1">
      <alignment vertical="center"/>
    </xf>
    <xf numFmtId="0" fontId="12" fillId="0" borderId="0" xfId="0" applyFont="1" applyAlignment="1">
      <alignment vertical="center"/>
    </xf>
    <xf numFmtId="0" fontId="0" fillId="0" borderId="0" xfId="0" applyAlignment="1">
      <alignment vertical="center"/>
    </xf>
    <xf numFmtId="14" fontId="0" fillId="0" borderId="0" xfId="0" applyNumberFormat="1" applyAlignment="1">
      <alignment vertical="center"/>
    </xf>
    <xf numFmtId="14" fontId="0" fillId="14" borderId="0" xfId="0" applyNumberFormat="1" applyFill="1" applyAlignment="1">
      <alignment vertical="center"/>
    </xf>
    <xf numFmtId="0" fontId="9" fillId="0" borderId="0" xfId="0" applyFont="1" applyAlignment="1">
      <alignment vertical="center"/>
    </xf>
    <xf numFmtId="0" fontId="0" fillId="14" borderId="0" xfId="0" applyFill="1"/>
    <xf numFmtId="0" fontId="0" fillId="0" borderId="0" xfId="0" applyAlignment="1">
      <alignment horizontal="left" vertical="center"/>
    </xf>
    <xf numFmtId="169" fontId="14" fillId="0" borderId="17" xfId="0" applyNumberFormat="1" applyFont="1" applyBorder="1"/>
    <xf numFmtId="0" fontId="22" fillId="16" borderId="11" xfId="0" applyFont="1" applyFill="1" applyBorder="1" applyAlignment="1">
      <alignment wrapText="1"/>
    </xf>
    <xf numFmtId="0" fontId="25" fillId="0" borderId="0" xfId="0" applyFont="1"/>
    <xf numFmtId="0" fontId="14" fillId="14" borderId="0" xfId="0" applyFont="1" applyFill="1" applyAlignment="1">
      <alignment vertical="center"/>
    </xf>
    <xf numFmtId="0" fontId="16" fillId="14" borderId="0" xfId="0" applyFont="1" applyFill="1" applyAlignment="1">
      <alignment vertical="center"/>
    </xf>
    <xf numFmtId="0" fontId="4" fillId="14" borderId="0" xfId="3" applyFill="1" applyAlignment="1">
      <alignment vertical="center"/>
    </xf>
    <xf numFmtId="14" fontId="14" fillId="14" borderId="0" xfId="0" applyNumberFormat="1" applyFont="1" applyFill="1" applyAlignment="1">
      <alignment vertical="center"/>
    </xf>
    <xf numFmtId="167" fontId="14" fillId="14" borderId="0" xfId="0" applyNumberFormat="1" applyFont="1" applyFill="1" applyAlignment="1">
      <alignment vertical="center"/>
    </xf>
    <xf numFmtId="1" fontId="14" fillId="14" borderId="0" xfId="0" applyNumberFormat="1" applyFont="1" applyFill="1" applyAlignment="1">
      <alignment vertical="center"/>
    </xf>
    <xf numFmtId="0" fontId="14" fillId="14" borderId="0" xfId="0" applyFont="1" applyFill="1" applyAlignment="1">
      <alignment vertical="center" wrapText="1"/>
    </xf>
    <xf numFmtId="2" fontId="14" fillId="14" borderId="0" xfId="0" applyNumberFormat="1" applyFont="1" applyFill="1" applyAlignment="1">
      <alignment vertical="center"/>
    </xf>
    <xf numFmtId="2" fontId="0" fillId="14" borderId="0" xfId="0" applyNumberFormat="1" applyFill="1"/>
    <xf numFmtId="0" fontId="9" fillId="14" borderId="0" xfId="0" applyFont="1" applyFill="1" applyAlignment="1">
      <alignment vertical="center"/>
    </xf>
    <xf numFmtId="0" fontId="12" fillId="14" borderId="0" xfId="0" applyFont="1" applyFill="1" applyAlignment="1">
      <alignment vertical="center"/>
    </xf>
    <xf numFmtId="14" fontId="12" fillId="0" borderId="0" xfId="0" applyNumberFormat="1" applyFont="1"/>
    <xf numFmtId="0" fontId="3" fillId="2" borderId="0" xfId="0" applyFont="1" applyFill="1" applyAlignment="1">
      <alignment horizontal="left"/>
    </xf>
    <xf numFmtId="167" fontId="0" fillId="0" borderId="0" xfId="1" applyNumberFormat="1" applyFont="1" applyAlignment="1">
      <alignment horizontal="left" vertical="center"/>
    </xf>
    <xf numFmtId="0" fontId="3"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167" fontId="14" fillId="0" borderId="0" xfId="1" applyNumberFormat="1" applyFont="1" applyAlignment="1">
      <alignment horizontal="center" vertical="center"/>
    </xf>
    <xf numFmtId="9" fontId="0" fillId="0" borderId="0" xfId="4" applyFont="1"/>
    <xf numFmtId="9" fontId="0" fillId="0" borderId="0" xfId="4" applyFont="1" applyFill="1"/>
    <xf numFmtId="9" fontId="14" fillId="0" borderId="0" xfId="4" applyFont="1"/>
    <xf numFmtId="9" fontId="14" fillId="14" borderId="0" xfId="4" applyFont="1" applyFill="1" applyAlignment="1">
      <alignment vertical="center"/>
    </xf>
    <xf numFmtId="9" fontId="14" fillId="0" borderId="0" xfId="4" applyFont="1" applyAlignment="1">
      <alignment vertical="center"/>
    </xf>
    <xf numFmtId="9" fontId="0" fillId="0" borderId="0" xfId="0" applyNumberFormat="1"/>
    <xf numFmtId="167" fontId="0" fillId="0" borderId="0" xfId="1" applyNumberFormat="1" applyFont="1" applyFill="1" applyAlignment="1">
      <alignment horizontal="center" vertical="center"/>
    </xf>
    <xf numFmtId="167" fontId="12" fillId="0" borderId="0" xfId="1" applyNumberFormat="1" applyFont="1" applyAlignment="1">
      <alignment vertical="center"/>
    </xf>
    <xf numFmtId="167" fontId="0" fillId="0" borderId="0" xfId="1" applyNumberFormat="1" applyFont="1" applyAlignment="1">
      <alignment horizontal="center" vertical="center"/>
    </xf>
    <xf numFmtId="0" fontId="10" fillId="21" borderId="0" xfId="0" applyFont="1" applyFill="1"/>
    <xf numFmtId="17" fontId="14" fillId="0" borderId="0" xfId="0" applyNumberFormat="1" applyFont="1"/>
    <xf numFmtId="17" fontId="14" fillId="0" borderId="6" xfId="0" applyNumberFormat="1" applyFont="1" applyBorder="1"/>
    <xf numFmtId="167" fontId="0" fillId="21" borderId="0" xfId="1" applyNumberFormat="1" applyFont="1" applyFill="1" applyBorder="1"/>
    <xf numFmtId="167" fontId="0" fillId="21" borderId="6" xfId="1" applyNumberFormat="1" applyFont="1" applyFill="1" applyBorder="1"/>
    <xf numFmtId="0" fontId="13" fillId="0" borderId="17" xfId="0" applyFont="1" applyBorder="1"/>
    <xf numFmtId="0" fontId="10" fillId="21" borderId="17" xfId="0" applyFont="1" applyFill="1" applyBorder="1"/>
    <xf numFmtId="0" fontId="10" fillId="21" borderId="1" xfId="0" applyFont="1" applyFill="1" applyBorder="1"/>
    <xf numFmtId="167" fontId="0" fillId="0" borderId="12" xfId="0" applyNumberFormat="1" applyBorder="1"/>
    <xf numFmtId="167" fontId="0" fillId="0" borderId="6" xfId="0" applyNumberFormat="1" applyBorder="1"/>
    <xf numFmtId="167" fontId="10" fillId="0" borderId="12" xfId="0" applyNumberFormat="1" applyFont="1" applyBorder="1"/>
    <xf numFmtId="167" fontId="10" fillId="0" borderId="13" xfId="0" applyNumberFormat="1" applyFont="1" applyBorder="1"/>
    <xf numFmtId="17" fontId="16" fillId="0" borderId="0" xfId="0" applyNumberFormat="1" applyFont="1" applyAlignment="1">
      <alignment horizontal="center"/>
    </xf>
    <xf numFmtId="17" fontId="16" fillId="0" borderId="6" xfId="0" applyNumberFormat="1" applyFont="1" applyBorder="1" applyAlignment="1">
      <alignment horizontal="center"/>
    </xf>
    <xf numFmtId="165" fontId="0" fillId="0" borderId="0" xfId="0" applyNumberFormat="1"/>
    <xf numFmtId="3" fontId="0" fillId="0" borderId="0" xfId="0" applyNumberFormat="1" applyAlignment="1">
      <alignment horizontal="center"/>
    </xf>
    <xf numFmtId="167" fontId="0" fillId="0" borderId="0" xfId="1" applyNumberFormat="1" applyFont="1" applyAlignment="1">
      <alignment horizontal="center"/>
    </xf>
    <xf numFmtId="0" fontId="3" fillId="18" borderId="0" xfId="0" applyFont="1" applyFill="1" applyAlignment="1">
      <alignment horizontal="center"/>
    </xf>
    <xf numFmtId="167" fontId="0" fillId="0" borderId="3" xfId="0" applyNumberFormat="1" applyBorder="1"/>
    <xf numFmtId="167" fontId="0" fillId="0" borderId="13" xfId="0" applyNumberFormat="1" applyBorder="1"/>
    <xf numFmtId="1" fontId="0" fillId="0" borderId="0" xfId="0" applyNumberFormat="1" applyAlignment="1">
      <alignment horizontal="center"/>
    </xf>
    <xf numFmtId="0" fontId="10" fillId="0" borderId="26" xfId="0" applyFont="1" applyBorder="1"/>
    <xf numFmtId="0" fontId="0" fillId="23" borderId="0" xfId="0" applyFill="1"/>
    <xf numFmtId="0" fontId="2" fillId="18" borderId="27" xfId="0" applyFont="1" applyFill="1" applyBorder="1" applyAlignment="1">
      <alignment horizontal="center"/>
    </xf>
    <xf numFmtId="0" fontId="0" fillId="0" borderId="28" xfId="0" applyBorder="1" applyAlignment="1">
      <alignment vertical="center"/>
    </xf>
    <xf numFmtId="167" fontId="3" fillId="24" borderId="0" xfId="1" applyNumberFormat="1" applyFont="1" applyFill="1" applyAlignment="1">
      <alignment horizontal="center"/>
    </xf>
    <xf numFmtId="0" fontId="3" fillId="24" borderId="0" xfId="0" applyFont="1" applyFill="1"/>
    <xf numFmtId="0" fontId="0" fillId="22" borderId="27" xfId="0" applyFill="1" applyBorder="1" applyAlignment="1">
      <alignment horizontal="center" vertical="center"/>
    </xf>
    <xf numFmtId="0" fontId="14" fillId="0" borderId="0" xfId="0" applyFont="1" applyAlignment="1">
      <alignment horizontal="center"/>
    </xf>
    <xf numFmtId="2" fontId="0" fillId="0" borderId="0" xfId="0" applyNumberFormat="1" applyAlignment="1">
      <alignment horizontal="center"/>
    </xf>
    <xf numFmtId="0" fontId="4" fillId="0" borderId="0" xfId="3" applyAlignment="1">
      <alignment horizontal="left"/>
    </xf>
    <xf numFmtId="14" fontId="0" fillId="0" borderId="0" xfId="0" applyNumberFormat="1" applyAlignment="1">
      <alignment horizontal="left"/>
    </xf>
    <xf numFmtId="167" fontId="0" fillId="0" borderId="0" xfId="0" applyNumberFormat="1" applyAlignment="1">
      <alignment horizontal="left"/>
    </xf>
    <xf numFmtId="1" fontId="0" fillId="0" borderId="0" xfId="0" applyNumberFormat="1" applyAlignment="1">
      <alignment horizontal="left"/>
    </xf>
    <xf numFmtId="9" fontId="0" fillId="0" borderId="0" xfId="4" applyFont="1" applyAlignment="1">
      <alignment horizontal="left"/>
    </xf>
    <xf numFmtId="0" fontId="14" fillId="0" borderId="0" xfId="0" applyFont="1" applyAlignment="1">
      <alignment horizontal="left"/>
    </xf>
    <xf numFmtId="2" fontId="14" fillId="0" borderId="0" xfId="0" applyNumberFormat="1" applyFont="1" applyAlignment="1">
      <alignment horizontal="left"/>
    </xf>
    <xf numFmtId="2" fontId="0" fillId="0" borderId="0" xfId="0" applyNumberFormat="1" applyAlignment="1">
      <alignment horizontal="left"/>
    </xf>
    <xf numFmtId="0" fontId="9" fillId="0" borderId="0" xfId="0" applyFont="1" applyAlignment="1">
      <alignment horizontal="left"/>
    </xf>
    <xf numFmtId="0" fontId="14" fillId="22" borderId="27" xfId="0" applyFont="1" applyFill="1" applyBorder="1" applyAlignment="1">
      <alignment horizontal="center" vertical="center"/>
    </xf>
    <xf numFmtId="0" fontId="14" fillId="0" borderId="0" xfId="0" applyFont="1" applyAlignment="1">
      <alignment horizontal="left" vertical="center"/>
    </xf>
    <xf numFmtId="0" fontId="0" fillId="14" borderId="0" xfId="0" applyFill="1" applyAlignment="1">
      <alignment horizontal="left" vertical="center"/>
    </xf>
    <xf numFmtId="167" fontId="12" fillId="0" borderId="0" xfId="1" applyNumberFormat="1" applyFont="1" applyAlignment="1">
      <alignment horizontal="center" vertical="center"/>
    </xf>
    <xf numFmtId="167" fontId="1" fillId="0" borderId="0" xfId="1" applyNumberFormat="1" applyFont="1" applyAlignment="1">
      <alignment horizontal="center" vertical="center"/>
    </xf>
    <xf numFmtId="3" fontId="0" fillId="0" borderId="0" xfId="0" applyNumberFormat="1" applyAlignment="1">
      <alignment horizontal="center" vertical="center"/>
    </xf>
    <xf numFmtId="167" fontId="0" fillId="0" borderId="0" xfId="1" applyNumberFormat="1" applyFont="1" applyFill="1" applyAlignment="1">
      <alignment horizontal="right" vertical="center"/>
    </xf>
    <xf numFmtId="3" fontId="29" fillId="0" borderId="0" xfId="0" applyNumberFormat="1" applyFont="1" applyAlignment="1">
      <alignment horizontal="right"/>
    </xf>
    <xf numFmtId="3" fontId="0" fillId="0" borderId="0" xfId="0" applyNumberFormat="1" applyAlignment="1">
      <alignment horizontal="right"/>
    </xf>
    <xf numFmtId="167" fontId="0" fillId="0" borderId="0" xfId="1" applyNumberFormat="1" applyFont="1" applyAlignment="1">
      <alignment horizontal="right" vertical="center"/>
    </xf>
    <xf numFmtId="0" fontId="0" fillId="0" borderId="0" xfId="0" applyAlignment="1">
      <alignment horizontal="right" vertical="center"/>
    </xf>
    <xf numFmtId="167" fontId="12" fillId="0" borderId="0" xfId="1" applyNumberFormat="1" applyFont="1" applyAlignment="1">
      <alignment horizontal="right" vertical="center"/>
    </xf>
    <xf numFmtId="167" fontId="14" fillId="14" borderId="0" xfId="1" applyNumberFormat="1" applyFont="1" applyFill="1" applyAlignment="1">
      <alignment horizontal="right" vertical="center"/>
    </xf>
    <xf numFmtId="167" fontId="14" fillId="0" borderId="0" xfId="1" applyNumberFormat="1" applyFont="1" applyAlignment="1">
      <alignment horizontal="right" vertical="center"/>
    </xf>
    <xf numFmtId="167" fontId="0" fillId="0" borderId="0" xfId="0" applyNumberFormat="1" applyAlignment="1">
      <alignment horizontal="right" vertical="center"/>
    </xf>
    <xf numFmtId="167" fontId="0" fillId="14" borderId="0" xfId="1" applyNumberFormat="1" applyFont="1" applyFill="1" applyAlignment="1">
      <alignment horizontal="right" vertical="center"/>
    </xf>
    <xf numFmtId="3" fontId="0" fillId="0" borderId="0" xfId="0" applyNumberFormat="1" applyAlignment="1">
      <alignment horizontal="right" vertical="center"/>
    </xf>
    <xf numFmtId="0" fontId="10" fillId="0" borderId="8" xfId="0" applyFont="1" applyBorder="1"/>
    <xf numFmtId="10" fontId="0" fillId="0" borderId="8" xfId="4" applyNumberFormat="1" applyFont="1" applyBorder="1"/>
    <xf numFmtId="167" fontId="10" fillId="0" borderId="0" xfId="0" applyNumberFormat="1" applyFont="1"/>
    <xf numFmtId="165" fontId="0" fillId="0" borderId="0" xfId="0" applyNumberFormat="1" applyAlignment="1">
      <alignment vertical="center"/>
    </xf>
    <xf numFmtId="165" fontId="0" fillId="0" borderId="0" xfId="0" applyNumberFormat="1" applyAlignment="1">
      <alignment horizontal="center" vertical="center"/>
    </xf>
    <xf numFmtId="0" fontId="28" fillId="0" borderId="0" xfId="0" applyFont="1" applyAlignment="1">
      <alignment vertical="center"/>
    </xf>
    <xf numFmtId="2" fontId="0" fillId="0" borderId="0" xfId="0" applyNumberFormat="1" applyAlignment="1">
      <alignment horizontal="right"/>
    </xf>
    <xf numFmtId="2" fontId="14" fillId="0" borderId="0" xfId="0" applyNumberFormat="1" applyFont="1" applyAlignment="1">
      <alignment horizontal="right"/>
    </xf>
    <xf numFmtId="2" fontId="14" fillId="14" borderId="0" xfId="0" applyNumberFormat="1" applyFont="1" applyFill="1" applyAlignment="1">
      <alignment horizontal="right" vertical="center"/>
    </xf>
    <xf numFmtId="2" fontId="14" fillId="0" borderId="0" xfId="0" applyNumberFormat="1" applyFont="1" applyAlignment="1">
      <alignment horizontal="right" vertical="center"/>
    </xf>
    <xf numFmtId="169" fontId="14" fillId="0" borderId="10" xfId="0" applyNumberFormat="1" applyFont="1" applyBorder="1"/>
    <xf numFmtId="14" fontId="0" fillId="5" borderId="0" xfId="0" applyNumberFormat="1" applyFill="1"/>
    <xf numFmtId="40" fontId="0" fillId="0" borderId="29" xfId="0" applyNumberFormat="1" applyBorder="1"/>
    <xf numFmtId="0" fontId="0" fillId="0" borderId="28" xfId="0" applyBorder="1" applyAlignment="1">
      <alignment horizontal="center" vertical="center"/>
    </xf>
    <xf numFmtId="167" fontId="0" fillId="21" borderId="0" xfId="1" applyNumberFormat="1" applyFont="1" applyFill="1"/>
    <xf numFmtId="167" fontId="34" fillId="0" borderId="0" xfId="0" applyNumberFormat="1" applyFont="1" applyAlignment="1">
      <alignment horizontal="center" vertical="center"/>
    </xf>
    <xf numFmtId="167" fontId="34" fillId="0" borderId="0" xfId="0" applyNumberFormat="1" applyFont="1" applyAlignment="1">
      <alignment vertical="center"/>
    </xf>
    <xf numFmtId="3" fontId="0" fillId="0" borderId="0" xfId="0" applyNumberFormat="1"/>
    <xf numFmtId="0" fontId="5" fillId="0" borderId="0" xfId="0" applyFont="1" applyAlignment="1">
      <alignment horizontal="left" vertical="center"/>
    </xf>
  </cellXfs>
  <cellStyles count="26">
    <cellStyle name="Comma" xfId="1" builtinId="3"/>
    <cellStyle name="Comma 10 3 2 2 2" xfId="20" xr:uid="{EA904E46-7DC5-4EA0-A088-095846460E57}"/>
    <cellStyle name="Comma 2" xfId="6" xr:uid="{B51CEAC5-458D-4057-81DA-C0EAAA4A6E92}"/>
    <cellStyle name="Comma 2 2" xfId="15" xr:uid="{363FACCB-D8DE-480F-8FFE-A6D4C6CB1BD8}"/>
    <cellStyle name="Comma 2 3" xfId="18" xr:uid="{C446B87F-C2C9-4B7A-993E-C9FB6A31447A}"/>
    <cellStyle name="Comma 3" xfId="7" xr:uid="{9CBD82BF-88F1-4F52-AA05-8DC1C7AE9106}"/>
    <cellStyle name="Comma 3 2" xfId="19" xr:uid="{95CA9214-DBCD-4AF3-8A9D-26A95A77C5CB}"/>
    <cellStyle name="Comma 4" xfId="12" xr:uid="{28F780B1-DC0E-412A-AC95-B7E8D91CD8FD}"/>
    <cellStyle name="Comma 4 2" xfId="25" xr:uid="{C5531DDB-158A-4AB9-9F38-706EE213B918}"/>
    <cellStyle name="Currency" xfId="2" builtinId="4"/>
    <cellStyle name="Currency 2" xfId="8" xr:uid="{4ABCE801-25A7-498A-8FE6-141111560268}"/>
    <cellStyle name="Currency 3" xfId="13" xr:uid="{09EF74A6-F2B8-40FC-9F7A-1EA582E7A163}"/>
    <cellStyle name="Hyperlink" xfId="3" builtinId="8"/>
    <cellStyle name="Normal" xfId="0" builtinId="0"/>
    <cellStyle name="Normal 10" xfId="16" xr:uid="{3320BB95-CC10-44CA-88A7-EE14D6FC8C7F}"/>
    <cellStyle name="Normal 10 10 2 5 2" xfId="22" xr:uid="{43A4BC8A-CA44-43C8-BF71-7A7332D76FEC}"/>
    <cellStyle name="Normal 2" xfId="5" xr:uid="{E58E973F-E5C5-46EB-AD77-5E8915918F5B}"/>
    <cellStyle name="Normal 2 2" xfId="11" xr:uid="{CF00D52A-C35D-4A35-BA42-4082BC784CBF}"/>
    <cellStyle name="Normal 2 2 2" xfId="21" xr:uid="{EDF57C1F-6B3B-46AB-B6DA-B741C77DD60E}"/>
    <cellStyle name="Normal 2 3" xfId="14" xr:uid="{86EA4DA7-0FC5-4671-97DD-FAA33DCD2DC0}"/>
    <cellStyle name="Normal 2 4" xfId="23" xr:uid="{D4D1824F-516E-4EE5-A828-92EDC5F4BB17}"/>
    <cellStyle name="Normal 2 5" xfId="17" xr:uid="{B1A695B8-FA1D-43F3-8094-99CD8C0105B4}"/>
    <cellStyle name="Normal 3" xfId="9" xr:uid="{74C407AF-A7C4-443C-92DF-A3FE06411E23}"/>
    <cellStyle name="Normal 3 2" xfId="10" xr:uid="{5CA1EF50-B373-4489-8E40-90B5913C2A42}"/>
    <cellStyle name="Normal 3 3" xfId="24" xr:uid="{86D9CA53-BA4C-4744-A3E4-BDA280E8E7E4}"/>
    <cellStyle name="Percent" xfId="4" builtinId="5"/>
  </cellStyles>
  <dxfs count="72">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ill>
        <patternFill patternType="solid">
          <fgColor rgb="FFDCE6F1"/>
          <bgColor rgb="FFDCE6F1"/>
        </patternFill>
      </fill>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i val="0"/>
        <strike val="0"/>
        <condense val="0"/>
        <extend val="0"/>
        <outline val="0"/>
        <shadow val="0"/>
        <u val="none"/>
        <vertAlign val="baseline"/>
        <sz val="11"/>
        <color theme="0"/>
        <name val="Calibri"/>
        <family val="2"/>
        <scheme val="minor"/>
      </font>
      <fill>
        <patternFill patternType="solid">
          <fgColor rgb="FF4F81BD"/>
          <bgColor theme="8" tint="-0.499984740745262"/>
        </patternFill>
      </fill>
    </dxf>
    <dxf>
      <numFmt numFmtId="19" formatCode="dd/mm/yyyy"/>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197A56"/>
        </patternFill>
      </fill>
    </dxf>
    <dxf>
      <font>
        <strike val="0"/>
        <outline val="0"/>
        <shadow val="0"/>
        <u val="none"/>
        <vertAlign val="baseline"/>
        <sz val="11"/>
        <color auto="1"/>
        <name val="Calibri"/>
        <family val="2"/>
        <scheme val="minor"/>
      </font>
      <numFmt numFmtId="0" formatCode="General"/>
    </dxf>
    <dxf>
      <font>
        <strike val="0"/>
        <outline val="0"/>
        <shadow val="0"/>
        <u val="none"/>
        <vertAlign val="baseline"/>
        <sz val="11"/>
        <color theme="0" tint="-0.249977111117893"/>
        <name val="Calibri"/>
        <family val="2"/>
        <scheme val="minor"/>
      </font>
      <numFmt numFmtId="0" formatCode="General"/>
    </dxf>
    <dxf>
      <numFmt numFmtId="0" formatCode="General"/>
    </dxf>
    <dxf>
      <numFmt numFmtId="2" formatCode="0.00"/>
      <alignment horizontal="right" textRotation="0" wrapText="0" indent="0" justifyLastLine="0" shrinkToFit="0" readingOrder="0"/>
    </dxf>
    <dxf>
      <numFmt numFmtId="2" formatCode="0.00"/>
      <fill>
        <patternFill patternType="none">
          <fgColor indexed="64"/>
          <bgColor indexed="65"/>
        </patternFill>
      </fill>
    </dxf>
    <dxf>
      <numFmt numFmtId="2" formatCode="0.00"/>
      <fill>
        <patternFill patternType="none">
          <fgColor indexed="64"/>
          <bgColor indexed="65"/>
        </patternFill>
      </fill>
    </dxf>
    <dxf>
      <fill>
        <patternFill patternType="none">
          <fgColor indexed="64"/>
          <bgColor indexed="65"/>
        </patternFill>
      </fill>
    </dxf>
    <dxf>
      <numFmt numFmtId="2" formatCode="0.00"/>
    </dxf>
    <dxf>
      <numFmt numFmtId="2" formatCode="0.00"/>
    </dxf>
    <dxf>
      <font>
        <b val="0"/>
        <i val="0"/>
        <strike val="0"/>
        <condense val="0"/>
        <extend val="0"/>
        <outline val="0"/>
        <shadow val="0"/>
        <u val="none"/>
        <vertAlign val="baseline"/>
        <sz val="11"/>
        <color auto="1"/>
        <name val="Calibri"/>
        <family val="2"/>
        <scheme val="minor"/>
      </font>
      <numFmt numFmtId="2" formatCode="0.00"/>
    </dxf>
    <dxf>
      <font>
        <b val="0"/>
        <i val="0"/>
        <strike val="0"/>
        <condense val="0"/>
        <extend val="0"/>
        <outline val="0"/>
        <shadow val="0"/>
        <u val="none"/>
        <vertAlign val="baseline"/>
        <sz val="11"/>
        <color auto="1"/>
        <name val="Calibri"/>
        <family val="2"/>
        <scheme val="minor"/>
      </font>
      <numFmt numFmtId="2" formatCode="0.00"/>
    </dxf>
    <dxf>
      <font>
        <b val="0"/>
        <i val="0"/>
        <strike val="0"/>
        <condense val="0"/>
        <extend val="0"/>
        <outline val="0"/>
        <shadow val="0"/>
        <u val="none"/>
        <vertAlign val="baseline"/>
        <sz val="11"/>
        <color auto="1"/>
        <name val="Calibri"/>
        <family val="2"/>
        <scheme val="minor"/>
      </font>
      <numFmt numFmtId="0" formatCode="General"/>
    </dxf>
    <dxf>
      <numFmt numFmtId="1" formatCode="0"/>
      <fill>
        <patternFill patternType="none">
          <fgColor indexed="64"/>
          <bgColor indexed="65"/>
        </patternFill>
      </fill>
    </dxf>
    <dxf>
      <numFmt numFmtId="19" formatCode="dd/mm/yyyy"/>
    </dxf>
    <dxf>
      <numFmt numFmtId="167" formatCode="_-* #,##0_-;\-* #,##0_-;_-* &quot;-&quot;??_-;_-@_-"/>
    </dxf>
    <dxf>
      <alignment vertical="center" textRotation="0" wrapText="0" indent="0" justifyLastLine="0" shrinkToFit="0" readingOrder="0"/>
    </dxf>
    <dxf>
      <numFmt numFmtId="167" formatCode="_-* #,##0_-;\-* #,##0_-;_-* &quot;-&quot;??_-;_-@_-"/>
      <alignment horizontal="right"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0_-;\-* #,##0_-;_-* &quot;-&quot;??_-;_-@_-"/>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7" formatCode="_-* #,##0_-;\-* #,##0_-;_-* &quot;-&quot;??_-;_-@_-"/>
    </dxf>
    <dxf>
      <fill>
        <patternFill patternType="solid">
          <bgColor rgb="FFFFFF00"/>
        </patternFill>
      </fill>
    </dxf>
    <dxf>
      <fill>
        <patternFill patternType="solid">
          <bgColor rgb="FFFFFF00"/>
        </patternFill>
      </fill>
    </dxf>
    <dxf>
      <numFmt numFmtId="167" formatCode="_-* #,##0_-;\-* #,##0_-;_-* &quot;-&quot;??_-;_-@_-"/>
    </dxf>
    <dxf>
      <alignment horizontal="center"/>
    </dxf>
    <dxf>
      <alignment horizontal="general"/>
    </dxf>
    <dxf>
      <alignment vertical="center"/>
    </dxf>
    <dxf>
      <alignment horizontal="center"/>
    </dxf>
    <dxf>
      <numFmt numFmtId="165" formatCode="_(* #,##0.00_);_(* \(#,##0.00\);_(* &quot;-&quot;??_);_(@_)"/>
    </dxf>
    <dxf>
      <numFmt numFmtId="167" formatCode="_-* #,##0_-;\-* #,##0_-;_-* &quot;-&quot;??_-;_-@_-"/>
    </dxf>
    <dxf>
      <numFmt numFmtId="167" formatCode="_-* #,##0_-;\-* #,##0_-;_-* &quot;-&quot;??_-;_-@_-"/>
    </dxf>
    <dxf>
      <fill>
        <patternFill patternType="solid">
          <bgColor rgb="FFFFFF00"/>
        </patternFill>
      </fill>
    </dxf>
    <dxf>
      <alignment vertical="center"/>
    </dxf>
    <dxf>
      <alignment vertical="center"/>
    </dxf>
    <dxf>
      <alignment vertical="center"/>
    </dxf>
    <dxf>
      <alignment vertical="center"/>
    </dxf>
    <dxf>
      <alignment horizontal="center"/>
    </dxf>
    <dxf>
      <font>
        <name val="Arial"/>
        <scheme val="none"/>
      </font>
    </dxf>
    <dxf>
      <numFmt numFmtId="167" formatCode="_-* #,##0_-;\-* #,##0_-;_-* &quot;-&quot;??_-;_-@_-"/>
    </dxf>
    <dxf>
      <fill>
        <patternFill patternType="solid">
          <bgColor rgb="FFFFFF00"/>
        </patternFill>
      </fill>
    </dxf>
    <dxf>
      <numFmt numFmtId="167" formatCode="_-* #,##0_-;\-* #,##0_-;_-* &quot;-&quot;??_-;_-@_-"/>
    </dxf>
    <dxf>
      <fill>
        <patternFill patternType="solid">
          <bgColor rgb="FFFFFF00"/>
        </patternFill>
      </fill>
    </dxf>
    <dxf>
      <numFmt numFmtId="167" formatCode="_-* #,##0_-;\-* #,##0_-;_-* &quot;-&quot;??_-;_-@_-"/>
    </dxf>
    <dxf>
      <fill>
        <patternFill patternType="solid">
          <bgColor rgb="FFFFFF00"/>
        </patternFill>
      </fill>
    </dxf>
    <dxf>
      <fill>
        <patternFill patternType="solid">
          <bgColor rgb="FFFFFF00"/>
        </patternFill>
      </fill>
    </dxf>
    <dxf>
      <numFmt numFmtId="167" formatCode="_-* #,##0_-;\-* #,##0_-;_-* &quot;-&quot;??_-;_-@_-"/>
    </dxf>
    <dxf>
      <numFmt numFmtId="167" formatCode="_-* #,##0_-;\-* #,##0_-;_-* &quot;-&quot;??_-;_-@_-"/>
    </dxf>
    <dxf>
      <fill>
        <patternFill patternType="solid">
          <bgColor rgb="FFFFFF00"/>
        </patternFill>
      </fill>
    </dxf>
    <dxf>
      <numFmt numFmtId="167" formatCode="_-* #,##0_-;\-* #,##0_-;_-* &quot;-&quot;??_-;_-@_-"/>
    </dxf>
    <dxf>
      <fill>
        <patternFill patternType="solid">
          <bgColor rgb="FFFFFF00"/>
        </patternFill>
      </fill>
    </dxf>
    <dxf>
      <numFmt numFmtId="167" formatCode="_-* #,##0_-;\-* #,##0_-;_-* &quot;-&quot;??_-;_-@_-"/>
    </dxf>
    <dxf>
      <fill>
        <patternFill patternType="solid">
          <bgColor rgb="FFFFFF00"/>
        </patternFill>
      </fill>
    </dxf>
    <dxf>
      <numFmt numFmtId="13" formatCode="0%"/>
    </dxf>
    <dxf>
      <numFmt numFmtId="167" formatCode="_-* #,##0_-;\-* #,##0_-;_-* &quot;-&quot;??_-;_-@_-"/>
    </dxf>
    <dxf>
      <font>
        <b val="0"/>
        <i val="0"/>
        <strike val="0"/>
        <condense val="0"/>
        <extend val="0"/>
        <outline val="0"/>
        <shadow val="0"/>
        <u val="none"/>
        <vertAlign val="baseline"/>
        <sz val="11"/>
        <color rgb="FFFF0000"/>
        <name val="Calibri"/>
        <family val="2"/>
        <scheme val="minor"/>
      </font>
      <alignment horizontal="general" vertical="bottom" textRotation="0" wrapText="1" indent="0" justifyLastLine="0" shrinkToFit="0" readingOrder="0"/>
    </dxf>
    <dxf>
      <border outline="0">
        <left style="thin">
          <color indexed="64"/>
        </left>
        <right style="thin">
          <color indexed="64"/>
        </right>
      </border>
    </dxf>
    <dxf>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50958</xdr:colOff>
      <xdr:row>9</xdr:row>
      <xdr:rowOff>99060</xdr:rowOff>
    </xdr:from>
    <xdr:to>
      <xdr:col>8</xdr:col>
      <xdr:colOff>514350</xdr:colOff>
      <xdr:row>39</xdr:row>
      <xdr:rowOff>91796</xdr:rowOff>
    </xdr:to>
    <xdr:pic>
      <xdr:nvPicPr>
        <xdr:cNvPr id="11" name="Picture 2">
          <a:extLst>
            <a:ext uri="{FF2B5EF4-FFF2-40B4-BE49-F238E27FC236}">
              <a16:creationId xmlns:a16="http://schemas.microsoft.com/office/drawing/2014/main" id="{D2D256D2-D166-4099-B42E-0FE8348CB2F8}"/>
            </a:ext>
          </a:extLst>
        </xdr:cNvPr>
        <xdr:cNvPicPr>
          <a:picLocks noChangeAspect="1"/>
        </xdr:cNvPicPr>
      </xdr:nvPicPr>
      <xdr:blipFill>
        <a:blip xmlns:r="http://schemas.openxmlformats.org/officeDocument/2006/relationships" r:embed="rId1"/>
        <a:stretch>
          <a:fillRect/>
        </a:stretch>
      </xdr:blipFill>
      <xdr:spPr>
        <a:xfrm>
          <a:off x="660558" y="1851660"/>
          <a:ext cx="9350217" cy="54219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cine Kretz" refreshedDate="44852.619391319444" createdVersion="7" refreshedVersion="8" minRefreshableVersion="3" recordCount="59" xr:uid="{C1466FF4-F6DA-4F4E-B5BA-99E4DCFE77E4}">
  <cacheSource type="worksheet">
    <worksheetSource name="Table2"/>
  </cacheSource>
  <cacheFields count="37">
    <cacheField name="Request ID" numFmtId="0">
      <sharedItems/>
    </cacheField>
    <cacheField name="Country supported" numFmtId="0">
      <sharedItems count="20">
        <s v="Ethiopia"/>
        <s v="Guinea-Bissau"/>
        <s v="Cameroon"/>
        <s v="Côte d'Ivoire"/>
        <s v="Yemen"/>
        <s v="Ghana"/>
        <s v="Central African Republic"/>
        <s v="Malawi"/>
        <s v="Burkina Faso"/>
        <s v="Chad"/>
        <s v="DRC"/>
        <s v="Lao"/>
        <s v="South Sudan"/>
        <s v="Nigeria"/>
        <s v="Sierra Leone"/>
        <s v="Djibouti"/>
        <s v="Afghanistan"/>
        <s v="Somalia"/>
        <s v="Sudan"/>
        <s v="Kenya"/>
      </sharedItems>
    </cacheField>
    <cacheField name="GAVI SCM" numFmtId="0">
      <sharedItems/>
    </cacheField>
    <cacheField name="CoVDP Desk Officer" numFmtId="0">
      <sharedItems containsMixedTypes="1" containsNumber="1" containsInteger="1" minValue="0" maxValue="0"/>
    </cacheField>
    <cacheField name="Total amount of funding request received initially (or amount of standard request discussed)" numFmtId="0">
      <sharedItems containsMixedTypes="1" containsNumber="1" minValue="53390" maxValue="23433350"/>
    </cacheField>
    <cacheField name="Type of request" numFmtId="0">
      <sharedItems count="4">
        <s v="Urgent"/>
        <s v="Normal"/>
        <s v="Standard"/>
        <s v="Out of scope"/>
      </sharedItems>
    </cacheField>
    <cacheField name="Amount tracked through this row" numFmtId="0">
      <sharedItems containsMixedTypes="1" containsNumber="1" minValue="0" maxValue="23433350"/>
    </cacheField>
    <cacheField name="Details on the request" numFmtId="0">
      <sharedItems containsBlank="1" count="93">
        <s v="WHO Funding for Tigray region"/>
        <s v="UNICEF request to fund incentive, IDS/refugees, vaccine transportation, vaccination card, NDVP, SS"/>
        <s v="Request to cover 2 campaigns in Guinea Bissau"/>
        <s v="Request for a campaign from WHO AFRO"/>
        <s v="WHO AFRO funding to Cote d'Ivoire"/>
        <s v="Request to fund a campaign in Cote d'Ivoire in October"/>
        <s v="Request received from the Desk Officer to cover cold chain, M&amp;E, per diem for outreach, training"/>
        <s v="WHO AFRO request to fund advocacy sessions, documentation of lessons learned, CSOs, and support to refugees with IOM/UNHCR"/>
        <s v="Funding request to cover 35 districts in CAR including transportation, training, MAPI, central coordination, and monitoring covered by UNICEF"/>
        <s v="Funding request to cover Cold Chain Equipment in Central African Republic (CAF)"/>
        <s v="Funding request to cover 35 districts in CAR including transportation, training, MAPI, central coordination, and monitoring covered by WHO"/>
        <s v="TA support"/>
        <s v="Budget for the vaccination campaign starting in July in Malawi covered by WHO"/>
        <s v="Urgent funding request through UNICEF HAC discussed in the funding alignment call"/>
        <s v="CDS re-programmed for vehicle hire/support emergency"/>
        <s v="Budget for the vaccination campaign starting in July in Malawi covered by UNICEF"/>
        <s v="Implementation and monitoring of vaccination campaign in 13 country states (378k$) + Pfizer vaccine supply (5k$) + Global mgt of vaccination activities (42k$) + Vaccination team salaries (75k$)"/>
        <s v="National and provincial vaccination campaign"/>
        <s v="CDS application in Chad"/>
        <s v="Launch of vaccination campaign, pre financing of CDS2"/>
        <s v="Launch of a vaccination campaign in the 11 country states that are still facing very low vaccination rate (HCW salaries, transportation and mgt team)"/>
        <s v="Request from IOM in DRC "/>
        <s v="Request to fund public health schools in DRC"/>
        <s v="RCCE in DRC from the Red Cross"/>
        <s v="3 ambulance vehicules to support mobile service of COVID-19 vaccination in the hard-to-reach and low coverage areas​"/>
        <s v="Part of the round 3 of the vaccination campaign scheduled for mid/end May covered by UNICEF"/>
        <s v="CDS application disbursed in South Sudan"/>
        <s v="UNICEF Funding for Tigray region"/>
        <s v="Funding request for a bundle campaign with C-19 vaccination, measle and yellow fever to take place in June"/>
        <s v="CDS application in Yemen discussed during the funding alignment call on March 8th "/>
        <s v="Budget gaps identified through CDS process - Misalignment between Budget and request to be clarified"/>
        <s v="CDS application - Light contribution from CoVDP in terms of process (coordination)"/>
        <s v="TBD"/>
        <s v="Nigerian Red Cross phase 2 plan for Covid vaccination scale up"/>
        <s v="Request to fund SCALE 3.0"/>
        <s v="Funding request to cover the logistics part not covered by the CDS application"/>
        <s v="Urgent request for service delivery, vaccine safety, leadership, cold chain logistics, data management and RCCE covered by UNICEF"/>
        <s v="Urgent funding request to cover the funds for vehicles in the campaign"/>
        <s v="Urgent request for service delivery, vaccine safety, leadership, cold chain logistics, data management and RCCE covered by WHO"/>
        <s v="Data management and waste management"/>
        <s v="TA support covered by GAVI"/>
        <s v="Potential urgent needs identified in CDS application (still tbd)"/>
        <s v="CDS application in Nigeria discussed in the funding alignment call"/>
        <s v="Part of CDS request fullfilled by GAVI to WHO and UNICEF"/>
        <s v="Part of CDS request not fulfilled by GAVI and covered by WHO through German AA funds"/>
        <s v="Budget required to fund vaccination campaign from July to december covered by WHO"/>
        <s v="CDS application in Sudan discussed on March 28th "/>
        <s v="Part of CDS request not fulfiled by GAVI and covered by WHO"/>
        <s v="CDS Budget TA  covered by WHO"/>
        <s v="Part of CDS request not fulfilled by GAVI and covered by UNICEF through German AA funds"/>
        <s v="Part of CDS application not fulfilled by GAVI and requiring other partners support. Vaccination campaign with a target of 5.7M people vaccinated. Costs include: HR, trainings, supplies and equipment, transportation, social mobilization, waste management​"/>
        <s v="Budget required to fund vaccintion from July to december covered by GAVI"/>
        <s v="Difference between the UNICEF budget and the disbursed amount"/>
        <s v="Urgent funding request to cover national regional and sub-county training, facility and national oversight"/>
        <s v="Urgent funding request to implement a community oriented acceleration strategy intended to support ongoing efforts to increase C-19 vaccination strategy"/>
        <s v="Budget required to fund vaccination campaign from July to december covered by UNICEF"/>
        <s v="TA support not covered by CDS funding and covered by WHO and UNICEF" u="1"/>
        <m u="1"/>
        <s v="Logistics support not covered by CDS funding" u="1"/>
        <s v="CDS application in Sierra Leone discussed in the funding alignment call" u="1"/>
        <s v="Part of CDS application fullfilled by GAVI " u="1"/>
        <s v="UNICEF TA for 6 months campaign (2 rounds)" u="1"/>
        <s v="Part of CDS application fulfilled by GAVI. Vaccination campaign with a target of 5.7M people vaccinated. Costs include: HR, trainings, supplies and equipment, transportation, social mobilization, waste management​" u="1"/>
        <s v="Part of CDS request fullfilled by GAVI" u="1"/>
        <s v="Funding for Tigray region" u="1"/>
        <s v="Round 3 of the vaccination campaign scheduled for mid/end May " u="1"/>
        <s v="Part of CDS application fullfilled by GAVI and disbursed to UNICEF" u="1"/>
        <s v="Part of CDS request fullfilled by GAVI pending response from the country team" u="1"/>
        <s v="Part of CDS application fullfiled by GAVI and disbursed to WHO" u="1"/>
        <s v="Funding for TA not included in the CDS application due to limited time and likely to be mostly for WHO and UNICEF TA - split this line item when breakdown is known" u="1"/>
        <s v="Part of CDS request not fulfilled by GAVI" u="1"/>
        <s v="Part of the CDS application fullfilled by GAVI and disbursed to other partners" u="1"/>
        <s v="Waste management" u="1"/>
        <s v="Data management and waste management budget gap" u="1"/>
        <s v="Vaccination campaign with a target of 5.7M people vaccinated. Costs include: HR, trainings, supplies and equipment, transportation, social mobilization, waste management​" u="1"/>
        <s v="Part of CDS application fulfilled by GAVI and requiring other partners support. Vaccination campaign with a target of 5.7M people vaccinated. Costs include: HR, trainings, supplies and equipment, transportation, social mobilization, waste management​" u="1"/>
        <s v="Part of CDS application fulfilled by GAVI and disbursed to other partners" u="1"/>
        <s v="Part of CDS application fulfilled by GAVI and disrbused to other partners" u="1"/>
        <s v="CDS budget covered by UNICEF" u="1"/>
        <s v="Budget required to fund vaccination campaign from July to december" u="1"/>
        <s v="Part of CDS application not fullfilled by GAVI and unallocated " u="1"/>
        <s v="TA support covered by UNICEF HAC" u="1"/>
        <s v="Logistics support not covered by CDS funding and covered by WHO and UNICEF" u="1"/>
        <s v="Funding request for a bundle campaign with C-19 vaccination, measle and yellow fever to take place early week of May " u="1"/>
        <s v="Urgent request for service delivery, vaccine safety, leadership, cold chain logistics, data management and RCCE" u="1"/>
        <s v="Part of CDS request fullfilled by GAVI to UNICEF" u="1"/>
        <s v="Part of CDS request fullfilled by GAVI to WHO" u="1"/>
        <s v="Funding request to cover 35 districts in CAR including transportation, training, MAPI, central coordination, and monitoring" u="1"/>
        <s v="Budget for the vaccination campaign starting in July in Malawi" u="1"/>
        <s v="CDS application" u="1"/>
        <s v="CDS Budget TA  covered by UNICEF" u="1"/>
        <s v="Data management" u="1"/>
        <s v="WHO TA for 6 months campaign (2 rounds)" u="1"/>
      </sharedItems>
    </cacheField>
    <cacheField name="Link to documentation (WHO sharepoint)" numFmtId="0">
      <sharedItems containsBlank="1" longText="1"/>
    </cacheField>
    <cacheField name="Initial recipient of the request" numFmtId="0">
      <sharedItems containsBlank="1"/>
    </cacheField>
    <cacheField name="Date of initial receipt of the request (Date)" numFmtId="0">
      <sharedItems containsSemiMixedTypes="0" containsDate="1" containsString="0" containsMixedTypes="1" minDate="2021-11-15T00:00:00" maxDate="2022-08-09T00:00:00"/>
    </cacheField>
    <cacheField name="Detailed / formal funding request received (yes / no)" numFmtId="0">
      <sharedItems/>
    </cacheField>
    <cacheField name="Detailed / formal funding request received (Date)" numFmtId="0">
      <sharedItems containsNonDate="0" containsDate="1" containsString="0" containsBlank="1" minDate="2021-12-28T00:00:00" maxDate="2022-10-05T00:00:00"/>
    </cacheField>
    <cacheField name="Sources of funding identified (yes / no / Identified as not urgent)" numFmtId="0">
      <sharedItems containsBlank="1"/>
    </cacheField>
    <cacheField name="Source of funding identified (Details)" numFmtId="0">
      <sharedItems containsBlank="1" count="5">
        <s v="WHO"/>
        <s v="UNICEF"/>
        <m/>
        <s v="GAVI"/>
        <s v="Out of CoVDP scope"/>
      </sharedItems>
    </cacheField>
    <cacheField name="Sources of funding identified (Date) - or standard request discussed during CoVDP Funding Alignment call" numFmtId="0">
      <sharedItems containsNonDate="0" containsDate="1" containsString="0" containsBlank="1" minDate="2021-12-30T00:00:00" maxDate="2022-10-05T00:00:00"/>
    </cacheField>
    <cacheField name="Amount to be funded" numFmtId="0">
      <sharedItems containsMixedTypes="1" containsNumber="1" minValue="0" maxValue="23433350"/>
    </cacheField>
    <cacheField name="Allocation of funds internally approved by the funder (yes / no)" numFmtId="0">
      <sharedItems containsBlank="1"/>
    </cacheField>
    <cacheField name="Allocation of funds internally approved (Date)" numFmtId="0">
      <sharedItems containsNonDate="0" containsDate="1" containsString="0" containsBlank="1" minDate="1899-12-30T00:00:00" maxDate="2022-12-30T00:00:00"/>
    </cacheField>
    <cacheField name="Funds disbursed (yes / no)" numFmtId="0">
      <sharedItems containsBlank="1" count="3">
        <s v="yes"/>
        <s v="no"/>
        <m/>
      </sharedItems>
    </cacheField>
    <cacheField name="Funds disbursed (Date)" numFmtId="0">
      <sharedItems containsNonDate="0" containsDate="1" containsString="0" containsBlank="1" minDate="2022-01-02T00:00:00" maxDate="2022-10-18T00:00:00"/>
    </cacheField>
    <cacheField name="Funds disbursed (Month)" numFmtId="0">
      <sharedItems containsSemiMixedTypes="0" containsString="0" containsNumber="1" containsInteger="1" minValue="1" maxValue="10" count="10">
        <n v="4"/>
        <n v="9"/>
        <n v="1"/>
        <n v="10"/>
        <n v="8"/>
        <n v="7"/>
        <n v="3"/>
        <n v="2"/>
        <n v="5"/>
        <n v="6"/>
      </sharedItems>
    </cacheField>
    <cacheField name="Estimated utilization rate" numFmtId="0">
      <sharedItems containsString="0" containsBlank="1" containsNumber="1" minValue="0" maxValue="1"/>
    </cacheField>
    <cacheField name="Comments and detailed next steps" numFmtId="0">
      <sharedItems containsBlank="1" longText="1"/>
    </cacheField>
    <cacheField name="Status" numFmtId="0">
      <sharedItems containsMixedTypes="1" containsNumber="1" containsInteger="1" minValue="0" maxValue="0" count="6">
        <s v="Funds disbursed"/>
        <s v="Pending additional details and/or formal request"/>
        <s v="Pending identification of funding sources"/>
        <s v="Approved pending disbursement &gt;15 days"/>
        <s v="Out of CoVDP scope"/>
        <n v="0" u="1"/>
      </sharedItems>
    </cacheField>
    <cacheField name="Lead time from formal request received to today (days)" numFmtId="2">
      <sharedItems containsSemiMixedTypes="0" containsString="0" containsNumber="1" containsInteger="1" minValue="14" maxValue="44852"/>
    </cacheField>
    <cacheField name="Lead time from informal request received to today (days)2" numFmtId="2">
      <sharedItems containsSemiMixedTypes="0" containsString="0" containsNumber="1" containsInteger="1" minValue="14" maxValue="337"/>
    </cacheField>
    <cacheField name="Lead time from formal request received to today (days - corrected)" numFmtId="2">
      <sharedItems containsMixedTypes="1" containsNumber="1" containsInteger="1" minValue="14" maxValue="294"/>
    </cacheField>
    <cacheField name="Lead time from sources identified to today (if not disbursed yet)" numFmtId="2">
      <sharedItems containsMixedTypes="1" containsNumber="1" containsInteger="1" minValue="224" maxValue="44852"/>
    </cacheField>
    <cacheField name="Lead time from formal request received to disbursement of funds (calendar days)" numFmtId="2">
      <sharedItems containsBlank="1" containsMixedTypes="1" containsNumber="1" containsInteger="1" minValue="1" maxValue="113"/>
    </cacheField>
    <cacheField name="Lead time from formal request received to disbursement of funds (working days)" numFmtId="2">
      <sharedItems containsMixedTypes="1" containsNumber="1" containsInteger="1" minValue="1" maxValue="81"/>
    </cacheField>
    <cacheField name="Lead time from standard request discussed to disbursement of funds (working days) (for Gavi only)" numFmtId="0">
      <sharedItems containsMixedTypes="1" containsNumber="1" containsInteger="1" minValue="8" maxValue="60"/>
    </cacheField>
    <cacheField name="Lead time from the request discussed to the disbursement (UNICEF and WHO)" numFmtId="2">
      <sharedItems containsMixedTypes="1" containsNumber="1" containsInteger="1" minValue="-1" maxValue="31"/>
    </cacheField>
    <cacheField name="Comments" numFmtId="0">
      <sharedItems containsBlank="1"/>
    </cacheField>
    <cacheField name="Link to another row in the tracker" numFmtId="0">
      <sharedItems/>
    </cacheField>
    <cacheField name="Column1" numFmtId="0">
      <sharedItems containsSemiMixedTypes="0" containsString="0" containsNumber="1" containsInteger="1" minValue="1" maxValue="3"/>
    </cacheField>
    <cacheField name="Lead time risk level (from informal request to today)" numFmtId="0">
      <sharedItems containsMixedTypes="1" containsNumber="1" containsInteger="1" minValue="29" maxValue="239"/>
    </cacheField>
  </cacheFields>
  <extLst>
    <ext xmlns:x14="http://schemas.microsoft.com/office/spreadsheetml/2009/9/main" uri="{725AE2AE-9491-48be-B2B4-4EB974FC3084}">
      <x14:pivotCacheDefinition pivotCacheId="579703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Ethiopia440000044677"/>
    <x v="0"/>
    <s v="Tito Rwamushaija"/>
    <s v="William"/>
    <n v="4400000"/>
    <x v="0"/>
    <n v="2200000"/>
    <x v="0"/>
    <s v="https://worldhealthorg.sharepoint.com/:w:/r/sites/COVID19VaccineDeliveryFacility/Shared%20Documents/General/02%20Workstreams/02%20Delivery%20Funding/4.%20Funding%20requests/01.%20Ethiopia/CN-%20COVID%2019%20Vax%20Campaign_Tigray_%20Ethiopia_%20Draft%20V3-%20April%2011%20(002).docx?d=wdf135e2d77ff49d0964a623f7ddd9208&amp;csf=1&amp;web=1&amp;e=1ws2M3"/>
    <s v="GAVI SCM"/>
    <d v="2022-04-26T00:00:00"/>
    <s v="yes"/>
    <d v="2022-04-26T00:00:00"/>
    <s v="yes"/>
    <x v="0"/>
    <d v="2022-04-26T00:00:00"/>
    <n v="2200000"/>
    <s v="yes"/>
    <d v="2022-04-27T00:00:00"/>
    <x v="0"/>
    <d v="2022-04-29T00:00:00"/>
    <x v="0"/>
    <n v="0.49"/>
    <s v="Budget from WHO for the vaccination in Tigray. Approval of the funds to be disbursed on 4/27 - WHO meeting. 300k in the country office. Disbursement date confirmed by Renias Mukaro"/>
    <x v="0"/>
    <n v="175"/>
    <n v="175"/>
    <n v="175"/>
    <s v="-"/>
    <n v="3"/>
    <n v="3"/>
    <s v=""/>
    <n v="3"/>
    <m/>
    <s v="YES"/>
    <n v="2"/>
    <s v="Disbursed"/>
  </r>
  <r>
    <s v="Ethiopia156615444803"/>
    <x v="0"/>
    <s v="Tito Rwamushaija"/>
    <s v="William"/>
    <n v="1566154"/>
    <x v="0"/>
    <n v="1566154"/>
    <x v="1"/>
    <s v="Ethiopia - Copy of UNICEF Q3 and Q4 Budget breakdown (002).xlsx"/>
    <s v="UNICEF CO + DO"/>
    <d v="2022-08-30T00:00:00"/>
    <s v="yes"/>
    <d v="2022-08-30T00:00:00"/>
    <s v="yes"/>
    <x v="1"/>
    <d v="2022-08-30T00:00:00"/>
    <n v="1566154"/>
    <s v="yes"/>
    <d v="2022-08-30T00:00:00"/>
    <x v="0"/>
    <d v="2022-09-02T00:00:00"/>
    <x v="1"/>
    <n v="0.99"/>
    <s v="Confirmation shared by Ronke of the disbursement of funds. Discussion during the funding alignment on Tuesday Sept. 20th "/>
    <x v="0"/>
    <n v="49"/>
    <n v="49"/>
    <n v="49"/>
    <s v="-"/>
    <m/>
    <n v="3"/>
    <s v=""/>
    <n v="3"/>
    <m/>
    <s v="NO"/>
    <n v="1"/>
    <s v="Disbursed"/>
  </r>
  <r>
    <s v="Guinea-Bissau762852244820"/>
    <x v="1"/>
    <s v="Aichatou Cisse"/>
    <s v="Simon"/>
    <n v="7628522"/>
    <x v="0"/>
    <n v="7628522"/>
    <x v="2"/>
    <s v="Requeste urgents Guinee Bissau au CoVDP-16-09-2022.xlsx"/>
    <s v="Desk Officer + EPI"/>
    <d v="2022-09-16T00:00:00"/>
    <s v="no"/>
    <m/>
    <s v="no"/>
    <x v="2"/>
    <m/>
    <n v="7628522"/>
    <s v="no"/>
    <d v="1899-12-30T00:00:00"/>
    <x v="1"/>
    <m/>
    <x v="2"/>
    <m/>
    <s v="Discussion on Guinea-Bissau during the funding alignmnent call on Sept. 27th - magnitude of the budget was too large. Country team to revise the request and come back"/>
    <x v="1"/>
    <n v="44852"/>
    <n v="32"/>
    <s v="-"/>
    <s v="-"/>
    <m/>
    <s v=""/>
    <s v=""/>
    <s v=""/>
    <m/>
    <s v="NO"/>
    <n v="1"/>
    <n v="32"/>
  </r>
  <r>
    <s v="Cameroon495893144838"/>
    <x v="2"/>
    <s v="Rehan Hafiz"/>
    <n v="0"/>
    <n v="4958931"/>
    <x v="0"/>
    <n v="4958931"/>
    <x v="3"/>
    <s v="CMR Projet d'organisation de la 5e campagne d'intensification de la vaccination contre Covid-19 okbiey.docx"/>
    <s v="Desk Officer"/>
    <d v="2022-10-04T00:00:00"/>
    <s v="yes"/>
    <d v="2022-10-04T00:00:00"/>
    <s v="yes"/>
    <x v="0"/>
    <d v="2022-10-04T00:00:00"/>
    <n v="4958931"/>
    <s v="yes"/>
    <d v="2022-10-04T00:00:00"/>
    <x v="0"/>
    <d v="2022-10-17T00:00:00"/>
    <x v="3"/>
    <m/>
    <s v="Disbursement date to be confirmed with AFRO"/>
    <x v="0"/>
    <n v="14"/>
    <n v="14"/>
    <n v="14"/>
    <s v="-"/>
    <m/>
    <n v="9"/>
    <s v=""/>
    <n v="9"/>
    <m/>
    <s v="NO"/>
    <n v="1"/>
    <s v="Disbursed"/>
  </r>
  <r>
    <s v="Côte d'Ivoire220000044826"/>
    <x v="3"/>
    <s v="Komi Alain Ahawo"/>
    <s v="Adidja"/>
    <n v="2200000"/>
    <x v="0"/>
    <n v="2200000"/>
    <x v="4"/>
    <s v="RE EXT Funding Alignment call for CoVDP - AFRO and EMRO.msg"/>
    <s v="WHO AFRO"/>
    <d v="2022-09-22T00:00:00"/>
    <s v="yes"/>
    <d v="2022-09-22T00:00:00"/>
    <s v="yes"/>
    <x v="0"/>
    <d v="2022-09-22T00:00:00"/>
    <n v="2200000"/>
    <s v="yes"/>
    <d v="2022-09-22T00:00:00"/>
    <x v="0"/>
    <d v="2022-09-23T00:00:00"/>
    <x v="1"/>
    <m/>
    <s v="Confirmation of funds disbursed to Cote d'Ivoire by Phionah"/>
    <x v="0"/>
    <n v="26"/>
    <n v="26"/>
    <n v="26"/>
    <s v="-"/>
    <m/>
    <n v="1"/>
    <s v=""/>
    <n v="1"/>
    <m/>
    <s v="NO"/>
    <n v="1"/>
    <s v="Disbursed"/>
  </r>
  <r>
    <s v="Côte d'Ivoire102853244803"/>
    <x v="3"/>
    <s v="Komi Alain Ahawo"/>
    <s v="Adidja"/>
    <n v="1028532"/>
    <x v="0"/>
    <n v="1028532"/>
    <x v="5"/>
    <s v="BUDGET DE LA CAMPAGNE DE VACCINATION CONTRE LA COVID-19 DU 03 AU 12 OCTOBRE -VF14092022.xlsx"/>
    <s v="Desk Officer "/>
    <d v="2022-08-30T00:00:00"/>
    <s v="yes"/>
    <d v="2022-08-30T00:00:00"/>
    <s v="yes"/>
    <x v="1"/>
    <d v="2022-08-30T00:00:00"/>
    <n v="1028532"/>
    <s v="yes"/>
    <d v="2022-08-30T00:00:00"/>
    <x v="0"/>
    <d v="2022-09-02T00:00:00"/>
    <x v="1"/>
    <n v="0.71"/>
    <s v="Confirmation of the disbursement of funds shred by Ronke and discussion of the fundinh on the funding alignment alignment call on September 21"/>
    <x v="0"/>
    <n v="49"/>
    <n v="49"/>
    <n v="49"/>
    <s v="-"/>
    <m/>
    <n v="3"/>
    <s v=""/>
    <n v="3"/>
    <m/>
    <s v="NO"/>
    <n v="1"/>
    <s v="Disbursed"/>
  </r>
  <r>
    <s v="Yemen5362117.8944823"/>
    <x v="4"/>
    <s v="Anne Cronin"/>
    <s v="Rehan"/>
    <n v="5362117.8900000006"/>
    <x v="1"/>
    <n v="5362117.8900000006"/>
    <x v="6"/>
    <s v="COVDP Urgent request template Yemen 23.08.2022.xlsx"/>
    <s v="Desk Officer"/>
    <d v="2022-09-19T00:00:00"/>
    <s v="yes"/>
    <d v="2022-09-19T00:00:00"/>
    <s v="no"/>
    <x v="2"/>
    <m/>
    <n v="5362117.8900000006"/>
    <s v="no"/>
    <d v="1899-12-30T00:00:00"/>
    <x v="1"/>
    <m/>
    <x v="2"/>
    <m/>
    <s v="Request discussed during the funding alignment call on Tuesday September 27th. Request foscused on HSS more than urgent funding"/>
    <x v="2"/>
    <n v="29"/>
    <n v="29"/>
    <n v="29"/>
    <s v="-"/>
    <m/>
    <s v=""/>
    <s v=""/>
    <s v=""/>
    <m/>
    <s v="NO"/>
    <n v="1"/>
    <n v="29"/>
  </r>
  <r>
    <s v="Ghana89500044818"/>
    <x v="5"/>
    <s v="Aichatou Cisse"/>
    <s v="William"/>
    <n v="895000"/>
    <x v="0"/>
    <n v="500000"/>
    <x v="7"/>
    <s v="Ghana USG Funds Request_010922.xlsx"/>
    <s v="WHO AFRO"/>
    <d v="2022-09-14T00:00:00"/>
    <s v="yes"/>
    <d v="2022-09-14T00:00:00"/>
    <s v="yes"/>
    <x v="0"/>
    <d v="2022-09-14T00:00:00"/>
    <n v="500000"/>
    <s v="yes"/>
    <d v="2022-09-14T00:00:00"/>
    <x v="0"/>
    <d v="2022-09-15T00:00:00"/>
    <x v="1"/>
    <n v="1"/>
    <s v="Information shasred by Dr. Phionah and discussed during the funding alignment call on Tuesday, Sept. 20th"/>
    <x v="0"/>
    <n v="34"/>
    <n v="34"/>
    <n v="34"/>
    <s v="-"/>
    <m/>
    <n v="1"/>
    <s v=""/>
    <n v="1"/>
    <m/>
    <s v="NO"/>
    <n v="1"/>
    <s v="Disbursed"/>
  </r>
  <r>
    <s v="Central African Republic52216644768"/>
    <x v="6"/>
    <s v="Souleymane Kanon"/>
    <s v="Adidja"/>
    <n v="522166"/>
    <x v="0"/>
    <n v="261083"/>
    <x v="8"/>
    <s v="Cout opérationnel campagne Covid dans 35 DS en RCA VF ok - 260722.xlsx"/>
    <s v="Desk Officer"/>
    <d v="2022-07-26T00:00:00"/>
    <s v="yes"/>
    <d v="2022-07-26T00:00:00"/>
    <s v="yes"/>
    <x v="1"/>
    <d v="2022-08-01T00:00:00"/>
    <n v="261083"/>
    <s v="yes"/>
    <d v="2022-08-01T00:00:00"/>
    <x v="0"/>
    <d v="2022-08-02T00:00:00"/>
    <x v="4"/>
    <n v="0.6"/>
    <s v="Identification of funds done on August 1st. Confirmation of funds disbursed shared by Ronke"/>
    <x v="0"/>
    <n v="84"/>
    <n v="84"/>
    <n v="84"/>
    <s v="-"/>
    <m/>
    <n v="5"/>
    <s v=""/>
    <n v="1"/>
    <m/>
    <s v="YES"/>
    <n v="2"/>
    <s v="Disbursed"/>
  </r>
  <r>
    <s v="Central African Republic18322244768"/>
    <x v="6"/>
    <s v="Souleymane Kanon"/>
    <s v="Adidja"/>
    <n v="183222"/>
    <x v="0"/>
    <n v="183222"/>
    <x v="9"/>
    <s v="TR EXT RE Discussions de la mission CDF avec la BM - Cold chain equipment in CAR.msg"/>
    <s v="Desk Officer"/>
    <d v="2022-07-26T00:00:00"/>
    <s v="yes"/>
    <d v="2022-07-27T00:00:00"/>
    <s v="yes"/>
    <x v="0"/>
    <d v="2022-08-19T00:00:00"/>
    <n v="183222"/>
    <s v="yes"/>
    <d v="2022-08-19T00:00:00"/>
    <x v="0"/>
    <d v="2022-08-23T00:00:00"/>
    <x v="4"/>
    <n v="0"/>
    <s v="Confirmation of transfer of funds shared by Adidja for the cold chain equipment"/>
    <x v="0"/>
    <n v="83"/>
    <n v="84"/>
    <n v="83"/>
    <s v="-"/>
    <m/>
    <n v="19"/>
    <s v=""/>
    <n v="2"/>
    <m/>
    <s v="NO"/>
    <n v="1"/>
    <s v="Disbursed"/>
  </r>
  <r>
    <s v="Central African Republic52216644768"/>
    <x v="6"/>
    <s v="Souleymane Kanon"/>
    <s v="Adidja"/>
    <n v="522166"/>
    <x v="0"/>
    <n v="261083"/>
    <x v="10"/>
    <s v="Cout opérationnel campagne Covid dans 35 DS en RCA VF ok - 260722.xlsx"/>
    <s v="Desk Officer"/>
    <d v="2022-07-26T00:00:00"/>
    <s v="yes"/>
    <d v="2022-07-26T00:00:00"/>
    <s v="yes"/>
    <x v="0"/>
    <d v="2022-08-01T00:00:00"/>
    <n v="261083"/>
    <s v="yes"/>
    <d v="2022-08-01T00:00:00"/>
    <x v="0"/>
    <d v="2022-08-02T00:00:00"/>
    <x v="4"/>
    <n v="0"/>
    <s v="Budget received from the EPI director. Identification of funds on August 1st "/>
    <x v="0"/>
    <n v="84"/>
    <n v="84"/>
    <n v="84"/>
    <s v="-"/>
    <m/>
    <n v="5"/>
    <s v=""/>
    <n v="1"/>
    <m/>
    <s v="YES"/>
    <n v="2"/>
    <s v="Disbursed"/>
  </r>
  <r>
    <s v="Ethiopia540000044604"/>
    <x v="0"/>
    <s v="Tito Rwamushaija"/>
    <s v="William"/>
    <n v="5400000"/>
    <x v="0"/>
    <n v="2400000"/>
    <x v="11"/>
    <s v="https://worldhealthorg.sharepoint.com/:p:/r/sites/COVID19VaccineDeliveryFacility/_layouts/15/Doc.aspx?action=view&amp;sourcedoc=%7B8132e0b7-007b-4aee-98dd-777e720d60a7%7D&amp;wdOrigin=TEAMS-WEB.teamsSdk.openFilePreview&amp;wdExp=TEAMS-CONTROL&amp;wdhostclicktime=1652272756901"/>
    <s v="GAVI SCM"/>
    <d v="2022-02-12T00:00:00"/>
    <s v="yes"/>
    <d v="2021-12-28T00:00:00"/>
    <s v="yes"/>
    <x v="0"/>
    <d v="2022-02-28T00:00:00"/>
    <n v="2400000"/>
    <s v="yes"/>
    <d v="2022-04-12T00:00:00"/>
    <x v="0"/>
    <d v="2022-04-12T00:00:00"/>
    <x v="0"/>
    <n v="0.05"/>
    <s v="ETH WHO CO has confirmed being in discussion with MoH on TA for a total of $2M and they are in discussion with RO re funding for this._x000a_Updated: value was agreed to be $2.4M. This is a funding for the expansion of the Measles campaign from 2 Years to a 5 year Cohort with integration of COVID-19 vaccination. The question from our end would now be, what are the funds to be used for now if we made them available? What's the next plan of action?"/>
    <x v="0"/>
    <n v="294"/>
    <n v="248"/>
    <n v="294"/>
    <s v="-"/>
    <n v="105"/>
    <n v="75"/>
    <s v=""/>
    <n v="31"/>
    <m/>
    <s v="NO"/>
    <n v="1"/>
    <s v="Disbursed"/>
  </r>
  <r>
    <s v="Malawi2154578.6060606144729"/>
    <x v="7"/>
    <s v="Billie Nieuwenhuys"/>
    <s v="Ida Marie"/>
    <n v="2154578.606060606"/>
    <x v="0"/>
    <n v="714645"/>
    <x v="12"/>
    <s v="Copy of Malawi _CoVDP One Budget_Urgent Funding Request_Campaign July 2022.xlsx"/>
    <s v="Desk Officer"/>
    <d v="2022-06-17T00:00:00"/>
    <s v="yes"/>
    <d v="2022-06-22T00:00:00"/>
    <s v="yes"/>
    <x v="0"/>
    <d v="2022-06-24T00:00:00"/>
    <n v="714645"/>
    <s v="yes"/>
    <d v="2022-06-24T00:00:00"/>
    <x v="0"/>
    <d v="2022-07-04T00:00:00"/>
    <x v="5"/>
    <n v="0.2"/>
    <s v="Amount for WHO confirmed by Ida Marie. Disbursement confirmed by Mukaro during the WHO internal alignmnent call "/>
    <x v="0"/>
    <n v="118"/>
    <n v="123"/>
    <n v="118"/>
    <s v="-"/>
    <m/>
    <n v="8"/>
    <s v=""/>
    <n v="6"/>
    <m/>
    <s v="YES"/>
    <n v="2"/>
    <s v="Disbursed"/>
  </r>
  <r>
    <s v="Malawi250000044803"/>
    <x v="7"/>
    <s v="Billie Nieuwenhuys"/>
    <s v="Ida Marie"/>
    <n v="2500000"/>
    <x v="0"/>
    <n v="2500000"/>
    <x v="13"/>
    <s v="RE Next week - Malawi request.msg"/>
    <s v="Desk Officer and UNICEF CO"/>
    <d v="2022-08-30T00:00:00"/>
    <s v="yes"/>
    <d v="2022-08-30T00:00:00"/>
    <s v="yes"/>
    <x v="1"/>
    <d v="2022-08-30T00:00:00"/>
    <n v="2500000"/>
    <s v="yes"/>
    <d v="2022-08-30T00:00:00"/>
    <x v="0"/>
    <d v="2022-09-02T00:00:00"/>
    <x v="1"/>
    <n v="0.89"/>
    <s v="Disbursement date confirmed by Ronke"/>
    <x v="0"/>
    <n v="49"/>
    <n v="49"/>
    <n v="49"/>
    <s v="-"/>
    <m/>
    <n v="3"/>
    <s v=""/>
    <n v="3"/>
    <m/>
    <s v="NO"/>
    <n v="1"/>
    <s v="Disbursed"/>
  </r>
  <r>
    <s v="Malawi54223544817"/>
    <x v="7"/>
    <s v="Billie Nieuwenhuys"/>
    <s v="Ida Marie"/>
    <n v="542235"/>
    <x v="0"/>
    <n v="542235"/>
    <x v="14"/>
    <s v="20220912 - Tuesday Funding Alignment call_v1.pptx"/>
    <s v="GAVI SCM"/>
    <d v="2022-09-13T00:00:00"/>
    <s v="yes"/>
    <d v="2022-09-13T00:00:00"/>
    <s v="yes"/>
    <x v="3"/>
    <d v="2022-09-13T00:00:00"/>
    <n v="542235"/>
    <s v="yes"/>
    <d v="2022-09-13T00:00:00"/>
    <x v="0"/>
    <d v="2022-09-23T00:00:00"/>
    <x v="1"/>
    <m/>
    <s v="Amount re-programmed for vehicle hire/support emergency"/>
    <x v="0"/>
    <n v="35"/>
    <n v="35"/>
    <n v="35"/>
    <s v="-"/>
    <m/>
    <n v="8"/>
    <n v="8"/>
    <s v=""/>
    <m/>
    <s v="NO"/>
    <n v="1"/>
    <s v="Disbursed"/>
  </r>
  <r>
    <s v="Malawi2154578.6060606144729"/>
    <x v="7"/>
    <s v="Billie Nieuwenhuys"/>
    <s v="Ida Marie"/>
    <n v="2154578.606060606"/>
    <x v="0"/>
    <n v="1984579"/>
    <x v="15"/>
    <s v="Copy of Malawi _CoVDP One Budget_Urgent Funding Request_Campaign July 2022.xlsx"/>
    <s v="Desk Officer"/>
    <d v="2022-06-17T00:00:00"/>
    <s v="yes"/>
    <d v="2022-06-28T00:00:00"/>
    <s v="yes"/>
    <x v="1"/>
    <d v="2022-06-28T00:00:00"/>
    <n v="1984579"/>
    <s v="yes"/>
    <d v="2022-06-28T00:00:00"/>
    <x v="0"/>
    <d v="2022-07-01T00:00:00"/>
    <x v="5"/>
    <n v="0.89"/>
    <s v="Request shared by Ida Marie to be discussed during the funding alignment call on Tuesday June 21st. Confirmation of disbursment shared by Ronke "/>
    <x v="0"/>
    <n v="112"/>
    <n v="123"/>
    <n v="112"/>
    <s v="-"/>
    <m/>
    <n v="3"/>
    <s v=""/>
    <n v="3"/>
    <m/>
    <s v="YES"/>
    <n v="2"/>
    <s v="Disbursed"/>
  </r>
  <r>
    <s v="Burkina Faso50000044515"/>
    <x v="8"/>
    <s v="Antoinette Awaga"/>
    <s v="Edinam"/>
    <n v="500000"/>
    <x v="0"/>
    <n v="500000"/>
    <x v="16"/>
    <s v="https://worldhealthorg.sharepoint.com/:w:/r/sites/COVID19VaccineDeliveryFacility/Shared%20Documents/General/02%20Workstreams/02%20Delivery%20Funding/4.%20Funding%20requests/06.%20Burkina%20Faso/PROJET%20INTENSIFICATION%20VACCINATION%20COVID19_31_01_2022.docx?d=w670ff7dbaef54656b900c5fa0f5a627e&amp;csf=1&amp;web=1&amp;e=m1mW2R"/>
    <m/>
    <d v="2021-11-15T00:00:00"/>
    <s v="yes"/>
    <d v="2021-12-28T00:00:00"/>
    <s v="yes"/>
    <x v="1"/>
    <d v="2021-12-30T00:00:00"/>
    <n v="500000"/>
    <s v="yes"/>
    <d v="2022-12-29T00:00:00"/>
    <x v="0"/>
    <d v="2022-01-02T00:00:00"/>
    <x v="2"/>
    <n v="0.86"/>
    <m/>
    <x v="0"/>
    <n v="294"/>
    <n v="337"/>
    <n v="294"/>
    <s v="-"/>
    <n v="5"/>
    <n v="3"/>
    <s v=""/>
    <n v="1"/>
    <m/>
    <s v="NO"/>
    <n v="1"/>
    <s v="Disbursed"/>
  </r>
  <r>
    <s v="Chad539093844725"/>
    <x v="9"/>
    <s v="Thierry Vincent"/>
    <s v="Simon"/>
    <n v="5390938"/>
    <x v="0"/>
    <n v="0"/>
    <x v="17"/>
    <s v="Copy of Copy of Synthese macroplan bloc 2_dose 1_v06.01.xlsx"/>
    <s v="GAVI SCM"/>
    <d v="2022-06-13T00:00:00"/>
    <s v="no"/>
    <m/>
    <s v="no"/>
    <x v="2"/>
    <m/>
    <n v="0"/>
    <s v="no"/>
    <m/>
    <x v="1"/>
    <m/>
    <x v="2"/>
    <m/>
    <s v="To be confirmed with Simon"/>
    <x v="1"/>
    <n v="44852"/>
    <n v="127"/>
    <s v="-"/>
    <s v="-"/>
    <m/>
    <s v=""/>
    <s v=""/>
    <s v=""/>
    <m/>
    <s v="NO"/>
    <n v="1"/>
    <n v="127"/>
  </r>
  <r>
    <s v="Chad805809344614"/>
    <x v="9"/>
    <s v="Thierry Vincent"/>
    <s v="Simon"/>
    <n v="8058093"/>
    <x v="2"/>
    <n v="8058093"/>
    <x v="18"/>
    <s v="https://worldhealthorg.sharepoint.com/:p:/r/sites/COVID19VaccineDeliveryFacility/_layouts/15/Doc.aspx?sourcedoc=%7B5AD5312B-2D5E-41B1-AE59-8DF0980C3C07%7D&amp;file=20220222%20-%20Tuesday%20Funding%20Alignment%20-%20v1.pptx&amp;action=edit&amp;mobileredirect=true"/>
    <s v="GAVI SCM"/>
    <d v="2022-02-22T00:00:00"/>
    <s v="yes"/>
    <d v="2022-02-22T00:00:00"/>
    <s v="yes"/>
    <x v="3"/>
    <d v="2022-02-22T00:00:00"/>
    <n v="8058093"/>
    <s v="yes"/>
    <d v="2022-02-22T00:00:00"/>
    <x v="1"/>
    <m/>
    <x v="2"/>
    <m/>
    <s v="CDS application in Chad discussed in the funding alignment on February 22 pending disbursement"/>
    <x v="3"/>
    <n v="238"/>
    <n v="238"/>
    <n v="238"/>
    <n v="238"/>
    <m/>
    <s v=""/>
    <s v=""/>
    <s v=""/>
    <m/>
    <s v="NO"/>
    <n v="1"/>
    <n v="238"/>
  </r>
  <r>
    <s v="Chad804861444613"/>
    <x v="9"/>
    <s v="Thierry Vincent"/>
    <s v="Simon"/>
    <n v="8048614"/>
    <x v="0"/>
    <n v="3000000"/>
    <x v="19"/>
    <s v="https://worldhealthorg.sharepoint.com/:x:/r/sites/COVID19VaccineDeliveryFacility/Shared%20Documents/General/02%20Workstreams/02%20Delivery%20Funding/4.%20Funding%20requests/05.%20Chad/Synthe%CC%80se%20macroplans%20provinces_2022.03.08_tv.xlsx?d=we7de3311341b4435adb2d96698a9e03c&amp;csf=1&amp;web=1&amp;e=rb6kIs"/>
    <s v="Ann Lindstrand + SCM"/>
    <d v="2022-02-21T00:00:00"/>
    <s v="yes"/>
    <d v="2022-03-07T00:00:00"/>
    <s v="yes"/>
    <x v="1"/>
    <d v="2022-03-08T00:00:00"/>
    <n v="3000000"/>
    <s v="yes"/>
    <d v="2022-03-11T00:00:00"/>
    <x v="0"/>
    <d v="2022-03-15T00:00:00"/>
    <x v="6"/>
    <n v="0.99"/>
    <s v="US$2,451,884 on implementation activities and US$ 548,116 on TA/contingency funds"/>
    <x v="0"/>
    <n v="225"/>
    <n v="239"/>
    <n v="225"/>
    <s v="-"/>
    <n v="8"/>
    <n v="6"/>
    <s v=""/>
    <n v="5"/>
    <m/>
    <s v="YES"/>
    <n v="3"/>
    <s v="Disbursed"/>
  </r>
  <r>
    <s v="Chad804861444613"/>
    <x v="9"/>
    <s v="Thierry Vincent"/>
    <s v="Simon"/>
    <n v="8048614"/>
    <x v="0"/>
    <n v="740012"/>
    <x v="11"/>
    <s v="https://worldhealthorg.sharepoint.com/:x:/r/sites/COVID19VaccineDeliveryFacility/Shared%20Documents/General/02%20Workstreams/02%20Delivery%20Funding/4.%20Funding%20requests/05.%20Chad/Synthe%CC%80se%20macroplans%20provinces_2022.03.08_tv.xlsx?d=we7de3311341b4435adb2d96698a9e03c&amp;csf=1&amp;web=1&amp;e=rb6kIs"/>
    <s v="GAVI SCM"/>
    <d v="2022-02-21T00:00:00"/>
    <s v="yes"/>
    <d v="2022-03-07T00:00:00"/>
    <s v="yes"/>
    <x v="1"/>
    <d v="2022-03-08T00:00:00"/>
    <n v="740012"/>
    <s v="yes"/>
    <d v="2022-03-21T00:00:00"/>
    <x v="0"/>
    <d v="2022-03-18T00:00:00"/>
    <x v="6"/>
    <n v="0.99"/>
    <m/>
    <x v="0"/>
    <n v="225"/>
    <n v="239"/>
    <n v="225"/>
    <s v="-"/>
    <n v="11"/>
    <n v="9"/>
    <s v=""/>
    <n v="8"/>
    <s v="UNICEF TA for 6 months campaign (2 rounds)"/>
    <s v="YES"/>
    <n v="3"/>
    <s v="Disbursed"/>
  </r>
  <r>
    <s v="DRC345802844600"/>
    <x v="10"/>
    <s v="Cyril Nogier"/>
    <s v="Adelaide"/>
    <n v="3458028"/>
    <x v="0"/>
    <n v="3458028"/>
    <x v="20"/>
    <s v="https://worldhealthorg.sharepoint.com/:w:/r/sites/COVID19VaccineDeliveryFacility/Shared%20Documents/General/02%20Workstreams/02%20Delivery%20Funding/4.%20Funding%20requests/03.%20DRC/Note%20conceptuelle%20sur%20Micro%20planification%20vaccination%20COVID19%20Fev2022.docx?d=w1a716909d45a45c4a1135da68f1ba590&amp;csf=1&amp;web=1&amp;e=TONA6r"/>
    <s v="Desk Officer"/>
    <d v="2022-02-08T00:00:00"/>
    <s v="yes"/>
    <d v="2022-02-18T00:00:00"/>
    <s v="yes"/>
    <x v="1"/>
    <d v="2022-02-22T00:00:00"/>
    <n v="3458028"/>
    <s v="yes"/>
    <d v="2022-02-22T00:00:00"/>
    <x v="0"/>
    <d v="2022-02-28T00:00:00"/>
    <x v="7"/>
    <n v="0.73"/>
    <s v="The payment for vaccinators from 3.5M funds already received in the CO will start on mid-March after the completing of the campaigns"/>
    <x v="0"/>
    <n v="242"/>
    <n v="252"/>
    <n v="242"/>
    <s v="-"/>
    <n v="10"/>
    <n v="6"/>
    <s v=""/>
    <n v="4"/>
    <m/>
    <s v="NO"/>
    <n v="1"/>
    <s v="Disbursed"/>
  </r>
  <r>
    <s v="DRC498327144768"/>
    <x v="10"/>
    <s v="Cyril Nogier"/>
    <s v="Adelaide"/>
    <n v="4983271"/>
    <x v="0"/>
    <n v="4983271"/>
    <x v="21"/>
    <s v="Copy of Budget_COVID-19 vaccination_ IDPs and POE_IOM_21Jul22.xlsx"/>
    <s v="Desk Officer"/>
    <d v="2022-07-26T00:00:00"/>
    <s v="yes"/>
    <d v="2022-07-26T00:00:00"/>
    <s v="yes"/>
    <x v="1"/>
    <d v="2022-07-26T00:00:00"/>
    <n v="4983271"/>
    <s v="yes"/>
    <d v="2022-08-10T00:00:00"/>
    <x v="0"/>
    <d v="2022-08-10T00:00:00"/>
    <x v="4"/>
    <n v="0.73"/>
    <s v="Funding request to be discussed during the funding alignment call tomorrow. Confirmation of disbursements from Ronke via grant with expiration in March 2023"/>
    <x v="0"/>
    <n v="84"/>
    <n v="84"/>
    <n v="84"/>
    <s v="-"/>
    <m/>
    <n v="11"/>
    <s v=""/>
    <n v="11"/>
    <m/>
    <s v="NO"/>
    <n v="1"/>
    <s v="Disbursed"/>
  </r>
  <r>
    <s v="DRC89827944768"/>
    <x v="10"/>
    <s v="Cyril Nogier"/>
    <s v="Adelaide"/>
    <n v="898279"/>
    <x v="0"/>
    <n v="898279"/>
    <x v="22"/>
    <s v="Copy of Evidence generation COVID Vaccination DRC (002).xlsx"/>
    <s v="Desk Officer"/>
    <d v="2022-07-26T00:00:00"/>
    <s v="no"/>
    <m/>
    <s v="no"/>
    <x v="2"/>
    <m/>
    <n v="898279"/>
    <s v="no"/>
    <d v="1899-12-30T00:00:00"/>
    <x v="1"/>
    <m/>
    <x v="2"/>
    <m/>
    <s v="Request presented by Dr. Ngashi. WHO AFRO is not keen to fund the request"/>
    <x v="1"/>
    <n v="44852"/>
    <n v="84"/>
    <s v="-"/>
    <s v="-"/>
    <m/>
    <s v=""/>
    <s v=""/>
    <s v=""/>
    <m/>
    <s v="NO"/>
    <n v="1"/>
    <n v="84"/>
  </r>
  <r>
    <s v="DRC300000044721"/>
    <x v="10"/>
    <s v="Cyril Nogier"/>
    <s v="Adelaide"/>
    <n v="3000000"/>
    <x v="0"/>
    <n v="4390890"/>
    <x v="23"/>
    <s v="PHASE II Strengthening Covid vaccination 06062022 (003).docx"/>
    <s v="Desk Officer"/>
    <n v="44721"/>
    <s v="no"/>
    <m/>
    <s v="no"/>
    <x v="2"/>
    <m/>
    <n v="4390890"/>
    <s v="no"/>
    <m/>
    <x v="1"/>
    <m/>
    <x v="2"/>
    <m/>
    <s v="Adelaide and CT to discuss the request during the funding alignment "/>
    <x v="1"/>
    <n v="44852"/>
    <n v="131"/>
    <s v="-"/>
    <s v="-"/>
    <m/>
    <s v=""/>
    <s v=""/>
    <s v=""/>
    <m/>
    <s v="NO"/>
    <n v="1"/>
    <n v="131"/>
  </r>
  <r>
    <s v="Chad804861444613"/>
    <x v="9"/>
    <s v="Thierry Vincent"/>
    <s v="Simon"/>
    <n v="8048614"/>
    <x v="0"/>
    <n v="1144000"/>
    <x v="11"/>
    <s v="https://worldhealthorg.sharepoint.com/:x:/r/sites/COVID19VaccineDeliveryFacility/Shared%20Documents/General/02%20Workstreams/02%20Delivery%20Funding/4.%20Funding%20requests/05.%20Chad/Synthe%CC%80se%20macroplans%20provinces_2022.03.08_tv.xlsx?d=we7de3311341b4435adb2d96698a9e03c&amp;csf=1&amp;web=1&amp;e=rb6kIs"/>
    <s v="GAVI SCM"/>
    <d v="2022-02-21T00:00:00"/>
    <s v="yes"/>
    <d v="2022-03-07T00:00:00"/>
    <s v="yes"/>
    <x v="0"/>
    <d v="2022-03-08T00:00:00"/>
    <n v="1144000"/>
    <s v="yes"/>
    <d v="2022-03-11T00:00:00"/>
    <x v="0"/>
    <d v="2022-03-09T00:00:00"/>
    <x v="6"/>
    <n v="0.69"/>
    <s v="funding provided from fund already available in CO. $375k of this was ‘borrowed’ from sources of funding that would need to be reimbursed. We expect this to be taken care of through the next funding release from RO, so just to keep note of for now."/>
    <x v="0"/>
    <n v="225"/>
    <n v="239"/>
    <n v="225"/>
    <s v="-"/>
    <n v="2"/>
    <n v="2"/>
    <s v=""/>
    <n v="1"/>
    <s v="WHO TA for 6 months campaign (2 rounds)"/>
    <s v="YES"/>
    <n v="3"/>
    <s v="Disbursed"/>
  </r>
  <r>
    <s v="LaoTBD44613"/>
    <x v="11"/>
    <s v="Nadia Lasri"/>
    <n v="0"/>
    <s v="TBD"/>
    <x v="3"/>
    <s v="TBD"/>
    <x v="24"/>
    <m/>
    <s v="Diana"/>
    <d v="2022-02-21T00:00:00"/>
    <s v="no"/>
    <m/>
    <s v="Out of CoVDP scope"/>
    <x v="2"/>
    <m/>
    <s v="TBD"/>
    <m/>
    <m/>
    <x v="2"/>
    <m/>
    <x v="2"/>
    <m/>
    <s v="GAVI to check if funding for ambulances has been included in the NBA received from Lao --&gt; Pending answer from SCM (07/03/2022) to confirm non urgency"/>
    <x v="4"/>
    <n v="44852"/>
    <n v="239"/>
    <s v="-"/>
    <s v="-"/>
    <s v="-"/>
    <s v=""/>
    <s v=""/>
    <s v=""/>
    <m/>
    <s v="NO"/>
    <n v="1"/>
    <n v="239"/>
  </r>
  <r>
    <s v="EthiopiaTBD44604"/>
    <x v="0"/>
    <s v="Tito Rwamushaija"/>
    <s v="William"/>
    <s v="TBD"/>
    <x v="0"/>
    <n v="216502"/>
    <x v="11"/>
    <s v="https://worldhealthorg.sharepoint.com/:f:/r/sites/COVID19VaccineDeliveryFacility/Shared%20Documents/General/02%20Workstreams/02%20Delivery%20Funding/4.%20Funding%20requests/01.%20Ethiopia?csf=1&amp;web=1&amp;e=DJKaUm"/>
    <s v="GAVI SCM"/>
    <d v="2022-02-12T00:00:00"/>
    <s v="yes"/>
    <d v="2022-02-22T00:00:00"/>
    <s v="yes"/>
    <x v="1"/>
    <d v="2022-03-01T00:00:00"/>
    <n v="216502"/>
    <s v="yes"/>
    <d v="2022-03-04T00:00:00"/>
    <x v="0"/>
    <d v="2022-03-11T00:00:00"/>
    <x v="6"/>
    <n v="0.99"/>
    <s v="UNICEF’s ACT-A HAC Vaccine pillar: US$175,362 disbursed on March 11th / RCCE pillar: US$41,140 disbursed on March 14th"/>
    <x v="0"/>
    <n v="238"/>
    <n v="248"/>
    <n v="238"/>
    <s v="-"/>
    <n v="17"/>
    <n v="13"/>
    <s v=""/>
    <n v="8"/>
    <m/>
    <s v="NO"/>
    <n v="1"/>
    <s v="Disbursed"/>
  </r>
  <r>
    <s v="Ethiopia340000044677"/>
    <x v="0"/>
    <s v="Tito Rwamushaija"/>
    <s v="William"/>
    <n v="3400000"/>
    <x v="0"/>
    <n v="1700000"/>
    <x v="25"/>
    <s v="https://worldhealthorg.sharepoint.com/:p:/r/sites/COVID19VaccineDeliveryFacility/Shared%20Documents/General/02%20Workstreams/02%20Delivery%20Funding/4.%20Funding%20requests/01.%20Ethiopia/Ethiopia_R3%20vaccination%20campaign.pptx?d=w8e900f25e99041e6985317c49229134e&amp;csf=1&amp;web=1&amp;e=Qwu2yj"/>
    <s v="GAVI SCM"/>
    <d v="2022-04-26T00:00:00"/>
    <s v="yes"/>
    <d v="2022-04-26T00:00:00"/>
    <s v="yes"/>
    <x v="1"/>
    <d v="2022-04-26T00:00:00"/>
    <n v="1700000"/>
    <s v="yes"/>
    <d v="2022-04-26T00:00:00"/>
    <x v="0"/>
    <d v="2022-04-28T00:00:00"/>
    <x v="0"/>
    <n v="0.99"/>
    <s v="Budget from UNICEF for the R3 campaign. Ronke confirmed that the funds were sent to the country today"/>
    <x v="0"/>
    <n v="175"/>
    <n v="175"/>
    <n v="175"/>
    <s v="-"/>
    <m/>
    <n v="2"/>
    <s v=""/>
    <n v="2"/>
    <m/>
    <s v="NO"/>
    <n v="1"/>
    <s v="Disbursed"/>
  </r>
  <r>
    <s v="South Sudan280000044620"/>
    <x v="12"/>
    <s v="Patience Musanhu"/>
    <s v="Ida Marie"/>
    <n v="2800000"/>
    <x v="2"/>
    <n v="2584985"/>
    <x v="26"/>
    <s v="https://worldhealthorg.sharepoint.com/:u:/r/sites/COVID19VaccineDeliveryFacility/Shared%20Documents/General/02%20Workstreams/02%20Delivery%20Funding/4.%20Funding%20requests/02.%20South%20Sudan/01.%20CDS%20application/RE%20Delivery%20partnership%20funding%20alignment%20call%20April%2019%20-%20Notes%20-%20South%20Sudan.msg?csf=1&amp;web=1&amp;e=ymlp6D"/>
    <s v="GAVI SCM"/>
    <d v="2022-02-28T00:00:00"/>
    <s v="yes"/>
    <d v="2022-03-24T00:00:00"/>
    <s v="yes"/>
    <x v="3"/>
    <d v="2022-03-24T00:00:00"/>
    <n v="2584985"/>
    <s v="yes"/>
    <d v="2022-03-24T00:00:00"/>
    <x v="0"/>
    <d v="2022-05-04T00:00:00"/>
    <x v="8"/>
    <n v="0.8"/>
    <s v="Confirmation from Mona that part of the funds were disbursed in South Sudan"/>
    <x v="0"/>
    <n v="208"/>
    <n v="232"/>
    <n v="208"/>
    <s v="-"/>
    <m/>
    <n v="29"/>
    <n v="29"/>
    <s v=""/>
    <m/>
    <s v="NO"/>
    <n v="1"/>
    <s v="Disbursed"/>
  </r>
  <r>
    <s v="Ethiopia440000044677"/>
    <x v="0"/>
    <s v="Tito Rwamushaija"/>
    <s v="William"/>
    <n v="4400000"/>
    <x v="0"/>
    <n v="2170000"/>
    <x v="27"/>
    <s v="https://worldhealthorg.sharepoint.com/:w:/r/sites/COVID19VaccineDeliveryFacility/Shared%20Documents/General/02%20Workstreams/02%20Delivery%20Funding/4.%20Funding%20requests/01.%20Ethiopia/CN-%20COVID%2019%20Vax%20Campaign_Tigray_%20Ethiopia_%20Draft%20V3-%20April%2011%20(002).docx?d=wdf135e2d77ff49d0964a623f7ddd9208&amp;csf=1&amp;web=1&amp;e=1ws2M3"/>
    <s v="GAVI CDS"/>
    <d v="2022-04-26T00:00:00"/>
    <s v="yes"/>
    <d v="2022-04-26T00:00:00"/>
    <s v="yes"/>
    <x v="1"/>
    <d v="2022-04-26T00:00:00"/>
    <n v="2170000"/>
    <s v="yes"/>
    <d v="2022-04-26T00:00:00"/>
    <x v="0"/>
    <d v="2022-04-27T00:00:00"/>
    <x v="0"/>
    <n v="0.99"/>
    <s v="Budget from UNICEF for the vaccination in Tigray"/>
    <x v="0"/>
    <n v="175"/>
    <n v="175"/>
    <n v="175"/>
    <s v="-"/>
    <n v="1"/>
    <n v="1"/>
    <s v=""/>
    <n v="1"/>
    <s v="Benjamin email of 14 April mentioned &quot;Transfer of funds to Tigray&quot; - confirm when, who from and whether it met this request"/>
    <s v="YES"/>
    <n v="2"/>
    <s v="Disbursed"/>
  </r>
  <r>
    <s v="Nigeria280000044670"/>
    <x v="13"/>
    <s v="Hamidreza Setayesh"/>
    <s v="William"/>
    <n v="2800000"/>
    <x v="0"/>
    <n v="1417098.76"/>
    <x v="28"/>
    <s v="https://worldhealthorg.sharepoint.com/:x:/r/sites/COVID19VaccineDeliveryFacility/Shared%20Documents/General/02%20Workstreams/02%20Delivery%20Funding/4.%20Funding%20requests/07.%20Nigeria/Copy%20of%20Budget%20integrated%20logistics%20and%20bundle%20campaigns%20%2021.04.2022.xlsx?d=w3dcbe702aa2245a0b62210084866b856&amp;csf=1&amp;web=1&amp;e=89YKze"/>
    <s v="GAVI CDS"/>
    <d v="2022-04-19T00:00:00"/>
    <s v="yes"/>
    <d v="2022-04-19T00:00:00"/>
    <s v="yes"/>
    <x v="1"/>
    <d v="2022-04-20T00:00:00"/>
    <n v="1417098.76"/>
    <s v="yes"/>
    <d v="2022-04-20T00:00:00"/>
    <x v="0"/>
    <d v="2022-04-25T00:00:00"/>
    <x v="0"/>
    <n v="0.99"/>
    <s v="Approved and transferred US$5M to UNICEF Nigeria CO (date for tracking April 25, 2022). This will cover US$3.6M logistics and US$1.4M bundling of C19 vaccine campaign. The new allocation split from the budget submitted to us by UNICEF CO will slightly change the gaps for logistics costs and the campaign bundling costs estimated by the country team."/>
    <x v="0"/>
    <n v="182"/>
    <n v="182"/>
    <n v="182"/>
    <s v="-"/>
    <n v="6"/>
    <n v="4"/>
    <s v=""/>
    <n v="3"/>
    <m/>
    <s v="NO"/>
    <n v="1"/>
    <s v="Disbursed"/>
  </r>
  <r>
    <s v="Yemen120871044628"/>
    <x v="4"/>
    <s v="Anne Cronin"/>
    <s v="Rehan"/>
    <n v="1208710"/>
    <x v="2"/>
    <n v="1208710"/>
    <x v="29"/>
    <s v="20220308 Tuesday Funding Alignment - v1.pptx"/>
    <s v="GAVI SCM"/>
    <d v="2022-03-08T00:00:00"/>
    <s v="yes"/>
    <d v="2022-03-08T00:00:00"/>
    <s v="yes"/>
    <x v="3"/>
    <d v="2022-03-08T00:00:00"/>
    <n v="1208710"/>
    <s v="yes"/>
    <d v="2022-03-08T00:00:00"/>
    <x v="1"/>
    <m/>
    <x v="2"/>
    <m/>
    <s v="CDS application in Yemen discussed during the funding alignment call on March 8th "/>
    <x v="3"/>
    <n v="224"/>
    <n v="224"/>
    <n v="224"/>
    <n v="224"/>
    <m/>
    <s v=""/>
    <s v=""/>
    <s v=""/>
    <m/>
    <s v="NO"/>
    <n v="1"/>
    <n v="224"/>
  </r>
  <r>
    <s v="Yemen480000044621"/>
    <x v="4"/>
    <s v="Anne Cronin"/>
    <s v="Rehan"/>
    <n v="4800000"/>
    <x v="3"/>
    <n v="0"/>
    <x v="30"/>
    <s v="https://worldhealthorg.sharepoint.com/:u:/r/sites/COVID19VaccineDeliveryFacility/Shared%20Documents/General/02%20Workstreams/02%20Delivery%20Funding/4.%20Funding%20requests/10.%20Yemen/RE%20EXT%20Agenda%20item%20for%20the%20April%2019%20CoVDP%20call%20-%20Somalia.msg?csf=1&amp;web=1&amp;e=pMylDa"/>
    <s v="GAVI CDS"/>
    <d v="2022-03-01T00:00:00"/>
    <s v="no"/>
    <m/>
    <m/>
    <x v="4"/>
    <m/>
    <n v="0"/>
    <m/>
    <m/>
    <x v="2"/>
    <m/>
    <x v="2"/>
    <m/>
    <s v="Misalignment between Budget / Gaps identified / Funding requested: @Abu Obeida Eltayeb (aeltayeb@unicef.org) to follow up with the Country Team to clarify the funding needs/gaps and request and confirm that there is no urgent support required_x000a_Following the clarification: @Anne Cronin and @Lindsey Cole to provide a specific view on what will be funded through CDS and what will require support from other partners"/>
    <x v="4"/>
    <n v="44852"/>
    <n v="231"/>
    <s v="-"/>
    <n v="44852"/>
    <s v="-"/>
    <s v=""/>
    <s v=""/>
    <n v="-1"/>
    <m/>
    <s v="NO"/>
    <n v="1"/>
    <n v="231"/>
  </r>
  <r>
    <s v="Ethiopia800000044587"/>
    <x v="0"/>
    <s v="Tito Rwamushaija"/>
    <s v="William"/>
    <n v="8000000"/>
    <x v="2"/>
    <n v="8182845.71"/>
    <x v="31"/>
    <m/>
    <s v="GAVI CDS"/>
    <d v="2022-01-26T00:00:00"/>
    <s v="yes"/>
    <d v="2022-01-28T00:00:00"/>
    <s v="yes"/>
    <x v="3"/>
    <d v="2022-02-16T00:00:00"/>
    <n v="8182845.71"/>
    <s v="yes"/>
    <d v="2022-03-04T00:00:00"/>
    <x v="0"/>
    <d v="2022-03-18T00:00:00"/>
    <x v="6"/>
    <m/>
    <m/>
    <x v="0"/>
    <n v="263"/>
    <n v="265"/>
    <n v="263"/>
    <s v="-"/>
    <n v="49"/>
    <n v="35"/>
    <n v="22"/>
    <s v=""/>
    <m/>
    <s v="NO"/>
    <n v="1"/>
    <s v="Disbursed"/>
  </r>
  <r>
    <s v="GhanaTBD44637"/>
    <x v="5"/>
    <s v="Aichatou Cisse"/>
    <s v="William"/>
    <s v="TBD"/>
    <x v="0"/>
    <s v="TBD"/>
    <x v="32"/>
    <m/>
    <s v="Desk Officer"/>
    <d v="2022-03-17T00:00:00"/>
    <s v="no"/>
    <m/>
    <m/>
    <x v="2"/>
    <m/>
    <s v="TBD"/>
    <m/>
    <m/>
    <x v="2"/>
    <m/>
    <x v="2"/>
    <m/>
    <s v="Imran to follow up with the CT to confirm the need - Update expected on Mar 21-22nd"/>
    <x v="1"/>
    <n v="44852"/>
    <n v="215"/>
    <s v="-"/>
    <s v="-"/>
    <s v="-"/>
    <s v=""/>
    <s v=""/>
    <s v=""/>
    <m/>
    <s v="NO"/>
    <n v="1"/>
    <n v="215"/>
  </r>
  <r>
    <s v="Nigeria300000044781"/>
    <x v="13"/>
    <s v="Hamidreza Setayesh"/>
    <s v="William"/>
    <n v="3000000"/>
    <x v="0"/>
    <n v="3046250"/>
    <x v="33"/>
    <s v="https://worldhealthorg.sharepoint.com/:b:/r/sites/COVID19VaccineDeliveryFacility/Shared%20Documents/General/02%20Workstreams/02%20Delivery%20Funding/4.%20Funding%20requests/07.%20Nigeria/Nigeria%20funding%20request%20-%20Fwd_%20%5BEXT%5D%20Covid%20Vaccination%20Partnership%20-%20Follow%20up.pdf?csf=1&amp;web=1&amp;e=FEjU1e"/>
    <s v="Desk Officer"/>
    <d v="2022-08-08T00:00:00"/>
    <s v="no"/>
    <m/>
    <m/>
    <x v="2"/>
    <m/>
    <n v="3046250"/>
    <m/>
    <m/>
    <x v="2"/>
    <m/>
    <x v="2"/>
    <m/>
    <s v="Not confirmed yet - Only 9 out of 36 micro plan received from states - CT currently working to prepare plans and budgets and identify medium term funding support required. No discussion yet with the government. Not priority for Q2."/>
    <x v="1"/>
    <n v="44852"/>
    <n v="71"/>
    <s v="-"/>
    <s v="-"/>
    <s v="-"/>
    <s v=""/>
    <s v=""/>
    <s v=""/>
    <m/>
    <s v="NO"/>
    <n v="1"/>
    <n v="71"/>
  </r>
  <r>
    <s v="Nigeria760971644781"/>
    <x v="13"/>
    <s v="Hamidreza Setayesh"/>
    <s v="William"/>
    <n v="7609716"/>
    <x v="0"/>
    <n v="7609716"/>
    <x v="34"/>
    <s v="UNNICEF Nigeria_COVDP Urgent request_2 Aug 2022.xlsx"/>
    <s v="Desk Officer"/>
    <d v="2022-08-08T00:00:00"/>
    <s v="no"/>
    <m/>
    <m/>
    <x v="2"/>
    <m/>
    <n v="7609716"/>
    <m/>
    <d v="1899-12-30T00:00:00"/>
    <x v="2"/>
    <m/>
    <x v="2"/>
    <m/>
    <m/>
    <x v="1"/>
    <n v="44852"/>
    <n v="71"/>
    <s v="-"/>
    <s v="-"/>
    <m/>
    <s v=""/>
    <s v=""/>
    <s v=""/>
    <m/>
    <s v="NO"/>
    <n v="1"/>
    <n v="71"/>
  </r>
  <r>
    <s v="Nigeria610000044670"/>
    <x v="13"/>
    <s v="Hamidreza Setayesh"/>
    <s v="William"/>
    <n v="6100000"/>
    <x v="0"/>
    <n v="3600000"/>
    <x v="35"/>
    <s v="https://worldhealthorg.sharepoint.com/:x:/r/sites/COVID19VaccineDeliveryFacility/Shared%20Documents/General/02%20Workstreams/02%20Delivery%20Funding/4.%20Funding%20requests/07.%20Nigeria/Copy%20of%20Budget%20integrated%20logistics%20and%20bundle%20campaigns%20%2021.04.2022.xlsx?d=w3dcbe702aa2245a0b62210084866b856&amp;csf=1&amp;web=1&amp;e=89YKze"/>
    <s v="GAVI CDS"/>
    <d v="2022-04-19T00:00:00"/>
    <s v="yes"/>
    <d v="2022-04-19T00:00:00"/>
    <s v="yes"/>
    <x v="1"/>
    <d v="2022-04-20T00:00:00"/>
    <n v="3600000"/>
    <s v="yes"/>
    <d v="2022-04-20T00:00:00"/>
    <x v="0"/>
    <d v="2022-04-24T00:00:00"/>
    <x v="0"/>
    <n v="0.99"/>
    <s v="Approved and transferred US$5M to UNICEF Nigeria CO (date for tracking April 25, 2022). This will cover US$3.6M logistics and US$1.4M bundling of C19 vaccine campaign. The new allocation split from the budget submitted to us by UNICEF CO will slightly change the gaps for logistics costs and the campaign bundling costs estimated by the country team."/>
    <x v="0"/>
    <n v="182"/>
    <n v="182"/>
    <n v="182"/>
    <s v="-"/>
    <n v="5"/>
    <n v="3"/>
    <s v=""/>
    <n v="2"/>
    <m/>
    <s v="NO"/>
    <n v="1"/>
    <s v="Disbursed"/>
  </r>
  <r>
    <s v="Sierra Leone4986223.1502367644768"/>
    <x v="14"/>
    <s v="Tarek Elshimi"/>
    <s v="Imran"/>
    <n v="4986223.1502367631"/>
    <x v="0"/>
    <n v="2706000"/>
    <x v="36"/>
    <s v="Copy of Copy of Consolidated SIX MONTHS country Plan - Covid -19 vaccination 16_06_22.xlsx"/>
    <s v="Desk Officer"/>
    <d v="2022-07-26T00:00:00"/>
    <s v="yes"/>
    <d v="2022-07-26T00:00:00"/>
    <s v="yes"/>
    <x v="1"/>
    <d v="2022-08-02T00:00:00"/>
    <n v="2706000"/>
    <s v="no"/>
    <d v="2022-08-04T00:00:00"/>
    <x v="0"/>
    <d v="2022-08-04T00:00:00"/>
    <x v="4"/>
    <n v="0.6"/>
    <s v="Request received by Imran, the Desk Officer on July 21st. Confirmation received from Nikhil on Friday August 5th "/>
    <x v="0"/>
    <n v="84"/>
    <n v="84"/>
    <n v="84"/>
    <s v="-"/>
    <m/>
    <n v="7"/>
    <s v=""/>
    <n v="2"/>
    <m/>
    <s v="YES"/>
    <n v="2"/>
    <s v="Disbursed"/>
  </r>
  <r>
    <s v="Djibouti5339044767"/>
    <x v="15"/>
    <s v="Jessica Crawford"/>
    <s v="Rehan"/>
    <n v="53390"/>
    <x v="0"/>
    <n v="53390"/>
    <x v="37"/>
    <s v="Copy of Budget-Urgent-Covid-vaccination-18-juillet-2022-stratégie-renforcée.xls"/>
    <s v="EPI Director"/>
    <d v="2022-07-25T00:00:00"/>
    <s v="yes"/>
    <d v="2022-07-25T00:00:00"/>
    <s v="yes"/>
    <x v="1"/>
    <d v="2022-07-25T00:00:00"/>
    <n v="53390"/>
    <s v="yes"/>
    <d v="2022-07-25T00:00:00"/>
    <x v="0"/>
    <d v="2022-08-09T00:00:00"/>
    <x v="4"/>
    <n v="0.13"/>
    <s v="Request for vehicles for the next campaign"/>
    <x v="0"/>
    <n v="85"/>
    <n v="85"/>
    <n v="85"/>
    <s v="-"/>
    <m/>
    <n v="11"/>
    <s v=""/>
    <n v="11"/>
    <m/>
    <s v="NO"/>
    <n v="1"/>
    <s v="Disbursed"/>
  </r>
  <r>
    <s v="Sierra Leone4986223.1502367644768"/>
    <x v="14"/>
    <s v="Tarek Elshimi"/>
    <s v="Imran"/>
    <n v="4986223.1502367631"/>
    <x v="0"/>
    <n v="185550"/>
    <x v="38"/>
    <s v="Copy of Copy of Consolidated SIX MONTHS country Plan - Covid -19 vaccination 16_06_22.xlsx"/>
    <s v="Desk Officer"/>
    <d v="2022-07-26T00:00:00"/>
    <s v="yes"/>
    <d v="2022-07-26T00:00:00"/>
    <s v="yes"/>
    <x v="0"/>
    <d v="2022-08-09T00:00:00"/>
    <n v="185550"/>
    <s v="no"/>
    <d v="2022-08-09T00:00:00"/>
    <x v="0"/>
    <d v="2022-08-23T00:00:00"/>
    <x v="4"/>
    <n v="0.25"/>
    <s v="Confirmation from Phionah of disbursment"/>
    <x v="0"/>
    <n v="84"/>
    <n v="84"/>
    <n v="84"/>
    <s v="-"/>
    <m/>
    <n v="20"/>
    <s v=""/>
    <n v="10"/>
    <m/>
    <s v="YES"/>
    <n v="2"/>
    <s v="Disbursed"/>
  </r>
  <r>
    <s v="Sierra Leone152000044624"/>
    <x v="14"/>
    <s v="Tarek Elshimi"/>
    <s v="Imran"/>
    <n v="1520000"/>
    <x v="0"/>
    <n v="1526147"/>
    <x v="39"/>
    <s v="https://worldhealthorg.sharepoint.com/:b:/r/sites/COVID19VaccineDeliveryFacility/Shared%20Documents/General/02%20Workstreams/02%20Delivery%20Funding/4.%20Funding%20requests/08.%20Sierra%20Leone/RE_%20CoVDP%20Funding%20-%20Sierra%20Leone%20urgent%20funding%20need.pdf?csf=1&amp;web=1&amp;e=u3to3v"/>
    <s v="Desk Officer"/>
    <d v="2022-03-04T00:00:00"/>
    <s v="yes"/>
    <d v="2022-03-30T00:00:00"/>
    <s v="yes"/>
    <x v="1"/>
    <d v="2022-04-11T00:00:00"/>
    <n v="1526147"/>
    <s v="yes"/>
    <d v="2022-04-11T00:00:00"/>
    <x v="0"/>
    <d v="2022-04-11T00:00:00"/>
    <x v="0"/>
    <n v="0.62"/>
    <s v="1. In-country team shared revised urgent request - @Imran Mirza to coordinate with CT to confirm that there is no duplication with CDS application and then share formal request with CoVDP (update expected by March 31st)_x000a_2. WHO CO to confirm if the 2M$ currently available at country level could be mobilized to support urgent need - @Imran Mirza to follow up with the WHO CO_x000a_3. UNICEF confirmed that HAC funds can be disbursed if required – no immediate action      // Potential support from USAID to be confirmed"/>
    <x v="0"/>
    <n v="202"/>
    <n v="228"/>
    <n v="202"/>
    <s v="-"/>
    <n v="12"/>
    <n v="8"/>
    <s v=""/>
    <n v="0"/>
    <m/>
    <s v="NO"/>
    <n v="1"/>
    <s v="Disbursed"/>
  </r>
  <r>
    <s v="Nigeria621690144677"/>
    <x v="13"/>
    <s v="Hamidreza Setayesh"/>
    <s v="William"/>
    <n v="6216901"/>
    <x v="2"/>
    <n v="3581632"/>
    <x v="40"/>
    <s v="https://worldhealthorg.sharepoint.com/:x:/r/sites/COVID19VaccineDeliveryFacility/_layouts/15/Doc.aspx?action=view&amp;sourcedoc=%7B68ad8d34-9881-4165-94fb-df815074ce43%7D&amp;wdOrigin=TEAMS-WEB.teamsSdk.openFilePreview&amp;wdExp=TEAMS-CONTROL&amp;wdhostclicktime=1652273343790 and https://worldhealthorg.sharepoint.com/:u:/r/sites/COVID19VaccineDeliveryFacility/Shared%20Documents/General/02%20Workstreams/02%20Delivery%20Funding/4.%20Funding%20requests/07.%20Nigeria/FW%20Delivery%20partnership%20funding%20alignment%20call%20May%2010%20-%20Notes%20-%20Nigeria.msg?csf=1&amp;web=1&amp;e=MTvAxC"/>
    <s v="Desk Officer"/>
    <d v="2022-04-26T00:00:00"/>
    <s v="yes"/>
    <d v="2022-05-11T00:00:00"/>
    <s v="yes"/>
    <x v="3"/>
    <d v="2022-06-24T00:00:00"/>
    <n v="3581632"/>
    <s v="yes"/>
    <d v="2022-06-24T00:00:00"/>
    <x v="0"/>
    <d v="2022-09-01T00:00:00"/>
    <x v="1"/>
    <m/>
    <s v="Confirm whether GAVI to fund 6.2m in the TA request. Mona provided updates during the call on June 24th. Updates based on the GAVI funding tracker"/>
    <x v="0"/>
    <n v="160"/>
    <n v="175"/>
    <n v="160"/>
    <s v="-"/>
    <n v="113"/>
    <n v="81"/>
    <n v="49"/>
    <s v=""/>
    <m/>
    <s v="NO"/>
    <n v="1"/>
    <s v="Disbursed"/>
  </r>
  <r>
    <s v="AfghanistanTBD44649"/>
    <x v="16"/>
    <s v="Veronique Maeva Fages"/>
    <s v="Imran"/>
    <s v="TBD"/>
    <x v="0"/>
    <s v="TBD"/>
    <x v="41"/>
    <m/>
    <s v="Desk Officer"/>
    <d v="2022-03-29T00:00:00"/>
    <s v="no"/>
    <m/>
    <m/>
    <x v="2"/>
    <m/>
    <s v="TBD"/>
    <m/>
    <m/>
    <x v="2"/>
    <m/>
    <x v="2"/>
    <m/>
    <s v="Pending identification of the urgent needs included in the CDS application - Afghanistan did submit their CDS application for $11.2m, however based on our comments they are revising it and will resubmit request with probably $12-13M. Once submitted, we will review what will be covered by Gavi/CDS and what will be the funding gap. "/>
    <x v="1"/>
    <n v="44852"/>
    <n v="203"/>
    <s v="-"/>
    <s v="-"/>
    <s v="-"/>
    <s v=""/>
    <s v=""/>
    <s v=""/>
    <m/>
    <s v="NO"/>
    <n v="1"/>
    <n v="203"/>
  </r>
  <r>
    <s v="Nigeria2343335044614"/>
    <x v="13"/>
    <s v="Hamidreza Setayesh"/>
    <s v="William"/>
    <n v="23433350"/>
    <x v="2"/>
    <n v="23433350"/>
    <x v="42"/>
    <m/>
    <s v="GAVI SCM"/>
    <d v="2022-02-22T00:00:00"/>
    <s v="yes"/>
    <d v="2022-02-22T00:00:00"/>
    <s v="yes"/>
    <x v="3"/>
    <d v="2022-02-22T00:00:00"/>
    <n v="23433350"/>
    <s v="yes"/>
    <d v="2022-02-22T00:00:00"/>
    <x v="0"/>
    <d v="2022-03-23T00:00:00"/>
    <x v="6"/>
    <m/>
    <s v="CDS application discussed in a funding alignment call. Mona to confirm the date"/>
    <x v="0"/>
    <n v="238"/>
    <n v="238"/>
    <n v="238"/>
    <s v="-"/>
    <m/>
    <n v="21"/>
    <n v="21"/>
    <s v=""/>
    <m/>
    <s v="NO"/>
    <n v="1"/>
    <s v="Disbursed"/>
  </r>
  <r>
    <s v="Somalia555293044670"/>
    <x v="17"/>
    <s v="Patience Musanhu"/>
    <s v="Rehan"/>
    <n v="5552930"/>
    <x v="2"/>
    <n v="5552720.3200000003"/>
    <x v="43"/>
    <s v="https://worldhealthorg.sharepoint.com/:p:/r/sites/COVID19VaccineDeliveryFacility/Shared%20Documents/General/02%20Workstreams/02%20Delivery%20Funding/4.%20Funding%20requests/09.%20Somalia/20220419_CDS%20request%20overview_Somalia_DeliveryPartnership%20(1).pptx?d=we2234633878c4755814fef01ecdec6c0&amp;csf=1&amp;web=1&amp;e=4d7vHE"/>
    <s v="GAVI CDS"/>
    <d v="2022-04-19T00:00:00"/>
    <s v="yes"/>
    <d v="2022-04-19T00:00:00"/>
    <s v="yes"/>
    <x v="3"/>
    <d v="2022-04-19T00:00:00"/>
    <n v="5552720.3200000003"/>
    <s v="yes"/>
    <d v="2022-04-19T00:00:00"/>
    <x v="0"/>
    <d v="2022-07-12T00:00:00"/>
    <x v="5"/>
    <m/>
    <s v="Confirmation from Mona re. disbursment during the waterfall call on July 22nd"/>
    <x v="0"/>
    <n v="182"/>
    <n v="182"/>
    <n v="182"/>
    <s v="-"/>
    <n v="84"/>
    <n v="60"/>
    <n v="60"/>
    <s v=""/>
    <m/>
    <s v="NO"/>
    <n v="1"/>
    <s v="Disbursed"/>
  </r>
  <r>
    <s v="Somalia1743000044670"/>
    <x v="17"/>
    <s v="Patience Musanhu"/>
    <s v="Rehan"/>
    <n v="17430000"/>
    <x v="0"/>
    <n v="4661556"/>
    <x v="44"/>
    <s v="https://worldhealthorg.sharepoint.com/:u:/r/sites/COVID19VaccineDeliveryFacility/Shared%20Documents/General/02%20Workstreams/02%20Delivery%20Funding/4.%20Funding%20requests/09.%20Somalia/FW%20New%20German%20COVID-19%20vaccine%20funding%20Briefing%20on%20grant%20procedures%20-%20Somalia.msg?csf=1&amp;web=1&amp;e=UTyqkW"/>
    <s v="GAVI CDS"/>
    <d v="2022-04-19T00:00:00"/>
    <s v="yes"/>
    <d v="2022-05-30T00:00:00"/>
    <s v="yes"/>
    <x v="0"/>
    <d v="2022-05-30T00:00:00"/>
    <n v="4661556"/>
    <s v="yes"/>
    <d v="2022-05-30T00:00:00"/>
    <x v="0"/>
    <d v="2022-07-04T00:00:00"/>
    <x v="5"/>
    <n v="1"/>
    <s v="Confirmation from WHO AFRO"/>
    <x v="0"/>
    <n v="141"/>
    <n v="182"/>
    <n v="141"/>
    <s v="-"/>
    <m/>
    <n v="25"/>
    <s v=""/>
    <n v="25"/>
    <m/>
    <s v="YES"/>
    <n v="2"/>
    <s v="Disbursed"/>
  </r>
  <r>
    <s v="Sudan21829690.973559344640"/>
    <x v="18"/>
    <s v="Anne Cronin"/>
    <s v="Rehan"/>
    <n v="21829690.973559324"/>
    <x v="0"/>
    <n v="1800000"/>
    <x v="45"/>
    <s v="https://worldhealthorg.sharepoint.com/:x:/r/sites/COVID19VaccineDeliveryFacility/Shared%20Documents/General/02%20Workstreams/02%20Delivery%20Funding/4.%20Funding%20requests/11.%20Sudan/Copy%20of%20DE%20to%20OT_%20COVID%2019%20vaccination%20Budget%20needs%20July%20-%20Dec%202022.xlsx?d=wabd137df4d25464d87d8b5de675673e5&amp;csf=1&amp;web=1&amp;e=LtFGNP"/>
    <s v="Desk Officer"/>
    <d v="2022-03-20T00:00:00"/>
    <s v="yes"/>
    <d v="2022-05-31T00:00:00"/>
    <s v="yes"/>
    <x v="0"/>
    <d v="2022-05-31T00:00:00"/>
    <n v="1800000"/>
    <s v="yes"/>
    <d v="2022-06-08T00:00:00"/>
    <x v="0"/>
    <d v="2022-07-04T00:00:00"/>
    <x v="5"/>
    <n v="0.26"/>
    <s v="Information shared by Osama"/>
    <x v="0"/>
    <n v="140"/>
    <n v="212"/>
    <n v="140"/>
    <s v="-"/>
    <m/>
    <n v="24"/>
    <s v=""/>
    <n v="24"/>
    <m/>
    <s v="YES"/>
    <n v="2"/>
    <s v="Disbursed"/>
  </r>
  <r>
    <s v="Sudan576300044648"/>
    <x v="18"/>
    <s v="Anne Cronin"/>
    <s v="Rehan"/>
    <n v="5763000"/>
    <x v="2"/>
    <n v="5760333"/>
    <x v="46"/>
    <s v="https://worldhealthorg.sharepoint.com/:u:/r/sites/COVID19VaccineDeliveryFacility/Shared%20Documents/General/02%20Workstreams/02%20Delivery%20Funding/4.%20Funding%20requests/11.%20Sudan/Sudan%20confirmation%20of%20disbursement.msg?csf=1&amp;web=1&amp;e=R8bi6c"/>
    <s v="GAVI CDS"/>
    <d v="2022-03-28T00:00:00"/>
    <s v="yes"/>
    <d v="2022-03-28T00:00:00"/>
    <s v="yes"/>
    <x v="3"/>
    <d v="2022-03-28T00:00:00"/>
    <n v="5760333"/>
    <s v="yes"/>
    <d v="2022-05-02T00:00:00"/>
    <x v="0"/>
    <d v="2022-05-18T00:00:00"/>
    <x v="8"/>
    <n v="0.21"/>
    <s v="Information shared by Mona during the funding alignment call. Approval by Seth the CEO on May 2nd  "/>
    <x v="0"/>
    <n v="204"/>
    <n v="204"/>
    <n v="204"/>
    <s v="-"/>
    <n v="51"/>
    <n v="37"/>
    <n v="37"/>
    <s v=""/>
    <m/>
    <s v="NO"/>
    <n v="1"/>
    <s v="Disbursed"/>
  </r>
  <r>
    <s v="Somalia1743000044670"/>
    <x v="17"/>
    <s v="Patience Musanhu"/>
    <s v="Rehan"/>
    <n v="17430000"/>
    <x v="0"/>
    <n v="1923000"/>
    <x v="47"/>
    <s v="https://worldhealthorg.sharepoint.com/:u:/r/sites/COVID19VaccineDeliveryFacility/Shared%20Documents/General/02%20Workstreams/02%20Delivery%20Funding/4.%20Funding%20requests/09.%20Somalia/FW%20Review%20of%20Pillar%2010%20Vx%20delivery%20partnership%20funding%20needs%20and%20availability.msg?csf=1&amp;web=1&amp;e=R7QOZF"/>
    <s v="GAVI CDS"/>
    <d v="2022-04-19T00:00:00"/>
    <s v="yes"/>
    <d v="2022-04-19T00:00:00"/>
    <s v="yes"/>
    <x v="0"/>
    <d v="2022-04-19T00:00:00"/>
    <n v="1923000"/>
    <s v="yes"/>
    <d v="2022-04-19T00:00:00"/>
    <x v="0"/>
    <d v="2022-04-27T00:00:00"/>
    <x v="0"/>
    <n v="0.84"/>
    <s v="WHO meeting on 4/27 Somalia will get the 1.923MUS transferred from RO today"/>
    <x v="0"/>
    <n v="182"/>
    <n v="182"/>
    <n v="182"/>
    <s v="-"/>
    <m/>
    <n v="6"/>
    <s v=""/>
    <n v="6"/>
    <m/>
    <s v="YES"/>
    <n v="2"/>
    <s v="Disbursed"/>
  </r>
  <r>
    <s v="Somalia36600044670"/>
    <x v="17"/>
    <s v="Patience Musanhu"/>
    <s v="Rehan"/>
    <n v="366000"/>
    <x v="3"/>
    <n v="225000"/>
    <x v="48"/>
    <s v="https://worldhealthorg.sharepoint.com/:u:/r/sites/COVID19VaccineDeliveryFacility/Shared%20Documents/General/02%20Workstreams/02%20Delivery%20Funding/4.%20Funding%20requests/09.%20Somalia/RE%20EXT%20RE%20CoVDP%20Concerted%20country%20support-%20Somalia%20.msg?csf=1&amp;web=1&amp;e=XAArr1"/>
    <s v="GAVI CDS"/>
    <d v="2022-04-19T00:00:00"/>
    <s v="yes"/>
    <d v="2022-04-27T00:00:00"/>
    <s v="yes"/>
    <x v="2"/>
    <d v="2022-04-19T00:00:00"/>
    <n v="225000"/>
    <s v="yes"/>
    <d v="2022-05-18T00:00:00"/>
    <x v="1"/>
    <m/>
    <x v="2"/>
    <m/>
    <s v="WHO alignment meeting on the 5/18. Approval from Quamrul. 5/26 - WHO alignment meeting: Funds are available and can be transferred the CT when required"/>
    <x v="4"/>
    <n v="174"/>
    <n v="182"/>
    <n v="174"/>
    <s v="-"/>
    <m/>
    <s v=""/>
    <s v=""/>
    <s v=""/>
    <m/>
    <s v="NO"/>
    <n v="1"/>
    <n v="182"/>
  </r>
  <r>
    <s v="Somalia1743000044711"/>
    <x v="17"/>
    <s v="Patience Musanhu"/>
    <s v="Rehan"/>
    <n v="17430000"/>
    <x v="0"/>
    <n v="5114501"/>
    <x v="49"/>
    <s v="https://worldhealthorg.sharepoint.com/:u:/r/sites/COVID19VaccineDeliveryFacility/Shared%20Documents/General/02%20Workstreams/02%20Delivery%20Funding/4.%20Funding%20requests/09.%20Somalia/FW%20New%20German%20COVID-19%20vaccine%20funding%20Briefing%20on%20grant%20procedures%20-%20Somalia.msg?csf=1&amp;web=1&amp;e=UTyqkW"/>
    <s v="GAVI CDS"/>
    <d v="2022-05-30T00:00:00"/>
    <s v="yes"/>
    <d v="2022-05-31T00:00:00"/>
    <s v="yes"/>
    <x v="1"/>
    <d v="2022-05-31T00:00:00"/>
    <n v="5114501"/>
    <s v="yes"/>
    <d v="2022-05-31T00:00:00"/>
    <x v="0"/>
    <d v="2022-06-01T00:00:00"/>
    <x v="9"/>
    <n v="0.54"/>
    <s v="German AA funds disbursed on June 1st - information shared by Nikhil"/>
    <x v="0"/>
    <n v="140"/>
    <n v="141"/>
    <n v="140"/>
    <s v="-"/>
    <n v="1"/>
    <n v="1"/>
    <s v=""/>
    <n v="1"/>
    <m/>
    <s v="NO"/>
    <n v="1"/>
    <s v="Disbursed"/>
  </r>
  <r>
    <s v="South Sudan1488200044620"/>
    <x v="12"/>
    <s v="Patience Musanhu"/>
    <s v="Ida Marie"/>
    <n v="14882000"/>
    <x v="0"/>
    <n v="3000000"/>
    <x v="50"/>
    <s v="https://worldhealthorg.sharepoint.com/:x:/r/sites/COVID19VaccineDeliveryFacility/Shared%20Documents/General/02%20Workstreams/02%20Delivery%20Funding/4.%20Funding%20requests/02.%20South%20Sudan/01.%20CDS%20application/Initial%20South%20Sudan%20Budget%20.xlsm?d=w6ddf0b8ae2c14b1785b7e36d8ca4bfd0&amp;csf=1&amp;web=1&amp;e=h028k9"/>
    <s v="GAVI SCM"/>
    <d v="2022-02-28T00:00:00"/>
    <s v="yes"/>
    <d v="2022-03-24T00:00:00"/>
    <s v="yes"/>
    <x v="1"/>
    <d v="2022-03-29T00:00:00"/>
    <n v="3000000"/>
    <s v="yes"/>
    <d v="2022-03-29T00:00:00"/>
    <x v="0"/>
    <d v="2022-04-04T00:00:00"/>
    <x v="0"/>
    <n v="0.91"/>
    <s v="Confirmed by Ronke. Note that before spending the money the CO have to provide some updates and meet conditions set at global level, however disbursement for UNICEF is taken as money sent to CO and so it is counted here. CO confirmed the receipt of fund on 04/14"/>
    <x v="0"/>
    <n v="208"/>
    <n v="232"/>
    <n v="208"/>
    <s v="-"/>
    <n v="11"/>
    <n v="7"/>
    <s v=""/>
    <n v="4"/>
    <m/>
    <s v="NO"/>
    <n v="1"/>
    <s v="Disbursed"/>
  </r>
  <r>
    <s v="Sudan21829690.973559344640"/>
    <x v="18"/>
    <s v="Anne Cronin"/>
    <s v="Rehan"/>
    <n v="21829690.973559324"/>
    <x v="2"/>
    <n v="14629690.973559324"/>
    <x v="51"/>
    <s v="https://worldhealthorg.sharepoint.com/:x:/r/sites/COVID19VaccineDeliveryFacility/Shared%20Documents/General/02%20Workstreams/02%20Delivery%20Funding/4.%20Funding%20requests/11.%20Sudan/Copy%20of%20DE%20to%20OT_%20COVID%2019%20vaccination%20Budget%20needs%20July%20-%20Dec%202022.xlsx?d=wabd137df4d25464d87d8b5de675673e5&amp;csf=1&amp;web=1&amp;e=LtFGNP"/>
    <s v="Desk Officer"/>
    <d v="2022-03-20T00:00:00"/>
    <s v="no"/>
    <m/>
    <s v="no"/>
    <x v="3"/>
    <m/>
    <n v="14629690.973559324"/>
    <s v="no"/>
    <m/>
    <x v="1"/>
    <m/>
    <x v="2"/>
    <m/>
    <s v="Pending the one budget preparation from Ronke. Alignment on potential funders during the funding alignment call on May 17th "/>
    <x v="1"/>
    <n v="44852"/>
    <n v="212"/>
    <s v="-"/>
    <n v="44852"/>
    <m/>
    <s v=""/>
    <s v=""/>
    <s v=""/>
    <m/>
    <s v="YES"/>
    <n v="2"/>
    <n v="212"/>
  </r>
  <r>
    <s v="South Sudan1488200044663"/>
    <x v="12"/>
    <s v="Patience Musanhu"/>
    <s v="Ida Marie"/>
    <n v="14882000"/>
    <x v="0"/>
    <n v="43000"/>
    <x v="52"/>
    <m/>
    <s v="GAVI SCM"/>
    <d v="2022-04-12T00:00:00"/>
    <s v="yes"/>
    <d v="2022-04-12T00:00:00"/>
    <s v="yes"/>
    <x v="1"/>
    <d v="2022-04-22T00:00:00"/>
    <n v="43000"/>
    <s v="yes"/>
    <d v="2022-04-22T00:00:00"/>
    <x v="0"/>
    <d v="2022-04-22T00:00:00"/>
    <x v="0"/>
    <n v="0.91"/>
    <s v="Difference between the UNICEF budget and the disbursed amount. Flexible amount that has been reprogrammed to meet priority needs"/>
    <x v="0"/>
    <n v="189"/>
    <n v="189"/>
    <n v="189"/>
    <s v="-"/>
    <m/>
    <n v="8"/>
    <s v=""/>
    <n v="0"/>
    <m/>
    <s v="NO"/>
    <n v="1"/>
    <s v="Disbursed"/>
  </r>
  <r>
    <s v="Kenya1794314.444710"/>
    <x v="19"/>
    <s v="Jessica Crawford"/>
    <s v="Adidja"/>
    <n v="1794314.4"/>
    <x v="0"/>
    <n v="1490000"/>
    <x v="53"/>
    <s v="https://worldhealthorg.sharepoint.com/:x:/r/sites/COVID19VaccineDeliveryFacility/Shared%20Documents/General/02%20Workstreams/02%20Delivery%20Funding/4.%20Funding%20requests/12.%20Kenya/Copy%20of%20Campaign%20training%20budget%20akim.xlsx?d=w87f7f2f30a7f4060a984a03ed9d2a808&amp;csf=1&amp;web=1&amp;e=6hAeO4"/>
    <s v="Desk Officer"/>
    <d v="2022-05-29T00:00:00"/>
    <s v="yes"/>
    <d v="2022-05-29T00:00:00"/>
    <s v="yes"/>
    <x v="0"/>
    <d v="2022-06-08T00:00:00"/>
    <n v="1490000"/>
    <s v="yes"/>
    <d v="2002-06-08T00:00:00"/>
    <x v="0"/>
    <d v="2022-06-09T00:00:00"/>
    <x v="9"/>
    <n v="0.22"/>
    <s v="Request shared by the Desk Officer in Kenya to be disscussed during the funding alignment call on Tuesday. Confirmation of disbursement from Mukaro "/>
    <x v="0"/>
    <n v="142"/>
    <n v="142"/>
    <n v="142"/>
    <s v="-"/>
    <m/>
    <n v="8"/>
    <s v=""/>
    <n v="1"/>
    <m/>
    <s v="NO"/>
    <n v="1"/>
    <s v="Disbursed"/>
  </r>
  <r>
    <s v="Djibouti36350344767"/>
    <x v="15"/>
    <s v="Jessica Crawford"/>
    <s v="Rehan"/>
    <n v="363503"/>
    <x v="0"/>
    <n v="135706"/>
    <x v="54"/>
    <s v="Copy of Budget-Urgent-Covid-vaccination-18-juillet-2022-stratégie-renforcée.xls"/>
    <s v="Desk Officer"/>
    <d v="2022-07-25T00:00:00"/>
    <s v="yes"/>
    <d v="2022-07-25T00:00:00"/>
    <s v="yes"/>
    <x v="1"/>
    <d v="2022-07-25T00:00:00"/>
    <n v="135706"/>
    <s v="yes"/>
    <d v="2022-08-02T00:00:00"/>
    <x v="0"/>
    <d v="2022-08-03T00:00:00"/>
    <x v="4"/>
    <n v="0.04"/>
    <s v="Request received for an urgent funding request not fully financed by USAID"/>
    <x v="0"/>
    <n v="85"/>
    <n v="85"/>
    <n v="85"/>
    <s v="-"/>
    <m/>
    <n v="7"/>
    <s v=""/>
    <n v="7"/>
    <m/>
    <s v="NO"/>
    <n v="1"/>
    <s v="Disbursed"/>
  </r>
  <r>
    <s v="Sudan21829690.973559344650"/>
    <x v="18"/>
    <s v="Anne Cronin"/>
    <s v="Rehan"/>
    <n v="21829690.973559324"/>
    <x v="2"/>
    <n v="4000000"/>
    <x v="55"/>
    <s v="https://worldhealthorg.sharepoint.com/:x:/r/sites/COVID19VaccineDeliveryFacility/Shared%20Documents/General/02%20Workstreams/02%20Delivery%20Funding/4.%20Funding%20requests/11.%20Sudan/Copy%20of%20DE%20to%20OT_%20COVID%2019%20vaccination%20Budget%20needs%20July%20-%20Dec%202022.xlsx?d=wabd137df4d25464d87d8b5de675673e5&amp;csf=1&amp;web=1&amp;e=LtFGNP"/>
    <s v="Desk Officer"/>
    <d v="2022-03-30T00:00:00"/>
    <s v="yes"/>
    <d v="2022-07-12T00:00:00"/>
    <s v="yes"/>
    <x v="1"/>
    <d v="2022-07-12T00:00:00"/>
    <n v="4000000"/>
    <s v="yes"/>
    <d v="2022-07-12T00:00:00"/>
    <x v="0"/>
    <d v="2022-07-20T00:00:00"/>
    <x v="5"/>
    <n v="0.11"/>
    <s v="Pending the one budget preparation from Ronke. Alignment on potential funders during the funding alignment call on May 17th. The funds will be transferred once the Sudan team finalize the budgets against envelopes provided by UNICEF, WHO and GAVI. Programming completed on July 12th by the Country Team. Confirmation of funds transferred by Ronke. "/>
    <x v="0"/>
    <n v="98"/>
    <n v="202"/>
    <n v="98"/>
    <s v="-"/>
    <n v="8"/>
    <n v="6"/>
    <s v=""/>
    <n v="6"/>
    <m/>
    <s v="NO"/>
    <n v="1"/>
    <s v="Disbur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6D34D-E967-4F07-BE8F-7D9DBCF93C3B}" name="PivotTable6"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54:G157"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h="1" x="2"/>
        <item h="1" x="0"/>
        <item h="1"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2">
    <i>
      <x v="2"/>
    </i>
    <i t="grand">
      <x/>
    </i>
  </rowItems>
  <colFields count="1">
    <field x="1"/>
  </colFields>
  <colItems count="4">
    <i>
      <x v="4"/>
    </i>
    <i>
      <x v="7"/>
    </i>
    <i>
      <x v="12"/>
    </i>
    <i t="grand">
      <x/>
    </i>
  </colItems>
  <pageFields count="1">
    <pageField fld="5" hier="-1"/>
  </pageFields>
  <dataFields count="1">
    <dataField name="Count of Amount tracked through this row" fld="6" subtotal="count" baseField="0" baseItem="0"/>
  </dataFields>
  <formats count="2">
    <format dxfId="36">
      <pivotArea dataOnly="0" labelOnly="1" outline="0" fieldPosition="0">
        <references count="1">
          <reference field="5" count="0"/>
        </references>
      </pivotArea>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0A37B7-B499-4C24-98E9-ED9369C94850}" name="PivotTable3"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05:X112"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x="2"/>
        <item x="0"/>
        <item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6">
    <i>
      <x/>
    </i>
    <i>
      <x v="1"/>
    </i>
    <i>
      <x v="2"/>
    </i>
    <i>
      <x v="4"/>
    </i>
    <i>
      <x v="5"/>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pageFields count="1">
    <pageField fld="5" hier="-1"/>
  </pageFields>
  <dataFields count="1">
    <dataField name="Sum of Amount tracked through this row" fld="6" baseField="0" baseItem="0"/>
  </dataFields>
  <formats count="2">
    <format dxfId="64">
      <pivotArea dataOnly="0" labelOnly="1" outline="0" fieldPosition="0">
        <references count="1">
          <reference field="5" count="0"/>
        </references>
      </pivotArea>
    </format>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47BD2D-EC6A-4590-96DC-7E56E434433E}" name="PivotTable5"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63:G166"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h="1" x="2"/>
        <item h="1" x="0"/>
        <item h="1"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2">
    <i>
      <x v="2"/>
    </i>
    <i t="grand">
      <x/>
    </i>
  </rowItems>
  <colFields count="1">
    <field x="1"/>
  </colFields>
  <colItems count="4">
    <i>
      <x v="4"/>
    </i>
    <i>
      <x v="7"/>
    </i>
    <i>
      <x v="12"/>
    </i>
    <i t="grand">
      <x/>
    </i>
  </colItems>
  <pageFields count="1">
    <pageField fld="5" hier="-1"/>
  </pageFields>
  <dataFields count="1">
    <dataField name="Sum of Amount tracked through this row" fld="6" baseField="0" baseItem="0"/>
  </dataFields>
  <formats count="2">
    <format dxfId="66">
      <pivotArea dataOnly="0" labelOnly="1" outline="0" fieldPosition="0">
        <references count="1">
          <reference field="5" count="0"/>
        </references>
      </pivotArea>
    </format>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3C6DA9-A35C-4046-ADBB-B82E9DEBFE1C}" name="PivotTable11" cacheId="6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C210:F240" firstHeaderRow="0" firstDataRow="1" firstDataCol="2" rowPageCount="1" colPageCount="1"/>
  <pivotFields count="37">
    <pivotField compact="0" outline="0" showAll="0" defaultSubtotal="0"/>
    <pivotField axis="axisRow" compact="0" outline="0" showAll="0" sortType="ascending" defaultSubtotal="0">
      <items count="20">
        <item x="16"/>
        <item x="8"/>
        <item x="2"/>
        <item x="6"/>
        <item x="9"/>
        <item x="3"/>
        <item x="15"/>
        <item x="10"/>
        <item x="0"/>
        <item x="5"/>
        <item x="1"/>
        <item x="19"/>
        <item x="11"/>
        <item x="7"/>
        <item x="13"/>
        <item x="14"/>
        <item x="17"/>
        <item x="12"/>
        <item x="18"/>
        <item x="4"/>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
        <item x="3"/>
        <item h="1" x="4"/>
        <item x="1"/>
        <item x="0"/>
        <item h="1" x="2"/>
      </items>
    </pivotField>
    <pivotField compact="0"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3">
        <item x="1"/>
        <item x="0"/>
        <item x="2"/>
      </items>
    </pivotField>
    <pivotField compact="0" outline="0" showAll="0" defaultSubtotal="0"/>
    <pivotField compact="0" numFmtId="1" outline="0" showAll="0" defaultSubtotal="0"/>
    <pivotField dataField="1" compact="0" outline="0" subtotalTop="0" showAll="0" defaultSubtotal="0"/>
    <pivotField compact="0" outline="0" showAll="0" defaultSubtotal="0"/>
    <pivotField compact="0" outline="0" showAll="0" defaultSubtotal="0"/>
    <pivotField compact="0" numFmtId="2" outline="0" showAll="0" defaultSubtotal="0"/>
    <pivotField compact="0" numFmtId="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4"/>
    <field x="1"/>
  </rowFields>
  <rowItems count="30">
    <i>
      <x/>
      <x v="8"/>
    </i>
    <i r="1">
      <x v="13"/>
    </i>
    <i r="1">
      <x v="14"/>
    </i>
    <i r="1">
      <x v="16"/>
    </i>
    <i r="1">
      <x v="17"/>
    </i>
    <i r="1">
      <x v="18"/>
    </i>
    <i>
      <x v="2"/>
      <x v="1"/>
    </i>
    <i r="1">
      <x v="3"/>
    </i>
    <i r="1">
      <x v="4"/>
    </i>
    <i r="1">
      <x v="5"/>
    </i>
    <i r="1">
      <x v="6"/>
    </i>
    <i r="1">
      <x v="7"/>
    </i>
    <i r="1">
      <x v="8"/>
    </i>
    <i r="1">
      <x v="13"/>
    </i>
    <i r="1">
      <x v="14"/>
    </i>
    <i r="1">
      <x v="15"/>
    </i>
    <i r="1">
      <x v="16"/>
    </i>
    <i r="1">
      <x v="17"/>
    </i>
    <i r="1">
      <x v="18"/>
    </i>
    <i>
      <x v="3"/>
      <x v="2"/>
    </i>
    <i r="1">
      <x v="3"/>
    </i>
    <i r="1">
      <x v="4"/>
    </i>
    <i r="1">
      <x v="5"/>
    </i>
    <i r="1">
      <x v="8"/>
    </i>
    <i r="1">
      <x v="9"/>
    </i>
    <i r="1">
      <x v="11"/>
    </i>
    <i r="1">
      <x v="13"/>
    </i>
    <i r="1">
      <x v="15"/>
    </i>
    <i r="1">
      <x v="16"/>
    </i>
    <i r="1">
      <x v="18"/>
    </i>
  </rowItems>
  <colFields count="1">
    <field x="-2"/>
  </colFields>
  <colItems count="2">
    <i>
      <x/>
    </i>
    <i i="1">
      <x v="1"/>
    </i>
  </colItems>
  <pageFields count="1">
    <pageField fld="19" item="1" hier="-1"/>
  </pageFields>
  <dataFields count="2">
    <dataField name="Sum of Amount tracked through this row" fld="6" baseField="1" baseItem="4" numFmtId="167"/>
    <dataField name="Average of Estimated utilization rate" fld="22" subtotal="average" baseField="1" baseItem="5" numFmtId="9"/>
  </dataFields>
  <formats count="2">
    <format dxfId="68">
      <pivotArea outline="0" collapsedLevelsAreSubtotals="1" fieldPosition="0"/>
    </format>
    <format dxfId="67">
      <pivotArea outline="0"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4D45C-E5D3-4038-ADBF-4D28420CD0C9}" name="PivotTable8"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96:F199"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multipleItemSelectionAllowed="1" showAll="0"/>
    <pivotField dataField="1" showAll="0"/>
    <pivotField axis="axisPage" multipleItemSelectionAllowed="1" showAll="0">
      <items count="94">
        <item h="1" x="24"/>
        <item h="1" x="31"/>
        <item h="1" m="1" x="73"/>
        <item h="1" x="16"/>
        <item h="1" x="20"/>
        <item h="1" x="19"/>
        <item x="11"/>
        <item h="1" m="1" x="61"/>
        <item h="1" m="1" x="74"/>
        <item h="1" m="1" x="92"/>
        <item h="1" m="1" x="57"/>
        <item h="1" x="30"/>
        <item h="1" x="32"/>
        <item h="1" x="33"/>
        <item h="1" m="1" x="91"/>
        <item h="1" m="1" x="72"/>
        <item h="1" m="1" x="64"/>
        <item h="1" x="39"/>
        <item h="1" m="1" x="58"/>
        <item h="1" x="50"/>
        <item h="1" m="1" x="75"/>
        <item h="1" x="41"/>
        <item h="1" m="1" x="62"/>
        <item h="1" m="1" x="79"/>
        <item h="1" m="1" x="89"/>
        <item h="1" m="1" x="69"/>
        <item h="1" m="1" x="80"/>
        <item h="1" m="1" x="83"/>
        <item h="1" m="1" x="63"/>
        <item h="1" m="1" x="70"/>
        <item h="1" x="35"/>
        <item h="1" x="28"/>
        <item h="1" m="1" x="67"/>
        <item h="1" x="0"/>
        <item h="1" m="1" x="65"/>
        <item h="1" x="27"/>
        <item h="1" m="1" x="82"/>
        <item h="1" x="52"/>
        <item h="1" x="25"/>
        <item h="1" x="47"/>
        <item h="1" x="48"/>
        <item h="1" m="1" x="90"/>
        <item h="1" m="1" x="60"/>
        <item h="1" m="1" x="66"/>
        <item h="1" m="1" x="68"/>
        <item h="1" m="1" x="56"/>
        <item h="1" m="1" x="77"/>
        <item h="1" x="40"/>
        <item h="1" x="55"/>
        <item h="1" x="45"/>
        <item h="1" x="51"/>
        <item h="1" m="1" x="81"/>
        <item h="1" m="1" x="76"/>
        <item h="1" m="1" x="71"/>
        <item h="1" m="1" x="78"/>
        <item h="1" x="53"/>
        <item h="1" x="44"/>
        <item h="1" x="49"/>
        <item h="1" x="17"/>
        <item h="1" x="23"/>
        <item h="1" m="1" x="88"/>
        <item h="1" x="12"/>
        <item h="1" x="15"/>
        <item h="1" x="54"/>
        <item h="1" m="1" x="86"/>
        <item h="1" m="1" x="85"/>
        <item h="1" x="21"/>
        <item h="1" m="1" x="84"/>
        <item h="1" m="1" x="87"/>
        <item h="1" x="8"/>
        <item h="1" x="10"/>
        <item h="1" x="34"/>
        <item h="1" x="22"/>
        <item h="1" x="37"/>
        <item h="1" x="36"/>
        <item h="1" x="38"/>
        <item h="1" x="9"/>
        <item h="1" x="13"/>
        <item h="1" x="26"/>
        <item h="1" x="1"/>
        <item h="1" x="7"/>
        <item h="1" x="2"/>
        <item h="1" x="5"/>
        <item h="1" x="6"/>
        <item h="1" x="4"/>
        <item h="1" x="14"/>
        <item h="1" x="18"/>
        <item h="1" x="29"/>
        <item h="1" x="43"/>
        <item h="1" x="46"/>
        <item h="1" x="42"/>
        <item h="1" m="1" x="59"/>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2">
    <i>
      <x/>
    </i>
    <i t="grand">
      <x/>
    </i>
  </rowItems>
  <colFields count="1">
    <field x="1"/>
  </colFields>
  <colItems count="3">
    <i>
      <x v="1"/>
    </i>
    <i>
      <x v="3"/>
    </i>
    <i t="grand">
      <x/>
    </i>
  </colItems>
  <pageFields count="1">
    <pageField fld="7" hier="-1"/>
  </pageFields>
  <dataFields count="1">
    <dataField name="Sum of Amount tracked through this row" fld="6" baseField="0" baseItem="0"/>
  </dataFields>
  <formats count="2">
    <format dxfId="38">
      <pivotArea outline="0" collapsedLevelsAreSubtotals="1" fieldPosition="0"/>
    </format>
    <format dxfId="37">
      <pivotArea dataOnly="0" labelOnly="1" outline="0"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E77A58-52F2-4476-97DC-97FE0DF2DB04}" name="PivotTable1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s">
  <location ref="C300:N318" firstHeaderRow="1" firstDataRow="2" firstDataCol="1" rowPageCount="2" colPageCount="1"/>
  <pivotFields count="37">
    <pivotField showAll="0"/>
    <pivotField axis="axisRow" showAll="0">
      <items count="21">
        <item x="16"/>
        <item x="8"/>
        <item x="9"/>
        <item x="15"/>
        <item x="10"/>
        <item x="0"/>
        <item x="5"/>
        <item x="19"/>
        <item x="11"/>
        <item x="7"/>
        <item x="13"/>
        <item x="14"/>
        <item x="17"/>
        <item x="12"/>
        <item x="18"/>
        <item x="4"/>
        <item x="6"/>
        <item x="1"/>
        <item x="3"/>
        <item x="2"/>
        <item t="default"/>
      </items>
    </pivotField>
    <pivotField showAll="0"/>
    <pivotField showAll="0"/>
    <pivotField showAll="0"/>
    <pivotField showAll="0"/>
    <pivotField showAll="0"/>
    <pivotField showAll="0"/>
    <pivotField showAll="0"/>
    <pivotField showAll="0"/>
    <pivotField numFmtId="14" showAll="0"/>
    <pivotField showAll="0"/>
    <pivotField showAll="0"/>
    <pivotField showAll="0"/>
    <pivotField axis="axisPage" showAll="0">
      <items count="6">
        <item x="3"/>
        <item x="4"/>
        <item x="1"/>
        <item x="0"/>
        <item x="2"/>
        <item t="default"/>
      </items>
    </pivotField>
    <pivotField showAll="0"/>
    <pivotField dataField="1" showAll="0"/>
    <pivotField showAll="0"/>
    <pivotField showAll="0"/>
    <pivotField axis="axisPage" showAll="0">
      <items count="4">
        <item x="1"/>
        <item x="0"/>
        <item x="2"/>
        <item t="default"/>
      </items>
    </pivotField>
    <pivotField showAll="0"/>
    <pivotField axis="axisCol" numFmtId="1" showAll="0">
      <items count="11">
        <item n="January" x="2"/>
        <item n="February" x="7"/>
        <item n="March" x="6"/>
        <item n="April" x="0"/>
        <item n="May" x="8"/>
        <item n="June" x="9"/>
        <item n="July" x="5"/>
        <item n="August" x="4"/>
        <item n="September" x="1"/>
        <item x="3"/>
        <item t="default"/>
      </items>
    </pivotField>
    <pivotField showAll="0"/>
    <pivotField showAll="0"/>
    <pivotField showAll="0"/>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1"/>
  </rowFields>
  <rowItems count="17">
    <i>
      <x v="1"/>
    </i>
    <i>
      <x v="2"/>
    </i>
    <i>
      <x v="3"/>
    </i>
    <i>
      <x v="4"/>
    </i>
    <i>
      <x v="5"/>
    </i>
    <i>
      <x v="6"/>
    </i>
    <i>
      <x v="7"/>
    </i>
    <i>
      <x v="9"/>
    </i>
    <i>
      <x v="10"/>
    </i>
    <i>
      <x v="11"/>
    </i>
    <i>
      <x v="12"/>
    </i>
    <i>
      <x v="13"/>
    </i>
    <i>
      <x v="14"/>
    </i>
    <i>
      <x v="16"/>
    </i>
    <i>
      <x v="18"/>
    </i>
    <i>
      <x v="19"/>
    </i>
    <i t="grand">
      <x/>
    </i>
  </rowItems>
  <colFields count="1">
    <field x="21"/>
  </colFields>
  <colItems count="11">
    <i>
      <x/>
    </i>
    <i>
      <x v="1"/>
    </i>
    <i>
      <x v="2"/>
    </i>
    <i>
      <x v="3"/>
    </i>
    <i>
      <x v="4"/>
    </i>
    <i>
      <x v="5"/>
    </i>
    <i>
      <x v="6"/>
    </i>
    <i>
      <x v="7"/>
    </i>
    <i>
      <x v="8"/>
    </i>
    <i>
      <x v="9"/>
    </i>
    <i t="grand">
      <x/>
    </i>
  </colItems>
  <pageFields count="2">
    <pageField fld="19" item="1" hier="-1"/>
    <pageField fld="14" hier="-1"/>
  </pageFields>
  <dataFields count="1">
    <dataField name="Sum of Amount to be funded" fld="16" baseField="1" baseItem="0" numFmtId="165"/>
  </dataFields>
  <formats count="6">
    <format dxfId="44">
      <pivotArea collapsedLevelsAreSubtotals="1" fieldPosition="0">
        <references count="1">
          <reference field="1" count="0"/>
        </references>
      </pivotArea>
    </format>
    <format dxfId="43">
      <pivotArea outline="0" collapsedLevelsAreSubtotals="1" fieldPosition="0"/>
    </format>
    <format dxfId="42">
      <pivotArea dataOnly="0" labelOnly="1" fieldPosition="0">
        <references count="1">
          <reference field="21" count="0"/>
        </references>
      </pivotArea>
    </format>
    <format dxfId="41">
      <pivotArea collapsedLevelsAreSubtotals="1" fieldPosition="0">
        <references count="2">
          <reference field="1" count="14">
            <x v="1"/>
            <x v="2"/>
            <x v="3"/>
            <x v="4"/>
            <x v="5"/>
            <x v="6"/>
            <x v="7"/>
            <x v="9"/>
            <x v="10"/>
            <x v="11"/>
            <x v="12"/>
            <x v="13"/>
            <x v="14"/>
            <x v="16"/>
          </reference>
          <reference field="21" count="0" selected="0"/>
        </references>
      </pivotArea>
    </format>
    <format dxfId="40">
      <pivotArea collapsedLevelsAreSubtotals="1" fieldPosition="0">
        <references count="2">
          <reference field="1" count="14">
            <x v="1"/>
            <x v="2"/>
            <x v="3"/>
            <x v="4"/>
            <x v="5"/>
            <x v="6"/>
            <x v="7"/>
            <x v="9"/>
            <x v="10"/>
            <x v="11"/>
            <x v="12"/>
            <x v="13"/>
            <x v="14"/>
            <x v="16"/>
          </reference>
          <reference field="21" count="0" selected="0"/>
        </references>
      </pivotArea>
    </format>
    <format dxfId="39">
      <pivotArea collapsedLevelsAreSubtotals="1" fieldPosition="0">
        <references count="2">
          <reference field="1" count="13">
            <x v="2"/>
            <x v="3"/>
            <x v="4"/>
            <x v="5"/>
            <x v="6"/>
            <x v="7"/>
            <x v="9"/>
            <x v="10"/>
            <x v="11"/>
            <x v="12"/>
            <x v="13"/>
            <x v="14"/>
            <x v="16"/>
          </reference>
          <reference field="21" count="1" selected="0">
            <x v="7"/>
          </reference>
        </references>
      </pivotArea>
    </format>
  </formats>
  <chartFormats count="8">
    <chartFormat chart="0" format="0" series="1">
      <pivotArea type="data" outline="0" fieldPosition="0">
        <references count="1">
          <reference field="21" count="1" selected="0">
            <x v="0"/>
          </reference>
        </references>
      </pivotArea>
    </chartFormat>
    <chartFormat chart="0" format="1" series="1">
      <pivotArea type="data" outline="0" fieldPosition="0">
        <references count="1">
          <reference field="21" count="1" selected="0">
            <x v="1"/>
          </reference>
        </references>
      </pivotArea>
    </chartFormat>
    <chartFormat chart="0" format="2" series="1">
      <pivotArea type="data" outline="0" fieldPosition="0">
        <references count="1">
          <reference field="21" count="1" selected="0">
            <x v="2"/>
          </reference>
        </references>
      </pivotArea>
    </chartFormat>
    <chartFormat chart="0" format="3" series="1">
      <pivotArea type="data" outline="0" fieldPosition="0">
        <references count="1">
          <reference field="21" count="1" selected="0">
            <x v="3"/>
          </reference>
        </references>
      </pivotArea>
    </chartFormat>
    <chartFormat chart="0" format="4" series="1">
      <pivotArea type="data" outline="0" fieldPosition="0">
        <references count="1">
          <reference field="21" count="1" selected="0">
            <x v="4"/>
          </reference>
        </references>
      </pivotArea>
    </chartFormat>
    <chartFormat chart="0" format="5" series="1">
      <pivotArea type="data" outline="0" fieldPosition="0">
        <references count="1">
          <reference field="21" count="1" selected="0">
            <x v="5"/>
          </reference>
        </references>
      </pivotArea>
    </chartFormat>
    <chartFormat chart="0" format="6" series="1">
      <pivotArea type="data" outline="0" fieldPosition="0">
        <references count="1">
          <reference field="21" count="1" selected="0">
            <x v="6"/>
          </reference>
        </references>
      </pivotArea>
    </chartFormat>
    <chartFormat chart="0" format="7" series="1">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5FFD55-5582-4181-BA17-1C4A3DEEF967}" name="PivotTable10"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36:X43"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x="2"/>
        <item x="0"/>
        <item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6">
    <i>
      <x/>
    </i>
    <i>
      <x v="1"/>
    </i>
    <i>
      <x v="2"/>
    </i>
    <i>
      <x v="4"/>
    </i>
    <i>
      <x v="5"/>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pageFields count="1">
    <pageField fld="5" hier="-1"/>
  </pageFields>
  <dataFields count="1">
    <dataField name="Count of Amount tracked through this row" fld="6" subtotal="count" baseField="0" baseItem="0"/>
  </dataFields>
  <formats count="2">
    <format dxfId="46">
      <pivotArea dataOnly="0" labelOnly="1" outline="0" fieldPosition="0">
        <references count="1">
          <reference field="5" count="0"/>
        </references>
      </pivotArea>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8E9B2-3DAF-408A-A618-E46B8F8A1534}" name="PivotTable9"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21:X28"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x="2"/>
        <item x="0"/>
        <item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6">
    <i>
      <x/>
    </i>
    <i>
      <x v="1"/>
    </i>
    <i>
      <x v="2"/>
    </i>
    <i>
      <x v="4"/>
    </i>
    <i>
      <x v="5"/>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pageFields count="1">
    <pageField fld="5" hier="-1"/>
  </pageFields>
  <dataFields count="1">
    <dataField name="Sum of Amount tracked through this row" fld="6" baseField="0" baseItem="0"/>
  </dataFields>
  <formats count="8">
    <format dxfId="54">
      <pivotArea dataOnly="0" labelOnly="1" outline="0" fieldPosition="0">
        <references count="1">
          <reference field="5" count="0"/>
        </references>
      </pivotArea>
    </format>
    <format dxfId="53">
      <pivotArea outline="0" collapsedLevelsAreSubtotals="1" fieldPosition="0"/>
    </format>
    <format dxfId="52">
      <pivotArea outline="0" collapsedLevelsAreSubtotals="1" fieldPosition="0"/>
    </format>
    <format dxfId="51">
      <pivotArea collapsedLevelsAreSubtotals="1" fieldPosition="0">
        <references count="1">
          <reference field="24" count="0"/>
        </references>
      </pivotArea>
    </format>
    <format dxfId="50">
      <pivotArea collapsedLevelsAreSubtotals="1" fieldPosition="0">
        <references count="1">
          <reference field="24" count="0"/>
        </references>
      </pivotArea>
    </format>
    <format dxfId="49">
      <pivotArea dataOnly="0" labelOnly="1" fieldPosition="0">
        <references count="1">
          <reference field="24" count="0"/>
        </references>
      </pivotArea>
    </format>
    <format dxfId="48">
      <pivotArea grandRow="1"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5694D5-8175-4B48-8A9A-D33DEB874BC7}" name="PivotTable1"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90:X97"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x="2"/>
        <item x="0"/>
        <item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6">
    <i>
      <x/>
    </i>
    <i>
      <x v="1"/>
    </i>
    <i>
      <x v="2"/>
    </i>
    <i>
      <x v="4"/>
    </i>
    <i>
      <x v="5"/>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pageFields count="1">
    <pageField fld="5" hier="-1"/>
  </pageFields>
  <dataFields count="1">
    <dataField name="Count of Amount tracked through this row" fld="6" subtotal="count" baseField="0" baseItem="0"/>
  </dataFields>
  <formats count="2">
    <format dxfId="56">
      <pivotArea dataOnly="0" labelOnly="1" outline="0" fieldPosition="0">
        <references count="1">
          <reference field="5" count="0"/>
        </references>
      </pivotArea>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B956CA-8B6A-4AE4-A7C2-B601FA06A7AC}" name="PivotTable4"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38:K143"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h="1" x="3"/>
        <item x="2"/>
        <item h="1" x="0"/>
        <item h="1"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4">
    <i>
      <x/>
    </i>
    <i>
      <x v="1"/>
    </i>
    <i>
      <x v="5"/>
    </i>
    <i t="grand">
      <x/>
    </i>
  </rowItems>
  <colFields count="1">
    <field x="1"/>
  </colFields>
  <colItems count="8">
    <i>
      <x v="1"/>
    </i>
    <i>
      <x v="3"/>
    </i>
    <i>
      <x v="6"/>
    </i>
    <i>
      <x v="7"/>
    </i>
    <i>
      <x v="9"/>
    </i>
    <i>
      <x v="11"/>
    </i>
    <i>
      <x v="12"/>
    </i>
    <i t="grand">
      <x/>
    </i>
  </colItems>
  <pageFields count="1">
    <pageField fld="5" hier="-1"/>
  </pageFields>
  <dataFields count="1">
    <dataField name="Sum of Amount tracked through this row" fld="6" baseField="0" baseItem="0"/>
  </dataFields>
  <formats count="2">
    <format dxfId="58">
      <pivotArea dataOnly="0" labelOnly="1" outline="0" fieldPosition="0">
        <references count="1">
          <reference field="5" count="0"/>
        </references>
      </pivotArea>
    </format>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89165E-9391-45E5-9D20-C20D54DB34C0}" name="PivotTable7"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87:F190"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multipleItemSelectionAllowed="1" showAll="0"/>
    <pivotField dataField="1" showAll="0"/>
    <pivotField axis="axisPage" multipleItemSelectionAllowed="1" showAll="0">
      <items count="94">
        <item h="1" x="24"/>
        <item h="1" x="31"/>
        <item h="1" m="1" x="73"/>
        <item h="1" x="16"/>
        <item h="1" x="20"/>
        <item h="1" x="19"/>
        <item x="11"/>
        <item h="1" m="1" x="61"/>
        <item h="1" m="1" x="74"/>
        <item h="1" m="1" x="92"/>
        <item h="1" m="1" x="57"/>
        <item h="1" x="30"/>
        <item h="1" x="32"/>
        <item h="1" x="33"/>
        <item h="1" m="1" x="91"/>
        <item h="1" m="1" x="72"/>
        <item h="1" m="1" x="64"/>
        <item h="1" x="39"/>
        <item h="1" m="1" x="58"/>
        <item h="1" x="50"/>
        <item h="1" m="1" x="75"/>
        <item h="1" x="41"/>
        <item h="1" m="1" x="62"/>
        <item h="1" m="1" x="79"/>
        <item h="1" m="1" x="89"/>
        <item h="1" m="1" x="69"/>
        <item h="1" m="1" x="80"/>
        <item h="1" m="1" x="83"/>
        <item h="1" m="1" x="63"/>
        <item h="1" m="1" x="70"/>
        <item h="1" x="35"/>
        <item h="1" x="28"/>
        <item h="1" m="1" x="67"/>
        <item h="1" x="0"/>
        <item h="1" m="1" x="65"/>
        <item h="1" x="27"/>
        <item h="1" m="1" x="82"/>
        <item h="1" x="52"/>
        <item h="1" x="25"/>
        <item h="1" x="47"/>
        <item h="1" x="48"/>
        <item h="1" m="1" x="90"/>
        <item h="1" m="1" x="60"/>
        <item h="1" m="1" x="66"/>
        <item h="1" m="1" x="68"/>
        <item h="1" m="1" x="56"/>
        <item h="1" m="1" x="77"/>
        <item h="1" x="40"/>
        <item h="1" x="55"/>
        <item h="1" x="45"/>
        <item h="1" x="51"/>
        <item h="1" m="1" x="81"/>
        <item h="1" m="1" x="76"/>
        <item h="1" m="1" x="71"/>
        <item h="1" m="1" x="78"/>
        <item h="1" x="53"/>
        <item h="1" x="44"/>
        <item h="1" x="49"/>
        <item h="1" x="17"/>
        <item h="1" x="23"/>
        <item h="1" m="1" x="88"/>
        <item h="1" x="12"/>
        <item h="1" x="15"/>
        <item h="1" x="54"/>
        <item h="1" m="1" x="86"/>
        <item h="1" m="1" x="85"/>
        <item h="1" x="21"/>
        <item h="1" m="1" x="84"/>
        <item h="1" m="1" x="87"/>
        <item h="1" x="8"/>
        <item h="1" x="10"/>
        <item h="1" x="34"/>
        <item h="1" x="22"/>
        <item h="1" x="37"/>
        <item h="1" x="36"/>
        <item h="1" x="38"/>
        <item h="1" x="9"/>
        <item h="1" x="13"/>
        <item h="1" x="26"/>
        <item h="1" x="1"/>
        <item h="1" x="7"/>
        <item h="1" x="2"/>
        <item h="1" x="5"/>
        <item h="1" x="6"/>
        <item h="1" x="4"/>
        <item h="1" x="14"/>
        <item h="1" x="18"/>
        <item h="1" x="29"/>
        <item h="1" x="43"/>
        <item h="1" x="46"/>
        <item h="1" x="42"/>
        <item h="1" m="1" x="59"/>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2">
    <i>
      <x/>
    </i>
    <i t="grand">
      <x/>
    </i>
  </rowItems>
  <colFields count="1">
    <field x="1"/>
  </colFields>
  <colItems count="3">
    <i>
      <x v="1"/>
    </i>
    <i>
      <x v="3"/>
    </i>
    <i t="grand">
      <x/>
    </i>
  </colItems>
  <pageFields count="1">
    <pageField fld="7" hier="-1"/>
  </pageFields>
  <dataFields count="1">
    <dataField name="Count of Amount tracked through this row" fld="6" subtotal="count" baseField="0" baseItem="0"/>
  </dataFields>
  <formats count="2">
    <format dxfId="60">
      <pivotArea outline="0" collapsedLevelsAreSubtotals="1" fieldPosition="0"/>
    </format>
    <format dxfId="59">
      <pivotArea dataOnly="0" labelOnly="1" outline="0"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4D518F-E944-4532-8FA4-46573B5E3DD0}" name="PivotTable2" cacheId="6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124:X131" firstHeaderRow="1" firstDataRow="2" firstDataCol="1" rowPageCount="1" colPageCount="1"/>
  <pivotFields count="37">
    <pivotField showAll="0"/>
    <pivotField axis="axisCol" showAll="0">
      <items count="21">
        <item x="8"/>
        <item x="9"/>
        <item x="10"/>
        <item x="0"/>
        <item x="11"/>
        <item x="14"/>
        <item x="12"/>
        <item x="4"/>
        <item x="5"/>
        <item x="13"/>
        <item x="16"/>
        <item x="18"/>
        <item x="17"/>
        <item x="19"/>
        <item x="7"/>
        <item x="15"/>
        <item x="6"/>
        <item x="1"/>
        <item x="3"/>
        <item x="2"/>
        <item t="default"/>
      </items>
    </pivotField>
    <pivotField showAll="0"/>
    <pivotField showAll="0"/>
    <pivotField showAll="0"/>
    <pivotField axis="axisPage" multipleItemSelectionAllowed="1" showAll="0">
      <items count="5">
        <item x="3"/>
        <item x="2"/>
        <item x="0"/>
        <item x="1"/>
        <item t="default"/>
      </items>
    </pivotField>
    <pivotField dataField="1"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showAll="0">
      <items count="7">
        <item x="0"/>
        <item x="1"/>
        <item x="4"/>
        <item m="1" x="5"/>
        <item x="2"/>
        <item x="3"/>
        <item t="default"/>
      </items>
    </pivotField>
    <pivotField numFmtId="2" showAll="0"/>
    <pivotField numFmtId="2" showAll="0"/>
    <pivotField showAll="0"/>
    <pivotField showAll="0"/>
    <pivotField showAll="0"/>
    <pivotField showAll="0"/>
    <pivotField showAll="0"/>
    <pivotField showAll="0"/>
    <pivotField showAll="0"/>
    <pivotField showAll="0"/>
    <pivotField showAll="0"/>
    <pivotField showAll="0"/>
  </pivotFields>
  <rowFields count="1">
    <field x="24"/>
  </rowFields>
  <rowItems count="6">
    <i>
      <x/>
    </i>
    <i>
      <x v="1"/>
    </i>
    <i>
      <x v="2"/>
    </i>
    <i>
      <x v="4"/>
    </i>
    <i>
      <x v="5"/>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pageFields count="1">
    <pageField fld="5" hier="-1"/>
  </pageFields>
  <dataFields count="1">
    <dataField name="Count of Amount tracked through this row" fld="6" subtotal="count" baseField="0" baseItem="0"/>
  </dataFields>
  <formats count="2">
    <format dxfId="62">
      <pivotArea dataOnly="0" labelOnly="1" outline="0" fieldPosition="0">
        <references count="1">
          <reference field="5" count="0"/>
        </references>
      </pivotArea>
    </format>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CD85316-1962-48CB-B11E-56F26A3CB437}" name="Table7" displayName="Table7" ref="B53:U59" totalsRowShown="0" headerRowDxfId="71" tableBorderDxfId="70">
  <tableColumns count="20">
    <tableColumn id="1" xr3:uid="{E8E3A216-192D-4D9E-BBAE-B1D42BAB296C}" name="Description of tabs"/>
    <tableColumn id="2" xr3:uid="{89251F53-2BAF-423C-9488-A694EB0C8FF0}" name="Column1" dataDxfId="69"/>
    <tableColumn id="3" xr3:uid="{ED334533-5FC0-4D35-8699-5B8B0A2E5750}" name="Column2"/>
    <tableColumn id="4" xr3:uid="{186507F2-39A2-493D-84A5-C825A173498F}" name="Column3"/>
    <tableColumn id="5" xr3:uid="{5B637BC1-57FE-4C0B-93C2-47A99E7B0E0E}" name="Column4"/>
    <tableColumn id="6" xr3:uid="{A9737CB3-9BA2-4087-A7F6-85B79301B66D}" name="Column5"/>
    <tableColumn id="7" xr3:uid="{A03E74B7-9E65-49B7-A450-3E208ACB2F1A}" name="Column6"/>
    <tableColumn id="8" xr3:uid="{B6F452B7-D3C7-4155-AC9B-5142B9BC4DE3}" name="Column7"/>
    <tableColumn id="9" xr3:uid="{544EAE59-39B1-46F3-A27B-40DE39338EAB}" name="Column8"/>
    <tableColumn id="10" xr3:uid="{96085D78-D8AE-43A0-805B-3095CAD947B8}" name="Column9"/>
    <tableColumn id="11" xr3:uid="{BA9F914A-FA06-408C-A89D-C78890B49BCD}" name="Column10"/>
    <tableColumn id="12" xr3:uid="{3F05B65F-C738-4467-B8F9-484D294B20AD}" name="Column11"/>
    <tableColumn id="13" xr3:uid="{E9405D7B-F226-4CD2-B7B8-0BF446C30642}" name="Column12"/>
    <tableColumn id="14" xr3:uid="{AB0423F1-E04D-4391-84B3-204362FD2110}" name="Column13"/>
    <tableColumn id="15" xr3:uid="{70A104C4-E03F-449A-93BC-5825B1941EEF}" name="Column14"/>
    <tableColumn id="16" xr3:uid="{9AE2A478-C1D2-42F2-915E-679C03AD16C8}" name="Column15"/>
    <tableColumn id="17" xr3:uid="{D929F1C5-EF77-4E6A-9998-277657D6D268}" name="Column16"/>
    <tableColumn id="18" xr3:uid="{8B43956F-014F-465C-9929-8C6737C62F92}" name="Column17"/>
    <tableColumn id="19" xr3:uid="{769CE366-02BA-4C27-A164-C7F0FF30001F}" name="Column18"/>
    <tableColumn id="20" xr3:uid="{9869FDB3-6575-4CDF-97C5-E1FFAD5FD80B}" name="Column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38D005-E3EC-479D-8F3A-25462756AD74}" name="Table4" displayName="Table4" ref="B3:B9" totalsRowShown="0">
  <autoFilter ref="B3:B9" xr:uid="{5038D005-E3EC-479D-8F3A-25462756AD74}"/>
  <tableColumns count="1">
    <tableColumn id="1" xr3:uid="{08FA811E-5C37-4F05-B1E6-ED05418F90E6}" name="Funding partn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6FE1E9-8AF1-4CB7-B5ED-DEBADE40055E}" name="Table5" displayName="Table5" ref="B11:B14" totalsRowShown="0">
  <autoFilter ref="B11:B14" xr:uid="{7E6FE1E9-8AF1-4CB7-B5ED-DEBADE40055E}"/>
  <tableColumns count="1">
    <tableColumn id="1" xr3:uid="{D77B068C-10E6-46C0-A4FE-813225B3D03C}" name="Process statu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40DA41-89E6-419B-9DCF-4825C1176E7D}" name="Table6" displayName="Table6" ref="B19:C22" totalsRowShown="0">
  <autoFilter ref="B19:C22" xr:uid="{2740DA41-89E6-419B-9DCF-4825C1176E7D}"/>
  <tableColumns count="2">
    <tableColumn id="1" xr3:uid="{A0C0636D-CC42-49F1-8F9F-477BDCBABCB7}" name="Funding partners"/>
    <tableColumn id="2" xr3:uid="{DDD2189B-2C51-46AA-A426-09CF6A8F34D2}" name="Days from request received from disbursem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C0EA96-072D-432E-A61E-13F468A7ABAC}" name="Table2" displayName="Table2" ref="B1:AL60" totalsRowShown="0">
  <tableColumns count="37">
    <tableColumn id="1" xr3:uid="{71BF7046-57C0-45B2-A014-24C9E57231BE}" name="Request ID" dataDxfId="34"/>
    <tableColumn id="2" xr3:uid="{3C61D806-40DC-44F6-A34C-EC5899E36062}" name="Country supported" dataDxfId="33"/>
    <tableColumn id="3" xr3:uid="{44A29FBD-3B32-4289-A865-339F901CE305}" name="GAVI SCM" dataDxfId="32"/>
    <tableColumn id="4" xr3:uid="{D2FDA74C-D597-4EBE-BCAA-DBB973A74EDB}" name="CoVDP Desk Officer" dataDxfId="31"/>
    <tableColumn id="25" xr3:uid="{63C3696E-5F97-4841-9462-51F775E32E43}" name="Total amount of funding request received initially (or amount of standard request discussed)" dataDxfId="30"/>
    <tableColumn id="29" xr3:uid="{C02DF2CE-43A7-4649-847E-66FD6F6285A8}" name="Type of request" dataDxfId="29"/>
    <tableColumn id="5" xr3:uid="{F13B2397-FBD8-4431-85C0-D6727B2695D3}" name="Amount tracked through this row" dataDxfId="28"/>
    <tableColumn id="6" xr3:uid="{9FF5B8B9-6794-4C77-8451-AAF13D4FFB91}" name="Details on the request" dataDxfId="27"/>
    <tableColumn id="7" xr3:uid="{24B0EDA4-ADBD-4ACE-BF44-4513FE9509B5}" name="Link to documentation (WHO sharepoint)"/>
    <tableColumn id="8" xr3:uid="{836541EF-D509-4020-8E1E-372F8BB2ACF9}" name="Initial recipient of the request"/>
    <tableColumn id="9" xr3:uid="{A0126887-37E8-40DD-9A23-D8FE438AF90B}" name="Date of initial receipt of the request (Date)"/>
    <tableColumn id="10" xr3:uid="{A69848B3-EB9A-4581-A790-9CAB95B5E187}" name="Detailed / formal funding request received (yes / no)"/>
    <tableColumn id="11" xr3:uid="{3AA6179B-B393-448F-873A-2A8F48E51A4F}" name="Detailed / formal funding request received (Date)"/>
    <tableColumn id="12" xr3:uid="{69908754-E5DE-420C-BCBF-F453C770E87A}" name="Sources of funding identified (yes / no / Identified as not urgent)"/>
    <tableColumn id="13" xr3:uid="{AFD68FB6-2594-4245-864B-F030CB8310C1}" name="Source of funding identified (Details)"/>
    <tableColumn id="14" xr3:uid="{13E96A26-701E-4F16-B55A-5268BC5E8103}" name="Sources of funding identified (Date) - or standard request discussed during CoVDP Funding Alignment call"/>
    <tableColumn id="15" xr3:uid="{0F781075-04AD-43EF-83FA-0AF7677B9BD6}" name="Amount to be funded" dataDxfId="26"/>
    <tableColumn id="16" xr3:uid="{3BA27A73-6B1C-4942-8576-26DC109A26E6}" name="Allocation of funds internally approved by the funder (yes / no)"/>
    <tableColumn id="17" xr3:uid="{F2392945-3B66-4DEB-B5BB-4B47A3EAAF27}" name="Allocation of funds internally approved (Date)" dataDxfId="25"/>
    <tableColumn id="18" xr3:uid="{C99F24BC-4860-4CD3-A57B-D343406657DB}" name="Funds disbursed (yes / no)"/>
    <tableColumn id="19" xr3:uid="{4FE58038-A956-41E2-844B-47A243AD2F19}" name="Funds disbursed (Date)"/>
    <tableColumn id="24" xr3:uid="{0454465A-6EFC-4843-ACC7-B6C4A571CB6F}" name="Funds disbursed (Month)" dataDxfId="24"/>
    <tableColumn id="36" xr3:uid="{BAC3EDCA-600F-4708-AE1B-F05676082F96}" name="Estimated utilization rate"/>
    <tableColumn id="20" xr3:uid="{43C5ADB3-806A-4950-A577-EBD58D912F6D}" name="Comments and detailed next steps"/>
    <tableColumn id="21" xr3:uid="{865269EA-63DA-47B6-8134-04A3FC2871DC}" name="Status" dataDxfId="23"/>
    <tableColumn id="30" xr3:uid="{F468C48E-5D57-4F6F-A663-5DC5B0C59D31}" name="Lead time from formal request received to today (days)" dataDxfId="22"/>
    <tableColumn id="32" xr3:uid="{1AE1073F-4302-4BDF-8E40-948D8996B7F8}" name="Lead time from informal request received to today (days)2" dataDxfId="21"/>
    <tableColumn id="23" xr3:uid="{FCE42EB6-37C6-410F-9A6A-6312F172585F}" name="Lead time from formal request received to today (days - corrected)" dataDxfId="20"/>
    <tableColumn id="33" xr3:uid="{7307F34E-D09E-4738-9115-8A50FA01F3EA}" name="Lead time from sources identified to today (if not disbursed yet)" dataDxfId="19"/>
    <tableColumn id="22" xr3:uid="{56317051-53C7-45B4-8F49-854F909C9F65}" name="Lead time from formal request received to disbursement of funds (calendar days)" dataDxfId="18"/>
    <tableColumn id="34" xr3:uid="{59D98D4C-8935-40A3-B15C-3E648AC4A0FC}" name="Lead time from formal request received to disbursement of funds (working days)" dataDxfId="17"/>
    <tableColumn id="35" xr3:uid="{4A11E618-6119-4D51-BE52-C516B1DF5AD5}" name="Lead time from standard request discussed to disbursement of funds (working days) (for Gavi only)" dataDxfId="16"/>
    <tableColumn id="37" xr3:uid="{99FB47DF-C639-47E7-9235-5D7F084B9483}" name="Lead time from the request discussed to the disbursement (UNICEF and WHO)" dataDxfId="15"/>
    <tableColumn id="26" xr3:uid="{20864EB3-9153-4FE6-BBCC-936D3420A86C}" name="Comments"/>
    <tableColumn id="27" xr3:uid="{586B9A70-292C-4DEF-A253-A96CB5096F13}" name="Link to another row in the tracker" dataDxfId="14"/>
    <tableColumn id="28" xr3:uid="{B5DF6ECC-EA2B-41F2-83DB-67351F91289A}" name="Column1" dataDxfId="13"/>
    <tableColumn id="31" xr3:uid="{5474AFA8-E9ED-4DDE-A026-020404345A22}" name="Lead time risk level (from informal request to today)" dataDxf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E7248E-6485-4C21-94AC-7B82A60F972D}" name="Table3" displayName="Table3" ref="A1:F3" totalsRowShown="0" headerRowDxfId="11" headerRowBorderDxfId="10" tableBorderDxfId="9">
  <autoFilter ref="A1:F3" xr:uid="{12E7248E-6485-4C21-94AC-7B82A60F972D}"/>
  <tableColumns count="6">
    <tableColumn id="1" xr3:uid="{159D67A2-96F3-4D1A-8732-896C75B0A54D}" name="Country"/>
    <tableColumn id="2" xr3:uid="{80BE6720-57ED-46EA-A4A7-2E284C5297F1}" name="GAVI SCM" dataDxfId="8">
      <calculatedColumnFormula>INDEX(Table1[#All],MATCH(Table3[[#This Row],[Country]],Table1[[#All],[Recipient country Name]],0),MATCH(Table3[[#Headers],[GAVI SCM]],Table1[#Headers],0))</calculatedColumnFormula>
    </tableColumn>
    <tableColumn id="3" xr3:uid="{9D17E42E-BFB2-4FA9-80D3-02FAC6D9C715}" name="CoVDP Desk Officer" dataDxfId="7">
      <calculatedColumnFormula>INDEX(Table1[#All],MATCH(Table3[[#This Row],[Country]],Table1[[#All],[Recipient country Name]],0),MATCH(Table3[[#Headers],[CoVDP Desk Officer]],Table1[#Headers],0))</calculatedColumnFormula>
    </tableColumn>
    <tableColumn id="4" xr3:uid="{BEB2DD93-8936-44AE-AF27-BFB8B2DE0B99}" name="Context"/>
    <tableColumn id="5" xr3:uid="{04FE9F2F-503A-4AC7-A602-45E86F5066D6}" name="Last update" dataDxfId="6"/>
    <tableColumn id="6" xr3:uid="{54DD533C-ECB8-444D-AA70-E3EBCA33FC04}" name="Actions identifi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F72679-34E7-4615-91B9-F2A89C020293}" name="Table1" displayName="Table1" ref="A1:H161" totalsRowShown="0" headerRowDxfId="5">
  <autoFilter ref="A1:H161" xr:uid="{51E4750B-4818-4314-9ECD-0D1CF8E87D7B}"/>
  <tableColumns count="8">
    <tableColumn id="1" xr3:uid="{CA7E8392-5410-4DBA-B4E7-D201C7B52274}" name="Recipient country Name" dataDxfId="4"/>
    <tableColumn id="2" xr3:uid="{21008817-6488-43CA-82B8-8645BA131AAB}" name="Membership" dataDxfId="3"/>
    <tableColumn id="3" xr3:uid="{7C3FC6E0-709A-4411-A25A-BF22AD151A86}" name="Surge member" dataDxfId="2"/>
    <tableColumn id="4" xr3:uid="{A9291887-C67E-41F6-B697-69B1A2E9D5CD}" name="Surge E-mail" dataDxfId="1" dataCellStyle="Hyperlink"/>
    <tableColumn id="5" xr3:uid="{8A63A839-2553-43EC-8DD0-B97FEE5A04DF}" name="GAVI SCM" dataDxfId="0"/>
    <tableColumn id="6" xr3:uid="{D303D4D9-4513-4334-8A3D-C6CF5B6905F2}" name="SCM E-mail"/>
    <tableColumn id="7" xr3:uid="{F039243B-9CC1-412E-949D-703AA59797D1}" name="CoVDP Desk Officer"/>
    <tableColumn id="8" xr3:uid="{7B3D70B5-0097-44D2-9410-E99EB9797738}" name="DO E-ma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p:/r/sites/COVID19VaccineDeliveryFacility/Shared%20Documents/General/02%20Workstreams/02%20Delivery%20Funding/5.%20CoVDP%20Funding%20process%20%26%20tracking/1.%20SOP%20and%20templates/20220311%20-%20CoVDP%20Funding%20process%20-%20Focus%20on%20Tuesday%20call%20ToRs%20v6.pptx?d=w27f4a7a5efc24add8f9362f9a2423ae2&amp;csf=1&amp;web=1&amp;e=CJUIVy"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hyperlink" Target="../../../../../../../../../../../:x:/r/sites/COVID19VaccineDeliveryFacility/Shared%20Documents/General/02%20Workstreams/02%20Delivery%20Funding/4.%20Funding%20requests/16.%20Djibouti/Copy%20of%20Budget-Urgent-Covid-vaccination-18-juillet-2022-strat%C3%A9gie-renforc%C3%A9e.xls?d=we44031ae5e814c749f165911992ad058&amp;csf=1&amp;web=1&amp;e=BUXfGp" TargetMode="External"/><Relationship Id="rId13" Type="http://schemas.openxmlformats.org/officeDocument/2006/relationships/hyperlink" Target="../../../../../../../../../../../:x:/r/sites/COVID19VaccineDeliveryFacility/Shared%20Documents/General/02%20Workstreams/02%20Delivery%20Funding/4.%20Funding%20requests/03.%20DRC/Urgent%20funding%20request/Copy%20of%20Evidence%20generation%20COVID%20Vaccination%20DRC%20(002).xlsx?d=w1318ef5eae5f46b4b4c6ce8c91066ef8&amp;csf=1&amp;web=1&amp;e=UJn4QT" TargetMode="External"/><Relationship Id="rId18" Type="http://schemas.openxmlformats.org/officeDocument/2006/relationships/hyperlink" Target="../../../../../../../../../../../:u:/r/sites/COVID19VaccineDeliveryFacility/Shared%20Documents/General/02%20Workstreams/02%20Delivery%20Funding/4.%20Funding%20requests/14.%20Malawi/RE%20Next%20week%20-%20Malawi%20request.msg?csf=1&amp;web=1&amp;e=5hZ1UE" TargetMode="External"/><Relationship Id="rId26" Type="http://schemas.openxmlformats.org/officeDocument/2006/relationships/hyperlink" Target="../../../../../../../../../../../:p:/r/sites/COVID19VaccineDeliveryFacility/Shared%20Documents/General/02%20Workstreams/02%20Delivery%20Funding/1%20Presentations%20and%20meetings/CoVDP%20Funding%20alignment%20call/20220308%20Tuesday%20Funding%20Alignment%20-%20v1.pptx?d=w3bdadc2cbd5646c197690433cb395ef5&amp;csf=1&amp;web=1&amp;e=mPgzJp" TargetMode="External"/><Relationship Id="rId3" Type="http://schemas.openxmlformats.org/officeDocument/2006/relationships/hyperlink" Target="../../../../../../../../../../../:x:/r/sites/COVID19VaccineDeliveryFacility/Shared%20Documents/General/02%20Workstreams/02%20Delivery%20Funding/4.%20Funding%20requests/05.%20Chad/Copy%20of%20Copy%20of%20Synthese%20macroplan%20bloc%202_dose%201_v06.01.xlsx?d=wb61e72123933434cb32228b4e117e370&amp;csf=1&amp;web=1&amp;e=2rgzxx" TargetMode="External"/><Relationship Id="rId21" Type="http://schemas.openxmlformats.org/officeDocument/2006/relationships/hyperlink" Target="../../../../../../../../../../../:x:/r/sites/COVID19VaccineDeliveryFacility/Shared%20Documents/General/02%20Workstreams/02%20Delivery%20Funding/4.%20Funding%20requests/10.%20Yemen/COVDP%20Urgent%20request%20template%20Yemen%2023.08.2022.xlsx?d=wcce6de77da1541ebb93376a112694ef0&amp;csf=1&amp;web=1&amp;e=dkt9lh" TargetMode="External"/><Relationship Id="rId7" Type="http://schemas.openxmlformats.org/officeDocument/2006/relationships/hyperlink" Target="../../../../../../../../../../../:x:/r/sites/COVID19VaccineDeliveryFacility/Shared%20Documents/General/02%20Workstreams/02%20Delivery%20Funding/4.%20Funding%20requests/03.%20DRC/Urgent%20funding%20request/Copy%20of%20Budget_COVID-19%20vaccination_%20IDPs%20and%20POE_IOM_21Jul22.xlsx?d=w484654cf8168421b8ac0f6c66a417325&amp;csf=1&amp;web=1&amp;e=SoZMP5" TargetMode="External"/><Relationship Id="rId12" Type="http://schemas.openxmlformats.org/officeDocument/2006/relationships/hyperlink" Target="../../../../../../../../../../../:x:/r/sites/COVID19VaccineDeliveryFacility/Shared%20Documents/General/02%20Workstreams/02%20Delivery%20Funding/4.%20Funding%20requests/07.%20Nigeria/UNNICEF%20Nigeria_COVDP%20Urgent%20request_2%20Aug%202022.xlsx?d=wfb4ac2dc49014d2391ac6943bae4e796&amp;csf=1&amp;web=1&amp;e=hiM8Jh" TargetMode="External"/><Relationship Id="rId17" Type="http://schemas.openxmlformats.org/officeDocument/2006/relationships/hyperlink" Target="../../../../../../../../../../../:u:/r/sites/COVID19VaccineDeliveryFacility/Shared%20Documents/General/02%20Workstreams/02%20Delivery%20Funding/4.%20Funding%20requests/17.%20CAR/TR%20EXT%20RE%20Discussions%20de%20la%20mission%20CDF%20avec%20la%20BM%20-%20Cold%20chain%20equipment%20in%20CAR.msg?csf=1&amp;web=1&amp;e=n9kDfX" TargetMode="External"/><Relationship Id="rId25" Type="http://schemas.openxmlformats.org/officeDocument/2006/relationships/hyperlink" Target="../../../../../../../../../../../:p:/r/sites/COVID19VaccineDeliveryFacility/Shared%20Documents/General/02%20Workstreams/02%20Delivery%20Funding/1%20Presentations%20and%20meetings/CoVDP%20Funding%20alignment%20call/20220912%20-%20Tuesday%20Funding%20Alignment%20call_v1.pptx?d=wa647ee8c0aee4f74b802edadfa914966&amp;csf=1&amp;web=1&amp;e=rkfjXY" TargetMode="External"/><Relationship Id="rId2" Type="http://schemas.openxmlformats.org/officeDocument/2006/relationships/hyperlink" Target="../../../../../../../../../../../:p:/r/sites/COVID19VaccineDeliveryFacility/_layouts/15/Doc.aspx?action=view&amp;sourcedoc=%7B8132e0b7-007b-4aee-98dd-777e720d60a7%7D&amp;wdOrigin=TEAMS-WEB.teamsSdk.openFilePreview&amp;wdExp=TEAMS-CONTROL&amp;wdhostclicktime=1652272756901" TargetMode="External"/><Relationship Id="rId16" Type="http://schemas.openxmlformats.org/officeDocument/2006/relationships/hyperlink" Target="../../../../../../../../../../../:x:/r/sites/COVID19VaccineDeliveryFacility/Shared%20Documents/General/02%20Workstreams/02%20Delivery%20Funding/4.%20Funding%20requests/08.%20Sierra%20Leone/Copy%20of%20Copy%20of%20Consolidated%20SIX%20MONTHS%20country%20Plan%20-%20Covid%20-19%20vaccination%2016_06_22.xlsx?d=we5451886b19747d59d69743bd40a6108&amp;csf=1&amp;web=1&amp;e=nAHc76" TargetMode="External"/><Relationship Id="rId20" Type="http://schemas.openxmlformats.org/officeDocument/2006/relationships/hyperlink" Target="../../../../../../../../../../../:x:/r/sites/COVID19VaccineDeliveryFacility/Shared%20Documents/General/02%20Workstreams/02%20Delivery%20Funding/4.%20Funding%20requests/01.%20Ethiopia/Ethiopia%20-%20Copy%20of%20UNICEF%20Q3%20and%20Q4%20Budget%20breakdown%20(002).xlsx?d=wc8880277009149db8ec64aede280def1&amp;csf=1&amp;web=1&amp;e=YFZF7L" TargetMode="External"/><Relationship Id="rId29" Type="http://schemas.openxmlformats.org/officeDocument/2006/relationships/table" Target="../tables/table5.xml"/><Relationship Id="rId1" Type="http://schemas.openxmlformats.org/officeDocument/2006/relationships/hyperlink" Target="../../../../../../../../../../../:x:/r/sites/COVID19VaccineDeliveryFacility/Shared%20Documents/General/02%20Workstreams/02%20Delivery%20Funding/4.%20Funding%20requests/02.%20South%20Sudan/01.%20CDS%20application/Initial%20South%20Sudan%20Budget%20.xlsm?d=w6ddf0b8ae2c14b1785b7e36d8ca4bfd0&amp;csf=1&amp;web=1&amp;e=h028k9" TargetMode="External"/><Relationship Id="rId6" Type="http://schemas.openxmlformats.org/officeDocument/2006/relationships/hyperlink" Target="../../../../../../../../../../../:x:/r/sites/COVID19VaccineDeliveryFacility/Shared%20Documents/General/02%20Workstreams/02%20Delivery%20Funding/4.%20Funding%20requests/14.%20Malawi/Copy%20of%20Malawi%20_CoVDP%20One%20Budget_Urgent%20Funding%20Request_Campaign%20July%202022.xlsx?d=we5ea515103b84f0a99f2e09fd4e22116&amp;csf=1&amp;web=1&amp;e=aQqIyl" TargetMode="External"/><Relationship Id="rId11" Type="http://schemas.openxmlformats.org/officeDocument/2006/relationships/hyperlink" Target="../../../../../../../../../../../:x:/r/sites/COVID19VaccineDeliveryFacility/Shared%20Documents/General/02%20Workstreams/02%20Delivery%20Funding/4.%20Funding%20requests/17.%20CAR/Cout%20ope%CC%81rationnel%20campagne%20Covid%20dans%2035%20DS%20en%20RCA%20VF%20ok%20-%20260722.xlsx?d=w91b1a44a98074630bca1d48ef43381f5&amp;csf=1&amp;web=1&amp;e=85mStr" TargetMode="External"/><Relationship Id="rId24" Type="http://schemas.openxmlformats.org/officeDocument/2006/relationships/hyperlink" Target="../../../../../../../../../../../:u:/r/sites/COVID19VaccineDeliveryFacility/Shared%20Documents/General/02%20Workstreams/02%20Delivery%20Funding/4.%20Funding%20requests/19.%20Cote%20d%27Ivoire/RE%20EXT%20Funding%20Alignment%20call%20for%20CoVDP%20-%20AFRO%20and%20EMRO.msg?csf=1&amp;web=1&amp;e=6ginUJ" TargetMode="External"/><Relationship Id="rId5" Type="http://schemas.openxmlformats.org/officeDocument/2006/relationships/hyperlink" Target="../../../../../../../../../../../:x:/r/sites/COVID19VaccineDeliveryFacility/Shared%20Documents/General/02%20Workstreams/02%20Delivery%20Funding/4.%20Funding%20requests/14.%20Malawi/Copy%20of%20Malawi%20_CoVDP%20One%20Budget_Urgent%20Funding%20Request_Campaign%20July%202022.xlsx?d=we5ea515103b84f0a99f2e09fd4e22116&amp;csf=1&amp;web=1&amp;e=aQqIyl" TargetMode="External"/><Relationship Id="rId15" Type="http://schemas.openxmlformats.org/officeDocument/2006/relationships/hyperlink" Target="../../../../../../../../../../../:x:/r/sites/COVID19VaccineDeliveryFacility/Shared%20Documents/General/02%20Workstreams/02%20Delivery%20Funding/4.%20Funding%20requests/16.%20Djibouti/Copy%20of%20Budget-Urgent-Covid-vaccination-18-juillet-2022-strat%C3%A9gie-renforc%C3%A9e.xls?d=we44031ae5e814c749f165911992ad058&amp;csf=1&amp;web=1&amp;e=BUXfGp" TargetMode="External"/><Relationship Id="rId23" Type="http://schemas.openxmlformats.org/officeDocument/2006/relationships/hyperlink" Target="../../../../../../../../../../../:x:/r/sites/COVID19VaccineDeliveryFacility/Shared%20Documents/General/02%20Workstreams/02%20Delivery%20Funding/4.%20Funding%20requests/20.%20Guinea-Bissau/Requeste%20urgents%20Guinee%20Bissau%20au%20CoVDP-16-09-2022.xlsx?d=wb983e8deac3e4dbfb251b7d60a06937d&amp;csf=1&amp;web=1&amp;e=dyR6ml" TargetMode="External"/><Relationship Id="rId28" Type="http://schemas.openxmlformats.org/officeDocument/2006/relationships/printerSettings" Target="../printerSettings/printerSettings4.bin"/><Relationship Id="rId10" Type="http://schemas.openxmlformats.org/officeDocument/2006/relationships/hyperlink" Target="../../../../../../../../../../../:x:/r/sites/COVID19VaccineDeliveryFacility/Shared%20Documents/General/02%20Workstreams/02%20Delivery%20Funding/4.%20Funding%20requests/17.%20CAR/Cout%20ope%CC%81rationnel%20campagne%20Covid%20dans%2035%20DS%20en%20RCA%20VF%20ok%20-%20260722.xlsx?d=w91b1a44a98074630bca1d48ef43381f5&amp;csf=1&amp;web=1&amp;e=85mStr" TargetMode="External"/><Relationship Id="rId19" Type="http://schemas.openxmlformats.org/officeDocument/2006/relationships/hyperlink" Target="../../../../../../../../../../../:x:/r/sites/COVID19VaccineDeliveryFacility/Shared%20Documents/General/02%20Workstreams/02%20Delivery%20Funding/4.%20Funding%20requests/18.%20Ghana/Ghana%20USG%20Funds%20Request_010922.xlsx?d=w3025fa26358a4cdda1e477c31d7bef86&amp;csf=1&amp;web=1&amp;e=iRBZW7" TargetMode="External"/><Relationship Id="rId4" Type="http://schemas.openxmlformats.org/officeDocument/2006/relationships/hyperlink" Target="../../../../../../../../../../../:w:/r/sites/COVID19VaccineDeliveryFacility/Shared%20Documents/General/02%20Workstreams/02%20Delivery%20Funding/4.%20Funding%20requests/03.%20DRC/PHASE%20II%20Strengthening%20Covid%20vaccination%2006062022%20(003).docx?d=w0d8060c7a778489695fa83e578dfa62c&amp;csf=1&amp;web=1&amp;e=5ij8tx" TargetMode="External"/><Relationship Id="rId9" Type="http://schemas.openxmlformats.org/officeDocument/2006/relationships/hyperlink" Target="../../../../../../../../../../../:x:/r/sites/COVID19VaccineDeliveryFacility/Shared%20Documents/General/02%20Workstreams/02%20Delivery%20Funding/4.%20Funding%20requests/08.%20Sierra%20Leone/Copy%20of%20Copy%20of%20Consolidated%20SIX%20MONTHS%20country%20Plan%20-%20Covid%20-19%20vaccination%2016_06_22.xlsx?d=we5451886b19747d59d69743bd40a6108&amp;csf=1&amp;web=1&amp;e=nAHc76" TargetMode="External"/><Relationship Id="rId14" Type="http://schemas.openxmlformats.org/officeDocument/2006/relationships/hyperlink" Target="../../../../../../../../../../../:x:/r/sites/COVID19VaccineDeliveryFacility/Shared%20Documents/General/02%20Workstreams/02%20Delivery%20Funding/4.%20Funding%20requests/11.%20Sudan/Copy%20of%20DE%20to%20OT_%20COVID%2019%20vaccination%20Budget%20needs%20July%20-%20Dec%202022.xlsx?d=wabd137df4d25464d87d8b5de675673e5&amp;csf=1&amp;web=1&amp;e=LtFGNP" TargetMode="External"/><Relationship Id="rId22" Type="http://schemas.openxmlformats.org/officeDocument/2006/relationships/hyperlink" Target="../../../../../../../../../../../:x:/r/sites/COVID19VaccineDeliveryFacility/Shared%20Documents/General/02%20Workstreams/02%20Delivery%20Funding/4.%20Funding%20requests/19.%20Cote%20d%27Ivoire/BUDGET%20%20DE%20LA%20CAMPAGNE%20%20DE%20VACCINATION%20%20CONTRE%20LA%20COVID-19%20%20DU%2003%20AU%2012%20OCTOBRE%20-VF14092022.xlsx?d=w150efa36982c4088b3531c702c4ab825&amp;csf=1&amp;web=1&amp;e=qUcHKw" TargetMode="External"/><Relationship Id="rId27" Type="http://schemas.openxmlformats.org/officeDocument/2006/relationships/hyperlink" Target="../../../../../../../../../../../:w:/r/sites/COVID19VaccineDeliveryFacility/Shared%20Documents/General/02%20Workstreams/02%20Delivery%20Funding/4.%20Funding%20requests/21.%20Cameroon/CMR%20Projet%20d%27organisation%20de%20la%205e%20campagne%20d%27intensification%20de%20la%20vaccination%20contre%20Covid-19%20okbiey.docx?d=wbb5c106ec22c4a4c8242e1e7b41f96b3&amp;csf=1&amp;web=1&amp;e=uCrsI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6" Type="http://schemas.openxmlformats.org/officeDocument/2006/relationships/hyperlink" Target="mailto:mfaid@gavi.org" TargetMode="External"/><Relationship Id="rId21" Type="http://schemas.openxmlformats.org/officeDocument/2006/relationships/hyperlink" Target="mailto:mmeza@gavi.org" TargetMode="External"/><Relationship Id="rId42" Type="http://schemas.openxmlformats.org/officeDocument/2006/relationships/hyperlink" Target="mailto:mmeza@gavi.org" TargetMode="External"/><Relationship Id="rId47" Type="http://schemas.openxmlformats.org/officeDocument/2006/relationships/hyperlink" Target="mailto:mfaid@gavi.org" TargetMode="External"/><Relationship Id="rId63" Type="http://schemas.openxmlformats.org/officeDocument/2006/relationships/hyperlink" Target="mailto:pdimattei@gavi.org" TargetMode="External"/><Relationship Id="rId68" Type="http://schemas.openxmlformats.org/officeDocument/2006/relationships/hyperlink" Target="mailto:hkiambuthi@gavi.org" TargetMode="External"/><Relationship Id="rId84" Type="http://schemas.openxmlformats.org/officeDocument/2006/relationships/hyperlink" Target="mailto:murrutxi@gavi.org" TargetMode="External"/><Relationship Id="rId89" Type="http://schemas.openxmlformats.org/officeDocument/2006/relationships/hyperlink" Target="mailto:hkiambuthi@gavi.org" TargetMode="External"/><Relationship Id="rId112" Type="http://schemas.openxmlformats.org/officeDocument/2006/relationships/hyperlink" Target="mailto:iameda@unicef.org" TargetMode="External"/><Relationship Id="rId16" Type="http://schemas.openxmlformats.org/officeDocument/2006/relationships/hyperlink" Target="mailto:rbauquerez@gavi.org" TargetMode="External"/><Relationship Id="rId107" Type="http://schemas.openxmlformats.org/officeDocument/2006/relationships/hyperlink" Target="mailto:ADELAIDE.DAVIS@ifrc.org" TargetMode="External"/><Relationship Id="rId11" Type="http://schemas.openxmlformats.org/officeDocument/2006/relationships/hyperlink" Target="mailto:mfaid@gavi.org" TargetMode="External"/><Relationship Id="rId32" Type="http://schemas.openxmlformats.org/officeDocument/2006/relationships/hyperlink" Target="mailto:hkiambuthi@gavi.org" TargetMode="External"/><Relationship Id="rId37" Type="http://schemas.openxmlformats.org/officeDocument/2006/relationships/hyperlink" Target="mailto:eawaga@gavi.org" TargetMode="External"/><Relationship Id="rId53" Type="http://schemas.openxmlformats.org/officeDocument/2006/relationships/hyperlink" Target="mailto:murrutxi@gavi.org" TargetMode="External"/><Relationship Id="rId58" Type="http://schemas.openxmlformats.org/officeDocument/2006/relationships/hyperlink" Target="mailto:smuller@gavi.org" TargetMode="External"/><Relationship Id="rId74" Type="http://schemas.openxmlformats.org/officeDocument/2006/relationships/hyperlink" Target="mailto:rmugali@gavi.org" TargetMode="External"/><Relationship Id="rId79" Type="http://schemas.openxmlformats.org/officeDocument/2006/relationships/hyperlink" Target="mailto:hkiambuthi@gavi.org" TargetMode="External"/><Relationship Id="rId102" Type="http://schemas.openxmlformats.org/officeDocument/2006/relationships/hyperlink" Target="mailto:acronin@gavi.org" TargetMode="External"/><Relationship Id="rId5" Type="http://schemas.openxmlformats.org/officeDocument/2006/relationships/hyperlink" Target="mailto:hkiambuthi@gavi.org" TargetMode="External"/><Relationship Id="rId90" Type="http://schemas.openxmlformats.org/officeDocument/2006/relationships/hyperlink" Target="mailto:murrutxi@gavi.org" TargetMode="External"/><Relationship Id="rId95" Type="http://schemas.openxmlformats.org/officeDocument/2006/relationships/hyperlink" Target="mailto:murrutxi@gavi.org" TargetMode="External"/><Relationship Id="rId22" Type="http://schemas.openxmlformats.org/officeDocument/2006/relationships/hyperlink" Target="mailto:hkiambuthi@gavi.org" TargetMode="External"/><Relationship Id="rId27" Type="http://schemas.openxmlformats.org/officeDocument/2006/relationships/hyperlink" Target="mailto:mfaid@gavi.org" TargetMode="External"/><Relationship Id="rId43" Type="http://schemas.openxmlformats.org/officeDocument/2006/relationships/hyperlink" Target="mailto:hkiambuthi@gavi.org" TargetMode="External"/><Relationship Id="rId48" Type="http://schemas.openxmlformats.org/officeDocument/2006/relationships/hyperlink" Target="mailto:mfaid@gavi.org" TargetMode="External"/><Relationship Id="rId64" Type="http://schemas.openxmlformats.org/officeDocument/2006/relationships/hyperlink" Target="mailto:hkiambuthi@gavi.org" TargetMode="External"/><Relationship Id="rId69" Type="http://schemas.openxmlformats.org/officeDocument/2006/relationships/hyperlink" Target="mailto:murrutxi@gavi.org" TargetMode="External"/><Relationship Id="rId113" Type="http://schemas.openxmlformats.org/officeDocument/2006/relationships/hyperlink" Target="mailto:skanon@gavi.org" TargetMode="External"/><Relationship Id="rId80" Type="http://schemas.openxmlformats.org/officeDocument/2006/relationships/hyperlink" Target="mailto:murrutxi@gavi.org" TargetMode="External"/><Relationship Id="rId85" Type="http://schemas.openxmlformats.org/officeDocument/2006/relationships/hyperlink" Target="mailto:acronin@gavi.org" TargetMode="External"/><Relationship Id="rId12" Type="http://schemas.openxmlformats.org/officeDocument/2006/relationships/hyperlink" Target="mailto:mfaid@gavi.org" TargetMode="External"/><Relationship Id="rId17" Type="http://schemas.openxmlformats.org/officeDocument/2006/relationships/hyperlink" Target="mailto:rbauquerez@gavi.org" TargetMode="External"/><Relationship Id="rId33" Type="http://schemas.openxmlformats.org/officeDocument/2006/relationships/hyperlink" Target="mailto:rbauquerez@gavi.org" TargetMode="External"/><Relationship Id="rId38" Type="http://schemas.openxmlformats.org/officeDocument/2006/relationships/hyperlink" Target="mailto:rbauquerez@gavi.org" TargetMode="External"/><Relationship Id="rId59" Type="http://schemas.openxmlformats.org/officeDocument/2006/relationships/hyperlink" Target="mailto:hkiambuthi@gavi.org" TargetMode="External"/><Relationship Id="rId103" Type="http://schemas.openxmlformats.org/officeDocument/2006/relationships/hyperlink" Target="mailto:murrutxi@gavi.org" TargetMode="External"/><Relationship Id="rId108" Type="http://schemas.openxmlformats.org/officeDocument/2006/relationships/hyperlink" Target="mailto:ADELAIDE.DAVIS@ifrc.org" TargetMode="External"/><Relationship Id="rId54" Type="http://schemas.openxmlformats.org/officeDocument/2006/relationships/hyperlink" Target="mailto:murrutxi@gavi.org" TargetMode="External"/><Relationship Id="rId70" Type="http://schemas.openxmlformats.org/officeDocument/2006/relationships/hyperlink" Target="mailto:anader@gavi.org" TargetMode="External"/><Relationship Id="rId75" Type="http://schemas.openxmlformats.org/officeDocument/2006/relationships/hyperlink" Target="mailto:rbauquerez@gavi.org" TargetMode="External"/><Relationship Id="rId91" Type="http://schemas.openxmlformats.org/officeDocument/2006/relationships/hyperlink" Target="mailto:hkiambuthi@gavi.org" TargetMode="External"/><Relationship Id="rId96" Type="http://schemas.openxmlformats.org/officeDocument/2006/relationships/hyperlink" Target="mailto:mfaid@gavi.org" TargetMode="External"/><Relationship Id="rId1" Type="http://schemas.openxmlformats.org/officeDocument/2006/relationships/hyperlink" Target="mailto:murrutxi@gavi.org" TargetMode="External"/><Relationship Id="rId6" Type="http://schemas.openxmlformats.org/officeDocument/2006/relationships/hyperlink" Target="mailto:rbauquerez@gavi.org" TargetMode="External"/><Relationship Id="rId15" Type="http://schemas.openxmlformats.org/officeDocument/2006/relationships/hyperlink" Target="mailto:rhafiz@gavi.org" TargetMode="External"/><Relationship Id="rId23" Type="http://schemas.openxmlformats.org/officeDocument/2006/relationships/hyperlink" Target="mailto:murrutxi@gavi.org" TargetMode="External"/><Relationship Id="rId28" Type="http://schemas.openxmlformats.org/officeDocument/2006/relationships/hyperlink" Target="mailto:mpaez-external-consultant@gavi.org" TargetMode="External"/><Relationship Id="rId36" Type="http://schemas.openxmlformats.org/officeDocument/2006/relationships/hyperlink" Target="mailto:rbauquerez@gavi.org" TargetMode="External"/><Relationship Id="rId49" Type="http://schemas.openxmlformats.org/officeDocument/2006/relationships/hyperlink" Target="mailto:hkiambuthi@gavi.org" TargetMode="External"/><Relationship Id="rId57" Type="http://schemas.openxmlformats.org/officeDocument/2006/relationships/hyperlink" Target="mailto:rbauquerez@gavi.org" TargetMode="External"/><Relationship Id="rId106" Type="http://schemas.openxmlformats.org/officeDocument/2006/relationships/hyperlink" Target="mailto:ADELAIDE.DAVIS@ifrc.org" TargetMode="External"/><Relationship Id="rId114" Type="http://schemas.openxmlformats.org/officeDocument/2006/relationships/hyperlink" Target="mailto:wmenson@gavi.org" TargetMode="External"/><Relationship Id="rId10" Type="http://schemas.openxmlformats.org/officeDocument/2006/relationships/hyperlink" Target="mailto:murrutxi@gavi.org" TargetMode="External"/><Relationship Id="rId31" Type="http://schemas.openxmlformats.org/officeDocument/2006/relationships/hyperlink" Target="mailto:hkiambuthi@gavi.org" TargetMode="External"/><Relationship Id="rId44" Type="http://schemas.openxmlformats.org/officeDocument/2006/relationships/hyperlink" Target="mailto:smuller@gavi.org" TargetMode="External"/><Relationship Id="rId52" Type="http://schemas.openxmlformats.org/officeDocument/2006/relationships/hyperlink" Target="mailto:hkiambuthi@gavi.org" TargetMode="External"/><Relationship Id="rId60" Type="http://schemas.openxmlformats.org/officeDocument/2006/relationships/hyperlink" Target="mailto:mfaid@gavi.org" TargetMode="External"/><Relationship Id="rId65" Type="http://schemas.openxmlformats.org/officeDocument/2006/relationships/hyperlink" Target="mailto:hkiambuthi@gavi.org" TargetMode="External"/><Relationship Id="rId73" Type="http://schemas.openxmlformats.org/officeDocument/2006/relationships/hyperlink" Target="mailto:rmugali@gavi.org" TargetMode="External"/><Relationship Id="rId78" Type="http://schemas.openxmlformats.org/officeDocument/2006/relationships/hyperlink" Target="mailto:hkiambuthi@gavi.org" TargetMode="External"/><Relationship Id="rId81" Type="http://schemas.openxmlformats.org/officeDocument/2006/relationships/hyperlink" Target="mailto:pmusanhu@gavi.org" TargetMode="External"/><Relationship Id="rId86" Type="http://schemas.openxmlformats.org/officeDocument/2006/relationships/hyperlink" Target="mailto:murrutxi@gavi.org" TargetMode="External"/><Relationship Id="rId94" Type="http://schemas.openxmlformats.org/officeDocument/2006/relationships/hyperlink" Target="mailto:mfaid@gavi.org" TargetMode="External"/><Relationship Id="rId99" Type="http://schemas.openxmlformats.org/officeDocument/2006/relationships/hyperlink" Target="mailto:anader@gavi.org" TargetMode="External"/><Relationship Id="rId101" Type="http://schemas.openxmlformats.org/officeDocument/2006/relationships/hyperlink" Target="mailto:murrutxi@gavi.org" TargetMode="External"/><Relationship Id="rId4" Type="http://schemas.openxmlformats.org/officeDocument/2006/relationships/hyperlink" Target="mailto:pdimattei@gavi.org" TargetMode="External"/><Relationship Id="rId9" Type="http://schemas.openxmlformats.org/officeDocument/2006/relationships/hyperlink" Target="mailto:eawaga@gavi.org" TargetMode="External"/><Relationship Id="rId13" Type="http://schemas.openxmlformats.org/officeDocument/2006/relationships/hyperlink" Target="mailto:hkiambuthi@gavi.org" TargetMode="External"/><Relationship Id="rId18" Type="http://schemas.openxmlformats.org/officeDocument/2006/relationships/hyperlink" Target="mailto:murrutxi@gavi.org" TargetMode="External"/><Relationship Id="rId39" Type="http://schemas.openxmlformats.org/officeDocument/2006/relationships/hyperlink" Target="mailto:acisse@gavi.org" TargetMode="External"/><Relationship Id="rId109" Type="http://schemas.openxmlformats.org/officeDocument/2006/relationships/hyperlink" Target="mailto:wmenson@gavi.org" TargetMode="External"/><Relationship Id="rId34" Type="http://schemas.openxmlformats.org/officeDocument/2006/relationships/hyperlink" Target="mailto:acisse@gavi.org" TargetMode="External"/><Relationship Id="rId50" Type="http://schemas.openxmlformats.org/officeDocument/2006/relationships/hyperlink" Target="mailto:hkiambuthi@gavi.org" TargetMode="External"/><Relationship Id="rId55" Type="http://schemas.openxmlformats.org/officeDocument/2006/relationships/hyperlink" Target="mailto:rbauquerez@gavi.org" TargetMode="External"/><Relationship Id="rId76" Type="http://schemas.openxmlformats.org/officeDocument/2006/relationships/hyperlink" Target="mailto:acisse@gavi.org" TargetMode="External"/><Relationship Id="rId97" Type="http://schemas.openxmlformats.org/officeDocument/2006/relationships/hyperlink" Target="mailto:mfaid@gavi.org" TargetMode="External"/><Relationship Id="rId104" Type="http://schemas.openxmlformats.org/officeDocument/2006/relationships/hyperlink" Target="mailto:murrutxi@gavi.org" TargetMode="External"/><Relationship Id="rId7" Type="http://schemas.openxmlformats.org/officeDocument/2006/relationships/hyperlink" Target="mailto:kahawo@gavi.org" TargetMode="External"/><Relationship Id="rId71" Type="http://schemas.openxmlformats.org/officeDocument/2006/relationships/hyperlink" Target="mailto:murrutxi@gavi.org" TargetMode="External"/><Relationship Id="rId92" Type="http://schemas.openxmlformats.org/officeDocument/2006/relationships/hyperlink" Target="mailto:rbauquerez@gavi.org" TargetMode="External"/><Relationship Id="rId2" Type="http://schemas.openxmlformats.org/officeDocument/2006/relationships/hyperlink" Target="mailto:smuller@gavi.org" TargetMode="External"/><Relationship Id="rId29" Type="http://schemas.openxmlformats.org/officeDocument/2006/relationships/hyperlink" Target="mailto:murrutxi@gavi.org" TargetMode="External"/><Relationship Id="rId24" Type="http://schemas.openxmlformats.org/officeDocument/2006/relationships/hyperlink" Target="mailto:jcrawford@gavi.org" TargetMode="External"/><Relationship Id="rId40" Type="http://schemas.openxmlformats.org/officeDocument/2006/relationships/hyperlink" Target="mailto:mmeza@gavi.org" TargetMode="External"/><Relationship Id="rId45" Type="http://schemas.openxmlformats.org/officeDocument/2006/relationships/hyperlink" Target="mailto:murrutxi@gavi.org" TargetMode="External"/><Relationship Id="rId66" Type="http://schemas.openxmlformats.org/officeDocument/2006/relationships/hyperlink" Target="mailto:rbauquerez@gavi.org" TargetMode="External"/><Relationship Id="rId87" Type="http://schemas.openxmlformats.org/officeDocument/2006/relationships/hyperlink" Target="mailto:murrutxi@gavi.org" TargetMode="External"/><Relationship Id="rId110" Type="http://schemas.openxmlformats.org/officeDocument/2006/relationships/hyperlink" Target="mailto:wmenson@gavi.org" TargetMode="External"/><Relationship Id="rId115" Type="http://schemas.openxmlformats.org/officeDocument/2006/relationships/printerSettings" Target="../printerSettings/printerSettings5.bin"/><Relationship Id="rId61" Type="http://schemas.openxmlformats.org/officeDocument/2006/relationships/hyperlink" Target="mailto:mfaid@gavi.org" TargetMode="External"/><Relationship Id="rId82" Type="http://schemas.openxmlformats.org/officeDocument/2006/relationships/hyperlink" Target="mailto:murrutxi@gavi.org" TargetMode="External"/><Relationship Id="rId19" Type="http://schemas.openxmlformats.org/officeDocument/2006/relationships/hyperlink" Target="mailto:rbauquerez@gavi.org" TargetMode="External"/><Relationship Id="rId14" Type="http://schemas.openxmlformats.org/officeDocument/2006/relationships/hyperlink" Target="mailto:rbauquerez@gavi.org" TargetMode="External"/><Relationship Id="rId30" Type="http://schemas.openxmlformats.org/officeDocument/2006/relationships/hyperlink" Target="mailto:mfaid@gavi.org" TargetMode="External"/><Relationship Id="rId35" Type="http://schemas.openxmlformats.org/officeDocument/2006/relationships/hyperlink" Target="mailto:rmugali@gavi.org" TargetMode="External"/><Relationship Id="rId56" Type="http://schemas.openxmlformats.org/officeDocument/2006/relationships/hyperlink" Target="mailto:tvincent@gavi.org" TargetMode="External"/><Relationship Id="rId77" Type="http://schemas.openxmlformats.org/officeDocument/2006/relationships/hyperlink" Target="mailto:rbauquerez@gavi.org" TargetMode="External"/><Relationship Id="rId100" Type="http://schemas.openxmlformats.org/officeDocument/2006/relationships/hyperlink" Target="mailto:mfaid@gavi.org" TargetMode="External"/><Relationship Id="rId105" Type="http://schemas.openxmlformats.org/officeDocument/2006/relationships/hyperlink" Target="mailto:cgheen@gavi.org" TargetMode="External"/><Relationship Id="rId8" Type="http://schemas.openxmlformats.org/officeDocument/2006/relationships/hyperlink" Target="mailto:rbauquerez@gavi.org" TargetMode="External"/><Relationship Id="rId51" Type="http://schemas.openxmlformats.org/officeDocument/2006/relationships/hyperlink" Target="mailto:murrutxi@gavi.org" TargetMode="External"/><Relationship Id="rId72" Type="http://schemas.openxmlformats.org/officeDocument/2006/relationships/hyperlink" Target="mailto:jsherova@gavi.org" TargetMode="External"/><Relationship Id="rId93" Type="http://schemas.openxmlformats.org/officeDocument/2006/relationships/hyperlink" Target="mailto:mfaid@gavi.org" TargetMode="External"/><Relationship Id="rId98" Type="http://schemas.openxmlformats.org/officeDocument/2006/relationships/hyperlink" Target="mailto:hkiambuthi@gavi.org" TargetMode="External"/><Relationship Id="rId3" Type="http://schemas.openxmlformats.org/officeDocument/2006/relationships/hyperlink" Target="mailto:murrutxi@gavi.org" TargetMode="External"/><Relationship Id="rId25" Type="http://schemas.openxmlformats.org/officeDocument/2006/relationships/hyperlink" Target="mailto:rmugali@gavi.org" TargetMode="External"/><Relationship Id="rId46" Type="http://schemas.openxmlformats.org/officeDocument/2006/relationships/hyperlink" Target="mailto:smuller@gavi.org" TargetMode="External"/><Relationship Id="rId67" Type="http://schemas.openxmlformats.org/officeDocument/2006/relationships/hyperlink" Target="mailto:hkiambuthi@gavi.org" TargetMode="External"/><Relationship Id="rId116" Type="http://schemas.openxmlformats.org/officeDocument/2006/relationships/table" Target="../tables/table7.xml"/><Relationship Id="rId20" Type="http://schemas.openxmlformats.org/officeDocument/2006/relationships/hyperlink" Target="mailto:rbauquerez@gavi.org" TargetMode="External"/><Relationship Id="rId41" Type="http://schemas.openxmlformats.org/officeDocument/2006/relationships/hyperlink" Target="mailto:murrutxi@gavi.org" TargetMode="External"/><Relationship Id="rId62" Type="http://schemas.openxmlformats.org/officeDocument/2006/relationships/hyperlink" Target="mailto:murrutxi@gavi.org" TargetMode="External"/><Relationship Id="rId83" Type="http://schemas.openxmlformats.org/officeDocument/2006/relationships/hyperlink" Target="mailto:hkiambuthi@gavi.org" TargetMode="External"/><Relationship Id="rId88" Type="http://schemas.openxmlformats.org/officeDocument/2006/relationships/hyperlink" Target="mailto:murrutxi@gavi.org" TargetMode="External"/><Relationship Id="rId111" Type="http://schemas.openxmlformats.org/officeDocument/2006/relationships/hyperlink" Target="mailto:wmenson@gavi.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F5543-B06A-4095-88A0-C2F276D79245}">
  <sheetPr>
    <tabColor theme="9"/>
  </sheetPr>
  <dimension ref="B2:U59"/>
  <sheetViews>
    <sheetView showGridLines="0" zoomScale="80" zoomScaleNormal="80" workbookViewId="0">
      <selection activeCell="C8" sqref="C8"/>
    </sheetView>
  </sheetViews>
  <sheetFormatPr defaultColWidth="8.86328125" defaultRowHeight="14.25" x14ac:dyDescent="0.45"/>
  <cols>
    <col min="2" max="2" width="46.1328125" customWidth="1"/>
    <col min="3" max="3" width="30.86328125" customWidth="1"/>
    <col min="4" max="10" width="10.265625" customWidth="1"/>
    <col min="11" max="11" width="11.86328125" customWidth="1"/>
    <col min="12" max="20" width="11.265625" customWidth="1"/>
    <col min="21" max="21" width="14.265625" customWidth="1"/>
  </cols>
  <sheetData>
    <row r="2" spans="2:21" ht="23.65" thickBot="1" x14ac:dyDescent="0.75">
      <c r="B2" s="53" t="s">
        <v>0</v>
      </c>
      <c r="C2" s="54"/>
      <c r="D2" s="54"/>
      <c r="E2" s="54"/>
      <c r="F2" s="54"/>
      <c r="G2" s="54"/>
      <c r="H2" s="54"/>
      <c r="I2" s="54"/>
      <c r="J2" s="54"/>
      <c r="K2" s="54"/>
      <c r="L2" s="54"/>
      <c r="M2" s="54"/>
      <c r="N2" s="54"/>
      <c r="O2" s="54"/>
      <c r="P2" s="54"/>
      <c r="Q2" s="54"/>
      <c r="R2" s="54"/>
      <c r="S2" s="54"/>
      <c r="T2" s="54"/>
      <c r="U2" s="54"/>
    </row>
    <row r="4" spans="2:21" x14ac:dyDescent="0.45">
      <c r="B4" s="49" t="s">
        <v>1</v>
      </c>
      <c r="C4" s="52">
        <v>44672</v>
      </c>
      <c r="D4" s="108" t="s">
        <v>2</v>
      </c>
      <c r="E4" s="50"/>
      <c r="F4" s="50"/>
      <c r="G4" s="50"/>
      <c r="H4" s="50"/>
      <c r="I4" s="50"/>
      <c r="J4" s="50"/>
      <c r="K4" s="51"/>
    </row>
    <row r="6" spans="2:21" x14ac:dyDescent="0.45">
      <c r="B6" s="97" t="s">
        <v>3</v>
      </c>
      <c r="C6" s="98" t="s">
        <v>4</v>
      </c>
      <c r="D6" s="98"/>
      <c r="E6" s="98"/>
      <c r="F6" s="98"/>
      <c r="G6" s="98"/>
      <c r="H6" s="98"/>
      <c r="I6" s="98"/>
      <c r="J6" s="98"/>
      <c r="K6" s="99"/>
    </row>
    <row r="7" spans="2:21" x14ac:dyDescent="0.45">
      <c r="B7" s="100" t="s">
        <v>5</v>
      </c>
      <c r="C7" t="s">
        <v>6</v>
      </c>
      <c r="K7" s="101"/>
    </row>
    <row r="8" spans="2:21" x14ac:dyDescent="0.45">
      <c r="B8" s="100" t="s">
        <v>7</v>
      </c>
      <c r="C8" s="102" t="s">
        <v>8</v>
      </c>
      <c r="K8" s="101"/>
      <c r="L8" t="s">
        <v>9</v>
      </c>
    </row>
    <row r="9" spans="2:21" x14ac:dyDescent="0.45">
      <c r="B9" s="100" t="s">
        <v>10</v>
      </c>
      <c r="K9" s="101"/>
    </row>
    <row r="10" spans="2:21" x14ac:dyDescent="0.45">
      <c r="B10" s="103"/>
      <c r="K10" s="101"/>
    </row>
    <row r="11" spans="2:21" x14ac:dyDescent="0.45">
      <c r="B11" s="103"/>
      <c r="K11" s="101"/>
    </row>
    <row r="12" spans="2:21" x14ac:dyDescent="0.45">
      <c r="B12" s="103"/>
      <c r="K12" s="101"/>
    </row>
    <row r="13" spans="2:21" x14ac:dyDescent="0.45">
      <c r="B13" s="103"/>
      <c r="K13" s="101"/>
    </row>
    <row r="14" spans="2:21" x14ac:dyDescent="0.45">
      <c r="B14" s="103"/>
      <c r="K14" s="101"/>
    </row>
    <row r="15" spans="2:21" x14ac:dyDescent="0.45">
      <c r="B15" s="103"/>
      <c r="K15" s="101"/>
    </row>
    <row r="16" spans="2:21" x14ac:dyDescent="0.45">
      <c r="B16" s="103"/>
      <c r="K16" s="101"/>
    </row>
    <row r="17" spans="2:11" x14ac:dyDescent="0.45">
      <c r="B17" s="103"/>
      <c r="K17" s="101"/>
    </row>
    <row r="18" spans="2:11" x14ac:dyDescent="0.45">
      <c r="B18" s="103"/>
      <c r="K18" s="101"/>
    </row>
    <row r="19" spans="2:11" x14ac:dyDescent="0.45">
      <c r="B19" s="103"/>
      <c r="K19" s="101"/>
    </row>
    <row r="20" spans="2:11" x14ac:dyDescent="0.45">
      <c r="B20" s="103"/>
      <c r="K20" s="101"/>
    </row>
    <row r="21" spans="2:11" x14ac:dyDescent="0.45">
      <c r="B21" s="103"/>
      <c r="K21" s="101"/>
    </row>
    <row r="22" spans="2:11" x14ac:dyDescent="0.45">
      <c r="B22" s="103"/>
      <c r="K22" s="101"/>
    </row>
    <row r="23" spans="2:11" x14ac:dyDescent="0.45">
      <c r="B23" s="103"/>
      <c r="K23" s="101"/>
    </row>
    <row r="24" spans="2:11" x14ac:dyDescent="0.45">
      <c r="B24" s="103"/>
      <c r="K24" s="101"/>
    </row>
    <row r="25" spans="2:11" x14ac:dyDescent="0.45">
      <c r="B25" s="103"/>
      <c r="K25" s="101"/>
    </row>
    <row r="26" spans="2:11" x14ac:dyDescent="0.45">
      <c r="B26" s="103"/>
      <c r="K26" s="101"/>
    </row>
    <row r="27" spans="2:11" x14ac:dyDescent="0.45">
      <c r="B27" s="103"/>
      <c r="K27" s="101"/>
    </row>
    <row r="28" spans="2:11" x14ac:dyDescent="0.45">
      <c r="B28" s="103"/>
      <c r="K28" s="101"/>
    </row>
    <row r="29" spans="2:11" x14ac:dyDescent="0.45">
      <c r="B29" s="103"/>
      <c r="K29" s="101"/>
    </row>
    <row r="30" spans="2:11" x14ac:dyDescent="0.45">
      <c r="B30" s="103"/>
      <c r="K30" s="101"/>
    </row>
    <row r="31" spans="2:11" x14ac:dyDescent="0.45">
      <c r="B31" s="103"/>
      <c r="K31" s="101"/>
    </row>
    <row r="32" spans="2:11" x14ac:dyDescent="0.45">
      <c r="B32" s="103"/>
      <c r="K32" s="101"/>
    </row>
    <row r="33" spans="2:21" x14ac:dyDescent="0.45">
      <c r="B33" s="103"/>
      <c r="K33" s="101"/>
    </row>
    <row r="34" spans="2:21" x14ac:dyDescent="0.45">
      <c r="B34" s="103"/>
      <c r="K34" s="101"/>
    </row>
    <row r="35" spans="2:21" x14ac:dyDescent="0.45">
      <c r="B35" s="103"/>
      <c r="K35" s="101"/>
    </row>
    <row r="36" spans="2:21" x14ac:dyDescent="0.45">
      <c r="B36" s="103"/>
      <c r="K36" s="101"/>
    </row>
    <row r="37" spans="2:21" x14ac:dyDescent="0.45">
      <c r="B37" s="103"/>
      <c r="K37" s="101"/>
    </row>
    <row r="38" spans="2:21" x14ac:dyDescent="0.45">
      <c r="B38" s="103"/>
      <c r="K38" s="101"/>
    </row>
    <row r="39" spans="2:21" x14ac:dyDescent="0.45">
      <c r="B39" s="103"/>
      <c r="K39" s="101"/>
    </row>
    <row r="40" spans="2:21" x14ac:dyDescent="0.45">
      <c r="B40" s="104"/>
      <c r="C40" s="105"/>
      <c r="D40" s="105"/>
      <c r="E40" s="105"/>
      <c r="F40" s="105"/>
      <c r="G40" s="105"/>
      <c r="H40" s="105"/>
      <c r="I40" s="105"/>
      <c r="J40" s="105"/>
      <c r="K40" s="106"/>
    </row>
    <row r="42" spans="2:21" x14ac:dyDescent="0.45">
      <c r="B42" s="49" t="s">
        <v>11</v>
      </c>
      <c r="C42" s="50"/>
      <c r="D42" s="50"/>
      <c r="E42" s="50"/>
      <c r="F42" s="50"/>
      <c r="G42" s="50"/>
      <c r="H42" s="50"/>
      <c r="I42" s="50"/>
      <c r="J42" s="50"/>
      <c r="K42" s="50"/>
      <c r="L42" s="50"/>
      <c r="M42" s="50"/>
      <c r="N42" s="50"/>
      <c r="O42" s="50"/>
      <c r="P42" s="50"/>
      <c r="Q42" s="50"/>
      <c r="R42" s="50"/>
      <c r="S42" s="50"/>
      <c r="T42" s="50"/>
      <c r="U42" s="51"/>
    </row>
    <row r="43" spans="2:21" x14ac:dyDescent="0.45">
      <c r="B43" s="24" t="s">
        <v>12</v>
      </c>
      <c r="C43" t="s">
        <v>13</v>
      </c>
      <c r="U43" s="25"/>
    </row>
    <row r="44" spans="2:21" x14ac:dyDescent="0.45">
      <c r="B44" s="24" t="s">
        <v>14</v>
      </c>
      <c r="C44" t="s">
        <v>15</v>
      </c>
      <c r="U44" s="25"/>
    </row>
    <row r="45" spans="2:21" x14ac:dyDescent="0.45">
      <c r="B45" s="24" t="s">
        <v>16</v>
      </c>
      <c r="C45" t="s">
        <v>17</v>
      </c>
      <c r="U45" s="25"/>
    </row>
    <row r="46" spans="2:21" x14ac:dyDescent="0.45">
      <c r="B46" s="24" t="s">
        <v>18</v>
      </c>
      <c r="C46" t="s">
        <v>19</v>
      </c>
      <c r="U46" s="25"/>
    </row>
    <row r="47" spans="2:21" x14ac:dyDescent="0.45">
      <c r="B47" s="24" t="s">
        <v>20</v>
      </c>
      <c r="C47" t="s">
        <v>21</v>
      </c>
      <c r="U47" s="25"/>
    </row>
    <row r="48" spans="2:21" x14ac:dyDescent="0.45">
      <c r="B48" s="24" t="s">
        <v>22</v>
      </c>
      <c r="C48" t="s">
        <v>23</v>
      </c>
      <c r="U48" s="25"/>
    </row>
    <row r="49" spans="2:21" x14ac:dyDescent="0.45">
      <c r="B49" s="26" t="s">
        <v>24</v>
      </c>
      <c r="C49" s="27" t="s">
        <v>25</v>
      </c>
      <c r="D49" s="27"/>
      <c r="E49" s="27"/>
      <c r="F49" s="27"/>
      <c r="G49" s="27"/>
      <c r="H49" s="27"/>
      <c r="I49" s="27"/>
      <c r="J49" s="27"/>
      <c r="K49" s="27"/>
      <c r="L49" s="27"/>
      <c r="M49" s="27"/>
      <c r="N49" s="27"/>
      <c r="O49" s="27"/>
      <c r="P49" s="27"/>
      <c r="Q49" s="27"/>
      <c r="R49" s="27"/>
      <c r="S49" s="27"/>
      <c r="T49" s="27"/>
      <c r="U49" s="28"/>
    </row>
    <row r="51" spans="2:21" x14ac:dyDescent="0.45">
      <c r="B51" s="49" t="s">
        <v>26</v>
      </c>
      <c r="C51" s="50"/>
      <c r="D51" s="50"/>
      <c r="E51" s="50"/>
      <c r="F51" s="50"/>
      <c r="G51" s="50"/>
      <c r="H51" s="50"/>
      <c r="I51" s="50"/>
      <c r="J51" s="50"/>
      <c r="K51" s="50"/>
      <c r="L51" s="50"/>
      <c r="M51" s="50"/>
      <c r="N51" s="50"/>
      <c r="O51" s="50"/>
      <c r="P51" s="50"/>
      <c r="Q51" s="50"/>
      <c r="R51" s="50"/>
      <c r="S51" s="50"/>
      <c r="T51" s="50"/>
      <c r="U51" s="51"/>
    </row>
    <row r="52" spans="2:21" x14ac:dyDescent="0.45">
      <c r="B52" s="107"/>
      <c r="U52" s="25"/>
    </row>
    <row r="53" spans="2:21" x14ac:dyDescent="0.45">
      <c r="B53" s="120" t="s">
        <v>27</v>
      </c>
      <c r="C53" s="121" t="s">
        <v>28</v>
      </c>
      <c r="D53" s="121" t="s">
        <v>29</v>
      </c>
      <c r="E53" s="121" t="s">
        <v>30</v>
      </c>
      <c r="F53" s="121" t="s">
        <v>31</v>
      </c>
      <c r="G53" s="121" t="s">
        <v>32</v>
      </c>
      <c r="H53" s="121" t="s">
        <v>33</v>
      </c>
      <c r="I53" s="121" t="s">
        <v>34</v>
      </c>
      <c r="J53" s="121" t="s">
        <v>35</v>
      </c>
      <c r="K53" s="121" t="s">
        <v>36</v>
      </c>
      <c r="L53" s="121" t="s">
        <v>37</v>
      </c>
      <c r="M53" s="121" t="s">
        <v>38</v>
      </c>
      <c r="N53" s="121" t="s">
        <v>39</v>
      </c>
      <c r="O53" s="121" t="s">
        <v>40</v>
      </c>
      <c r="P53" s="121" t="s">
        <v>41</v>
      </c>
      <c r="Q53" s="121" t="s">
        <v>42</v>
      </c>
      <c r="R53" s="121" t="s">
        <v>43</v>
      </c>
      <c r="S53" s="121" t="s">
        <v>44</v>
      </c>
      <c r="T53" s="121" t="s">
        <v>45</v>
      </c>
      <c r="U53" s="121" t="s">
        <v>46</v>
      </c>
    </row>
    <row r="54" spans="2:21" ht="42.75" x14ac:dyDescent="0.45">
      <c r="B54" t="s">
        <v>47</v>
      </c>
      <c r="C54" s="122" t="s">
        <v>48</v>
      </c>
      <c r="D54" t="s">
        <v>49</v>
      </c>
    </row>
    <row r="55" spans="2:21" ht="28.5" x14ac:dyDescent="0.45">
      <c r="B55" t="s">
        <v>50</v>
      </c>
      <c r="C55" s="122" t="s">
        <v>51</v>
      </c>
      <c r="D55" t="s">
        <v>52</v>
      </c>
    </row>
    <row r="56" spans="2:21" ht="28.5" x14ac:dyDescent="0.45">
      <c r="B56" t="s">
        <v>53</v>
      </c>
      <c r="C56" s="122" t="s">
        <v>54</v>
      </c>
      <c r="D56" t="s">
        <v>55</v>
      </c>
    </row>
    <row r="57" spans="2:21" ht="28.5" x14ac:dyDescent="0.45">
      <c r="B57" t="s">
        <v>56</v>
      </c>
      <c r="C57" s="122" t="s">
        <v>57</v>
      </c>
      <c r="D57" t="str">
        <f>Table7[[#This Row],[Column1]]</f>
        <v>Extract from Funding tracker - for WHO visibility</v>
      </c>
    </row>
    <row r="58" spans="2:21" ht="28.5" x14ac:dyDescent="0.45">
      <c r="B58" t="s">
        <v>58</v>
      </c>
      <c r="C58" s="122" t="s">
        <v>54</v>
      </c>
      <c r="D58" t="s">
        <v>59</v>
      </c>
    </row>
    <row r="59" spans="2:21" ht="28.5" x14ac:dyDescent="0.45">
      <c r="B59" s="27" t="s">
        <v>60</v>
      </c>
      <c r="C59" s="123" t="s">
        <v>61</v>
      </c>
      <c r="D59" s="27" t="s">
        <v>62</v>
      </c>
      <c r="E59" s="27"/>
      <c r="F59" s="27"/>
      <c r="G59" s="27"/>
      <c r="H59" s="27"/>
      <c r="I59" s="27"/>
      <c r="J59" s="27"/>
      <c r="K59" s="27"/>
      <c r="L59" s="27"/>
      <c r="M59" s="27"/>
      <c r="N59" s="27"/>
      <c r="O59" s="27"/>
      <c r="P59" s="27"/>
      <c r="Q59" s="27"/>
      <c r="R59" s="27"/>
      <c r="S59" s="27"/>
      <c r="T59" s="27"/>
      <c r="U59" s="27"/>
    </row>
  </sheetData>
  <hyperlinks>
    <hyperlink ref="C8" r:id="rId1" display="https://worldhealthorg.sharepoint.com/:p:/r/sites/COVID19VaccineDeliveryFacility/Shared%20Documents/General/02%20Workstreams/02%20Delivery%20Funding/5.%20CoVDP%20Funding%20process%20%26%20tracking/1.%20SOP%20and%20templates/20220311%20-%20CoVDP%20Funding%20process%20-%20Focus%20on%20Tuesday%20call%20ToRs%20v6.pptx?d=w27f4a7a5efc24add8f9362f9a2423ae2&amp;csf=1&amp;web=1&amp;e=CJUIVy" xr:uid="{47303161-94F2-4B8A-85FA-9A7D3FA0E1D2}"/>
  </hyperlinks>
  <pageMargins left="0.7" right="0.7" top="0.75" bottom="0.75" header="0.3" footer="0.3"/>
  <pageSetup paperSize="9" orientation="portrait" horizontalDpi="1200" verticalDpi="1200"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BF88-1BC1-433F-A2BA-A0861488F95D}">
  <sheetPr>
    <tabColor theme="9" tint="0.59999389629810485"/>
  </sheetPr>
  <dimension ref="A1"/>
  <sheetViews>
    <sheetView workbookViewId="0">
      <selection activeCell="C13" sqref="C13"/>
    </sheetView>
  </sheetViews>
  <sheetFormatPr defaultColWidth="8.86328125"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C28F-4EC5-4FA4-A634-3E5B5B7B32C8}">
  <dimension ref="A1:AE184"/>
  <sheetViews>
    <sheetView workbookViewId="0"/>
  </sheetViews>
  <sheetFormatPr defaultColWidth="8.86328125" defaultRowHeight="14.25" x14ac:dyDescent="0.45"/>
  <cols>
    <col min="1" max="1" width="49.265625" bestFit="1" customWidth="1"/>
    <col min="2" max="2" width="49.265625" customWidth="1"/>
    <col min="4" max="4" width="49.265625" bestFit="1" customWidth="1"/>
  </cols>
  <sheetData>
    <row r="1" spans="1:31" x14ac:dyDescent="0.45">
      <c r="A1" s="193" t="s">
        <v>653</v>
      </c>
      <c r="B1" s="193" t="s">
        <v>654</v>
      </c>
      <c r="C1" s="193" t="s">
        <v>655</v>
      </c>
      <c r="D1" s="193" t="s">
        <v>656</v>
      </c>
      <c r="E1" s="193" t="s">
        <v>657</v>
      </c>
      <c r="F1" s="193" t="s">
        <v>658</v>
      </c>
      <c r="G1" s="193" t="s">
        <v>659</v>
      </c>
      <c r="H1" s="193" t="s">
        <v>660</v>
      </c>
      <c r="I1" s="193" t="s">
        <v>661</v>
      </c>
      <c r="J1" s="193" t="s">
        <v>662</v>
      </c>
      <c r="K1" s="193" t="s">
        <v>663</v>
      </c>
      <c r="L1" s="193" t="s">
        <v>664</v>
      </c>
      <c r="M1" s="193" t="s">
        <v>665</v>
      </c>
      <c r="N1" s="193" t="s">
        <v>666</v>
      </c>
      <c r="O1" s="193" t="s">
        <v>667</v>
      </c>
      <c r="P1" s="193" t="s">
        <v>668</v>
      </c>
      <c r="Q1" s="193" t="s">
        <v>669</v>
      </c>
      <c r="R1" s="193" t="s">
        <v>670</v>
      </c>
      <c r="S1" s="193" t="s">
        <v>671</v>
      </c>
      <c r="T1" s="193" t="s">
        <v>672</v>
      </c>
      <c r="U1" s="193" t="s">
        <v>673</v>
      </c>
      <c r="V1" s="193" t="s">
        <v>674</v>
      </c>
      <c r="W1" s="193" t="s">
        <v>675</v>
      </c>
      <c r="X1" s="193" t="s">
        <v>676</v>
      </c>
      <c r="Y1" s="193" t="s">
        <v>677</v>
      </c>
      <c r="Z1" s="193" t="s">
        <v>678</v>
      </c>
      <c r="AA1" s="193" t="s">
        <v>679</v>
      </c>
      <c r="AB1" s="193" t="s">
        <v>680</v>
      </c>
      <c r="AC1" s="193" t="s">
        <v>681</v>
      </c>
      <c r="AD1" s="193" t="s">
        <v>682</v>
      </c>
      <c r="AE1" s="193" t="s">
        <v>66</v>
      </c>
    </row>
    <row r="2" spans="1:31" x14ac:dyDescent="0.45">
      <c r="A2" s="194" t="s">
        <v>683</v>
      </c>
      <c r="B2" s="194" t="s">
        <v>683</v>
      </c>
      <c r="C2" s="194" t="s">
        <v>684</v>
      </c>
      <c r="D2" s="194" t="s">
        <v>683</v>
      </c>
      <c r="E2" s="194" t="s">
        <v>683</v>
      </c>
      <c r="F2" s="194"/>
      <c r="G2" s="194" t="s">
        <v>685</v>
      </c>
      <c r="H2" s="194" t="s">
        <v>686</v>
      </c>
      <c r="I2" s="194" t="s">
        <v>687</v>
      </c>
      <c r="J2" s="194" t="s">
        <v>688</v>
      </c>
      <c r="K2" s="194" t="s">
        <v>689</v>
      </c>
      <c r="L2" s="194" t="s">
        <v>688</v>
      </c>
      <c r="M2" s="194" t="s">
        <v>690</v>
      </c>
      <c r="N2" s="194"/>
      <c r="O2" s="194"/>
      <c r="P2" s="194"/>
      <c r="Q2" s="194"/>
      <c r="R2" s="194"/>
      <c r="S2" s="194"/>
      <c r="T2" s="194" t="s">
        <v>691</v>
      </c>
      <c r="U2" s="194" t="s">
        <v>692</v>
      </c>
      <c r="V2" s="194" t="s">
        <v>693</v>
      </c>
      <c r="W2" s="194" t="s">
        <v>694</v>
      </c>
      <c r="X2" s="194" t="s">
        <v>695</v>
      </c>
      <c r="Y2" s="194" t="s">
        <v>695</v>
      </c>
      <c r="Z2" s="194"/>
      <c r="AA2" s="194"/>
      <c r="AB2" s="194"/>
      <c r="AC2" s="194" t="s">
        <v>696</v>
      </c>
      <c r="AD2" s="194" t="s">
        <v>696</v>
      </c>
      <c r="AE2" s="194" t="s">
        <v>696</v>
      </c>
    </row>
    <row r="3" spans="1:31" x14ac:dyDescent="0.45">
      <c r="A3" t="s">
        <v>697</v>
      </c>
      <c r="B3" t="s">
        <v>102</v>
      </c>
      <c r="C3" t="s">
        <v>698</v>
      </c>
      <c r="D3" t="s">
        <v>697</v>
      </c>
      <c r="E3" t="s">
        <v>102</v>
      </c>
      <c r="F3" t="s">
        <v>102</v>
      </c>
      <c r="G3" t="s">
        <v>699</v>
      </c>
      <c r="H3" t="s">
        <v>699</v>
      </c>
      <c r="I3" t="s">
        <v>700</v>
      </c>
      <c r="J3" t="s">
        <v>701</v>
      </c>
      <c r="K3" t="s">
        <v>702</v>
      </c>
      <c r="L3" t="s">
        <v>701</v>
      </c>
      <c r="M3" t="s">
        <v>701</v>
      </c>
      <c r="N3" t="s">
        <v>703</v>
      </c>
      <c r="P3" t="s">
        <v>704</v>
      </c>
      <c r="Q3" t="s">
        <v>705</v>
      </c>
      <c r="R3" t="s">
        <v>705</v>
      </c>
      <c r="S3" t="s">
        <v>706</v>
      </c>
      <c r="T3" t="s">
        <v>707</v>
      </c>
      <c r="U3" t="s">
        <v>708</v>
      </c>
      <c r="V3" t="s">
        <v>709</v>
      </c>
      <c r="W3" t="s">
        <v>710</v>
      </c>
      <c r="X3" t="s">
        <v>711</v>
      </c>
      <c r="Y3" t="s">
        <v>711</v>
      </c>
      <c r="Z3" t="s">
        <v>712</v>
      </c>
      <c r="AA3" t="s">
        <v>713</v>
      </c>
      <c r="AB3" t="s">
        <v>714</v>
      </c>
      <c r="AC3" t="s">
        <v>715</v>
      </c>
      <c r="AD3" t="s">
        <v>716</v>
      </c>
      <c r="AE3" t="s">
        <v>717</v>
      </c>
    </row>
    <row r="4" spans="1:31" x14ac:dyDescent="0.45">
      <c r="A4" s="194" t="s">
        <v>718</v>
      </c>
      <c r="B4" s="194" t="s">
        <v>411</v>
      </c>
      <c r="C4" s="194" t="s">
        <v>719</v>
      </c>
      <c r="D4" s="194" t="s">
        <v>718</v>
      </c>
      <c r="E4" s="194" t="s">
        <v>411</v>
      </c>
      <c r="F4" s="194" t="s">
        <v>411</v>
      </c>
      <c r="G4" s="194" t="s">
        <v>720</v>
      </c>
      <c r="H4" s="194" t="s">
        <v>720</v>
      </c>
      <c r="I4" s="194" t="s">
        <v>721</v>
      </c>
      <c r="J4" s="194" t="s">
        <v>722</v>
      </c>
      <c r="K4" s="194" t="s">
        <v>723</v>
      </c>
      <c r="L4" s="194" t="s">
        <v>724</v>
      </c>
      <c r="M4" s="194" t="s">
        <v>724</v>
      </c>
      <c r="N4" s="194" t="s">
        <v>725</v>
      </c>
      <c r="O4" s="194"/>
      <c r="P4" s="194" t="s">
        <v>726</v>
      </c>
      <c r="Q4" s="194" t="s">
        <v>726</v>
      </c>
      <c r="R4" s="194" t="s">
        <v>727</v>
      </c>
      <c r="S4" s="194" t="s">
        <v>706</v>
      </c>
      <c r="T4" s="194" t="s">
        <v>728</v>
      </c>
      <c r="U4" s="194" t="s">
        <v>708</v>
      </c>
      <c r="V4" s="194" t="s">
        <v>709</v>
      </c>
      <c r="W4" s="194" t="s">
        <v>710</v>
      </c>
      <c r="X4" s="194" t="s">
        <v>729</v>
      </c>
      <c r="Y4" s="194" t="s">
        <v>730</v>
      </c>
      <c r="Z4" s="194" t="s">
        <v>712</v>
      </c>
      <c r="AA4" s="194" t="s">
        <v>713</v>
      </c>
      <c r="AB4" s="194" t="s">
        <v>731</v>
      </c>
      <c r="AC4" s="194" t="s">
        <v>696</v>
      </c>
      <c r="AD4" s="194" t="s">
        <v>696</v>
      </c>
      <c r="AE4" s="194" t="s">
        <v>696</v>
      </c>
    </row>
    <row r="5" spans="1:31" x14ac:dyDescent="0.45">
      <c r="A5" t="s">
        <v>732</v>
      </c>
      <c r="B5" t="s">
        <v>732</v>
      </c>
      <c r="C5" t="s">
        <v>733</v>
      </c>
      <c r="D5" t="s">
        <v>732</v>
      </c>
      <c r="E5" t="s">
        <v>732</v>
      </c>
      <c r="F5" t="s">
        <v>732</v>
      </c>
      <c r="G5" t="s">
        <v>685</v>
      </c>
      <c r="H5" t="s">
        <v>686</v>
      </c>
      <c r="I5" t="s">
        <v>734</v>
      </c>
      <c r="J5" t="s">
        <v>688</v>
      </c>
      <c r="K5" t="s">
        <v>689</v>
      </c>
      <c r="L5" t="s">
        <v>688</v>
      </c>
      <c r="M5" t="s">
        <v>690</v>
      </c>
      <c r="P5" t="s">
        <v>735</v>
      </c>
      <c r="Q5" t="s">
        <v>735</v>
      </c>
      <c r="R5" t="s">
        <v>736</v>
      </c>
      <c r="T5" t="s">
        <v>691</v>
      </c>
      <c r="U5" t="s">
        <v>692</v>
      </c>
      <c r="V5" t="s">
        <v>693</v>
      </c>
      <c r="W5" t="s">
        <v>694</v>
      </c>
      <c r="AA5" t="s">
        <v>737</v>
      </c>
      <c r="AB5" t="s">
        <v>738</v>
      </c>
      <c r="AC5" t="s">
        <v>696</v>
      </c>
      <c r="AD5" t="s">
        <v>696</v>
      </c>
      <c r="AE5" t="s">
        <v>696</v>
      </c>
    </row>
    <row r="6" spans="1:31" x14ac:dyDescent="0.45">
      <c r="A6" s="194" t="s">
        <v>739</v>
      </c>
      <c r="B6" s="194" t="s">
        <v>401</v>
      </c>
      <c r="C6" s="194" t="s">
        <v>740</v>
      </c>
      <c r="D6" s="194" t="s">
        <v>739</v>
      </c>
      <c r="E6" s="194" t="s">
        <v>401</v>
      </c>
      <c r="F6" s="194" t="s">
        <v>401</v>
      </c>
      <c r="G6" s="194" t="s">
        <v>741</v>
      </c>
      <c r="H6" s="194" t="s">
        <v>741</v>
      </c>
      <c r="I6" s="194" t="s">
        <v>742</v>
      </c>
      <c r="J6" s="194" t="s">
        <v>743</v>
      </c>
      <c r="K6" s="194" t="s">
        <v>744</v>
      </c>
      <c r="L6" s="194" t="s">
        <v>743</v>
      </c>
      <c r="M6" s="194" t="s">
        <v>743</v>
      </c>
      <c r="N6" s="194" t="s">
        <v>745</v>
      </c>
      <c r="O6" s="194"/>
      <c r="P6" s="194" t="s">
        <v>746</v>
      </c>
      <c r="Q6" s="194" t="s">
        <v>747</v>
      </c>
      <c r="R6" s="194" t="s">
        <v>748</v>
      </c>
      <c r="S6" s="194"/>
      <c r="T6" s="194" t="s">
        <v>749</v>
      </c>
      <c r="U6" s="194" t="s">
        <v>750</v>
      </c>
      <c r="V6" s="194" t="s">
        <v>709</v>
      </c>
      <c r="W6" s="194" t="s">
        <v>710</v>
      </c>
      <c r="X6" s="194" t="s">
        <v>751</v>
      </c>
      <c r="Y6" s="194" t="s">
        <v>730</v>
      </c>
      <c r="Z6" s="194" t="s">
        <v>752</v>
      </c>
      <c r="AA6" s="194" t="s">
        <v>713</v>
      </c>
      <c r="AB6" s="194" t="s">
        <v>753</v>
      </c>
      <c r="AC6" s="194" t="s">
        <v>696</v>
      </c>
      <c r="AD6" s="194" t="s">
        <v>696</v>
      </c>
      <c r="AE6" s="194" t="s">
        <v>696</v>
      </c>
    </row>
    <row r="7" spans="1:31" x14ac:dyDescent="0.45">
      <c r="A7" t="s">
        <v>754</v>
      </c>
      <c r="B7" t="s">
        <v>410</v>
      </c>
      <c r="C7" t="s">
        <v>755</v>
      </c>
      <c r="D7" t="s">
        <v>754</v>
      </c>
      <c r="E7" t="s">
        <v>410</v>
      </c>
      <c r="F7" t="s">
        <v>410</v>
      </c>
      <c r="G7" t="s">
        <v>741</v>
      </c>
      <c r="H7" t="s">
        <v>741</v>
      </c>
      <c r="I7" t="s">
        <v>756</v>
      </c>
      <c r="J7" t="s">
        <v>743</v>
      </c>
      <c r="K7" t="s">
        <v>744</v>
      </c>
      <c r="L7" t="s">
        <v>743</v>
      </c>
      <c r="M7" t="s">
        <v>743</v>
      </c>
      <c r="N7" t="s">
        <v>757</v>
      </c>
      <c r="P7" t="s">
        <v>746</v>
      </c>
      <c r="Q7" t="s">
        <v>747</v>
      </c>
      <c r="R7" t="s">
        <v>748</v>
      </c>
      <c r="T7" t="s">
        <v>758</v>
      </c>
      <c r="U7" t="s">
        <v>759</v>
      </c>
      <c r="V7" t="s">
        <v>709</v>
      </c>
      <c r="W7" t="s">
        <v>710</v>
      </c>
      <c r="X7" t="s">
        <v>760</v>
      </c>
      <c r="Y7" t="s">
        <v>695</v>
      </c>
      <c r="Z7" t="s">
        <v>752</v>
      </c>
      <c r="AA7" t="s">
        <v>713</v>
      </c>
      <c r="AB7" t="s">
        <v>761</v>
      </c>
      <c r="AC7" t="s">
        <v>696</v>
      </c>
      <c r="AD7" t="s">
        <v>696</v>
      </c>
      <c r="AE7" t="s">
        <v>696</v>
      </c>
    </row>
    <row r="8" spans="1:31" x14ac:dyDescent="0.45">
      <c r="A8" s="194" t="s">
        <v>762</v>
      </c>
      <c r="B8" s="194" t="s">
        <v>762</v>
      </c>
      <c r="C8" s="194" t="s">
        <v>763</v>
      </c>
      <c r="D8" s="194" t="s">
        <v>762</v>
      </c>
      <c r="E8" s="194" t="s">
        <v>762</v>
      </c>
      <c r="F8" s="194" t="s">
        <v>762</v>
      </c>
      <c r="G8" s="194" t="s">
        <v>685</v>
      </c>
      <c r="H8" s="194" t="s">
        <v>686</v>
      </c>
      <c r="I8" s="194" t="s">
        <v>734</v>
      </c>
      <c r="J8" s="194" t="s">
        <v>688</v>
      </c>
      <c r="K8" s="194" t="s">
        <v>689</v>
      </c>
      <c r="L8" s="194" t="s">
        <v>688</v>
      </c>
      <c r="M8" s="194" t="s">
        <v>690</v>
      </c>
      <c r="N8" s="194"/>
      <c r="O8" s="194"/>
      <c r="P8" s="194"/>
      <c r="Q8" s="194"/>
      <c r="R8" s="194"/>
      <c r="S8" s="194"/>
      <c r="T8" s="194"/>
      <c r="U8" s="194"/>
      <c r="V8" s="194" t="s">
        <v>693</v>
      </c>
      <c r="W8" s="194"/>
      <c r="X8" s="194"/>
      <c r="Y8" s="194"/>
      <c r="Z8" s="194"/>
      <c r="AA8" s="194" t="s">
        <v>737</v>
      </c>
      <c r="AB8" s="194" t="s">
        <v>714</v>
      </c>
      <c r="AC8" s="194" t="s">
        <v>696</v>
      </c>
      <c r="AD8" s="194" t="s">
        <v>696</v>
      </c>
      <c r="AE8" s="194" t="s">
        <v>696</v>
      </c>
    </row>
    <row r="9" spans="1:31" x14ac:dyDescent="0.45">
      <c r="A9" t="s">
        <v>764</v>
      </c>
      <c r="B9" t="s">
        <v>643</v>
      </c>
      <c r="C9" t="s">
        <v>765</v>
      </c>
      <c r="D9" t="s">
        <v>764</v>
      </c>
      <c r="E9" t="s">
        <v>766</v>
      </c>
      <c r="F9" t="s">
        <v>643</v>
      </c>
      <c r="G9" t="s">
        <v>699</v>
      </c>
      <c r="H9" t="s">
        <v>699</v>
      </c>
      <c r="I9" t="s">
        <v>767</v>
      </c>
      <c r="J9" t="s">
        <v>701</v>
      </c>
      <c r="K9" t="s">
        <v>702</v>
      </c>
      <c r="L9" t="s">
        <v>701</v>
      </c>
      <c r="M9" t="s">
        <v>701</v>
      </c>
      <c r="N9" t="s">
        <v>768</v>
      </c>
      <c r="P9" t="s">
        <v>769</v>
      </c>
      <c r="Q9" t="s">
        <v>770</v>
      </c>
      <c r="R9" t="s">
        <v>771</v>
      </c>
      <c r="T9" t="s">
        <v>772</v>
      </c>
      <c r="U9" t="s">
        <v>692</v>
      </c>
      <c r="V9" t="s">
        <v>709</v>
      </c>
      <c r="W9" t="s">
        <v>710</v>
      </c>
      <c r="X9" t="s">
        <v>760</v>
      </c>
      <c r="Y9" t="s">
        <v>695</v>
      </c>
      <c r="Z9" t="s">
        <v>752</v>
      </c>
      <c r="AA9" t="s">
        <v>713</v>
      </c>
      <c r="AB9" t="s">
        <v>773</v>
      </c>
      <c r="AC9" t="s">
        <v>696</v>
      </c>
      <c r="AD9" t="s">
        <v>696</v>
      </c>
      <c r="AE9" t="s">
        <v>696</v>
      </c>
    </row>
    <row r="10" spans="1:31" x14ac:dyDescent="0.45">
      <c r="A10" s="194" t="s">
        <v>774</v>
      </c>
      <c r="B10" s="194" t="s">
        <v>417</v>
      </c>
      <c r="C10" s="194" t="s">
        <v>775</v>
      </c>
      <c r="D10" s="194" t="s">
        <v>774</v>
      </c>
      <c r="E10" s="194" t="s">
        <v>417</v>
      </c>
      <c r="F10" s="194" t="s">
        <v>417</v>
      </c>
      <c r="G10" s="194" t="s">
        <v>776</v>
      </c>
      <c r="H10" s="194" t="s">
        <v>686</v>
      </c>
      <c r="I10" s="194" t="s">
        <v>776</v>
      </c>
      <c r="J10" s="194" t="s">
        <v>688</v>
      </c>
      <c r="K10" s="194" t="s">
        <v>689</v>
      </c>
      <c r="L10" s="194" t="s">
        <v>777</v>
      </c>
      <c r="M10" s="194" t="s">
        <v>777</v>
      </c>
      <c r="N10" s="194" t="s">
        <v>778</v>
      </c>
      <c r="O10" s="194"/>
      <c r="P10" s="194" t="s">
        <v>735</v>
      </c>
      <c r="Q10" s="194" t="s">
        <v>735</v>
      </c>
      <c r="R10" s="194" t="s">
        <v>779</v>
      </c>
      <c r="S10" s="194"/>
      <c r="T10" s="194" t="s">
        <v>691</v>
      </c>
      <c r="U10" s="194" t="s">
        <v>692</v>
      </c>
      <c r="V10" s="194" t="s">
        <v>709</v>
      </c>
      <c r="W10" s="194" t="s">
        <v>710</v>
      </c>
      <c r="X10" s="194" t="s">
        <v>751</v>
      </c>
      <c r="Y10" s="194" t="s">
        <v>730</v>
      </c>
      <c r="Z10" s="194" t="s">
        <v>752</v>
      </c>
      <c r="AA10" s="194" t="s">
        <v>713</v>
      </c>
      <c r="AB10" s="194" t="s">
        <v>714</v>
      </c>
      <c r="AC10" s="194" t="s">
        <v>696</v>
      </c>
      <c r="AD10" s="194" t="s">
        <v>696</v>
      </c>
      <c r="AE10" s="194" t="s">
        <v>696</v>
      </c>
    </row>
    <row r="11" spans="1:31" x14ac:dyDescent="0.45">
      <c r="A11" t="s">
        <v>780</v>
      </c>
      <c r="B11" t="s">
        <v>420</v>
      </c>
      <c r="C11" t="s">
        <v>781</v>
      </c>
      <c r="D11" t="s">
        <v>780</v>
      </c>
      <c r="E11" t="s">
        <v>420</v>
      </c>
      <c r="F11" t="s">
        <v>420</v>
      </c>
      <c r="G11" t="s">
        <v>699</v>
      </c>
      <c r="H11" t="s">
        <v>699</v>
      </c>
      <c r="I11" t="s">
        <v>767</v>
      </c>
      <c r="J11" t="s">
        <v>743</v>
      </c>
      <c r="K11" t="s">
        <v>744</v>
      </c>
      <c r="L11" t="s">
        <v>743</v>
      </c>
      <c r="M11" t="s">
        <v>743</v>
      </c>
      <c r="N11" t="s">
        <v>745</v>
      </c>
      <c r="P11" t="s">
        <v>769</v>
      </c>
      <c r="Q11" t="s">
        <v>770</v>
      </c>
      <c r="R11" t="s">
        <v>771</v>
      </c>
      <c r="T11" t="s">
        <v>749</v>
      </c>
      <c r="U11" t="s">
        <v>750</v>
      </c>
      <c r="V11" t="s">
        <v>709</v>
      </c>
      <c r="W11" t="s">
        <v>710</v>
      </c>
      <c r="X11" t="s">
        <v>751</v>
      </c>
      <c r="Y11" t="s">
        <v>730</v>
      </c>
      <c r="Z11" t="s">
        <v>752</v>
      </c>
      <c r="AA11" t="s">
        <v>713</v>
      </c>
      <c r="AB11" t="s">
        <v>782</v>
      </c>
      <c r="AC11" t="s">
        <v>696</v>
      </c>
      <c r="AD11" t="s">
        <v>696</v>
      </c>
      <c r="AE11" t="s">
        <v>696</v>
      </c>
    </row>
    <row r="12" spans="1:31" x14ac:dyDescent="0.45">
      <c r="A12" s="194" t="s">
        <v>783</v>
      </c>
      <c r="B12" s="194" t="s">
        <v>783</v>
      </c>
      <c r="C12" s="194" t="s">
        <v>784</v>
      </c>
      <c r="D12" s="194" t="s">
        <v>783</v>
      </c>
      <c r="E12" s="194" t="s">
        <v>783</v>
      </c>
      <c r="F12" s="194" t="s">
        <v>783</v>
      </c>
      <c r="G12" s="194" t="s">
        <v>421</v>
      </c>
      <c r="H12" s="194" t="s">
        <v>785</v>
      </c>
      <c r="I12" s="194" t="s">
        <v>786</v>
      </c>
      <c r="J12" s="194" t="s">
        <v>787</v>
      </c>
      <c r="K12" s="194" t="s">
        <v>788</v>
      </c>
      <c r="L12" s="194" t="s">
        <v>787</v>
      </c>
      <c r="M12" s="194" t="s">
        <v>789</v>
      </c>
      <c r="N12" s="194"/>
      <c r="O12" s="194"/>
      <c r="P12" s="194" t="s">
        <v>790</v>
      </c>
      <c r="Q12" s="194" t="s">
        <v>791</v>
      </c>
      <c r="R12" s="194" t="s">
        <v>792</v>
      </c>
      <c r="S12" s="194"/>
      <c r="T12" s="194"/>
      <c r="U12" s="194" t="s">
        <v>692</v>
      </c>
      <c r="V12" s="194" t="s">
        <v>693</v>
      </c>
      <c r="W12" s="194" t="s">
        <v>694</v>
      </c>
      <c r="X12" s="194" t="s">
        <v>751</v>
      </c>
      <c r="Y12" s="194" t="s">
        <v>730</v>
      </c>
      <c r="Z12" s="194"/>
      <c r="AA12" s="194" t="s">
        <v>737</v>
      </c>
      <c r="AB12" s="194" t="s">
        <v>714</v>
      </c>
      <c r="AC12" s="194" t="s">
        <v>696</v>
      </c>
      <c r="AD12" s="194" t="s">
        <v>696</v>
      </c>
      <c r="AE12" s="194" t="s">
        <v>696</v>
      </c>
    </row>
    <row r="13" spans="1:31" x14ac:dyDescent="0.45">
      <c r="A13" t="s">
        <v>414</v>
      </c>
      <c r="B13" t="s">
        <v>414</v>
      </c>
      <c r="C13" t="s">
        <v>793</v>
      </c>
      <c r="D13" t="s">
        <v>414</v>
      </c>
      <c r="E13" t="s">
        <v>794</v>
      </c>
      <c r="F13" t="s">
        <v>414</v>
      </c>
      <c r="G13" t="s">
        <v>685</v>
      </c>
      <c r="H13" t="s">
        <v>686</v>
      </c>
      <c r="I13" t="s">
        <v>734</v>
      </c>
      <c r="J13" t="s">
        <v>688</v>
      </c>
      <c r="K13" t="s">
        <v>689</v>
      </c>
      <c r="L13" t="s">
        <v>688</v>
      </c>
      <c r="M13" t="s">
        <v>690</v>
      </c>
      <c r="N13" t="s">
        <v>778</v>
      </c>
      <c r="P13" t="s">
        <v>735</v>
      </c>
      <c r="Q13" t="s">
        <v>735</v>
      </c>
      <c r="R13" t="s">
        <v>736</v>
      </c>
      <c r="T13" t="s">
        <v>691</v>
      </c>
      <c r="U13" t="s">
        <v>692</v>
      </c>
      <c r="V13" t="s">
        <v>709</v>
      </c>
      <c r="W13" t="s">
        <v>710</v>
      </c>
      <c r="X13" t="s">
        <v>760</v>
      </c>
      <c r="Y13" t="s">
        <v>695</v>
      </c>
      <c r="Z13" t="s">
        <v>752</v>
      </c>
      <c r="AA13" t="s">
        <v>713</v>
      </c>
      <c r="AB13" t="s">
        <v>795</v>
      </c>
      <c r="AC13" t="s">
        <v>696</v>
      </c>
      <c r="AD13" t="s">
        <v>696</v>
      </c>
      <c r="AE13" t="s">
        <v>696</v>
      </c>
    </row>
    <row r="14" spans="1:31" x14ac:dyDescent="0.45">
      <c r="A14" s="194" t="s">
        <v>421</v>
      </c>
      <c r="B14" s="194" t="s">
        <v>421</v>
      </c>
      <c r="C14" s="194" t="s">
        <v>796</v>
      </c>
      <c r="D14" s="194" t="s">
        <v>421</v>
      </c>
      <c r="E14" s="194" t="s">
        <v>421</v>
      </c>
      <c r="F14" s="194" t="s">
        <v>421</v>
      </c>
      <c r="G14" s="194" t="s">
        <v>421</v>
      </c>
      <c r="H14" s="194" t="s">
        <v>785</v>
      </c>
      <c r="I14" s="194" t="s">
        <v>797</v>
      </c>
      <c r="J14" s="194" t="s">
        <v>787</v>
      </c>
      <c r="K14" s="194" t="s">
        <v>788</v>
      </c>
      <c r="L14" s="194" t="s">
        <v>787</v>
      </c>
      <c r="M14" s="194" t="s">
        <v>798</v>
      </c>
      <c r="N14" s="194" t="s">
        <v>799</v>
      </c>
      <c r="O14" s="194"/>
      <c r="P14" s="194" t="s">
        <v>800</v>
      </c>
      <c r="Q14" s="194" t="s">
        <v>791</v>
      </c>
      <c r="R14" s="194" t="s">
        <v>800</v>
      </c>
      <c r="S14" s="194"/>
      <c r="T14" s="194" t="s">
        <v>758</v>
      </c>
      <c r="U14" s="194" t="s">
        <v>759</v>
      </c>
      <c r="V14" s="194" t="s">
        <v>709</v>
      </c>
      <c r="W14" s="194" t="s">
        <v>710</v>
      </c>
      <c r="X14" s="194" t="s">
        <v>801</v>
      </c>
      <c r="Y14" s="194" t="s">
        <v>695</v>
      </c>
      <c r="Z14" s="194" t="s">
        <v>752</v>
      </c>
      <c r="AA14" s="194" t="s">
        <v>713</v>
      </c>
      <c r="AB14" s="194" t="s">
        <v>714</v>
      </c>
      <c r="AC14" s="194" t="s">
        <v>696</v>
      </c>
      <c r="AD14" s="194" t="s">
        <v>696</v>
      </c>
      <c r="AE14" s="194" t="s">
        <v>696</v>
      </c>
    </row>
    <row r="15" spans="1:31" x14ac:dyDescent="0.45">
      <c r="A15" t="s">
        <v>802</v>
      </c>
      <c r="B15" t="s">
        <v>803</v>
      </c>
      <c r="C15" t="s">
        <v>804</v>
      </c>
      <c r="D15" t="s">
        <v>802</v>
      </c>
      <c r="E15" t="s">
        <v>803</v>
      </c>
      <c r="F15" t="s">
        <v>803</v>
      </c>
      <c r="G15" t="s">
        <v>741</v>
      </c>
      <c r="H15" t="s">
        <v>741</v>
      </c>
      <c r="I15" t="s">
        <v>756</v>
      </c>
      <c r="J15" t="s">
        <v>743</v>
      </c>
      <c r="K15" t="s">
        <v>744</v>
      </c>
      <c r="L15" t="s">
        <v>743</v>
      </c>
      <c r="M15" t="s">
        <v>743</v>
      </c>
      <c r="N15" t="s">
        <v>757</v>
      </c>
      <c r="P15" t="s">
        <v>746</v>
      </c>
      <c r="Q15" t="s">
        <v>747</v>
      </c>
      <c r="R15" t="s">
        <v>805</v>
      </c>
      <c r="T15" t="s">
        <v>758</v>
      </c>
      <c r="U15" t="s">
        <v>759</v>
      </c>
      <c r="V15" t="s">
        <v>709</v>
      </c>
      <c r="W15" t="s">
        <v>710</v>
      </c>
      <c r="X15" t="s">
        <v>801</v>
      </c>
      <c r="Y15" t="s">
        <v>695</v>
      </c>
      <c r="Z15" t="s">
        <v>806</v>
      </c>
      <c r="AA15" t="s">
        <v>713</v>
      </c>
      <c r="AB15" t="s">
        <v>714</v>
      </c>
      <c r="AC15" t="s">
        <v>696</v>
      </c>
      <c r="AD15" t="s">
        <v>696</v>
      </c>
      <c r="AE15" t="s">
        <v>696</v>
      </c>
    </row>
    <row r="16" spans="1:31" x14ac:dyDescent="0.45">
      <c r="A16" s="194" t="s">
        <v>807</v>
      </c>
      <c r="B16" s="194" t="s">
        <v>424</v>
      </c>
      <c r="C16" s="194" t="s">
        <v>808</v>
      </c>
      <c r="D16" s="194" t="s">
        <v>807</v>
      </c>
      <c r="E16" s="194" t="s">
        <v>424</v>
      </c>
      <c r="F16" s="194" t="s">
        <v>424</v>
      </c>
      <c r="G16" s="194" t="s">
        <v>699</v>
      </c>
      <c r="H16" s="194" t="s">
        <v>699</v>
      </c>
      <c r="I16" s="194" t="s">
        <v>767</v>
      </c>
      <c r="J16" s="194" t="s">
        <v>743</v>
      </c>
      <c r="K16" s="194" t="s">
        <v>744</v>
      </c>
      <c r="L16" s="194" t="s">
        <v>743</v>
      </c>
      <c r="M16" s="194" t="s">
        <v>743</v>
      </c>
      <c r="N16" s="194" t="s">
        <v>745</v>
      </c>
      <c r="O16" s="194"/>
      <c r="P16" s="194" t="s">
        <v>769</v>
      </c>
      <c r="Q16" s="194" t="s">
        <v>770</v>
      </c>
      <c r="R16" s="194" t="s">
        <v>771</v>
      </c>
      <c r="S16" s="194"/>
      <c r="T16" s="194" t="s">
        <v>749</v>
      </c>
      <c r="U16" s="194" t="s">
        <v>750</v>
      </c>
      <c r="V16" s="194" t="s">
        <v>709</v>
      </c>
      <c r="W16" s="194" t="s">
        <v>710</v>
      </c>
      <c r="X16" s="194" t="s">
        <v>751</v>
      </c>
      <c r="Y16" s="194" t="s">
        <v>730</v>
      </c>
      <c r="Z16" s="194" t="s">
        <v>752</v>
      </c>
      <c r="AA16" s="194" t="s">
        <v>713</v>
      </c>
      <c r="AB16" s="194" t="s">
        <v>809</v>
      </c>
      <c r="AC16" s="194" t="s">
        <v>696</v>
      </c>
      <c r="AD16" s="194" t="s">
        <v>696</v>
      </c>
      <c r="AE16" s="194" t="s">
        <v>696</v>
      </c>
    </row>
    <row r="17" spans="1:31" x14ac:dyDescent="0.45">
      <c r="A17" t="s">
        <v>810</v>
      </c>
      <c r="B17" t="s">
        <v>459</v>
      </c>
      <c r="C17" t="s">
        <v>811</v>
      </c>
      <c r="D17" t="s">
        <v>810</v>
      </c>
      <c r="E17" t="s">
        <v>459</v>
      </c>
      <c r="F17" t="s">
        <v>459</v>
      </c>
      <c r="G17" t="s">
        <v>720</v>
      </c>
      <c r="H17" t="s">
        <v>720</v>
      </c>
      <c r="I17" t="s">
        <v>812</v>
      </c>
      <c r="J17" t="s">
        <v>722</v>
      </c>
      <c r="K17" t="s">
        <v>723</v>
      </c>
      <c r="L17" t="s">
        <v>724</v>
      </c>
      <c r="M17" t="s">
        <v>724</v>
      </c>
      <c r="N17" t="s">
        <v>813</v>
      </c>
      <c r="P17" t="s">
        <v>726</v>
      </c>
      <c r="Q17" t="s">
        <v>726</v>
      </c>
      <c r="R17" t="s">
        <v>814</v>
      </c>
      <c r="S17" t="s">
        <v>706</v>
      </c>
      <c r="T17" t="s">
        <v>728</v>
      </c>
      <c r="U17" t="s">
        <v>708</v>
      </c>
      <c r="V17" t="s">
        <v>709</v>
      </c>
      <c r="W17" t="s">
        <v>710</v>
      </c>
      <c r="X17" t="s">
        <v>711</v>
      </c>
      <c r="Y17" t="s">
        <v>711</v>
      </c>
      <c r="Z17" t="s">
        <v>712</v>
      </c>
      <c r="AA17" t="s">
        <v>713</v>
      </c>
      <c r="AB17" t="s">
        <v>714</v>
      </c>
      <c r="AC17" t="s">
        <v>715</v>
      </c>
      <c r="AE17" t="s">
        <v>717</v>
      </c>
    </row>
    <row r="18" spans="1:31" x14ac:dyDescent="0.45">
      <c r="A18" s="194" t="s">
        <v>815</v>
      </c>
      <c r="B18" s="194" t="s">
        <v>816</v>
      </c>
      <c r="C18" s="194" t="s">
        <v>817</v>
      </c>
      <c r="D18" s="194" t="s">
        <v>815</v>
      </c>
      <c r="E18" s="194" t="s">
        <v>816</v>
      </c>
      <c r="F18" s="194" t="s">
        <v>816</v>
      </c>
      <c r="G18" s="194" t="s">
        <v>741</v>
      </c>
      <c r="H18" s="194" t="s">
        <v>741</v>
      </c>
      <c r="I18" s="194" t="s">
        <v>756</v>
      </c>
      <c r="J18" s="194" t="s">
        <v>743</v>
      </c>
      <c r="K18" s="194" t="s">
        <v>744</v>
      </c>
      <c r="L18" s="194" t="s">
        <v>743</v>
      </c>
      <c r="M18" s="194" t="s">
        <v>743</v>
      </c>
      <c r="N18" s="194" t="s">
        <v>757</v>
      </c>
      <c r="O18" s="194"/>
      <c r="P18" s="194" t="s">
        <v>746</v>
      </c>
      <c r="Q18" s="194" t="s">
        <v>747</v>
      </c>
      <c r="R18" s="194" t="s">
        <v>805</v>
      </c>
      <c r="S18" s="194"/>
      <c r="T18" s="194" t="s">
        <v>758</v>
      </c>
      <c r="U18" s="194" t="s">
        <v>759</v>
      </c>
      <c r="V18" s="194" t="s">
        <v>709</v>
      </c>
      <c r="W18" s="194" t="s">
        <v>710</v>
      </c>
      <c r="X18" s="194" t="s">
        <v>801</v>
      </c>
      <c r="Y18" s="194" t="s">
        <v>695</v>
      </c>
      <c r="Z18" s="194" t="s">
        <v>806</v>
      </c>
      <c r="AA18" s="194" t="s">
        <v>713</v>
      </c>
      <c r="AB18" s="194" t="s">
        <v>714</v>
      </c>
      <c r="AC18" s="194" t="s">
        <v>696</v>
      </c>
      <c r="AD18" s="194" t="s">
        <v>696</v>
      </c>
      <c r="AE18" s="194" t="s">
        <v>696</v>
      </c>
    </row>
    <row r="19" spans="1:31" x14ac:dyDescent="0.45">
      <c r="A19" t="s">
        <v>818</v>
      </c>
      <c r="B19" t="s">
        <v>436</v>
      </c>
      <c r="C19" t="s">
        <v>819</v>
      </c>
      <c r="D19" t="s">
        <v>818</v>
      </c>
      <c r="E19" t="s">
        <v>436</v>
      </c>
      <c r="F19" t="s">
        <v>436</v>
      </c>
      <c r="G19" t="s">
        <v>720</v>
      </c>
      <c r="H19" t="s">
        <v>720</v>
      </c>
      <c r="I19" t="s">
        <v>820</v>
      </c>
      <c r="J19" t="s">
        <v>722</v>
      </c>
      <c r="K19" t="s">
        <v>723</v>
      </c>
      <c r="L19" t="s">
        <v>821</v>
      </c>
      <c r="M19" t="s">
        <v>821</v>
      </c>
      <c r="N19" t="s">
        <v>725</v>
      </c>
      <c r="P19" t="s">
        <v>726</v>
      </c>
      <c r="Q19" t="s">
        <v>726</v>
      </c>
      <c r="R19" t="s">
        <v>822</v>
      </c>
      <c r="S19" t="s">
        <v>706</v>
      </c>
      <c r="T19" t="s">
        <v>823</v>
      </c>
      <c r="U19" t="s">
        <v>708</v>
      </c>
      <c r="V19" t="s">
        <v>709</v>
      </c>
      <c r="W19" t="s">
        <v>710</v>
      </c>
      <c r="X19" t="s">
        <v>729</v>
      </c>
      <c r="Y19" t="s">
        <v>730</v>
      </c>
      <c r="Z19" t="s">
        <v>712</v>
      </c>
      <c r="AA19" t="s">
        <v>713</v>
      </c>
      <c r="AB19" t="s">
        <v>714</v>
      </c>
      <c r="AC19" t="s">
        <v>696</v>
      </c>
      <c r="AD19" t="s">
        <v>696</v>
      </c>
      <c r="AE19" t="s">
        <v>717</v>
      </c>
    </row>
    <row r="20" spans="1:31" x14ac:dyDescent="0.45">
      <c r="A20" s="194" t="s">
        <v>92</v>
      </c>
      <c r="B20" s="194" t="s">
        <v>92</v>
      </c>
      <c r="C20" s="194" t="s">
        <v>824</v>
      </c>
      <c r="D20" s="194" t="s">
        <v>92</v>
      </c>
      <c r="E20" s="194" t="s">
        <v>92</v>
      </c>
      <c r="F20" s="194" t="s">
        <v>92</v>
      </c>
      <c r="G20" s="194" t="s">
        <v>720</v>
      </c>
      <c r="H20" s="194" t="s">
        <v>720</v>
      </c>
      <c r="I20" s="194" t="s">
        <v>820</v>
      </c>
      <c r="J20" s="194" t="s">
        <v>722</v>
      </c>
      <c r="K20" s="194" t="s">
        <v>723</v>
      </c>
      <c r="L20" s="194" t="s">
        <v>821</v>
      </c>
      <c r="M20" s="194" t="s">
        <v>821</v>
      </c>
      <c r="N20" s="194" t="s">
        <v>725</v>
      </c>
      <c r="O20" s="194"/>
      <c r="P20" s="194" t="s">
        <v>726</v>
      </c>
      <c r="Q20" s="194" t="s">
        <v>726</v>
      </c>
      <c r="R20" s="194" t="s">
        <v>822</v>
      </c>
      <c r="S20" s="194" t="s">
        <v>706</v>
      </c>
      <c r="T20" s="194" t="s">
        <v>823</v>
      </c>
      <c r="U20" s="194" t="s">
        <v>708</v>
      </c>
      <c r="V20" s="194" t="s">
        <v>709</v>
      </c>
      <c r="W20" s="194" t="s">
        <v>710</v>
      </c>
      <c r="X20" s="194" t="s">
        <v>711</v>
      </c>
      <c r="Y20" s="194" t="s">
        <v>711</v>
      </c>
      <c r="Z20" s="194" t="s">
        <v>712</v>
      </c>
      <c r="AA20" s="194" t="s">
        <v>713</v>
      </c>
      <c r="AB20" s="194" t="s">
        <v>825</v>
      </c>
      <c r="AC20" s="194" t="s">
        <v>715</v>
      </c>
      <c r="AD20" s="194" t="s">
        <v>716</v>
      </c>
      <c r="AE20" s="194" t="s">
        <v>717</v>
      </c>
    </row>
    <row r="21" spans="1:31" x14ac:dyDescent="0.45">
      <c r="A21" t="s">
        <v>826</v>
      </c>
      <c r="B21" t="s">
        <v>429</v>
      </c>
      <c r="C21" t="s">
        <v>827</v>
      </c>
      <c r="D21" t="s">
        <v>826</v>
      </c>
      <c r="E21" t="s">
        <v>429</v>
      </c>
      <c r="F21" t="s">
        <v>429</v>
      </c>
      <c r="G21" t="s">
        <v>699</v>
      </c>
      <c r="H21" t="s">
        <v>699</v>
      </c>
      <c r="I21" t="s">
        <v>700</v>
      </c>
      <c r="J21" t="s">
        <v>828</v>
      </c>
      <c r="K21" t="s">
        <v>829</v>
      </c>
      <c r="L21" t="s">
        <v>828</v>
      </c>
      <c r="M21" t="s">
        <v>828</v>
      </c>
      <c r="N21" t="s">
        <v>830</v>
      </c>
      <c r="P21" t="s">
        <v>704</v>
      </c>
      <c r="Q21" t="s">
        <v>705</v>
      </c>
      <c r="R21" t="s">
        <v>705</v>
      </c>
      <c r="S21" t="s">
        <v>706</v>
      </c>
      <c r="T21" t="s">
        <v>707</v>
      </c>
      <c r="U21" t="s">
        <v>708</v>
      </c>
      <c r="V21" t="s">
        <v>709</v>
      </c>
      <c r="W21" t="s">
        <v>710</v>
      </c>
      <c r="X21" t="s">
        <v>729</v>
      </c>
      <c r="Y21" t="s">
        <v>730</v>
      </c>
      <c r="Z21" t="s">
        <v>712</v>
      </c>
      <c r="AA21" t="s">
        <v>713</v>
      </c>
      <c r="AB21" t="s">
        <v>714</v>
      </c>
      <c r="AC21" t="s">
        <v>696</v>
      </c>
      <c r="AD21" t="s">
        <v>696</v>
      </c>
      <c r="AE21" t="s">
        <v>717</v>
      </c>
    </row>
    <row r="22" spans="1:31" x14ac:dyDescent="0.45">
      <c r="A22" s="194" t="s">
        <v>831</v>
      </c>
      <c r="B22" s="194" t="s">
        <v>832</v>
      </c>
      <c r="C22" s="194" t="s">
        <v>833</v>
      </c>
      <c r="D22" s="194" t="s">
        <v>831</v>
      </c>
      <c r="E22" s="194" t="s">
        <v>832</v>
      </c>
      <c r="F22" s="194" t="s">
        <v>832</v>
      </c>
      <c r="G22" s="194" t="s">
        <v>741</v>
      </c>
      <c r="H22" s="194" t="s">
        <v>741</v>
      </c>
      <c r="I22" s="194" t="s">
        <v>834</v>
      </c>
      <c r="J22" s="194" t="s">
        <v>743</v>
      </c>
      <c r="K22" s="194" t="s">
        <v>744</v>
      </c>
      <c r="L22" s="194" t="s">
        <v>743</v>
      </c>
      <c r="M22" s="194" t="s">
        <v>743</v>
      </c>
      <c r="N22" s="194" t="s">
        <v>745</v>
      </c>
      <c r="O22" s="194"/>
      <c r="P22" s="194" t="s">
        <v>746</v>
      </c>
      <c r="Q22" s="194" t="s">
        <v>747</v>
      </c>
      <c r="R22" s="194" t="s">
        <v>835</v>
      </c>
      <c r="S22" s="194"/>
      <c r="T22" s="194" t="s">
        <v>749</v>
      </c>
      <c r="U22" s="194" t="s">
        <v>759</v>
      </c>
      <c r="V22" s="194" t="s">
        <v>709</v>
      </c>
      <c r="W22" s="194" t="s">
        <v>710</v>
      </c>
      <c r="X22" s="194" t="s">
        <v>751</v>
      </c>
      <c r="Y22" s="194" t="s">
        <v>730</v>
      </c>
      <c r="Z22" s="194" t="s">
        <v>806</v>
      </c>
      <c r="AA22" s="194" t="s">
        <v>713</v>
      </c>
      <c r="AB22" s="194" t="s">
        <v>782</v>
      </c>
      <c r="AC22" s="194" t="s">
        <v>696</v>
      </c>
      <c r="AD22" s="194" t="s">
        <v>696</v>
      </c>
      <c r="AE22" s="194" t="s">
        <v>696</v>
      </c>
    </row>
    <row r="23" spans="1:31" x14ac:dyDescent="0.45">
      <c r="A23" t="s">
        <v>836</v>
      </c>
      <c r="B23" t="s">
        <v>426</v>
      </c>
      <c r="C23" t="s">
        <v>837</v>
      </c>
      <c r="D23" t="s">
        <v>836</v>
      </c>
      <c r="E23" t="s">
        <v>426</v>
      </c>
      <c r="F23" t="s">
        <v>426</v>
      </c>
      <c r="G23" t="s">
        <v>699</v>
      </c>
      <c r="H23" t="s">
        <v>699</v>
      </c>
      <c r="I23" t="s">
        <v>767</v>
      </c>
      <c r="J23" t="s">
        <v>701</v>
      </c>
      <c r="K23" t="s">
        <v>702</v>
      </c>
      <c r="L23" t="s">
        <v>701</v>
      </c>
      <c r="M23" t="s">
        <v>701</v>
      </c>
      <c r="N23" t="s">
        <v>768</v>
      </c>
      <c r="P23" t="s">
        <v>769</v>
      </c>
      <c r="Q23" t="s">
        <v>770</v>
      </c>
      <c r="R23" t="s">
        <v>771</v>
      </c>
      <c r="T23" t="s">
        <v>772</v>
      </c>
      <c r="U23" t="s">
        <v>692</v>
      </c>
      <c r="V23" t="s">
        <v>709</v>
      </c>
      <c r="W23" t="s">
        <v>710</v>
      </c>
      <c r="X23" t="s">
        <v>760</v>
      </c>
      <c r="Y23" t="s">
        <v>695</v>
      </c>
      <c r="Z23" t="s">
        <v>752</v>
      </c>
      <c r="AA23" t="s">
        <v>713</v>
      </c>
      <c r="AB23" t="s">
        <v>773</v>
      </c>
      <c r="AC23" t="s">
        <v>696</v>
      </c>
      <c r="AD23" t="s">
        <v>696</v>
      </c>
      <c r="AE23" t="s">
        <v>696</v>
      </c>
    </row>
    <row r="24" spans="1:31" x14ac:dyDescent="0.45">
      <c r="A24" s="194" t="s">
        <v>838</v>
      </c>
      <c r="B24" s="194" t="s">
        <v>425</v>
      </c>
      <c r="C24" s="194" t="s">
        <v>839</v>
      </c>
      <c r="D24" s="194" t="s">
        <v>838</v>
      </c>
      <c r="E24" s="194" t="s">
        <v>425</v>
      </c>
      <c r="F24" s="194" t="s">
        <v>425</v>
      </c>
      <c r="G24" s="194" t="s">
        <v>685</v>
      </c>
      <c r="H24" s="194" t="s">
        <v>686</v>
      </c>
      <c r="I24" s="194" t="s">
        <v>734</v>
      </c>
      <c r="J24" s="194" t="s">
        <v>688</v>
      </c>
      <c r="K24" s="194" t="s">
        <v>689</v>
      </c>
      <c r="L24" s="194" t="s">
        <v>688</v>
      </c>
      <c r="M24" s="194" t="s">
        <v>690</v>
      </c>
      <c r="N24" s="194" t="s">
        <v>778</v>
      </c>
      <c r="O24" s="194"/>
      <c r="P24" s="194" t="s">
        <v>735</v>
      </c>
      <c r="Q24" s="194" t="s">
        <v>735</v>
      </c>
      <c r="R24" s="194" t="s">
        <v>736</v>
      </c>
      <c r="S24" s="194"/>
      <c r="T24" s="194" t="s">
        <v>691</v>
      </c>
      <c r="U24" s="194" t="s">
        <v>692</v>
      </c>
      <c r="V24" s="194" t="s">
        <v>709</v>
      </c>
      <c r="W24" s="194" t="s">
        <v>710</v>
      </c>
      <c r="X24" s="194" t="s">
        <v>760</v>
      </c>
      <c r="Y24" s="194" t="s">
        <v>695</v>
      </c>
      <c r="Z24" s="194" t="s">
        <v>752</v>
      </c>
      <c r="AA24" s="194" t="s">
        <v>713</v>
      </c>
      <c r="AB24" s="194" t="s">
        <v>714</v>
      </c>
      <c r="AC24" s="194" t="s">
        <v>696</v>
      </c>
      <c r="AD24" s="194" t="s">
        <v>696</v>
      </c>
      <c r="AE24" s="194" t="s">
        <v>696</v>
      </c>
    </row>
    <row r="25" spans="1:31" x14ac:dyDescent="0.45">
      <c r="A25" t="s">
        <v>450</v>
      </c>
      <c r="B25" t="s">
        <v>450</v>
      </c>
      <c r="C25" t="s">
        <v>840</v>
      </c>
      <c r="D25" t="s">
        <v>450</v>
      </c>
      <c r="E25" t="s">
        <v>841</v>
      </c>
      <c r="F25" t="s">
        <v>450</v>
      </c>
      <c r="G25" t="s">
        <v>741</v>
      </c>
      <c r="H25" t="s">
        <v>741</v>
      </c>
      <c r="I25" t="s">
        <v>742</v>
      </c>
      <c r="J25" t="s">
        <v>743</v>
      </c>
      <c r="K25" t="s">
        <v>744</v>
      </c>
      <c r="L25" t="s">
        <v>743</v>
      </c>
      <c r="M25" t="s">
        <v>743</v>
      </c>
      <c r="N25" t="s">
        <v>745</v>
      </c>
      <c r="P25" t="s">
        <v>746</v>
      </c>
      <c r="Q25" t="s">
        <v>747</v>
      </c>
      <c r="R25" t="s">
        <v>748</v>
      </c>
      <c r="T25" t="s">
        <v>749</v>
      </c>
      <c r="U25" t="s">
        <v>750</v>
      </c>
      <c r="V25" t="s">
        <v>709</v>
      </c>
      <c r="W25" t="s">
        <v>710</v>
      </c>
      <c r="X25" t="s">
        <v>751</v>
      </c>
      <c r="Y25" t="s">
        <v>730</v>
      </c>
      <c r="Z25" t="s">
        <v>752</v>
      </c>
      <c r="AA25" t="s">
        <v>713</v>
      </c>
      <c r="AB25" t="s">
        <v>842</v>
      </c>
      <c r="AC25" t="s">
        <v>696</v>
      </c>
      <c r="AD25" t="s">
        <v>696</v>
      </c>
      <c r="AE25" t="s">
        <v>696</v>
      </c>
    </row>
    <row r="26" spans="1:31" x14ac:dyDescent="0.45">
      <c r="A26" s="194" t="s">
        <v>843</v>
      </c>
      <c r="B26" s="194" t="s">
        <v>844</v>
      </c>
      <c r="C26" s="194" t="s">
        <v>845</v>
      </c>
      <c r="D26" s="194" t="s">
        <v>843</v>
      </c>
      <c r="E26" s="194" t="s">
        <v>844</v>
      </c>
      <c r="F26" s="194" t="s">
        <v>844</v>
      </c>
      <c r="G26" s="194" t="s">
        <v>741</v>
      </c>
      <c r="H26" s="194" t="s">
        <v>741</v>
      </c>
      <c r="I26" s="194" t="s">
        <v>834</v>
      </c>
      <c r="J26" s="194" t="s">
        <v>743</v>
      </c>
      <c r="K26" s="194" t="s">
        <v>744</v>
      </c>
      <c r="L26" s="194" t="s">
        <v>743</v>
      </c>
      <c r="M26" s="194" t="s">
        <v>743</v>
      </c>
      <c r="N26" s="194" t="s">
        <v>846</v>
      </c>
      <c r="O26" s="194"/>
      <c r="P26" s="194" t="s">
        <v>746</v>
      </c>
      <c r="Q26" s="194" t="s">
        <v>747</v>
      </c>
      <c r="R26" s="194" t="s">
        <v>835</v>
      </c>
      <c r="S26" s="194"/>
      <c r="T26" s="194" t="s">
        <v>749</v>
      </c>
      <c r="U26" s="194" t="s">
        <v>750</v>
      </c>
      <c r="V26" s="194" t="s">
        <v>709</v>
      </c>
      <c r="W26" s="194" t="s">
        <v>710</v>
      </c>
      <c r="X26" s="194" t="s">
        <v>751</v>
      </c>
      <c r="Y26" s="194" t="s">
        <v>730</v>
      </c>
      <c r="Z26" s="194" t="s">
        <v>806</v>
      </c>
      <c r="AA26" s="194" t="s">
        <v>713</v>
      </c>
      <c r="AB26" s="194" t="s">
        <v>782</v>
      </c>
      <c r="AC26" s="194" t="s">
        <v>696</v>
      </c>
      <c r="AD26" s="194" t="s">
        <v>696</v>
      </c>
      <c r="AE26" s="194" t="s">
        <v>696</v>
      </c>
    </row>
    <row r="27" spans="1:31" x14ac:dyDescent="0.45">
      <c r="A27" t="s">
        <v>435</v>
      </c>
      <c r="B27" t="s">
        <v>435</v>
      </c>
      <c r="C27" t="s">
        <v>847</v>
      </c>
      <c r="D27" t="s">
        <v>435</v>
      </c>
      <c r="E27" t="s">
        <v>435</v>
      </c>
      <c r="F27" t="s">
        <v>435</v>
      </c>
      <c r="G27" t="s">
        <v>685</v>
      </c>
      <c r="H27" t="s">
        <v>686</v>
      </c>
      <c r="I27" t="s">
        <v>848</v>
      </c>
      <c r="J27" t="s">
        <v>688</v>
      </c>
      <c r="K27" t="s">
        <v>689</v>
      </c>
      <c r="L27" t="s">
        <v>688</v>
      </c>
      <c r="M27" t="s">
        <v>690</v>
      </c>
      <c r="N27" t="s">
        <v>778</v>
      </c>
      <c r="P27" t="s">
        <v>735</v>
      </c>
      <c r="Q27" t="s">
        <v>735</v>
      </c>
      <c r="R27" t="s">
        <v>849</v>
      </c>
      <c r="T27" t="s">
        <v>691</v>
      </c>
      <c r="U27" t="s">
        <v>692</v>
      </c>
      <c r="V27" t="s">
        <v>709</v>
      </c>
      <c r="W27" t="s">
        <v>710</v>
      </c>
      <c r="X27" t="s">
        <v>729</v>
      </c>
      <c r="Y27" t="s">
        <v>730</v>
      </c>
      <c r="Z27" t="s">
        <v>752</v>
      </c>
      <c r="AA27" t="s">
        <v>713</v>
      </c>
      <c r="AB27" t="s">
        <v>850</v>
      </c>
      <c r="AC27" t="s">
        <v>696</v>
      </c>
      <c r="AD27" t="s">
        <v>696</v>
      </c>
      <c r="AE27" t="s">
        <v>696</v>
      </c>
    </row>
    <row r="28" spans="1:31" x14ac:dyDescent="0.45">
      <c r="A28" s="194" t="s">
        <v>441</v>
      </c>
      <c r="B28" s="194" t="s">
        <v>441</v>
      </c>
      <c r="C28" s="194" t="s">
        <v>851</v>
      </c>
      <c r="D28" s="194" t="s">
        <v>441</v>
      </c>
      <c r="E28" s="194" t="s">
        <v>441</v>
      </c>
      <c r="F28" s="194" t="s">
        <v>441</v>
      </c>
      <c r="G28" s="194" t="s">
        <v>685</v>
      </c>
      <c r="H28" s="194" t="s">
        <v>852</v>
      </c>
      <c r="I28" s="194" t="s">
        <v>852</v>
      </c>
      <c r="J28" s="194" t="s">
        <v>688</v>
      </c>
      <c r="K28" s="194" t="s">
        <v>689</v>
      </c>
      <c r="L28" s="194" t="s">
        <v>688</v>
      </c>
      <c r="M28" s="194" t="s">
        <v>690</v>
      </c>
      <c r="N28" s="194"/>
      <c r="O28" s="194"/>
      <c r="P28" s="194" t="s">
        <v>746</v>
      </c>
      <c r="Q28" s="194" t="s">
        <v>853</v>
      </c>
      <c r="R28" s="194" t="s">
        <v>853</v>
      </c>
      <c r="S28" s="194"/>
      <c r="T28" s="194"/>
      <c r="U28" s="194" t="s">
        <v>692</v>
      </c>
      <c r="V28" s="194" t="s">
        <v>693</v>
      </c>
      <c r="W28" s="194" t="s">
        <v>694</v>
      </c>
      <c r="X28" s="194" t="s">
        <v>760</v>
      </c>
      <c r="Y28" s="194" t="s">
        <v>695</v>
      </c>
      <c r="Z28" s="194"/>
      <c r="AA28" s="194" t="s">
        <v>737</v>
      </c>
      <c r="AB28" s="194" t="s">
        <v>854</v>
      </c>
      <c r="AC28" s="194" t="s">
        <v>696</v>
      </c>
      <c r="AD28" s="194" t="s">
        <v>696</v>
      </c>
      <c r="AE28" s="194" t="s">
        <v>696</v>
      </c>
    </row>
    <row r="29" spans="1:31" x14ac:dyDescent="0.45">
      <c r="A29" t="s">
        <v>855</v>
      </c>
      <c r="B29" t="s">
        <v>447</v>
      </c>
      <c r="C29" t="s">
        <v>856</v>
      </c>
      <c r="D29" t="s">
        <v>855</v>
      </c>
      <c r="E29" t="s">
        <v>857</v>
      </c>
      <c r="F29" t="s">
        <v>857</v>
      </c>
      <c r="G29" t="s">
        <v>776</v>
      </c>
      <c r="H29" t="s">
        <v>686</v>
      </c>
      <c r="I29" t="s">
        <v>776</v>
      </c>
      <c r="J29" t="s">
        <v>688</v>
      </c>
      <c r="K29" t="s">
        <v>689</v>
      </c>
      <c r="L29" t="s">
        <v>858</v>
      </c>
      <c r="M29" t="s">
        <v>858</v>
      </c>
      <c r="N29" t="s">
        <v>859</v>
      </c>
      <c r="P29" t="s">
        <v>735</v>
      </c>
      <c r="Q29" t="s">
        <v>735</v>
      </c>
      <c r="R29" t="s">
        <v>779</v>
      </c>
      <c r="T29" t="s">
        <v>691</v>
      </c>
      <c r="U29" t="s">
        <v>692</v>
      </c>
      <c r="V29" t="s">
        <v>709</v>
      </c>
      <c r="W29" t="s">
        <v>710</v>
      </c>
      <c r="X29" t="s">
        <v>729</v>
      </c>
      <c r="Y29" t="s">
        <v>730</v>
      </c>
      <c r="Z29" t="s">
        <v>712</v>
      </c>
      <c r="AA29" t="s">
        <v>713</v>
      </c>
      <c r="AB29" t="s">
        <v>714</v>
      </c>
      <c r="AC29" t="s">
        <v>696</v>
      </c>
      <c r="AD29" t="s">
        <v>696</v>
      </c>
      <c r="AE29" t="s">
        <v>696</v>
      </c>
    </row>
    <row r="30" spans="1:31" x14ac:dyDescent="0.45">
      <c r="A30" s="194" t="s">
        <v>860</v>
      </c>
      <c r="B30" s="194" t="s">
        <v>860</v>
      </c>
      <c r="C30" s="194" t="s">
        <v>861</v>
      </c>
      <c r="D30" s="194" t="s">
        <v>860</v>
      </c>
      <c r="E30" s="194" t="s">
        <v>860</v>
      </c>
      <c r="F30" s="194"/>
      <c r="G30" s="194"/>
      <c r="H30" s="194"/>
      <c r="I30" s="194"/>
      <c r="J30" s="194" t="s">
        <v>688</v>
      </c>
      <c r="K30" s="194" t="s">
        <v>689</v>
      </c>
      <c r="L30" s="194" t="s">
        <v>693</v>
      </c>
      <c r="M30" s="194" t="b">
        <v>1</v>
      </c>
      <c r="N30" s="194"/>
      <c r="O30" s="194"/>
      <c r="P30" s="194"/>
      <c r="Q30" s="194"/>
      <c r="R30" s="194"/>
      <c r="S30" s="194"/>
      <c r="T30" s="194"/>
      <c r="U30" s="194"/>
      <c r="V30" s="194" t="s">
        <v>693</v>
      </c>
      <c r="W30" s="194"/>
      <c r="X30" s="194"/>
      <c r="Y30" s="194"/>
      <c r="Z30" s="194"/>
      <c r="AA30" s="194"/>
      <c r="AB30" s="194"/>
      <c r="AC30" s="194" t="s">
        <v>696</v>
      </c>
      <c r="AD30" s="194" t="s">
        <v>696</v>
      </c>
      <c r="AE30" s="194" t="s">
        <v>696</v>
      </c>
    </row>
    <row r="31" spans="1:31" x14ac:dyDescent="0.45">
      <c r="A31" t="s">
        <v>862</v>
      </c>
      <c r="B31" t="s">
        <v>454</v>
      </c>
      <c r="C31" t="s">
        <v>863</v>
      </c>
      <c r="D31" t="s">
        <v>862</v>
      </c>
      <c r="E31" t="s">
        <v>454</v>
      </c>
      <c r="F31" t="s">
        <v>454</v>
      </c>
      <c r="G31" t="s">
        <v>776</v>
      </c>
      <c r="H31" t="s">
        <v>686</v>
      </c>
      <c r="I31" t="s">
        <v>776</v>
      </c>
      <c r="J31" t="s">
        <v>688</v>
      </c>
      <c r="K31" t="s">
        <v>689</v>
      </c>
      <c r="L31" t="s">
        <v>864</v>
      </c>
      <c r="M31" t="s">
        <v>864</v>
      </c>
      <c r="N31" t="s">
        <v>778</v>
      </c>
      <c r="P31" t="s">
        <v>735</v>
      </c>
      <c r="Q31" t="s">
        <v>735</v>
      </c>
      <c r="R31" t="s">
        <v>779</v>
      </c>
      <c r="T31" t="s">
        <v>691</v>
      </c>
      <c r="U31" t="s">
        <v>692</v>
      </c>
      <c r="V31" t="s">
        <v>709</v>
      </c>
      <c r="W31" t="s">
        <v>710</v>
      </c>
      <c r="X31" t="s">
        <v>751</v>
      </c>
      <c r="Y31" t="s">
        <v>730</v>
      </c>
      <c r="Z31" t="s">
        <v>752</v>
      </c>
      <c r="AA31" t="s">
        <v>713</v>
      </c>
      <c r="AB31" t="s">
        <v>714</v>
      </c>
      <c r="AC31" t="s">
        <v>696</v>
      </c>
      <c r="AD31" t="s">
        <v>696</v>
      </c>
      <c r="AE31" t="s">
        <v>696</v>
      </c>
    </row>
    <row r="32" spans="1:31" x14ac:dyDescent="0.45">
      <c r="A32" s="194" t="s">
        <v>434</v>
      </c>
      <c r="B32" s="194" t="s">
        <v>434</v>
      </c>
      <c r="C32" s="194" t="s">
        <v>865</v>
      </c>
      <c r="D32" s="194" t="s">
        <v>434</v>
      </c>
      <c r="E32" s="194" t="s">
        <v>434</v>
      </c>
      <c r="F32" s="194" t="s">
        <v>434</v>
      </c>
      <c r="G32" s="194" t="s">
        <v>685</v>
      </c>
      <c r="H32" s="194" t="s">
        <v>686</v>
      </c>
      <c r="I32" s="194" t="s">
        <v>734</v>
      </c>
      <c r="J32" s="194" t="s">
        <v>688</v>
      </c>
      <c r="K32" s="194" t="s">
        <v>689</v>
      </c>
      <c r="L32" s="194" t="s">
        <v>688</v>
      </c>
      <c r="M32" s="194" t="s">
        <v>690</v>
      </c>
      <c r="N32" s="194" t="s">
        <v>778</v>
      </c>
      <c r="O32" s="194"/>
      <c r="P32" s="194" t="s">
        <v>735</v>
      </c>
      <c r="Q32" s="194" t="s">
        <v>735</v>
      </c>
      <c r="R32" s="194" t="s">
        <v>736</v>
      </c>
      <c r="S32" s="194"/>
      <c r="T32" s="194" t="s">
        <v>691</v>
      </c>
      <c r="U32" s="194" t="s">
        <v>692</v>
      </c>
      <c r="V32" s="194" t="s">
        <v>709</v>
      </c>
      <c r="W32" s="194" t="s">
        <v>710</v>
      </c>
      <c r="X32" s="194" t="s">
        <v>760</v>
      </c>
      <c r="Y32" s="194" t="s">
        <v>695</v>
      </c>
      <c r="Z32" s="194" t="s">
        <v>752</v>
      </c>
      <c r="AA32" s="194" t="s">
        <v>713</v>
      </c>
      <c r="AB32" s="194" t="s">
        <v>714</v>
      </c>
      <c r="AC32" s="194" t="s">
        <v>696</v>
      </c>
      <c r="AD32" s="194" t="s">
        <v>696</v>
      </c>
      <c r="AE32" s="194" t="s">
        <v>696</v>
      </c>
    </row>
    <row r="33" spans="1:31" x14ac:dyDescent="0.45">
      <c r="A33" t="s">
        <v>455</v>
      </c>
      <c r="B33" t="s">
        <v>455</v>
      </c>
      <c r="C33" t="s">
        <v>866</v>
      </c>
      <c r="D33" t="s">
        <v>455</v>
      </c>
      <c r="E33" t="s">
        <v>867</v>
      </c>
      <c r="F33" t="s">
        <v>455</v>
      </c>
      <c r="G33" t="s">
        <v>699</v>
      </c>
      <c r="H33" t="s">
        <v>699</v>
      </c>
      <c r="I33" t="s">
        <v>868</v>
      </c>
      <c r="J33" t="s">
        <v>787</v>
      </c>
      <c r="K33" t="s">
        <v>788</v>
      </c>
      <c r="L33" t="s">
        <v>787</v>
      </c>
      <c r="M33" t="s">
        <v>798</v>
      </c>
      <c r="N33" t="s">
        <v>799</v>
      </c>
      <c r="P33" t="s">
        <v>869</v>
      </c>
      <c r="Q33" t="s">
        <v>870</v>
      </c>
      <c r="R33" t="s">
        <v>870</v>
      </c>
      <c r="T33" t="s">
        <v>871</v>
      </c>
      <c r="U33" t="s">
        <v>692</v>
      </c>
      <c r="V33" t="s">
        <v>709</v>
      </c>
      <c r="W33" t="s">
        <v>710</v>
      </c>
      <c r="X33" t="s">
        <v>760</v>
      </c>
      <c r="Y33" t="s">
        <v>695</v>
      </c>
      <c r="Z33" t="s">
        <v>752</v>
      </c>
      <c r="AA33" t="s">
        <v>713</v>
      </c>
      <c r="AB33" t="s">
        <v>872</v>
      </c>
      <c r="AC33" t="s">
        <v>696</v>
      </c>
      <c r="AD33" t="s">
        <v>696</v>
      </c>
      <c r="AE33" t="s">
        <v>696</v>
      </c>
    </row>
    <row r="34" spans="1:31" x14ac:dyDescent="0.45">
      <c r="A34" s="194" t="s">
        <v>873</v>
      </c>
      <c r="B34" s="194" t="s">
        <v>444</v>
      </c>
      <c r="C34" s="194" t="s">
        <v>874</v>
      </c>
      <c r="D34" s="194" t="s">
        <v>873</v>
      </c>
      <c r="E34" s="194" t="s">
        <v>444</v>
      </c>
      <c r="F34" s="194" t="s">
        <v>444</v>
      </c>
      <c r="G34" s="194" t="s">
        <v>699</v>
      </c>
      <c r="H34" s="194" t="s">
        <v>699</v>
      </c>
      <c r="I34" s="194" t="s">
        <v>700</v>
      </c>
      <c r="J34" s="194" t="s">
        <v>828</v>
      </c>
      <c r="K34" s="194" t="s">
        <v>829</v>
      </c>
      <c r="L34" s="194" t="s">
        <v>828</v>
      </c>
      <c r="M34" s="194" t="s">
        <v>828</v>
      </c>
      <c r="N34" s="194" t="s">
        <v>830</v>
      </c>
      <c r="O34" s="194"/>
      <c r="P34" s="194" t="s">
        <v>704</v>
      </c>
      <c r="Q34" s="194" t="s">
        <v>705</v>
      </c>
      <c r="R34" s="194" t="s">
        <v>705</v>
      </c>
      <c r="S34" s="194" t="s">
        <v>706</v>
      </c>
      <c r="T34" s="194" t="s">
        <v>707</v>
      </c>
      <c r="U34" s="194" t="s">
        <v>708</v>
      </c>
      <c r="V34" s="194" t="s">
        <v>709</v>
      </c>
      <c r="W34" s="194" t="s">
        <v>710</v>
      </c>
      <c r="X34" s="194" t="s">
        <v>729</v>
      </c>
      <c r="Y34" s="194" t="s">
        <v>730</v>
      </c>
      <c r="Z34" s="194" t="s">
        <v>712</v>
      </c>
      <c r="AA34" s="194" t="s">
        <v>713</v>
      </c>
      <c r="AB34" s="194" t="s">
        <v>875</v>
      </c>
      <c r="AC34" s="194" t="s">
        <v>696</v>
      </c>
      <c r="AD34" s="194" t="s">
        <v>696</v>
      </c>
      <c r="AE34" s="194" t="s">
        <v>696</v>
      </c>
    </row>
    <row r="35" spans="1:31" x14ac:dyDescent="0.45">
      <c r="A35" t="s">
        <v>876</v>
      </c>
      <c r="B35" t="s">
        <v>451</v>
      </c>
      <c r="C35" t="s">
        <v>877</v>
      </c>
      <c r="D35" t="s">
        <v>876</v>
      </c>
      <c r="E35" t="s">
        <v>451</v>
      </c>
      <c r="F35" t="s">
        <v>451</v>
      </c>
      <c r="G35" t="s">
        <v>720</v>
      </c>
      <c r="H35" t="s">
        <v>720</v>
      </c>
      <c r="I35" t="s">
        <v>878</v>
      </c>
      <c r="J35" t="s">
        <v>722</v>
      </c>
      <c r="K35" t="s">
        <v>723</v>
      </c>
      <c r="L35" t="s">
        <v>879</v>
      </c>
      <c r="M35" t="s">
        <v>880</v>
      </c>
      <c r="N35" t="s">
        <v>813</v>
      </c>
      <c r="P35" t="s">
        <v>726</v>
      </c>
      <c r="Q35" t="s">
        <v>726</v>
      </c>
      <c r="R35" t="s">
        <v>881</v>
      </c>
      <c r="T35" t="s">
        <v>728</v>
      </c>
      <c r="U35" t="s">
        <v>692</v>
      </c>
      <c r="V35" t="s">
        <v>709</v>
      </c>
      <c r="W35" t="s">
        <v>710</v>
      </c>
      <c r="X35" t="s">
        <v>751</v>
      </c>
      <c r="Y35" t="s">
        <v>730</v>
      </c>
      <c r="Z35" t="s">
        <v>752</v>
      </c>
      <c r="AA35" t="s">
        <v>713</v>
      </c>
      <c r="AB35" t="s">
        <v>731</v>
      </c>
      <c r="AC35" t="s">
        <v>696</v>
      </c>
      <c r="AD35" t="s">
        <v>696</v>
      </c>
      <c r="AE35" t="s">
        <v>696</v>
      </c>
    </row>
    <row r="36" spans="1:31" x14ac:dyDescent="0.45">
      <c r="A36" s="194" t="s">
        <v>882</v>
      </c>
      <c r="B36" s="194" t="s">
        <v>108</v>
      </c>
      <c r="C36" s="194" t="s">
        <v>883</v>
      </c>
      <c r="D36" s="194" t="s">
        <v>882</v>
      </c>
      <c r="E36" s="194" t="s">
        <v>884</v>
      </c>
      <c r="F36" s="194" t="s">
        <v>108</v>
      </c>
      <c r="G36" s="194" t="s">
        <v>720</v>
      </c>
      <c r="H36" s="194" t="s">
        <v>720</v>
      </c>
      <c r="I36" s="194" t="s">
        <v>721</v>
      </c>
      <c r="J36" s="194" t="s">
        <v>722</v>
      </c>
      <c r="K36" s="194" t="s">
        <v>723</v>
      </c>
      <c r="L36" s="194" t="s">
        <v>724</v>
      </c>
      <c r="M36" s="194" t="s">
        <v>724</v>
      </c>
      <c r="N36" s="194" t="s">
        <v>813</v>
      </c>
      <c r="O36" s="194"/>
      <c r="P36" s="194" t="s">
        <v>726</v>
      </c>
      <c r="Q36" s="194" t="s">
        <v>726</v>
      </c>
      <c r="R36" s="194" t="s">
        <v>727</v>
      </c>
      <c r="S36" s="194" t="s">
        <v>706</v>
      </c>
      <c r="T36" s="194" t="s">
        <v>823</v>
      </c>
      <c r="U36" s="194" t="s">
        <v>708</v>
      </c>
      <c r="V36" s="194" t="s">
        <v>709</v>
      </c>
      <c r="W36" s="194" t="s">
        <v>710</v>
      </c>
      <c r="X36" s="194" t="s">
        <v>711</v>
      </c>
      <c r="Y36" s="194" t="s">
        <v>711</v>
      </c>
      <c r="Z36" s="194" t="s">
        <v>712</v>
      </c>
      <c r="AA36" s="194" t="s">
        <v>713</v>
      </c>
      <c r="AB36" s="194" t="s">
        <v>714</v>
      </c>
      <c r="AC36" s="194" t="s">
        <v>715</v>
      </c>
      <c r="AD36" s="194"/>
      <c r="AE36" s="194" t="s">
        <v>717</v>
      </c>
    </row>
    <row r="37" spans="1:31" x14ac:dyDescent="0.45">
      <c r="A37" t="s">
        <v>469</v>
      </c>
      <c r="B37" t="s">
        <v>469</v>
      </c>
      <c r="C37" t="s">
        <v>885</v>
      </c>
      <c r="D37" t="s">
        <v>469</v>
      </c>
      <c r="E37" t="s">
        <v>469</v>
      </c>
      <c r="F37" t="s">
        <v>469</v>
      </c>
      <c r="G37" t="s">
        <v>685</v>
      </c>
      <c r="H37" t="s">
        <v>852</v>
      </c>
      <c r="I37" t="s">
        <v>852</v>
      </c>
      <c r="J37" t="s">
        <v>688</v>
      </c>
      <c r="K37" t="s">
        <v>689</v>
      </c>
      <c r="L37" t="s">
        <v>886</v>
      </c>
      <c r="M37" t="s">
        <v>886</v>
      </c>
      <c r="N37" t="s">
        <v>887</v>
      </c>
      <c r="P37" t="s">
        <v>746</v>
      </c>
      <c r="Q37" t="s">
        <v>853</v>
      </c>
      <c r="R37" t="s">
        <v>853</v>
      </c>
      <c r="T37" t="s">
        <v>758</v>
      </c>
      <c r="U37" t="s">
        <v>759</v>
      </c>
      <c r="V37" t="s">
        <v>709</v>
      </c>
      <c r="W37" t="s">
        <v>710</v>
      </c>
      <c r="X37" t="s">
        <v>801</v>
      </c>
      <c r="Y37" t="s">
        <v>695</v>
      </c>
      <c r="Z37" t="s">
        <v>752</v>
      </c>
      <c r="AA37" t="s">
        <v>713</v>
      </c>
      <c r="AB37" t="s">
        <v>714</v>
      </c>
      <c r="AC37" t="s">
        <v>696</v>
      </c>
      <c r="AD37" t="s">
        <v>696</v>
      </c>
      <c r="AE37" t="s">
        <v>696</v>
      </c>
    </row>
    <row r="38" spans="1:31" x14ac:dyDescent="0.45">
      <c r="A38" s="194" t="s">
        <v>690</v>
      </c>
      <c r="B38" s="194" t="s">
        <v>690</v>
      </c>
      <c r="C38" s="194" t="s">
        <v>884</v>
      </c>
      <c r="D38" s="194" t="s">
        <v>690</v>
      </c>
      <c r="E38" s="194" t="s">
        <v>690</v>
      </c>
      <c r="F38" s="194"/>
      <c r="G38" s="194" t="s">
        <v>888</v>
      </c>
      <c r="H38" s="194" t="s">
        <v>686</v>
      </c>
      <c r="I38" s="194" t="s">
        <v>734</v>
      </c>
      <c r="J38" s="194" t="s">
        <v>688</v>
      </c>
      <c r="K38" s="194" t="s">
        <v>689</v>
      </c>
      <c r="L38" s="194" t="s">
        <v>688</v>
      </c>
      <c r="M38" s="194" t="s">
        <v>688</v>
      </c>
      <c r="N38" s="194"/>
      <c r="O38" s="194"/>
      <c r="P38" s="194"/>
      <c r="Q38" s="194"/>
      <c r="R38" s="194"/>
      <c r="S38" s="194"/>
      <c r="T38" s="194"/>
      <c r="U38" s="194"/>
      <c r="V38" s="194"/>
      <c r="W38" s="194"/>
      <c r="X38" s="194"/>
      <c r="Y38" s="194"/>
      <c r="Z38" s="194"/>
      <c r="AA38" s="194"/>
      <c r="AB38" s="194"/>
      <c r="AC38" s="194" t="s">
        <v>696</v>
      </c>
      <c r="AD38" s="194" t="s">
        <v>696</v>
      </c>
      <c r="AE38" s="194" t="s">
        <v>696</v>
      </c>
    </row>
    <row r="39" spans="1:31" x14ac:dyDescent="0.45">
      <c r="A39" t="s">
        <v>889</v>
      </c>
      <c r="B39" t="s">
        <v>628</v>
      </c>
      <c r="C39" t="s">
        <v>890</v>
      </c>
      <c r="D39" t="s">
        <v>889</v>
      </c>
      <c r="E39" t="s">
        <v>628</v>
      </c>
      <c r="F39" t="s">
        <v>628</v>
      </c>
      <c r="G39" t="s">
        <v>741</v>
      </c>
      <c r="H39" t="s">
        <v>741</v>
      </c>
      <c r="I39" t="s">
        <v>756</v>
      </c>
      <c r="J39" t="s">
        <v>743</v>
      </c>
      <c r="K39" t="s">
        <v>744</v>
      </c>
      <c r="L39" t="s">
        <v>743</v>
      </c>
      <c r="M39" t="s">
        <v>743</v>
      </c>
      <c r="N39" t="s">
        <v>757</v>
      </c>
      <c r="P39" t="s">
        <v>746</v>
      </c>
      <c r="Q39" t="s">
        <v>747</v>
      </c>
      <c r="R39" t="s">
        <v>805</v>
      </c>
      <c r="T39" t="s">
        <v>758</v>
      </c>
      <c r="U39" t="s">
        <v>759</v>
      </c>
      <c r="V39" t="s">
        <v>709</v>
      </c>
      <c r="W39" t="s">
        <v>710</v>
      </c>
      <c r="X39" t="s">
        <v>801</v>
      </c>
      <c r="Y39" t="s">
        <v>695</v>
      </c>
      <c r="Z39" t="s">
        <v>752</v>
      </c>
      <c r="AA39" t="s">
        <v>713</v>
      </c>
      <c r="AB39" t="s">
        <v>714</v>
      </c>
      <c r="AC39" t="s">
        <v>696</v>
      </c>
      <c r="AD39" t="s">
        <v>696</v>
      </c>
      <c r="AE39" t="s">
        <v>696</v>
      </c>
    </row>
    <row r="40" spans="1:31" x14ac:dyDescent="0.45">
      <c r="A40" s="194" t="s">
        <v>891</v>
      </c>
      <c r="B40" s="194" t="s">
        <v>480</v>
      </c>
      <c r="C40" s="194" t="s">
        <v>892</v>
      </c>
      <c r="D40" s="194" t="s">
        <v>891</v>
      </c>
      <c r="E40" s="194" t="s">
        <v>480</v>
      </c>
      <c r="F40" s="194" t="s">
        <v>480</v>
      </c>
      <c r="G40" s="194" t="s">
        <v>776</v>
      </c>
      <c r="H40" s="194" t="s">
        <v>686</v>
      </c>
      <c r="I40" s="194" t="s">
        <v>776</v>
      </c>
      <c r="J40" s="194" t="s">
        <v>688</v>
      </c>
      <c r="K40" s="194" t="s">
        <v>689</v>
      </c>
      <c r="L40" s="194" t="s">
        <v>777</v>
      </c>
      <c r="M40" s="194" t="s">
        <v>777</v>
      </c>
      <c r="N40" s="194" t="s">
        <v>778</v>
      </c>
      <c r="O40" s="194"/>
      <c r="P40" s="194" t="s">
        <v>735</v>
      </c>
      <c r="Q40" s="194" t="s">
        <v>735</v>
      </c>
      <c r="R40" s="194" t="s">
        <v>779</v>
      </c>
      <c r="S40" s="194"/>
      <c r="T40" s="194" t="s">
        <v>691</v>
      </c>
      <c r="U40" s="194" t="s">
        <v>692</v>
      </c>
      <c r="V40" s="194" t="s">
        <v>709</v>
      </c>
      <c r="W40" s="194" t="s">
        <v>710</v>
      </c>
      <c r="X40" s="194" t="s">
        <v>801</v>
      </c>
      <c r="Y40" s="194" t="s">
        <v>695</v>
      </c>
      <c r="Z40" s="194" t="s">
        <v>752</v>
      </c>
      <c r="AA40" s="194" t="s">
        <v>713</v>
      </c>
      <c r="AB40" s="194" t="s">
        <v>714</v>
      </c>
      <c r="AC40" s="194" t="s">
        <v>696</v>
      </c>
      <c r="AD40" s="194" t="s">
        <v>696</v>
      </c>
      <c r="AE40" s="194" t="s">
        <v>696</v>
      </c>
    </row>
    <row r="41" spans="1:31" x14ac:dyDescent="0.45">
      <c r="A41" t="s">
        <v>893</v>
      </c>
      <c r="B41" t="s">
        <v>481</v>
      </c>
      <c r="C41" t="s">
        <v>894</v>
      </c>
      <c r="D41" t="s">
        <v>893</v>
      </c>
      <c r="E41" t="s">
        <v>481</v>
      </c>
      <c r="F41" t="s">
        <v>481</v>
      </c>
      <c r="G41" t="s">
        <v>699</v>
      </c>
      <c r="H41" t="s">
        <v>699</v>
      </c>
      <c r="I41" t="s">
        <v>895</v>
      </c>
      <c r="J41" t="s">
        <v>787</v>
      </c>
      <c r="K41" t="s">
        <v>788</v>
      </c>
      <c r="L41" t="s">
        <v>787</v>
      </c>
      <c r="M41" t="s">
        <v>787</v>
      </c>
      <c r="N41" t="s">
        <v>896</v>
      </c>
      <c r="P41" t="s">
        <v>869</v>
      </c>
      <c r="Q41" t="s">
        <v>897</v>
      </c>
      <c r="R41" t="s">
        <v>897</v>
      </c>
      <c r="T41" t="s">
        <v>871</v>
      </c>
      <c r="U41" t="s">
        <v>692</v>
      </c>
      <c r="V41" t="s">
        <v>709</v>
      </c>
      <c r="W41" t="s">
        <v>710</v>
      </c>
      <c r="X41" t="s">
        <v>751</v>
      </c>
      <c r="Y41" t="s">
        <v>730</v>
      </c>
      <c r="Z41" t="s">
        <v>752</v>
      </c>
      <c r="AA41" t="s">
        <v>713</v>
      </c>
      <c r="AB41" t="s">
        <v>714</v>
      </c>
      <c r="AC41" t="s">
        <v>696</v>
      </c>
      <c r="AD41" t="s">
        <v>696</v>
      </c>
      <c r="AE41" t="s">
        <v>696</v>
      </c>
    </row>
    <row r="42" spans="1:31" x14ac:dyDescent="0.45">
      <c r="A42" s="194" t="s">
        <v>898</v>
      </c>
      <c r="B42" s="194" t="s">
        <v>110</v>
      </c>
      <c r="C42" s="194" t="s">
        <v>899</v>
      </c>
      <c r="D42" s="194" t="s">
        <v>898</v>
      </c>
      <c r="E42" s="194" t="s">
        <v>110</v>
      </c>
      <c r="F42" s="194" t="s">
        <v>900</v>
      </c>
      <c r="G42" s="194" t="s">
        <v>720</v>
      </c>
      <c r="H42" s="194" t="s">
        <v>720</v>
      </c>
      <c r="I42" s="194" t="s">
        <v>820</v>
      </c>
      <c r="J42" s="194" t="s">
        <v>722</v>
      </c>
      <c r="K42" s="194" t="s">
        <v>723</v>
      </c>
      <c r="L42" s="194" t="s">
        <v>821</v>
      </c>
      <c r="M42" s="194" t="s">
        <v>821</v>
      </c>
      <c r="N42" s="194" t="s">
        <v>813</v>
      </c>
      <c r="O42" s="194"/>
      <c r="P42" s="194" t="s">
        <v>726</v>
      </c>
      <c r="Q42" s="194" t="s">
        <v>726</v>
      </c>
      <c r="R42" s="194" t="s">
        <v>822</v>
      </c>
      <c r="S42" s="194"/>
      <c r="T42" s="194" t="s">
        <v>823</v>
      </c>
      <c r="U42" s="194" t="s">
        <v>692</v>
      </c>
      <c r="V42" s="194" t="s">
        <v>709</v>
      </c>
      <c r="W42" s="194" t="s">
        <v>710</v>
      </c>
      <c r="X42" s="194" t="s">
        <v>729</v>
      </c>
      <c r="Y42" s="194" t="s">
        <v>730</v>
      </c>
      <c r="Z42" s="194" t="s">
        <v>712</v>
      </c>
      <c r="AA42" s="194" t="s">
        <v>713</v>
      </c>
      <c r="AB42" s="194" t="s">
        <v>714</v>
      </c>
      <c r="AC42" s="194" t="s">
        <v>715</v>
      </c>
      <c r="AD42" s="194"/>
      <c r="AE42" s="194" t="s">
        <v>717</v>
      </c>
    </row>
    <row r="43" spans="1:31" x14ac:dyDescent="0.45">
      <c r="A43" t="s">
        <v>901</v>
      </c>
      <c r="B43" t="s">
        <v>466</v>
      </c>
      <c r="C43" t="s">
        <v>902</v>
      </c>
      <c r="D43" t="s">
        <v>901</v>
      </c>
      <c r="E43" t="s">
        <v>466</v>
      </c>
      <c r="F43" t="s">
        <v>466</v>
      </c>
      <c r="G43" t="s">
        <v>720</v>
      </c>
      <c r="H43" t="s">
        <v>720</v>
      </c>
      <c r="I43" t="s">
        <v>721</v>
      </c>
      <c r="J43" t="s">
        <v>722</v>
      </c>
      <c r="K43" t="s">
        <v>723</v>
      </c>
      <c r="L43" t="s">
        <v>724</v>
      </c>
      <c r="M43" t="s">
        <v>724</v>
      </c>
      <c r="N43" t="s">
        <v>725</v>
      </c>
      <c r="P43" t="s">
        <v>726</v>
      </c>
      <c r="Q43" t="s">
        <v>726</v>
      </c>
      <c r="R43" t="s">
        <v>727</v>
      </c>
      <c r="T43" t="s">
        <v>823</v>
      </c>
      <c r="U43" t="s">
        <v>692</v>
      </c>
      <c r="V43" t="s">
        <v>709</v>
      </c>
      <c r="W43" t="s">
        <v>710</v>
      </c>
      <c r="X43" t="s">
        <v>729</v>
      </c>
      <c r="Y43" t="s">
        <v>730</v>
      </c>
      <c r="Z43" t="s">
        <v>712</v>
      </c>
      <c r="AA43" t="s">
        <v>713</v>
      </c>
      <c r="AB43" t="s">
        <v>714</v>
      </c>
      <c r="AC43" t="s">
        <v>715</v>
      </c>
      <c r="AE43" t="s">
        <v>717</v>
      </c>
    </row>
    <row r="44" spans="1:31" x14ac:dyDescent="0.45">
      <c r="A44" s="194" t="s">
        <v>903</v>
      </c>
      <c r="B44" s="194" t="s">
        <v>94</v>
      </c>
      <c r="C44" s="194" t="s">
        <v>904</v>
      </c>
      <c r="D44" s="194" t="s">
        <v>903</v>
      </c>
      <c r="E44" s="194" t="s">
        <v>905</v>
      </c>
      <c r="F44" s="194" t="s">
        <v>906</v>
      </c>
      <c r="G44" s="194" t="s">
        <v>720</v>
      </c>
      <c r="H44" s="194" t="s">
        <v>720</v>
      </c>
      <c r="I44" s="194" t="s">
        <v>721</v>
      </c>
      <c r="J44" s="194" t="s">
        <v>722</v>
      </c>
      <c r="K44" s="194" t="s">
        <v>723</v>
      </c>
      <c r="L44" s="194" t="s">
        <v>724</v>
      </c>
      <c r="M44" s="194" t="s">
        <v>724</v>
      </c>
      <c r="N44" s="194" t="s">
        <v>813</v>
      </c>
      <c r="O44" s="194"/>
      <c r="P44" s="194" t="s">
        <v>726</v>
      </c>
      <c r="Q44" s="194" t="s">
        <v>726</v>
      </c>
      <c r="R44" s="194" t="s">
        <v>727</v>
      </c>
      <c r="S44" s="194" t="s">
        <v>706</v>
      </c>
      <c r="T44" s="194" t="s">
        <v>823</v>
      </c>
      <c r="U44" s="194" t="s">
        <v>708</v>
      </c>
      <c r="V44" s="194" t="s">
        <v>709</v>
      </c>
      <c r="W44" s="194" t="s">
        <v>710</v>
      </c>
      <c r="X44" s="194" t="s">
        <v>711</v>
      </c>
      <c r="Y44" s="194" t="s">
        <v>711</v>
      </c>
      <c r="Z44" s="194" t="s">
        <v>712</v>
      </c>
      <c r="AA44" s="194" t="s">
        <v>713</v>
      </c>
      <c r="AB44" s="194" t="s">
        <v>907</v>
      </c>
      <c r="AC44" s="194" t="s">
        <v>715</v>
      </c>
      <c r="AD44" s="194" t="s">
        <v>716</v>
      </c>
      <c r="AE44" s="194" t="s">
        <v>717</v>
      </c>
    </row>
    <row r="45" spans="1:31" x14ac:dyDescent="0.45">
      <c r="A45" t="s">
        <v>908</v>
      </c>
      <c r="B45" t="s">
        <v>909</v>
      </c>
      <c r="C45" t="s">
        <v>910</v>
      </c>
      <c r="D45" t="s">
        <v>908</v>
      </c>
      <c r="E45" t="s">
        <v>909</v>
      </c>
      <c r="F45" t="s">
        <v>909</v>
      </c>
      <c r="G45" t="s">
        <v>720</v>
      </c>
      <c r="H45" t="s">
        <v>720</v>
      </c>
      <c r="I45" t="s">
        <v>721</v>
      </c>
      <c r="J45" t="s">
        <v>722</v>
      </c>
      <c r="K45" t="s">
        <v>723</v>
      </c>
      <c r="L45" t="s">
        <v>724</v>
      </c>
      <c r="M45" t="s">
        <v>724</v>
      </c>
      <c r="N45" t="s">
        <v>813</v>
      </c>
      <c r="P45" t="s">
        <v>726</v>
      </c>
      <c r="Q45" t="s">
        <v>726</v>
      </c>
      <c r="R45" t="s">
        <v>727</v>
      </c>
      <c r="T45" t="s">
        <v>823</v>
      </c>
      <c r="U45" t="s">
        <v>692</v>
      </c>
      <c r="V45" t="s">
        <v>709</v>
      </c>
      <c r="W45" t="s">
        <v>710</v>
      </c>
      <c r="X45" t="s">
        <v>729</v>
      </c>
      <c r="Y45" t="s">
        <v>730</v>
      </c>
      <c r="Z45" t="s">
        <v>712</v>
      </c>
      <c r="AA45" t="s">
        <v>713</v>
      </c>
      <c r="AB45" t="s">
        <v>714</v>
      </c>
      <c r="AC45" t="s">
        <v>696</v>
      </c>
      <c r="AD45" t="s">
        <v>696</v>
      </c>
      <c r="AE45" t="s">
        <v>717</v>
      </c>
    </row>
    <row r="46" spans="1:31" x14ac:dyDescent="0.45">
      <c r="A46" s="194" t="s">
        <v>911</v>
      </c>
      <c r="B46" s="194" t="s">
        <v>912</v>
      </c>
      <c r="C46" s="194" t="s">
        <v>913</v>
      </c>
      <c r="D46" s="194" t="s">
        <v>911</v>
      </c>
      <c r="E46" s="194" t="s">
        <v>912</v>
      </c>
      <c r="F46" s="194" t="s">
        <v>912</v>
      </c>
      <c r="G46" s="194" t="s">
        <v>421</v>
      </c>
      <c r="H46" s="194" t="s">
        <v>785</v>
      </c>
      <c r="I46" s="194" t="s">
        <v>786</v>
      </c>
      <c r="J46" s="194" t="s">
        <v>787</v>
      </c>
      <c r="K46" s="194" t="s">
        <v>788</v>
      </c>
      <c r="L46" s="194" t="s">
        <v>787</v>
      </c>
      <c r="M46" s="194" t="s">
        <v>789</v>
      </c>
      <c r="N46" s="194" t="s">
        <v>896</v>
      </c>
      <c r="O46" s="194"/>
      <c r="P46" s="194" t="s">
        <v>790</v>
      </c>
      <c r="Q46" s="194" t="s">
        <v>791</v>
      </c>
      <c r="R46" s="194" t="s">
        <v>792</v>
      </c>
      <c r="S46" s="194"/>
      <c r="T46" s="194" t="s">
        <v>871</v>
      </c>
      <c r="U46" s="194" t="s">
        <v>692</v>
      </c>
      <c r="V46" s="194" t="s">
        <v>709</v>
      </c>
      <c r="W46" s="194" t="s">
        <v>710</v>
      </c>
      <c r="X46" s="194"/>
      <c r="Y46" s="194" t="s">
        <v>914</v>
      </c>
      <c r="Z46" s="194" t="s">
        <v>806</v>
      </c>
      <c r="AA46" s="194" t="s">
        <v>713</v>
      </c>
      <c r="AB46" s="194" t="s">
        <v>915</v>
      </c>
      <c r="AC46" s="194" t="s">
        <v>696</v>
      </c>
      <c r="AD46" s="194" t="s">
        <v>696</v>
      </c>
      <c r="AE46" s="194" t="s">
        <v>696</v>
      </c>
    </row>
    <row r="47" spans="1:31" x14ac:dyDescent="0.45">
      <c r="A47" t="s">
        <v>916</v>
      </c>
      <c r="B47" t="s">
        <v>484</v>
      </c>
      <c r="C47" t="s">
        <v>917</v>
      </c>
      <c r="D47" t="s">
        <v>916</v>
      </c>
      <c r="E47" t="s">
        <v>484</v>
      </c>
      <c r="F47" t="s">
        <v>484</v>
      </c>
      <c r="G47" t="s">
        <v>776</v>
      </c>
      <c r="H47" t="s">
        <v>686</v>
      </c>
      <c r="I47" t="s">
        <v>776</v>
      </c>
      <c r="J47" t="s">
        <v>688</v>
      </c>
      <c r="K47" t="s">
        <v>689</v>
      </c>
      <c r="L47" t="s">
        <v>858</v>
      </c>
      <c r="M47" t="s">
        <v>858</v>
      </c>
      <c r="N47" t="s">
        <v>778</v>
      </c>
      <c r="P47" t="s">
        <v>735</v>
      </c>
      <c r="Q47" t="s">
        <v>735</v>
      </c>
      <c r="R47" t="s">
        <v>779</v>
      </c>
      <c r="T47" t="s">
        <v>691</v>
      </c>
      <c r="U47" t="s">
        <v>692</v>
      </c>
      <c r="V47" t="s">
        <v>709</v>
      </c>
      <c r="W47" t="s">
        <v>710</v>
      </c>
      <c r="X47" t="s">
        <v>751</v>
      </c>
      <c r="Y47" t="s">
        <v>730</v>
      </c>
      <c r="Z47" t="s">
        <v>752</v>
      </c>
      <c r="AA47" t="s">
        <v>713</v>
      </c>
      <c r="AB47" t="s">
        <v>714</v>
      </c>
      <c r="AC47" t="s">
        <v>696</v>
      </c>
      <c r="AD47" t="s">
        <v>696</v>
      </c>
      <c r="AE47" t="s">
        <v>696</v>
      </c>
    </row>
    <row r="48" spans="1:31" x14ac:dyDescent="0.45">
      <c r="A48" s="194" t="s">
        <v>918</v>
      </c>
      <c r="B48" s="194" t="s">
        <v>485</v>
      </c>
      <c r="C48" s="194" t="s">
        <v>919</v>
      </c>
      <c r="D48" s="194" t="s">
        <v>918</v>
      </c>
      <c r="E48" s="194" t="s">
        <v>485</v>
      </c>
      <c r="F48" s="194" t="s">
        <v>485</v>
      </c>
      <c r="G48" s="194" t="s">
        <v>720</v>
      </c>
      <c r="H48" s="194" t="s">
        <v>720</v>
      </c>
      <c r="I48" s="194" t="s">
        <v>812</v>
      </c>
      <c r="J48" s="194" t="s">
        <v>722</v>
      </c>
      <c r="K48" s="194" t="s">
        <v>723</v>
      </c>
      <c r="L48" s="194" t="s">
        <v>879</v>
      </c>
      <c r="M48" s="194" t="s">
        <v>880</v>
      </c>
      <c r="N48" s="194" t="s">
        <v>725</v>
      </c>
      <c r="O48" s="194"/>
      <c r="P48" s="194" t="s">
        <v>726</v>
      </c>
      <c r="Q48" s="194" t="s">
        <v>726</v>
      </c>
      <c r="R48" s="194" t="s">
        <v>814</v>
      </c>
      <c r="S48" s="194" t="s">
        <v>706</v>
      </c>
      <c r="T48" s="194" t="s">
        <v>728</v>
      </c>
      <c r="U48" s="194" t="s">
        <v>708</v>
      </c>
      <c r="V48" s="194" t="s">
        <v>709</v>
      </c>
      <c r="W48" s="194" t="s">
        <v>710</v>
      </c>
      <c r="X48" s="194" t="s">
        <v>729</v>
      </c>
      <c r="Y48" s="194" t="s">
        <v>730</v>
      </c>
      <c r="Z48" s="194" t="s">
        <v>712</v>
      </c>
      <c r="AA48" s="194" t="s">
        <v>713</v>
      </c>
      <c r="AB48" s="194" t="s">
        <v>714</v>
      </c>
      <c r="AC48" s="194" t="s">
        <v>696</v>
      </c>
      <c r="AD48" s="194" t="s">
        <v>696</v>
      </c>
      <c r="AE48" s="194" t="s">
        <v>717</v>
      </c>
    </row>
    <row r="49" spans="1:31" x14ac:dyDescent="0.45">
      <c r="A49" t="s">
        <v>920</v>
      </c>
      <c r="B49" t="s">
        <v>462</v>
      </c>
      <c r="C49" t="s">
        <v>921</v>
      </c>
      <c r="D49" t="s">
        <v>920</v>
      </c>
      <c r="E49" t="s">
        <v>462</v>
      </c>
      <c r="F49" t="s">
        <v>922</v>
      </c>
      <c r="G49" t="s">
        <v>720</v>
      </c>
      <c r="H49" t="s">
        <v>720</v>
      </c>
      <c r="I49" t="s">
        <v>820</v>
      </c>
      <c r="J49" t="s">
        <v>722</v>
      </c>
      <c r="K49" t="s">
        <v>723</v>
      </c>
      <c r="L49" t="s">
        <v>821</v>
      </c>
      <c r="M49" t="s">
        <v>821</v>
      </c>
      <c r="N49" t="s">
        <v>725</v>
      </c>
      <c r="P49" t="s">
        <v>726</v>
      </c>
      <c r="Q49" t="s">
        <v>726</v>
      </c>
      <c r="R49" t="s">
        <v>822</v>
      </c>
      <c r="T49" t="s">
        <v>823</v>
      </c>
      <c r="U49" t="s">
        <v>692</v>
      </c>
      <c r="V49" t="s">
        <v>709</v>
      </c>
      <c r="W49" t="s">
        <v>710</v>
      </c>
      <c r="X49" t="s">
        <v>729</v>
      </c>
      <c r="Y49" t="s">
        <v>730</v>
      </c>
      <c r="Z49" t="s">
        <v>712</v>
      </c>
      <c r="AA49" t="s">
        <v>713</v>
      </c>
      <c r="AB49" t="s">
        <v>714</v>
      </c>
      <c r="AC49" t="s">
        <v>696</v>
      </c>
      <c r="AD49" t="s">
        <v>696</v>
      </c>
      <c r="AE49" t="s">
        <v>696</v>
      </c>
    </row>
    <row r="50" spans="1:31" x14ac:dyDescent="0.45">
      <c r="A50" s="194" t="s">
        <v>923</v>
      </c>
      <c r="B50" s="194" t="s">
        <v>488</v>
      </c>
      <c r="C50" s="194" t="s">
        <v>924</v>
      </c>
      <c r="D50" s="194" t="s">
        <v>923</v>
      </c>
      <c r="E50" s="194" t="s">
        <v>488</v>
      </c>
      <c r="F50" s="194" t="s">
        <v>488</v>
      </c>
      <c r="G50" s="194" t="s">
        <v>685</v>
      </c>
      <c r="H50" s="194" t="s">
        <v>686</v>
      </c>
      <c r="I50" s="194" t="s">
        <v>848</v>
      </c>
      <c r="J50" s="194" t="s">
        <v>688</v>
      </c>
      <c r="K50" s="194" t="s">
        <v>689</v>
      </c>
      <c r="L50" s="194" t="s">
        <v>925</v>
      </c>
      <c r="M50" s="194" t="s">
        <v>925</v>
      </c>
      <c r="N50" s="194" t="s">
        <v>778</v>
      </c>
      <c r="O50" s="194"/>
      <c r="P50" s="194" t="s">
        <v>735</v>
      </c>
      <c r="Q50" s="194" t="s">
        <v>735</v>
      </c>
      <c r="R50" s="194" t="s">
        <v>849</v>
      </c>
      <c r="S50" s="194"/>
      <c r="T50" s="194" t="s">
        <v>691</v>
      </c>
      <c r="U50" s="194" t="s">
        <v>692</v>
      </c>
      <c r="V50" s="194" t="s">
        <v>709</v>
      </c>
      <c r="W50" s="194" t="s">
        <v>710</v>
      </c>
      <c r="X50" s="194" t="s">
        <v>751</v>
      </c>
      <c r="Y50" s="194" t="s">
        <v>730</v>
      </c>
      <c r="Z50" s="194" t="s">
        <v>752</v>
      </c>
      <c r="AA50" s="194" t="s">
        <v>713</v>
      </c>
      <c r="AB50" s="194" t="s">
        <v>714</v>
      </c>
      <c r="AC50" s="194" t="s">
        <v>696</v>
      </c>
      <c r="AD50" s="194" t="s">
        <v>696</v>
      </c>
      <c r="AE50" s="194" t="s">
        <v>696</v>
      </c>
    </row>
    <row r="51" spans="1:31" x14ac:dyDescent="0.45">
      <c r="A51" t="s">
        <v>926</v>
      </c>
      <c r="B51" t="s">
        <v>926</v>
      </c>
      <c r="C51" t="s">
        <v>927</v>
      </c>
      <c r="D51" t="s">
        <v>926</v>
      </c>
      <c r="E51" t="s">
        <v>926</v>
      </c>
      <c r="G51" t="s">
        <v>741</v>
      </c>
      <c r="J51" t="s">
        <v>743</v>
      </c>
      <c r="K51" t="s">
        <v>744</v>
      </c>
      <c r="L51" t="s">
        <v>928</v>
      </c>
      <c r="M51" t="s">
        <v>928</v>
      </c>
      <c r="T51" t="s">
        <v>758</v>
      </c>
      <c r="V51" t="s">
        <v>929</v>
      </c>
      <c r="AA51" t="s">
        <v>930</v>
      </c>
      <c r="AB51" t="s">
        <v>782</v>
      </c>
      <c r="AC51" t="s">
        <v>696</v>
      </c>
      <c r="AD51" t="s">
        <v>696</v>
      </c>
      <c r="AE51" t="s">
        <v>696</v>
      </c>
    </row>
    <row r="52" spans="1:31" x14ac:dyDescent="0.45">
      <c r="A52" s="194" t="s">
        <v>931</v>
      </c>
      <c r="B52" s="194" t="s">
        <v>489</v>
      </c>
      <c r="C52" s="194" t="s">
        <v>932</v>
      </c>
      <c r="D52" s="194" t="s">
        <v>931</v>
      </c>
      <c r="E52" s="194" t="s">
        <v>489</v>
      </c>
      <c r="F52" s="194" t="s">
        <v>489</v>
      </c>
      <c r="G52" s="194" t="s">
        <v>685</v>
      </c>
      <c r="H52" s="194" t="s">
        <v>686</v>
      </c>
      <c r="I52" s="194" t="s">
        <v>734</v>
      </c>
      <c r="J52" s="194" t="s">
        <v>688</v>
      </c>
      <c r="K52" s="194" t="s">
        <v>689</v>
      </c>
      <c r="L52" s="194" t="s">
        <v>933</v>
      </c>
      <c r="M52" s="194" t="s">
        <v>933</v>
      </c>
      <c r="N52" s="194" t="s">
        <v>887</v>
      </c>
      <c r="O52" s="194"/>
      <c r="P52" s="194" t="s">
        <v>735</v>
      </c>
      <c r="Q52" s="194" t="s">
        <v>735</v>
      </c>
      <c r="R52" s="194" t="s">
        <v>736</v>
      </c>
      <c r="S52" s="194"/>
      <c r="T52" s="194" t="s">
        <v>691</v>
      </c>
      <c r="U52" s="194" t="s">
        <v>692</v>
      </c>
      <c r="V52" s="194" t="s">
        <v>709</v>
      </c>
      <c r="W52" s="194" t="s">
        <v>710</v>
      </c>
      <c r="X52" s="194" t="s">
        <v>751</v>
      </c>
      <c r="Y52" s="194" t="s">
        <v>730</v>
      </c>
      <c r="Z52" s="194" t="s">
        <v>806</v>
      </c>
      <c r="AA52" s="194" t="s">
        <v>713</v>
      </c>
      <c r="AB52" s="194" t="s">
        <v>714</v>
      </c>
      <c r="AC52" s="194" t="s">
        <v>696</v>
      </c>
      <c r="AD52" s="194" t="s">
        <v>696</v>
      </c>
      <c r="AE52" s="194" t="s">
        <v>696</v>
      </c>
    </row>
    <row r="53" spans="1:31" x14ac:dyDescent="0.45">
      <c r="A53" t="s">
        <v>934</v>
      </c>
      <c r="B53" t="s">
        <v>934</v>
      </c>
      <c r="C53" t="s">
        <v>935</v>
      </c>
      <c r="D53" t="s">
        <v>934</v>
      </c>
      <c r="E53" t="s">
        <v>934</v>
      </c>
      <c r="J53" t="s">
        <v>688</v>
      </c>
      <c r="K53" t="s">
        <v>689</v>
      </c>
      <c r="U53" t="s">
        <v>692</v>
      </c>
      <c r="W53" t="s">
        <v>694</v>
      </c>
      <c r="X53" t="s">
        <v>695</v>
      </c>
      <c r="Y53" t="s">
        <v>695</v>
      </c>
      <c r="AC53" t="s">
        <v>696</v>
      </c>
      <c r="AD53" t="s">
        <v>696</v>
      </c>
      <c r="AE53" t="s">
        <v>696</v>
      </c>
    </row>
    <row r="54" spans="1:31" x14ac:dyDescent="0.45">
      <c r="A54" s="194" t="s">
        <v>472</v>
      </c>
      <c r="B54" s="194" t="s">
        <v>472</v>
      </c>
      <c r="C54" s="194" t="s">
        <v>936</v>
      </c>
      <c r="D54" s="194" t="s">
        <v>472</v>
      </c>
      <c r="E54" s="194" t="s">
        <v>472</v>
      </c>
      <c r="F54" s="194" t="s">
        <v>472</v>
      </c>
      <c r="G54" s="194" t="s">
        <v>685</v>
      </c>
      <c r="H54" s="194" t="s">
        <v>686</v>
      </c>
      <c r="I54" s="194" t="s">
        <v>734</v>
      </c>
      <c r="J54" s="194" t="s">
        <v>688</v>
      </c>
      <c r="K54" s="194" t="s">
        <v>689</v>
      </c>
      <c r="L54" s="194" t="s">
        <v>688</v>
      </c>
      <c r="M54" s="194" t="s">
        <v>690</v>
      </c>
      <c r="N54" s="194"/>
      <c r="O54" s="194"/>
      <c r="P54" s="194" t="s">
        <v>735</v>
      </c>
      <c r="Q54" s="194" t="s">
        <v>735</v>
      </c>
      <c r="R54" s="194" t="s">
        <v>736</v>
      </c>
      <c r="S54" s="194"/>
      <c r="T54" s="194"/>
      <c r="U54" s="194" t="s">
        <v>692</v>
      </c>
      <c r="V54" s="194" t="s">
        <v>693</v>
      </c>
      <c r="W54" s="194" t="s">
        <v>694</v>
      </c>
      <c r="X54" s="194" t="s">
        <v>760</v>
      </c>
      <c r="Y54" s="194" t="s">
        <v>695</v>
      </c>
      <c r="Z54" s="194"/>
      <c r="AA54" s="194" t="s">
        <v>737</v>
      </c>
      <c r="AB54" s="194" t="s">
        <v>854</v>
      </c>
      <c r="AC54" s="194" t="s">
        <v>696</v>
      </c>
      <c r="AD54" s="194" t="s">
        <v>696</v>
      </c>
      <c r="AE54" s="194" t="s">
        <v>696</v>
      </c>
    </row>
    <row r="55" spans="1:31" x14ac:dyDescent="0.45">
      <c r="A55" t="s">
        <v>937</v>
      </c>
      <c r="B55" t="s">
        <v>938</v>
      </c>
      <c r="C55" t="s">
        <v>939</v>
      </c>
      <c r="D55" t="s">
        <v>937</v>
      </c>
      <c r="E55" t="s">
        <v>938</v>
      </c>
      <c r="F55" t="s">
        <v>938</v>
      </c>
      <c r="G55" t="s">
        <v>741</v>
      </c>
      <c r="H55" t="s">
        <v>741</v>
      </c>
      <c r="I55" t="s">
        <v>742</v>
      </c>
      <c r="J55" t="s">
        <v>743</v>
      </c>
      <c r="K55" t="s">
        <v>744</v>
      </c>
      <c r="L55" t="s">
        <v>743</v>
      </c>
      <c r="M55" t="s">
        <v>743</v>
      </c>
      <c r="N55" t="s">
        <v>757</v>
      </c>
      <c r="P55" t="s">
        <v>769</v>
      </c>
      <c r="Q55" t="s">
        <v>770</v>
      </c>
      <c r="R55" t="s">
        <v>771</v>
      </c>
      <c r="T55" t="s">
        <v>772</v>
      </c>
      <c r="U55" t="s">
        <v>759</v>
      </c>
      <c r="V55" t="s">
        <v>709</v>
      </c>
      <c r="W55" t="s">
        <v>710</v>
      </c>
      <c r="X55" t="s">
        <v>760</v>
      </c>
      <c r="Y55" t="s">
        <v>695</v>
      </c>
      <c r="Z55" t="s">
        <v>806</v>
      </c>
      <c r="AA55" t="s">
        <v>713</v>
      </c>
      <c r="AB55" t="s">
        <v>714</v>
      </c>
      <c r="AC55" t="s">
        <v>696</v>
      </c>
      <c r="AD55" t="s">
        <v>696</v>
      </c>
      <c r="AE55" t="s">
        <v>696</v>
      </c>
    </row>
    <row r="56" spans="1:31" x14ac:dyDescent="0.45">
      <c r="A56" s="194" t="s">
        <v>940</v>
      </c>
      <c r="B56" s="194" t="s">
        <v>941</v>
      </c>
      <c r="C56" s="194" t="s">
        <v>942</v>
      </c>
      <c r="D56" s="194" t="s">
        <v>943</v>
      </c>
      <c r="E56" s="194" t="s">
        <v>941</v>
      </c>
      <c r="F56" s="194" t="s">
        <v>943</v>
      </c>
      <c r="G56" s="194" t="s">
        <v>741</v>
      </c>
      <c r="H56" s="194" t="s">
        <v>741</v>
      </c>
      <c r="I56" s="194" t="s">
        <v>834</v>
      </c>
      <c r="J56" s="194" t="s">
        <v>743</v>
      </c>
      <c r="K56" s="194" t="s">
        <v>744</v>
      </c>
      <c r="L56" s="194" t="s">
        <v>743</v>
      </c>
      <c r="M56" s="194" t="s">
        <v>743</v>
      </c>
      <c r="N56" s="194" t="s">
        <v>757</v>
      </c>
      <c r="O56" s="194"/>
      <c r="P56" s="194" t="s">
        <v>746</v>
      </c>
      <c r="Q56" s="194" t="s">
        <v>747</v>
      </c>
      <c r="R56" s="194" t="s">
        <v>835</v>
      </c>
      <c r="S56" s="194"/>
      <c r="T56" s="194" t="s">
        <v>758</v>
      </c>
      <c r="U56" s="194" t="s">
        <v>759</v>
      </c>
      <c r="V56" s="194" t="s">
        <v>709</v>
      </c>
      <c r="W56" s="194" t="s">
        <v>710</v>
      </c>
      <c r="X56" s="194" t="s">
        <v>801</v>
      </c>
      <c r="Y56" s="194" t="s">
        <v>695</v>
      </c>
      <c r="Z56" s="194" t="s">
        <v>806</v>
      </c>
      <c r="AA56" s="194" t="s">
        <v>713</v>
      </c>
      <c r="AB56" s="194" t="s">
        <v>944</v>
      </c>
      <c r="AC56" s="194" t="s">
        <v>696</v>
      </c>
      <c r="AD56" s="194" t="s">
        <v>696</v>
      </c>
      <c r="AE56" s="194" t="s">
        <v>696</v>
      </c>
    </row>
    <row r="57" spans="1:31" x14ac:dyDescent="0.45">
      <c r="A57" t="s">
        <v>945</v>
      </c>
      <c r="B57" t="s">
        <v>945</v>
      </c>
      <c r="C57" t="s">
        <v>946</v>
      </c>
      <c r="D57" t="s">
        <v>945</v>
      </c>
      <c r="E57" t="s">
        <v>945</v>
      </c>
      <c r="G57" t="s">
        <v>741</v>
      </c>
      <c r="J57" t="s">
        <v>743</v>
      </c>
      <c r="K57" t="s">
        <v>744</v>
      </c>
      <c r="L57" t="s">
        <v>928</v>
      </c>
      <c r="M57" t="s">
        <v>928</v>
      </c>
      <c r="V57" t="s">
        <v>929</v>
      </c>
      <c r="AA57" t="s">
        <v>930</v>
      </c>
      <c r="AB57" t="s">
        <v>714</v>
      </c>
      <c r="AC57" t="s">
        <v>696</v>
      </c>
      <c r="AD57" t="s">
        <v>696</v>
      </c>
      <c r="AE57" t="s">
        <v>696</v>
      </c>
    </row>
    <row r="58" spans="1:31" x14ac:dyDescent="0.45">
      <c r="A58" s="194" t="s">
        <v>947</v>
      </c>
      <c r="B58" s="194" t="s">
        <v>948</v>
      </c>
      <c r="C58" s="194" t="s">
        <v>949</v>
      </c>
      <c r="D58" s="194" t="s">
        <v>947</v>
      </c>
      <c r="E58" s="194" t="s">
        <v>948</v>
      </c>
      <c r="F58" s="194" t="s">
        <v>948</v>
      </c>
      <c r="G58" s="194" t="s">
        <v>741</v>
      </c>
      <c r="H58" s="194" t="s">
        <v>741</v>
      </c>
      <c r="I58" s="194" t="s">
        <v>756</v>
      </c>
      <c r="J58" s="194" t="s">
        <v>743</v>
      </c>
      <c r="K58" s="194" t="s">
        <v>744</v>
      </c>
      <c r="L58" s="194" t="s">
        <v>743</v>
      </c>
      <c r="M58" s="194" t="s">
        <v>743</v>
      </c>
      <c r="N58" s="194" t="s">
        <v>757</v>
      </c>
      <c r="O58" s="194"/>
      <c r="P58" s="194" t="s">
        <v>746</v>
      </c>
      <c r="Q58" s="194" t="s">
        <v>747</v>
      </c>
      <c r="R58" s="194" t="s">
        <v>805</v>
      </c>
      <c r="S58" s="194"/>
      <c r="T58" s="194" t="s">
        <v>758</v>
      </c>
      <c r="U58" s="194" t="s">
        <v>759</v>
      </c>
      <c r="V58" s="194" t="s">
        <v>709</v>
      </c>
      <c r="W58" s="194" t="s">
        <v>710</v>
      </c>
      <c r="X58" s="194" t="s">
        <v>801</v>
      </c>
      <c r="Y58" s="194" t="s">
        <v>695</v>
      </c>
      <c r="Z58" s="194" t="s">
        <v>806</v>
      </c>
      <c r="AA58" s="194" t="s">
        <v>713</v>
      </c>
      <c r="AB58" s="194" t="s">
        <v>950</v>
      </c>
      <c r="AC58" s="194" t="s">
        <v>696</v>
      </c>
      <c r="AD58" s="194" t="s">
        <v>696</v>
      </c>
      <c r="AE58" s="194" t="s">
        <v>696</v>
      </c>
    </row>
    <row r="59" spans="1:31" x14ac:dyDescent="0.45">
      <c r="A59" t="s">
        <v>951</v>
      </c>
      <c r="B59" t="s">
        <v>107</v>
      </c>
      <c r="C59" t="s">
        <v>952</v>
      </c>
      <c r="D59" t="s">
        <v>951</v>
      </c>
      <c r="E59" t="s">
        <v>107</v>
      </c>
      <c r="F59" t="s">
        <v>107</v>
      </c>
      <c r="G59" t="s">
        <v>720</v>
      </c>
      <c r="H59" t="s">
        <v>720</v>
      </c>
      <c r="I59" t="s">
        <v>812</v>
      </c>
      <c r="J59" t="s">
        <v>701</v>
      </c>
      <c r="K59" t="s">
        <v>702</v>
      </c>
      <c r="L59" t="s">
        <v>701</v>
      </c>
      <c r="M59" t="s">
        <v>701</v>
      </c>
      <c r="N59" t="s">
        <v>703</v>
      </c>
      <c r="P59" t="s">
        <v>726</v>
      </c>
      <c r="Q59" t="s">
        <v>726</v>
      </c>
      <c r="R59" t="s">
        <v>814</v>
      </c>
      <c r="S59" t="s">
        <v>706</v>
      </c>
      <c r="T59" t="s">
        <v>772</v>
      </c>
      <c r="U59" t="s">
        <v>708</v>
      </c>
      <c r="V59" t="s">
        <v>709</v>
      </c>
      <c r="W59" t="s">
        <v>710</v>
      </c>
      <c r="X59" t="s">
        <v>729</v>
      </c>
      <c r="Y59" t="s">
        <v>730</v>
      </c>
      <c r="Z59" t="s">
        <v>712</v>
      </c>
      <c r="AA59" t="s">
        <v>713</v>
      </c>
      <c r="AB59" t="s">
        <v>854</v>
      </c>
      <c r="AC59" t="s">
        <v>715</v>
      </c>
      <c r="AE59" t="s">
        <v>717</v>
      </c>
    </row>
    <row r="60" spans="1:31" x14ac:dyDescent="0.45">
      <c r="A60" s="194" t="s">
        <v>953</v>
      </c>
      <c r="B60" s="194" t="s">
        <v>494</v>
      </c>
      <c r="C60" s="194" t="s">
        <v>954</v>
      </c>
      <c r="D60" s="194" t="s">
        <v>953</v>
      </c>
      <c r="E60" s="194" t="s">
        <v>494</v>
      </c>
      <c r="F60" s="194" t="s">
        <v>494</v>
      </c>
      <c r="G60" s="194" t="s">
        <v>685</v>
      </c>
      <c r="H60" s="194" t="s">
        <v>686</v>
      </c>
      <c r="I60" s="194" t="s">
        <v>734</v>
      </c>
      <c r="J60" s="194" t="s">
        <v>688</v>
      </c>
      <c r="K60" s="194" t="s">
        <v>689</v>
      </c>
      <c r="L60" s="194" t="s">
        <v>688</v>
      </c>
      <c r="M60" s="194" t="s">
        <v>688</v>
      </c>
      <c r="N60" s="194" t="s">
        <v>778</v>
      </c>
      <c r="O60" s="194"/>
      <c r="P60" s="194" t="s">
        <v>735</v>
      </c>
      <c r="Q60" s="194" t="s">
        <v>735</v>
      </c>
      <c r="R60" s="194" t="s">
        <v>736</v>
      </c>
      <c r="S60" s="194"/>
      <c r="T60" s="194" t="s">
        <v>691</v>
      </c>
      <c r="U60" s="194" t="s">
        <v>692</v>
      </c>
      <c r="V60" s="194" t="s">
        <v>709</v>
      </c>
      <c r="W60" s="194" t="s">
        <v>710</v>
      </c>
      <c r="X60" s="194" t="s">
        <v>751</v>
      </c>
      <c r="Y60" s="194" t="s">
        <v>730</v>
      </c>
      <c r="Z60" s="194" t="s">
        <v>712</v>
      </c>
      <c r="AA60" s="194" t="s">
        <v>713</v>
      </c>
      <c r="AB60" s="194" t="s">
        <v>955</v>
      </c>
      <c r="AC60" s="194" t="s">
        <v>696</v>
      </c>
      <c r="AD60" s="194" t="s">
        <v>696</v>
      </c>
      <c r="AE60" s="194" t="s">
        <v>696</v>
      </c>
    </row>
    <row r="61" spans="1:31" x14ac:dyDescent="0.45">
      <c r="A61" t="s">
        <v>956</v>
      </c>
      <c r="B61" t="s">
        <v>957</v>
      </c>
      <c r="C61" t="s">
        <v>958</v>
      </c>
      <c r="D61" t="s">
        <v>956</v>
      </c>
      <c r="E61" t="s">
        <v>957</v>
      </c>
      <c r="F61" t="s">
        <v>957</v>
      </c>
      <c r="G61" t="s">
        <v>741</v>
      </c>
      <c r="H61" t="s">
        <v>741</v>
      </c>
      <c r="I61" t="s">
        <v>959</v>
      </c>
      <c r="J61" t="s">
        <v>743</v>
      </c>
      <c r="K61" t="s">
        <v>744</v>
      </c>
      <c r="L61" t="s">
        <v>743</v>
      </c>
      <c r="M61" t="s">
        <v>743</v>
      </c>
      <c r="N61" t="s">
        <v>757</v>
      </c>
      <c r="P61" t="s">
        <v>746</v>
      </c>
      <c r="Q61" t="s">
        <v>747</v>
      </c>
      <c r="R61" t="s">
        <v>960</v>
      </c>
      <c r="T61" t="s">
        <v>758</v>
      </c>
      <c r="U61" t="s">
        <v>759</v>
      </c>
      <c r="V61" t="s">
        <v>709</v>
      </c>
      <c r="W61" t="s">
        <v>710</v>
      </c>
      <c r="X61" t="s">
        <v>801</v>
      </c>
      <c r="Y61" t="s">
        <v>695</v>
      </c>
      <c r="Z61" t="s">
        <v>806</v>
      </c>
      <c r="AA61" t="s">
        <v>713</v>
      </c>
      <c r="AB61" t="s">
        <v>714</v>
      </c>
      <c r="AC61" t="s">
        <v>696</v>
      </c>
      <c r="AD61" t="s">
        <v>696</v>
      </c>
      <c r="AE61" t="s">
        <v>696</v>
      </c>
    </row>
    <row r="62" spans="1:31" x14ac:dyDescent="0.45">
      <c r="A62" s="194" t="s">
        <v>961</v>
      </c>
      <c r="B62" s="194" t="s">
        <v>497</v>
      </c>
      <c r="C62" s="194" t="s">
        <v>962</v>
      </c>
      <c r="D62" s="194" t="s">
        <v>961</v>
      </c>
      <c r="E62" s="194" t="s">
        <v>497</v>
      </c>
      <c r="F62" s="194" t="s">
        <v>497</v>
      </c>
      <c r="G62" s="194" t="s">
        <v>685</v>
      </c>
      <c r="H62" s="194" t="s">
        <v>686</v>
      </c>
      <c r="I62" s="194" t="s">
        <v>734</v>
      </c>
      <c r="J62" s="194" t="s">
        <v>688</v>
      </c>
      <c r="K62" s="194" t="s">
        <v>689</v>
      </c>
      <c r="L62" s="194" t="s">
        <v>933</v>
      </c>
      <c r="M62" s="194" t="s">
        <v>690</v>
      </c>
      <c r="N62" s="194" t="s">
        <v>778</v>
      </c>
      <c r="O62" s="194"/>
      <c r="P62" s="194" t="s">
        <v>735</v>
      </c>
      <c r="Q62" s="194" t="s">
        <v>735</v>
      </c>
      <c r="R62" s="194" t="s">
        <v>736</v>
      </c>
      <c r="S62" s="194"/>
      <c r="T62" s="194" t="s">
        <v>691</v>
      </c>
      <c r="U62" s="194" t="s">
        <v>692</v>
      </c>
      <c r="V62" s="194" t="s">
        <v>709</v>
      </c>
      <c r="W62" s="194" t="s">
        <v>710</v>
      </c>
      <c r="X62" s="194" t="s">
        <v>751</v>
      </c>
      <c r="Y62" s="194" t="s">
        <v>730</v>
      </c>
      <c r="Z62" s="194" t="s">
        <v>752</v>
      </c>
      <c r="AA62" s="194" t="s">
        <v>713</v>
      </c>
      <c r="AB62" s="194" t="s">
        <v>714</v>
      </c>
      <c r="AC62" s="194" t="s">
        <v>696</v>
      </c>
      <c r="AD62" s="194" t="s">
        <v>696</v>
      </c>
      <c r="AE62" s="194" t="s">
        <v>696</v>
      </c>
    </row>
    <row r="63" spans="1:31" x14ac:dyDescent="0.45">
      <c r="A63" t="s">
        <v>963</v>
      </c>
      <c r="B63" t="s">
        <v>405</v>
      </c>
      <c r="C63" t="s">
        <v>964</v>
      </c>
      <c r="D63" t="s">
        <v>963</v>
      </c>
      <c r="E63" t="s">
        <v>405</v>
      </c>
      <c r="F63" t="s">
        <v>405</v>
      </c>
      <c r="G63" t="s">
        <v>720</v>
      </c>
      <c r="H63" t="s">
        <v>720</v>
      </c>
      <c r="I63" t="s">
        <v>965</v>
      </c>
      <c r="J63" t="s">
        <v>722</v>
      </c>
      <c r="K63" t="s">
        <v>723</v>
      </c>
      <c r="L63" t="s">
        <v>821</v>
      </c>
      <c r="M63" t="s">
        <v>821</v>
      </c>
      <c r="N63" t="s">
        <v>725</v>
      </c>
      <c r="P63" t="s">
        <v>769</v>
      </c>
      <c r="Q63" t="s">
        <v>966</v>
      </c>
      <c r="R63" t="s">
        <v>966</v>
      </c>
      <c r="T63" t="s">
        <v>772</v>
      </c>
      <c r="U63" t="s">
        <v>692</v>
      </c>
      <c r="V63" t="s">
        <v>709</v>
      </c>
      <c r="W63" t="s">
        <v>710</v>
      </c>
      <c r="X63" t="s">
        <v>729</v>
      </c>
      <c r="Y63" t="s">
        <v>730</v>
      </c>
      <c r="Z63" t="s">
        <v>712</v>
      </c>
      <c r="AA63" t="s">
        <v>713</v>
      </c>
      <c r="AB63" t="s">
        <v>967</v>
      </c>
      <c r="AC63" t="s">
        <v>696</v>
      </c>
      <c r="AD63" t="s">
        <v>696</v>
      </c>
      <c r="AE63" t="s">
        <v>696</v>
      </c>
    </row>
    <row r="64" spans="1:31" x14ac:dyDescent="0.45">
      <c r="A64" s="194" t="s">
        <v>968</v>
      </c>
      <c r="B64" s="194" t="s">
        <v>503</v>
      </c>
      <c r="C64" s="194" t="s">
        <v>969</v>
      </c>
      <c r="D64" s="194" t="s">
        <v>968</v>
      </c>
      <c r="E64" s="194" t="s">
        <v>503</v>
      </c>
      <c r="F64" s="194" t="s">
        <v>503</v>
      </c>
      <c r="G64" s="194" t="s">
        <v>776</v>
      </c>
      <c r="H64" s="194" t="s">
        <v>686</v>
      </c>
      <c r="I64" s="194" t="s">
        <v>776</v>
      </c>
      <c r="J64" s="194" t="s">
        <v>688</v>
      </c>
      <c r="K64" s="194" t="s">
        <v>689</v>
      </c>
      <c r="L64" s="194" t="s">
        <v>858</v>
      </c>
      <c r="M64" s="194" t="s">
        <v>858</v>
      </c>
      <c r="N64" s="194" t="s">
        <v>859</v>
      </c>
      <c r="O64" s="194"/>
      <c r="P64" s="194" t="s">
        <v>735</v>
      </c>
      <c r="Q64" s="194" t="s">
        <v>735</v>
      </c>
      <c r="R64" s="194" t="s">
        <v>779</v>
      </c>
      <c r="S64" s="194"/>
      <c r="T64" s="194" t="s">
        <v>691</v>
      </c>
      <c r="U64" s="194" t="s">
        <v>692</v>
      </c>
      <c r="V64" s="194" t="s">
        <v>709</v>
      </c>
      <c r="W64" s="194" t="s">
        <v>710</v>
      </c>
      <c r="X64" s="194" t="s">
        <v>751</v>
      </c>
      <c r="Y64" s="194" t="s">
        <v>730</v>
      </c>
      <c r="Z64" s="194" t="s">
        <v>752</v>
      </c>
      <c r="AA64" s="194" t="s">
        <v>713</v>
      </c>
      <c r="AB64" s="194" t="s">
        <v>714</v>
      </c>
      <c r="AC64" s="194" t="s">
        <v>696</v>
      </c>
      <c r="AD64" s="194" t="s">
        <v>696</v>
      </c>
      <c r="AE64" s="194" t="s">
        <v>696</v>
      </c>
    </row>
    <row r="65" spans="1:31" x14ac:dyDescent="0.45">
      <c r="A65" t="s">
        <v>970</v>
      </c>
      <c r="B65" t="s">
        <v>504</v>
      </c>
      <c r="C65" t="s">
        <v>971</v>
      </c>
      <c r="D65" t="s">
        <v>970</v>
      </c>
      <c r="E65" t="s">
        <v>504</v>
      </c>
      <c r="F65" t="s">
        <v>504</v>
      </c>
      <c r="G65" t="s">
        <v>720</v>
      </c>
      <c r="H65" t="s">
        <v>720</v>
      </c>
      <c r="I65" t="s">
        <v>965</v>
      </c>
      <c r="J65" t="s">
        <v>701</v>
      </c>
      <c r="K65" t="s">
        <v>702</v>
      </c>
      <c r="L65" t="s">
        <v>701</v>
      </c>
      <c r="M65" t="s">
        <v>701</v>
      </c>
      <c r="N65" t="s">
        <v>703</v>
      </c>
      <c r="P65" t="s">
        <v>769</v>
      </c>
      <c r="Q65" t="s">
        <v>966</v>
      </c>
      <c r="R65" t="s">
        <v>966</v>
      </c>
      <c r="T65" t="s">
        <v>772</v>
      </c>
      <c r="U65" t="s">
        <v>692</v>
      </c>
      <c r="V65" t="s">
        <v>709</v>
      </c>
      <c r="W65" t="s">
        <v>710</v>
      </c>
      <c r="X65" t="s">
        <v>729</v>
      </c>
      <c r="Y65" t="s">
        <v>730</v>
      </c>
      <c r="Z65" t="s">
        <v>712</v>
      </c>
      <c r="AA65" t="s">
        <v>713</v>
      </c>
      <c r="AB65" t="s">
        <v>714</v>
      </c>
      <c r="AC65" t="s">
        <v>696</v>
      </c>
      <c r="AD65" t="s">
        <v>696</v>
      </c>
      <c r="AE65" t="s">
        <v>696</v>
      </c>
    </row>
    <row r="66" spans="1:31" x14ac:dyDescent="0.45">
      <c r="A66" s="194" t="s">
        <v>509</v>
      </c>
      <c r="B66" s="194" t="s">
        <v>509</v>
      </c>
      <c r="C66" s="194" t="s">
        <v>972</v>
      </c>
      <c r="D66" s="194" t="s">
        <v>509</v>
      </c>
      <c r="E66" s="194" t="s">
        <v>509</v>
      </c>
      <c r="F66" s="194" t="s">
        <v>509</v>
      </c>
      <c r="G66" s="194" t="s">
        <v>720</v>
      </c>
      <c r="H66" s="194" t="s">
        <v>720</v>
      </c>
      <c r="I66" s="194" t="s">
        <v>812</v>
      </c>
      <c r="J66" s="194" t="s">
        <v>722</v>
      </c>
      <c r="K66" s="194" t="s">
        <v>723</v>
      </c>
      <c r="L66" s="194" t="s">
        <v>879</v>
      </c>
      <c r="M66" s="194" t="s">
        <v>880</v>
      </c>
      <c r="N66" s="194" t="s">
        <v>813</v>
      </c>
      <c r="O66" s="194"/>
      <c r="P66" s="194" t="s">
        <v>726</v>
      </c>
      <c r="Q66" s="194" t="s">
        <v>726</v>
      </c>
      <c r="R66" s="194" t="s">
        <v>814</v>
      </c>
      <c r="S66" s="194" t="s">
        <v>706</v>
      </c>
      <c r="T66" s="194" t="s">
        <v>728</v>
      </c>
      <c r="U66" s="194" t="s">
        <v>708</v>
      </c>
      <c r="V66" s="194" t="s">
        <v>709</v>
      </c>
      <c r="W66" s="194" t="s">
        <v>710</v>
      </c>
      <c r="X66" s="194" t="s">
        <v>711</v>
      </c>
      <c r="Y66" s="194" t="s">
        <v>711</v>
      </c>
      <c r="Z66" s="194" t="s">
        <v>712</v>
      </c>
      <c r="AA66" s="194" t="s">
        <v>713</v>
      </c>
      <c r="AB66" s="194" t="s">
        <v>731</v>
      </c>
      <c r="AC66" s="194" t="s">
        <v>696</v>
      </c>
      <c r="AD66" s="194" t="s">
        <v>696</v>
      </c>
      <c r="AE66" s="194" t="s">
        <v>717</v>
      </c>
    </row>
    <row r="67" spans="1:31" x14ac:dyDescent="0.45">
      <c r="A67" t="s">
        <v>973</v>
      </c>
      <c r="B67" t="s">
        <v>974</v>
      </c>
      <c r="C67" t="s">
        <v>975</v>
      </c>
      <c r="D67" t="s">
        <v>973</v>
      </c>
      <c r="E67" t="s">
        <v>974</v>
      </c>
      <c r="F67" t="s">
        <v>974</v>
      </c>
      <c r="G67" t="s">
        <v>741</v>
      </c>
      <c r="H67" t="s">
        <v>741</v>
      </c>
      <c r="I67" t="s">
        <v>742</v>
      </c>
      <c r="J67" t="s">
        <v>743</v>
      </c>
      <c r="K67" t="s">
        <v>744</v>
      </c>
      <c r="L67" t="s">
        <v>743</v>
      </c>
      <c r="M67" t="s">
        <v>743</v>
      </c>
      <c r="N67" t="s">
        <v>757</v>
      </c>
      <c r="P67" t="s">
        <v>746</v>
      </c>
      <c r="Q67" t="s">
        <v>747</v>
      </c>
      <c r="R67" t="s">
        <v>748</v>
      </c>
      <c r="T67" t="s">
        <v>758</v>
      </c>
      <c r="U67" t="s">
        <v>759</v>
      </c>
      <c r="V67" t="s">
        <v>709</v>
      </c>
      <c r="W67" t="s">
        <v>710</v>
      </c>
      <c r="X67" t="s">
        <v>801</v>
      </c>
      <c r="Y67" t="s">
        <v>695</v>
      </c>
      <c r="Z67" t="s">
        <v>806</v>
      </c>
      <c r="AA67" t="s">
        <v>713</v>
      </c>
      <c r="AB67" t="s">
        <v>714</v>
      </c>
      <c r="AC67" t="s">
        <v>696</v>
      </c>
      <c r="AD67" t="s">
        <v>696</v>
      </c>
      <c r="AE67" t="s">
        <v>696</v>
      </c>
    </row>
    <row r="68" spans="1:31" x14ac:dyDescent="0.45">
      <c r="A68" s="194" t="s">
        <v>976</v>
      </c>
      <c r="B68" s="194" t="s">
        <v>977</v>
      </c>
      <c r="C68" s="194" t="s">
        <v>978</v>
      </c>
      <c r="D68" s="194" t="s">
        <v>976</v>
      </c>
      <c r="E68" s="194" t="s">
        <v>977</v>
      </c>
      <c r="F68" s="194" t="s">
        <v>977</v>
      </c>
      <c r="G68" s="194" t="s">
        <v>741</v>
      </c>
      <c r="H68" s="194" t="s">
        <v>741</v>
      </c>
      <c r="I68" s="194" t="s">
        <v>959</v>
      </c>
      <c r="J68" s="194" t="s">
        <v>743</v>
      </c>
      <c r="K68" s="194" t="s">
        <v>744</v>
      </c>
      <c r="L68" s="194" t="s">
        <v>743</v>
      </c>
      <c r="M68" s="194" t="s">
        <v>743</v>
      </c>
      <c r="N68" s="194" t="s">
        <v>846</v>
      </c>
      <c r="O68" s="194"/>
      <c r="P68" s="194" t="s">
        <v>746</v>
      </c>
      <c r="Q68" s="194" t="s">
        <v>747</v>
      </c>
      <c r="R68" s="194" t="s">
        <v>960</v>
      </c>
      <c r="S68" s="194"/>
      <c r="T68" s="194" t="s">
        <v>758</v>
      </c>
      <c r="U68" s="194" t="s">
        <v>759</v>
      </c>
      <c r="V68" s="194" t="s">
        <v>709</v>
      </c>
      <c r="W68" s="194" t="s">
        <v>710</v>
      </c>
      <c r="X68" s="194" t="s">
        <v>801</v>
      </c>
      <c r="Y68" s="194" t="s">
        <v>695</v>
      </c>
      <c r="Z68" s="194" t="s">
        <v>806</v>
      </c>
      <c r="AA68" s="194" t="s">
        <v>713</v>
      </c>
      <c r="AB68" s="194" t="s">
        <v>979</v>
      </c>
      <c r="AC68" s="194" t="s">
        <v>696</v>
      </c>
      <c r="AD68" s="194" t="s">
        <v>696</v>
      </c>
      <c r="AE68" s="194" t="s">
        <v>696</v>
      </c>
    </row>
    <row r="69" spans="1:31" x14ac:dyDescent="0.45">
      <c r="A69" t="s">
        <v>980</v>
      </c>
      <c r="B69" t="s">
        <v>95</v>
      </c>
      <c r="C69" t="s">
        <v>981</v>
      </c>
      <c r="D69" t="s">
        <v>980</v>
      </c>
      <c r="E69" t="s">
        <v>95</v>
      </c>
      <c r="F69" t="s">
        <v>95</v>
      </c>
      <c r="G69" t="s">
        <v>720</v>
      </c>
      <c r="H69" t="s">
        <v>720</v>
      </c>
      <c r="I69" t="s">
        <v>812</v>
      </c>
      <c r="J69" t="s">
        <v>722</v>
      </c>
      <c r="K69" t="s">
        <v>723</v>
      </c>
      <c r="L69" t="s">
        <v>879</v>
      </c>
      <c r="M69" t="s">
        <v>880</v>
      </c>
      <c r="N69" t="s">
        <v>813</v>
      </c>
      <c r="P69" t="s">
        <v>726</v>
      </c>
      <c r="Q69" t="s">
        <v>726</v>
      </c>
      <c r="R69" t="s">
        <v>814</v>
      </c>
      <c r="S69" t="s">
        <v>706</v>
      </c>
      <c r="T69" t="s">
        <v>728</v>
      </c>
      <c r="U69" t="s">
        <v>708</v>
      </c>
      <c r="V69" t="s">
        <v>709</v>
      </c>
      <c r="W69" t="s">
        <v>710</v>
      </c>
      <c r="X69" t="s">
        <v>711</v>
      </c>
      <c r="Y69" t="s">
        <v>711</v>
      </c>
      <c r="Z69" t="s">
        <v>712</v>
      </c>
      <c r="AA69" t="s">
        <v>713</v>
      </c>
      <c r="AB69" t="s">
        <v>714</v>
      </c>
      <c r="AC69" t="s">
        <v>715</v>
      </c>
      <c r="AD69" t="s">
        <v>716</v>
      </c>
      <c r="AE69" t="s">
        <v>717</v>
      </c>
    </row>
    <row r="70" spans="1:31" x14ac:dyDescent="0.45">
      <c r="A70" s="194" t="s">
        <v>982</v>
      </c>
      <c r="B70" s="194" t="s">
        <v>982</v>
      </c>
      <c r="C70" s="194" t="s">
        <v>983</v>
      </c>
      <c r="D70" s="194"/>
      <c r="E70" s="194"/>
      <c r="F70" s="194"/>
      <c r="G70" s="194"/>
      <c r="H70" s="194"/>
      <c r="I70" s="194"/>
      <c r="J70" s="194"/>
      <c r="K70" s="194"/>
      <c r="L70" s="194"/>
      <c r="M70" s="194"/>
      <c r="N70" s="194"/>
      <c r="O70" s="194"/>
      <c r="P70" s="194"/>
      <c r="Q70" s="194"/>
      <c r="R70" s="194"/>
      <c r="S70" s="194"/>
      <c r="T70" s="194"/>
      <c r="U70" s="194"/>
      <c r="V70" s="194"/>
      <c r="W70" s="194"/>
      <c r="X70" s="194"/>
      <c r="Y70" s="194"/>
      <c r="Z70" s="194"/>
      <c r="AA70" s="194"/>
      <c r="AB70" s="194"/>
      <c r="AC70" s="194" t="s">
        <v>696</v>
      </c>
      <c r="AD70" s="194" t="s">
        <v>696</v>
      </c>
      <c r="AE70" s="194" t="s">
        <v>696</v>
      </c>
    </row>
    <row r="71" spans="1:31" x14ac:dyDescent="0.45">
      <c r="A71" t="s">
        <v>984</v>
      </c>
      <c r="B71" t="s">
        <v>985</v>
      </c>
      <c r="C71" t="s">
        <v>986</v>
      </c>
      <c r="D71" t="s">
        <v>984</v>
      </c>
      <c r="E71" t="s">
        <v>985</v>
      </c>
      <c r="F71" t="s">
        <v>985</v>
      </c>
      <c r="G71" t="s">
        <v>741</v>
      </c>
      <c r="H71" t="s">
        <v>741</v>
      </c>
      <c r="I71" t="s">
        <v>959</v>
      </c>
      <c r="J71" t="s">
        <v>743</v>
      </c>
      <c r="K71" t="s">
        <v>744</v>
      </c>
      <c r="L71" t="s">
        <v>743</v>
      </c>
      <c r="M71" t="s">
        <v>743</v>
      </c>
      <c r="N71" t="s">
        <v>757</v>
      </c>
      <c r="P71" t="s">
        <v>746</v>
      </c>
      <c r="Q71" t="s">
        <v>747</v>
      </c>
      <c r="R71" t="s">
        <v>960</v>
      </c>
      <c r="T71" t="s">
        <v>758</v>
      </c>
      <c r="U71" t="s">
        <v>759</v>
      </c>
      <c r="V71" t="s">
        <v>709</v>
      </c>
      <c r="W71" t="s">
        <v>710</v>
      </c>
      <c r="X71" t="s">
        <v>801</v>
      </c>
      <c r="Y71" t="s">
        <v>695</v>
      </c>
      <c r="Z71" t="s">
        <v>806</v>
      </c>
      <c r="AA71" t="s">
        <v>713</v>
      </c>
      <c r="AB71" t="s">
        <v>714</v>
      </c>
      <c r="AC71" t="s">
        <v>696</v>
      </c>
      <c r="AD71" t="s">
        <v>696</v>
      </c>
      <c r="AE71" t="s">
        <v>696</v>
      </c>
    </row>
    <row r="72" spans="1:31" x14ac:dyDescent="0.45">
      <c r="A72" s="194" t="s">
        <v>987</v>
      </c>
      <c r="B72" s="194" t="s">
        <v>515</v>
      </c>
      <c r="C72" s="194" t="s">
        <v>988</v>
      </c>
      <c r="D72" s="194" t="s">
        <v>987</v>
      </c>
      <c r="E72" s="194" t="s">
        <v>515</v>
      </c>
      <c r="F72" s="194" t="s">
        <v>515</v>
      </c>
      <c r="G72" s="194" t="s">
        <v>421</v>
      </c>
      <c r="H72" s="194" t="s">
        <v>785</v>
      </c>
      <c r="I72" s="194" t="s">
        <v>989</v>
      </c>
      <c r="J72" s="194" t="s">
        <v>787</v>
      </c>
      <c r="K72" s="194" t="s">
        <v>788</v>
      </c>
      <c r="L72" s="194" t="s">
        <v>787</v>
      </c>
      <c r="M72" s="194" t="s">
        <v>789</v>
      </c>
      <c r="N72" s="194" t="s">
        <v>896</v>
      </c>
      <c r="O72" s="194"/>
      <c r="P72" s="194" t="s">
        <v>790</v>
      </c>
      <c r="Q72" s="194" t="s">
        <v>791</v>
      </c>
      <c r="R72" s="194" t="s">
        <v>990</v>
      </c>
      <c r="S72" s="194"/>
      <c r="T72" s="194" t="s">
        <v>871</v>
      </c>
      <c r="U72" s="194" t="s">
        <v>692</v>
      </c>
      <c r="V72" s="194" t="s">
        <v>709</v>
      </c>
      <c r="W72" s="194" t="s">
        <v>710</v>
      </c>
      <c r="X72" s="194" t="s">
        <v>751</v>
      </c>
      <c r="Y72" s="194" t="s">
        <v>730</v>
      </c>
      <c r="Z72" s="194" t="s">
        <v>712</v>
      </c>
      <c r="AA72" s="194" t="s">
        <v>713</v>
      </c>
      <c r="AB72" s="194" t="s">
        <v>714</v>
      </c>
      <c r="AC72" s="194" t="s">
        <v>696</v>
      </c>
      <c r="AD72" s="194" t="s">
        <v>696</v>
      </c>
      <c r="AE72" s="194" t="s">
        <v>696</v>
      </c>
    </row>
    <row r="73" spans="1:31" x14ac:dyDescent="0.45">
      <c r="A73" t="s">
        <v>991</v>
      </c>
      <c r="B73" t="s">
        <v>992</v>
      </c>
      <c r="C73" t="s">
        <v>993</v>
      </c>
      <c r="D73" t="s">
        <v>991</v>
      </c>
      <c r="E73" t="s">
        <v>992</v>
      </c>
      <c r="F73" t="s">
        <v>992</v>
      </c>
      <c r="G73" t="s">
        <v>741</v>
      </c>
      <c r="H73" t="s">
        <v>741</v>
      </c>
      <c r="I73" t="s">
        <v>756</v>
      </c>
      <c r="J73" t="s">
        <v>743</v>
      </c>
      <c r="K73" t="s">
        <v>744</v>
      </c>
      <c r="L73" t="s">
        <v>743</v>
      </c>
      <c r="M73" t="s">
        <v>743</v>
      </c>
      <c r="N73" t="s">
        <v>757</v>
      </c>
      <c r="P73" t="s">
        <v>746</v>
      </c>
      <c r="Q73" t="s">
        <v>747</v>
      </c>
      <c r="R73" t="s">
        <v>805</v>
      </c>
      <c r="T73" t="s">
        <v>758</v>
      </c>
      <c r="U73" t="s">
        <v>759</v>
      </c>
      <c r="V73" t="s">
        <v>709</v>
      </c>
      <c r="W73" t="s">
        <v>710</v>
      </c>
      <c r="X73" t="s">
        <v>801</v>
      </c>
      <c r="Y73" t="s">
        <v>695</v>
      </c>
      <c r="Z73" t="s">
        <v>806</v>
      </c>
      <c r="AA73" t="s">
        <v>713</v>
      </c>
      <c r="AB73" t="s">
        <v>714</v>
      </c>
      <c r="AC73" t="s">
        <v>696</v>
      </c>
      <c r="AD73" t="s">
        <v>696</v>
      </c>
      <c r="AE73" t="s">
        <v>696</v>
      </c>
    </row>
    <row r="74" spans="1:31" x14ac:dyDescent="0.45">
      <c r="A74" s="194" t="s">
        <v>994</v>
      </c>
      <c r="B74" s="194" t="s">
        <v>995</v>
      </c>
      <c r="C74" s="194" t="s">
        <v>996</v>
      </c>
      <c r="D74" s="194" t="s">
        <v>994</v>
      </c>
      <c r="E74" s="194" t="s">
        <v>570</v>
      </c>
      <c r="F74" s="194" t="s">
        <v>997</v>
      </c>
      <c r="G74" s="194" t="s">
        <v>421</v>
      </c>
      <c r="H74" s="194" t="s">
        <v>785</v>
      </c>
      <c r="I74" s="194" t="s">
        <v>570</v>
      </c>
      <c r="J74" s="194" t="s">
        <v>787</v>
      </c>
      <c r="K74" s="194" t="s">
        <v>788</v>
      </c>
      <c r="L74" s="194" t="s">
        <v>787</v>
      </c>
      <c r="M74" s="194" t="s">
        <v>789</v>
      </c>
      <c r="N74" s="194" t="s">
        <v>896</v>
      </c>
      <c r="O74" s="194"/>
      <c r="P74" s="194" t="s">
        <v>790</v>
      </c>
      <c r="Q74" s="194" t="s">
        <v>791</v>
      </c>
      <c r="R74" s="194" t="s">
        <v>998</v>
      </c>
      <c r="S74" s="194"/>
      <c r="T74" s="194" t="s">
        <v>871</v>
      </c>
      <c r="U74" s="194" t="s">
        <v>692</v>
      </c>
      <c r="V74" s="194" t="s">
        <v>709</v>
      </c>
      <c r="W74" s="194" t="s">
        <v>710</v>
      </c>
      <c r="X74" s="194" t="s">
        <v>729</v>
      </c>
      <c r="Y74" s="194" t="s">
        <v>730</v>
      </c>
      <c r="Z74" s="194" t="s">
        <v>712</v>
      </c>
      <c r="AA74" s="194" t="s">
        <v>713</v>
      </c>
      <c r="AB74" s="194" t="s">
        <v>999</v>
      </c>
      <c r="AC74" s="194" t="s">
        <v>696</v>
      </c>
      <c r="AD74" s="194" t="s">
        <v>696</v>
      </c>
      <c r="AE74" s="194" t="s">
        <v>696</v>
      </c>
    </row>
    <row r="75" spans="1:31" x14ac:dyDescent="0.45">
      <c r="A75" t="s">
        <v>1000</v>
      </c>
      <c r="B75" t="s">
        <v>518</v>
      </c>
      <c r="C75" t="s">
        <v>1001</v>
      </c>
      <c r="D75" t="s">
        <v>1000</v>
      </c>
      <c r="E75" t="s">
        <v>518</v>
      </c>
      <c r="F75" t="s">
        <v>518</v>
      </c>
      <c r="G75" t="s">
        <v>720</v>
      </c>
      <c r="H75" t="s">
        <v>720</v>
      </c>
      <c r="I75" t="s">
        <v>721</v>
      </c>
      <c r="J75" t="s">
        <v>722</v>
      </c>
      <c r="K75" t="s">
        <v>723</v>
      </c>
      <c r="L75" t="s">
        <v>724</v>
      </c>
      <c r="M75" t="s">
        <v>724</v>
      </c>
      <c r="N75" t="s">
        <v>725</v>
      </c>
      <c r="P75" t="s">
        <v>726</v>
      </c>
      <c r="Q75" t="s">
        <v>726</v>
      </c>
      <c r="R75" t="s">
        <v>727</v>
      </c>
      <c r="T75" t="s">
        <v>823</v>
      </c>
      <c r="U75" t="s">
        <v>692</v>
      </c>
      <c r="V75" t="s">
        <v>709</v>
      </c>
      <c r="W75" t="s">
        <v>710</v>
      </c>
      <c r="X75" t="s">
        <v>751</v>
      </c>
      <c r="Y75" t="s">
        <v>730</v>
      </c>
      <c r="Z75" t="s">
        <v>806</v>
      </c>
      <c r="AA75" t="s">
        <v>713</v>
      </c>
      <c r="AB75" t="s">
        <v>714</v>
      </c>
      <c r="AC75" t="s">
        <v>715</v>
      </c>
      <c r="AE75" t="s">
        <v>696</v>
      </c>
    </row>
    <row r="76" spans="1:31" x14ac:dyDescent="0.45">
      <c r="A76" s="194" t="s">
        <v>1002</v>
      </c>
      <c r="B76" s="194" t="s">
        <v>1003</v>
      </c>
      <c r="C76" s="194" t="s">
        <v>1004</v>
      </c>
      <c r="D76" s="194" t="s">
        <v>1002</v>
      </c>
      <c r="E76" s="194" t="s">
        <v>1005</v>
      </c>
      <c r="F76" s="194" t="s">
        <v>1003</v>
      </c>
      <c r="G76" s="194" t="s">
        <v>741</v>
      </c>
      <c r="H76" s="194" t="s">
        <v>741</v>
      </c>
      <c r="I76" s="194" t="s">
        <v>959</v>
      </c>
      <c r="J76" s="194" t="s">
        <v>743</v>
      </c>
      <c r="K76" s="194" t="s">
        <v>744</v>
      </c>
      <c r="L76" s="194" t="s">
        <v>743</v>
      </c>
      <c r="M76" s="194" t="s">
        <v>743</v>
      </c>
      <c r="N76" s="194" t="s">
        <v>757</v>
      </c>
      <c r="O76" s="194"/>
      <c r="P76" s="194" t="s">
        <v>746</v>
      </c>
      <c r="Q76" s="194" t="s">
        <v>747</v>
      </c>
      <c r="R76" s="194" t="s">
        <v>960</v>
      </c>
      <c r="S76" s="194"/>
      <c r="T76" s="194" t="s">
        <v>758</v>
      </c>
      <c r="U76" s="194" t="s">
        <v>759</v>
      </c>
      <c r="V76" s="194" t="s">
        <v>709</v>
      </c>
      <c r="W76" s="194" t="s">
        <v>710</v>
      </c>
      <c r="X76" s="194" t="s">
        <v>801</v>
      </c>
      <c r="Y76" s="194" t="s">
        <v>695</v>
      </c>
      <c r="Z76" s="194" t="s">
        <v>752</v>
      </c>
      <c r="AA76" s="194" t="s">
        <v>713</v>
      </c>
      <c r="AB76" s="194" t="s">
        <v>714</v>
      </c>
      <c r="AC76" s="194" t="s">
        <v>696</v>
      </c>
      <c r="AD76" s="194" t="s">
        <v>696</v>
      </c>
      <c r="AE76" s="194" t="s">
        <v>696</v>
      </c>
    </row>
    <row r="77" spans="1:31" x14ac:dyDescent="0.45">
      <c r="A77" t="s">
        <v>522</v>
      </c>
      <c r="B77" t="s">
        <v>522</v>
      </c>
      <c r="C77" t="s">
        <v>1006</v>
      </c>
      <c r="D77" t="s">
        <v>522</v>
      </c>
      <c r="E77" t="s">
        <v>522</v>
      </c>
      <c r="F77" t="s">
        <v>522</v>
      </c>
      <c r="G77" t="s">
        <v>699</v>
      </c>
      <c r="H77" t="s">
        <v>699</v>
      </c>
      <c r="I77" t="s">
        <v>767</v>
      </c>
      <c r="J77" t="s">
        <v>743</v>
      </c>
      <c r="K77" t="s">
        <v>744</v>
      </c>
      <c r="L77" t="s">
        <v>743</v>
      </c>
      <c r="M77" t="s">
        <v>743</v>
      </c>
      <c r="N77" t="s">
        <v>745</v>
      </c>
      <c r="P77" t="s">
        <v>769</v>
      </c>
      <c r="Q77" t="s">
        <v>770</v>
      </c>
      <c r="R77" t="s">
        <v>771</v>
      </c>
      <c r="T77" t="s">
        <v>749</v>
      </c>
      <c r="U77" t="s">
        <v>750</v>
      </c>
      <c r="V77" t="s">
        <v>709</v>
      </c>
      <c r="W77" t="s">
        <v>710</v>
      </c>
      <c r="X77" t="s">
        <v>751</v>
      </c>
      <c r="Y77" t="s">
        <v>730</v>
      </c>
      <c r="Z77" t="s">
        <v>752</v>
      </c>
      <c r="AA77" t="s">
        <v>713</v>
      </c>
      <c r="AB77" t="s">
        <v>1007</v>
      </c>
      <c r="AC77" t="s">
        <v>696</v>
      </c>
      <c r="AD77" t="s">
        <v>696</v>
      </c>
      <c r="AE77" t="s">
        <v>696</v>
      </c>
    </row>
    <row r="78" spans="1:31" x14ac:dyDescent="0.45">
      <c r="A78" s="194" t="s">
        <v>1008</v>
      </c>
      <c r="B78" s="194" t="s">
        <v>100</v>
      </c>
      <c r="C78" s="194" t="s">
        <v>1009</v>
      </c>
      <c r="D78" s="194" t="s">
        <v>1008</v>
      </c>
      <c r="E78" s="194" t="s">
        <v>100</v>
      </c>
      <c r="F78" s="194" t="s">
        <v>100</v>
      </c>
      <c r="G78" s="194" t="s">
        <v>720</v>
      </c>
      <c r="H78" s="194" t="s">
        <v>720</v>
      </c>
      <c r="I78" s="194" t="s">
        <v>820</v>
      </c>
      <c r="J78" s="194" t="s">
        <v>722</v>
      </c>
      <c r="K78" s="194" t="s">
        <v>723</v>
      </c>
      <c r="L78" s="194" t="s">
        <v>821</v>
      </c>
      <c r="M78" s="194" t="s">
        <v>821</v>
      </c>
      <c r="N78" s="194" t="s">
        <v>725</v>
      </c>
      <c r="O78" s="194"/>
      <c r="P78" s="194" t="s">
        <v>726</v>
      </c>
      <c r="Q78" s="194" t="s">
        <v>726</v>
      </c>
      <c r="R78" s="194" t="s">
        <v>822</v>
      </c>
      <c r="S78" s="194"/>
      <c r="T78" s="194" t="s">
        <v>823</v>
      </c>
      <c r="U78" s="194" t="s">
        <v>692</v>
      </c>
      <c r="V78" s="194" t="s">
        <v>709</v>
      </c>
      <c r="W78" s="194" t="s">
        <v>710</v>
      </c>
      <c r="X78" s="194" t="s">
        <v>729</v>
      </c>
      <c r="Y78" s="194" t="s">
        <v>730</v>
      </c>
      <c r="Z78" s="194" t="s">
        <v>712</v>
      </c>
      <c r="AA78" s="194" t="s">
        <v>713</v>
      </c>
      <c r="AB78" s="194" t="s">
        <v>714</v>
      </c>
      <c r="AC78" s="194" t="s">
        <v>715</v>
      </c>
      <c r="AD78" s="194" t="s">
        <v>716</v>
      </c>
      <c r="AE78" s="194" t="s">
        <v>717</v>
      </c>
    </row>
    <row r="79" spans="1:31" x14ac:dyDescent="0.45">
      <c r="A79" t="s">
        <v>1010</v>
      </c>
      <c r="B79" t="s">
        <v>528</v>
      </c>
      <c r="C79" t="s">
        <v>1011</v>
      </c>
      <c r="D79" t="s">
        <v>1010</v>
      </c>
      <c r="E79" t="s">
        <v>528</v>
      </c>
      <c r="F79" t="s">
        <v>528</v>
      </c>
      <c r="G79" t="s">
        <v>720</v>
      </c>
      <c r="H79" t="s">
        <v>720</v>
      </c>
      <c r="I79" t="s">
        <v>820</v>
      </c>
      <c r="J79" t="s">
        <v>722</v>
      </c>
      <c r="K79" t="s">
        <v>723</v>
      </c>
      <c r="L79" t="s">
        <v>821</v>
      </c>
      <c r="M79" t="s">
        <v>821</v>
      </c>
      <c r="N79" t="s">
        <v>725</v>
      </c>
      <c r="P79" t="s">
        <v>726</v>
      </c>
      <c r="Q79" t="s">
        <v>726</v>
      </c>
      <c r="R79" t="s">
        <v>822</v>
      </c>
      <c r="S79" t="s">
        <v>706</v>
      </c>
      <c r="T79" t="s">
        <v>823</v>
      </c>
      <c r="U79" t="s">
        <v>708</v>
      </c>
      <c r="V79" t="s">
        <v>709</v>
      </c>
      <c r="W79" t="s">
        <v>710</v>
      </c>
      <c r="X79" t="s">
        <v>711</v>
      </c>
      <c r="Y79" t="s">
        <v>711</v>
      </c>
      <c r="Z79" t="s">
        <v>712</v>
      </c>
      <c r="AA79" t="s">
        <v>713</v>
      </c>
      <c r="AB79" t="s">
        <v>714</v>
      </c>
      <c r="AC79" t="s">
        <v>715</v>
      </c>
      <c r="AE79" t="s">
        <v>717</v>
      </c>
    </row>
    <row r="80" spans="1:31" x14ac:dyDescent="0.45">
      <c r="A80" s="194" t="s">
        <v>1012</v>
      </c>
      <c r="B80" s="194" t="s">
        <v>1012</v>
      </c>
      <c r="C80" s="194" t="s">
        <v>1013</v>
      </c>
      <c r="D80" s="194" t="s">
        <v>1012</v>
      </c>
      <c r="E80" s="194" t="s">
        <v>1012</v>
      </c>
      <c r="F80" s="194" t="s">
        <v>1012</v>
      </c>
      <c r="G80" s="194" t="s">
        <v>685</v>
      </c>
      <c r="H80" s="194" t="s">
        <v>686</v>
      </c>
      <c r="I80" s="194" t="s">
        <v>734</v>
      </c>
      <c r="J80" s="194" t="s">
        <v>688</v>
      </c>
      <c r="K80" s="194" t="s">
        <v>689</v>
      </c>
      <c r="L80" s="194" t="s">
        <v>933</v>
      </c>
      <c r="M80" s="194" t="s">
        <v>690</v>
      </c>
      <c r="N80" s="194"/>
      <c r="O80" s="194"/>
      <c r="P80" s="194" t="s">
        <v>735</v>
      </c>
      <c r="Q80" s="194" t="s">
        <v>735</v>
      </c>
      <c r="R80" s="194" t="s">
        <v>736</v>
      </c>
      <c r="S80" s="194"/>
      <c r="T80" s="194"/>
      <c r="U80" s="194" t="s">
        <v>692</v>
      </c>
      <c r="V80" s="194" t="s">
        <v>693</v>
      </c>
      <c r="W80" s="194" t="s">
        <v>694</v>
      </c>
      <c r="X80" s="194"/>
      <c r="Y80" s="194"/>
      <c r="Z80" s="194"/>
      <c r="AA80" s="194" t="s">
        <v>737</v>
      </c>
      <c r="AB80" s="194" t="s">
        <v>854</v>
      </c>
      <c r="AC80" s="194" t="s">
        <v>696</v>
      </c>
      <c r="AD80" s="194" t="s">
        <v>696</v>
      </c>
      <c r="AE80" s="194" t="s">
        <v>696</v>
      </c>
    </row>
    <row r="81" spans="1:31" x14ac:dyDescent="0.45">
      <c r="A81" t="s">
        <v>1014</v>
      </c>
      <c r="B81" t="s">
        <v>519</v>
      </c>
      <c r="C81" t="s">
        <v>1015</v>
      </c>
      <c r="D81" t="s">
        <v>1016</v>
      </c>
      <c r="E81" t="s">
        <v>519</v>
      </c>
      <c r="F81" t="s">
        <v>519</v>
      </c>
      <c r="G81" t="s">
        <v>720</v>
      </c>
      <c r="H81" t="s">
        <v>720</v>
      </c>
      <c r="I81" t="s">
        <v>820</v>
      </c>
      <c r="J81" t="s">
        <v>722</v>
      </c>
      <c r="K81" t="s">
        <v>723</v>
      </c>
      <c r="L81" t="s">
        <v>821</v>
      </c>
      <c r="M81" t="s">
        <v>821</v>
      </c>
      <c r="N81" t="s">
        <v>725</v>
      </c>
      <c r="P81" t="s">
        <v>726</v>
      </c>
      <c r="Q81" t="s">
        <v>726</v>
      </c>
      <c r="R81" t="s">
        <v>822</v>
      </c>
      <c r="S81" t="s">
        <v>706</v>
      </c>
      <c r="T81" t="s">
        <v>823</v>
      </c>
      <c r="U81" t="s">
        <v>708</v>
      </c>
      <c r="V81" t="s">
        <v>709</v>
      </c>
      <c r="W81" t="s">
        <v>710</v>
      </c>
      <c r="X81" t="s">
        <v>711</v>
      </c>
      <c r="Y81" t="s">
        <v>711</v>
      </c>
      <c r="Z81" t="s">
        <v>712</v>
      </c>
      <c r="AA81" t="s">
        <v>713</v>
      </c>
      <c r="AB81" t="s">
        <v>714</v>
      </c>
      <c r="AC81" t="s">
        <v>715</v>
      </c>
      <c r="AE81" t="s">
        <v>717</v>
      </c>
    </row>
    <row r="82" spans="1:31" x14ac:dyDescent="0.45">
      <c r="A82" s="194" t="s">
        <v>1017</v>
      </c>
      <c r="B82" s="194" t="s">
        <v>109</v>
      </c>
      <c r="C82" s="194" t="s">
        <v>1018</v>
      </c>
      <c r="D82" s="194" t="s">
        <v>1017</v>
      </c>
      <c r="E82" s="194" t="s">
        <v>109</v>
      </c>
      <c r="F82" s="194" t="s">
        <v>109</v>
      </c>
      <c r="G82" s="194" t="s">
        <v>720</v>
      </c>
      <c r="H82" s="194" t="s">
        <v>720</v>
      </c>
      <c r="I82" s="194" t="s">
        <v>820</v>
      </c>
      <c r="J82" s="194" t="s">
        <v>722</v>
      </c>
      <c r="K82" s="194" t="s">
        <v>723</v>
      </c>
      <c r="L82" s="194" t="s">
        <v>821</v>
      </c>
      <c r="M82" s="194" t="s">
        <v>821</v>
      </c>
      <c r="N82" s="194" t="s">
        <v>725</v>
      </c>
      <c r="O82" s="194"/>
      <c r="P82" s="194" t="s">
        <v>726</v>
      </c>
      <c r="Q82" s="194" t="s">
        <v>726</v>
      </c>
      <c r="R82" s="194" t="s">
        <v>822</v>
      </c>
      <c r="S82" s="194" t="s">
        <v>706</v>
      </c>
      <c r="T82" s="194" t="s">
        <v>823</v>
      </c>
      <c r="U82" s="194" t="s">
        <v>708</v>
      </c>
      <c r="V82" s="194" t="s">
        <v>709</v>
      </c>
      <c r="W82" s="194" t="s">
        <v>710</v>
      </c>
      <c r="X82" s="194" t="s">
        <v>711</v>
      </c>
      <c r="Y82" s="194" t="s">
        <v>711</v>
      </c>
      <c r="Z82" s="194" t="s">
        <v>712</v>
      </c>
      <c r="AA82" s="194" t="s">
        <v>713</v>
      </c>
      <c r="AB82" s="194" t="s">
        <v>714</v>
      </c>
      <c r="AC82" s="194" t="s">
        <v>715</v>
      </c>
      <c r="AD82" s="194"/>
      <c r="AE82" s="194" t="s">
        <v>717</v>
      </c>
    </row>
    <row r="83" spans="1:31" x14ac:dyDescent="0.45">
      <c r="A83" t="s">
        <v>1019</v>
      </c>
      <c r="B83" t="s">
        <v>508</v>
      </c>
      <c r="C83" t="s">
        <v>1020</v>
      </c>
      <c r="D83" t="s">
        <v>1019</v>
      </c>
      <c r="E83" t="s">
        <v>508</v>
      </c>
      <c r="F83" t="s">
        <v>508</v>
      </c>
      <c r="G83" t="s">
        <v>720</v>
      </c>
      <c r="H83" t="s">
        <v>720</v>
      </c>
      <c r="I83" t="s">
        <v>721</v>
      </c>
      <c r="J83" t="s">
        <v>722</v>
      </c>
      <c r="K83" t="s">
        <v>723</v>
      </c>
      <c r="L83" t="s">
        <v>724</v>
      </c>
      <c r="M83" t="s">
        <v>724</v>
      </c>
      <c r="N83" t="s">
        <v>725</v>
      </c>
      <c r="P83" t="s">
        <v>726</v>
      </c>
      <c r="Q83" t="s">
        <v>726</v>
      </c>
      <c r="R83" t="s">
        <v>727</v>
      </c>
      <c r="S83" t="s">
        <v>706</v>
      </c>
      <c r="T83" t="s">
        <v>823</v>
      </c>
      <c r="U83" t="s">
        <v>692</v>
      </c>
      <c r="V83" t="s">
        <v>709</v>
      </c>
      <c r="W83" t="s">
        <v>710</v>
      </c>
      <c r="X83" t="s">
        <v>751</v>
      </c>
      <c r="Y83" t="s">
        <v>730</v>
      </c>
      <c r="Z83" t="s">
        <v>806</v>
      </c>
      <c r="AA83" t="s">
        <v>713</v>
      </c>
      <c r="AB83" t="s">
        <v>1021</v>
      </c>
      <c r="AC83" t="s">
        <v>696</v>
      </c>
      <c r="AD83" t="s">
        <v>696</v>
      </c>
      <c r="AE83" t="s">
        <v>696</v>
      </c>
    </row>
    <row r="84" spans="1:31" x14ac:dyDescent="0.45">
      <c r="A84" s="194" t="s">
        <v>1022</v>
      </c>
      <c r="B84" s="194" t="s">
        <v>1023</v>
      </c>
      <c r="C84" s="194" t="s">
        <v>1024</v>
      </c>
      <c r="D84" s="194" t="s">
        <v>1022</v>
      </c>
      <c r="E84" s="194" t="s">
        <v>1023</v>
      </c>
      <c r="F84" s="194" t="s">
        <v>1023</v>
      </c>
      <c r="G84" s="194" t="s">
        <v>741</v>
      </c>
      <c r="H84" s="194" t="s">
        <v>741</v>
      </c>
      <c r="I84" s="194" t="s">
        <v>742</v>
      </c>
      <c r="J84" s="194" t="s">
        <v>743</v>
      </c>
      <c r="K84" s="194" t="s">
        <v>744</v>
      </c>
      <c r="L84" s="194" t="s">
        <v>743</v>
      </c>
      <c r="M84" s="194" t="s">
        <v>743</v>
      </c>
      <c r="N84" s="194" t="s">
        <v>757</v>
      </c>
      <c r="O84" s="194"/>
      <c r="P84" s="194" t="s">
        <v>746</v>
      </c>
      <c r="Q84" s="194" t="s">
        <v>747</v>
      </c>
      <c r="R84" s="194" t="s">
        <v>748</v>
      </c>
      <c r="S84" s="194"/>
      <c r="T84" s="194" t="s">
        <v>758</v>
      </c>
      <c r="U84" s="194" t="s">
        <v>759</v>
      </c>
      <c r="V84" s="194" t="s">
        <v>709</v>
      </c>
      <c r="W84" s="194" t="s">
        <v>710</v>
      </c>
      <c r="X84" s="194" t="s">
        <v>801</v>
      </c>
      <c r="Y84" s="194" t="s">
        <v>695</v>
      </c>
      <c r="Z84" s="194" t="s">
        <v>806</v>
      </c>
      <c r="AA84" s="194" t="s">
        <v>713</v>
      </c>
      <c r="AB84" s="194" t="s">
        <v>714</v>
      </c>
      <c r="AC84" s="194" t="s">
        <v>696</v>
      </c>
      <c r="AD84" s="194" t="s">
        <v>696</v>
      </c>
      <c r="AE84" s="194" t="s">
        <v>696</v>
      </c>
    </row>
    <row r="85" spans="1:31" x14ac:dyDescent="0.45">
      <c r="A85" t="s">
        <v>526</v>
      </c>
      <c r="B85" t="s">
        <v>526</v>
      </c>
      <c r="C85" t="s">
        <v>1025</v>
      </c>
      <c r="D85" t="s">
        <v>526</v>
      </c>
      <c r="E85" t="s">
        <v>526</v>
      </c>
      <c r="F85" t="s">
        <v>526</v>
      </c>
      <c r="G85" t="s">
        <v>685</v>
      </c>
      <c r="H85" t="s">
        <v>686</v>
      </c>
      <c r="I85" t="s">
        <v>734</v>
      </c>
      <c r="J85" t="s">
        <v>688</v>
      </c>
      <c r="K85" t="s">
        <v>689</v>
      </c>
      <c r="L85" t="s">
        <v>688</v>
      </c>
      <c r="M85" t="s">
        <v>690</v>
      </c>
      <c r="N85" t="s">
        <v>778</v>
      </c>
      <c r="P85" t="s">
        <v>735</v>
      </c>
      <c r="Q85" t="s">
        <v>735</v>
      </c>
      <c r="R85" t="s">
        <v>736</v>
      </c>
      <c r="T85" t="s">
        <v>691</v>
      </c>
      <c r="U85" t="s">
        <v>692</v>
      </c>
      <c r="V85" t="s">
        <v>709</v>
      </c>
      <c r="W85" t="s">
        <v>710</v>
      </c>
      <c r="X85" t="s">
        <v>751</v>
      </c>
      <c r="Y85" t="s">
        <v>730</v>
      </c>
      <c r="Z85" t="s">
        <v>712</v>
      </c>
      <c r="AA85" t="s">
        <v>713</v>
      </c>
      <c r="AB85" t="s">
        <v>714</v>
      </c>
      <c r="AC85" t="s">
        <v>696</v>
      </c>
      <c r="AD85" t="s">
        <v>696</v>
      </c>
      <c r="AE85" t="s">
        <v>696</v>
      </c>
    </row>
    <row r="86" spans="1:31" x14ac:dyDescent="0.45">
      <c r="A86" s="194" t="s">
        <v>1026</v>
      </c>
      <c r="B86" s="194" t="str">
        <f t="shared" ref="B86:B107" si="0">A86</f>
        <v>Greenland</v>
      </c>
      <c r="C86" s="194" t="s">
        <v>1027</v>
      </c>
      <c r="D86" s="194"/>
      <c r="E86" s="194"/>
      <c r="F86" s="194"/>
      <c r="G86" s="194"/>
      <c r="H86" s="194"/>
      <c r="I86" s="194"/>
      <c r="J86" s="194"/>
      <c r="K86" s="194"/>
      <c r="L86" s="194"/>
      <c r="M86" s="194"/>
      <c r="N86" s="194"/>
      <c r="O86" s="194"/>
      <c r="P86" s="194"/>
      <c r="Q86" s="194"/>
      <c r="R86" s="194"/>
      <c r="S86" s="194"/>
      <c r="T86" s="194"/>
      <c r="U86" s="194"/>
      <c r="V86" s="194"/>
      <c r="W86" s="194" t="s">
        <v>1028</v>
      </c>
      <c r="X86" s="194"/>
      <c r="Y86" s="194"/>
      <c r="Z86" s="194"/>
      <c r="AA86" s="194"/>
      <c r="AB86" s="194"/>
      <c r="AC86" s="194" t="s">
        <v>696</v>
      </c>
      <c r="AD86" s="194" t="s">
        <v>696</v>
      </c>
      <c r="AE86" s="194" t="s">
        <v>696</v>
      </c>
    </row>
    <row r="87" spans="1:31" x14ac:dyDescent="0.45">
      <c r="A87" t="s">
        <v>1029</v>
      </c>
      <c r="B87" s="194" t="str">
        <f t="shared" si="0"/>
        <v>the Republic of Guatemala</v>
      </c>
      <c r="C87" t="s">
        <v>1030</v>
      </c>
      <c r="D87" t="s">
        <v>1029</v>
      </c>
      <c r="E87" t="s">
        <v>527</v>
      </c>
      <c r="F87" t="s">
        <v>527</v>
      </c>
      <c r="G87" t="s">
        <v>685</v>
      </c>
      <c r="H87" t="s">
        <v>686</v>
      </c>
      <c r="I87" t="s">
        <v>848</v>
      </c>
      <c r="J87" t="s">
        <v>688</v>
      </c>
      <c r="K87" t="s">
        <v>689</v>
      </c>
      <c r="L87" t="s">
        <v>925</v>
      </c>
      <c r="M87" t="s">
        <v>925</v>
      </c>
      <c r="N87" t="s">
        <v>859</v>
      </c>
      <c r="P87" t="s">
        <v>735</v>
      </c>
      <c r="Q87" t="s">
        <v>735</v>
      </c>
      <c r="R87" t="s">
        <v>849</v>
      </c>
      <c r="T87" t="s">
        <v>691</v>
      </c>
      <c r="U87" t="s">
        <v>692</v>
      </c>
      <c r="V87" t="s">
        <v>709</v>
      </c>
      <c r="W87" t="s">
        <v>710</v>
      </c>
      <c r="X87" t="s">
        <v>751</v>
      </c>
      <c r="Y87" t="s">
        <v>730</v>
      </c>
      <c r="Z87" t="s">
        <v>752</v>
      </c>
      <c r="AA87" t="s">
        <v>713</v>
      </c>
      <c r="AB87" t="s">
        <v>714</v>
      </c>
      <c r="AC87" t="s">
        <v>696</v>
      </c>
      <c r="AD87" t="s">
        <v>696</v>
      </c>
      <c r="AE87" t="s">
        <v>696</v>
      </c>
    </row>
    <row r="88" spans="1:31" x14ac:dyDescent="0.45">
      <c r="A88" s="194" t="s">
        <v>1031</v>
      </c>
      <c r="B88" s="194" t="str">
        <f t="shared" si="0"/>
        <v>French Guiana</v>
      </c>
      <c r="C88" s="194" t="s">
        <v>1032</v>
      </c>
      <c r="D88" s="194" t="s">
        <v>1031</v>
      </c>
      <c r="E88" s="194" t="s">
        <v>1031</v>
      </c>
      <c r="F88" s="194" t="s">
        <v>1031</v>
      </c>
      <c r="G88" s="194" t="s">
        <v>776</v>
      </c>
      <c r="H88" s="194" t="s">
        <v>686</v>
      </c>
      <c r="I88" s="194" t="s">
        <v>776</v>
      </c>
      <c r="J88" s="194" t="s">
        <v>688</v>
      </c>
      <c r="K88" s="194" t="s">
        <v>689</v>
      </c>
      <c r="L88" s="194" t="s">
        <v>688</v>
      </c>
      <c r="M88" s="194" t="s">
        <v>690</v>
      </c>
      <c r="N88" s="194"/>
      <c r="O88" s="194"/>
      <c r="P88" s="194" t="s">
        <v>735</v>
      </c>
      <c r="Q88" s="194" t="s">
        <v>735</v>
      </c>
      <c r="R88" s="194" t="s">
        <v>779</v>
      </c>
      <c r="S88" s="194"/>
      <c r="T88" s="194"/>
      <c r="U88" s="194"/>
      <c r="V88" s="194" t="s">
        <v>693</v>
      </c>
      <c r="W88" s="194" t="s">
        <v>694</v>
      </c>
      <c r="X88" s="194"/>
      <c r="Y88" s="194"/>
      <c r="Z88" s="194"/>
      <c r="AA88" s="194" t="s">
        <v>737</v>
      </c>
      <c r="AB88" s="194" t="s">
        <v>714</v>
      </c>
      <c r="AC88" s="194" t="s">
        <v>696</v>
      </c>
      <c r="AD88" s="194" t="s">
        <v>696</v>
      </c>
      <c r="AE88" s="194" t="s">
        <v>696</v>
      </c>
    </row>
    <row r="89" spans="1:31" x14ac:dyDescent="0.45">
      <c r="A89" t="s">
        <v>1033</v>
      </c>
      <c r="B89" s="194" t="str">
        <f t="shared" si="0"/>
        <v>Guam</v>
      </c>
      <c r="C89" t="s">
        <v>1034</v>
      </c>
      <c r="D89" t="s">
        <v>1033</v>
      </c>
      <c r="E89" t="s">
        <v>1033</v>
      </c>
      <c r="F89" t="s">
        <v>1033</v>
      </c>
      <c r="G89" t="s">
        <v>421</v>
      </c>
      <c r="H89" t="s">
        <v>785</v>
      </c>
      <c r="I89" t="s">
        <v>570</v>
      </c>
      <c r="J89" t="s">
        <v>787</v>
      </c>
      <c r="K89" t="s">
        <v>788</v>
      </c>
      <c r="L89" t="s">
        <v>787</v>
      </c>
      <c r="M89" t="s">
        <v>789</v>
      </c>
      <c r="P89" t="s">
        <v>790</v>
      </c>
      <c r="Q89" t="s">
        <v>791</v>
      </c>
      <c r="R89" t="s">
        <v>998</v>
      </c>
      <c r="U89" t="s">
        <v>692</v>
      </c>
      <c r="V89" t="s">
        <v>693</v>
      </c>
      <c r="W89" t="s">
        <v>694</v>
      </c>
      <c r="X89" t="s">
        <v>760</v>
      </c>
      <c r="Y89" t="s">
        <v>695</v>
      </c>
      <c r="AA89" t="s">
        <v>737</v>
      </c>
      <c r="AB89" t="s">
        <v>714</v>
      </c>
      <c r="AC89" t="s">
        <v>696</v>
      </c>
      <c r="AD89" t="s">
        <v>696</v>
      </c>
      <c r="AE89" t="s">
        <v>696</v>
      </c>
    </row>
    <row r="90" spans="1:31" x14ac:dyDescent="0.45">
      <c r="A90" s="194" t="s">
        <v>1035</v>
      </c>
      <c r="B90" s="194" t="str">
        <f t="shared" si="0"/>
        <v>the Republic of Guyana</v>
      </c>
      <c r="C90" s="194" t="s">
        <v>1036</v>
      </c>
      <c r="D90" s="194" t="s">
        <v>1035</v>
      </c>
      <c r="E90" s="194" t="s">
        <v>529</v>
      </c>
      <c r="F90" s="194" t="s">
        <v>529</v>
      </c>
      <c r="G90" s="194" t="s">
        <v>776</v>
      </c>
      <c r="H90" s="194" t="s">
        <v>686</v>
      </c>
      <c r="I90" s="194" t="s">
        <v>776</v>
      </c>
      <c r="J90" s="194" t="s">
        <v>688</v>
      </c>
      <c r="K90" s="194" t="s">
        <v>689</v>
      </c>
      <c r="L90" s="194" t="s">
        <v>688</v>
      </c>
      <c r="M90" s="194" t="s">
        <v>690</v>
      </c>
      <c r="N90" s="194" t="s">
        <v>778</v>
      </c>
      <c r="O90" s="194"/>
      <c r="P90" s="194" t="s">
        <v>735</v>
      </c>
      <c r="Q90" s="194" t="s">
        <v>735</v>
      </c>
      <c r="R90" s="194" t="s">
        <v>779</v>
      </c>
      <c r="S90" s="194"/>
      <c r="T90" s="194" t="s">
        <v>691</v>
      </c>
      <c r="U90" s="194" t="s">
        <v>692</v>
      </c>
      <c r="V90" s="194" t="s">
        <v>709</v>
      </c>
      <c r="W90" s="194" t="s">
        <v>710</v>
      </c>
      <c r="X90" s="194" t="s">
        <v>751</v>
      </c>
      <c r="Y90" s="194" t="s">
        <v>730</v>
      </c>
      <c r="Z90" s="194" t="s">
        <v>712</v>
      </c>
      <c r="AA90" s="194" t="s">
        <v>713</v>
      </c>
      <c r="AB90" s="194" t="s">
        <v>714</v>
      </c>
      <c r="AC90" s="194" t="s">
        <v>696</v>
      </c>
      <c r="AD90" s="194" t="s">
        <v>696</v>
      </c>
      <c r="AE90" s="194" t="s">
        <v>696</v>
      </c>
    </row>
    <row r="91" spans="1:31" x14ac:dyDescent="0.45">
      <c r="A91" t="s">
        <v>1037</v>
      </c>
      <c r="B91" s="194" t="str">
        <f t="shared" si="0"/>
        <v>China, Hong Kong SAR</v>
      </c>
      <c r="C91" t="s">
        <v>1038</v>
      </c>
      <c r="D91" t="s">
        <v>1037</v>
      </c>
      <c r="E91" t="s">
        <v>1039</v>
      </c>
      <c r="G91" t="s">
        <v>699</v>
      </c>
      <c r="H91" t="s">
        <v>699</v>
      </c>
      <c r="I91" t="s">
        <v>895</v>
      </c>
      <c r="J91" t="s">
        <v>787</v>
      </c>
      <c r="K91" t="s">
        <v>788</v>
      </c>
      <c r="L91" t="s">
        <v>787</v>
      </c>
      <c r="M91" t="s">
        <v>798</v>
      </c>
      <c r="P91" t="s">
        <v>869</v>
      </c>
      <c r="Q91" t="s">
        <v>897</v>
      </c>
      <c r="R91" t="s">
        <v>897</v>
      </c>
      <c r="T91" t="s">
        <v>758</v>
      </c>
      <c r="U91" t="s">
        <v>692</v>
      </c>
      <c r="V91" t="s">
        <v>1040</v>
      </c>
      <c r="W91" t="s">
        <v>694</v>
      </c>
      <c r="X91" t="s">
        <v>760</v>
      </c>
      <c r="Y91" t="s">
        <v>695</v>
      </c>
      <c r="AA91" t="s">
        <v>737</v>
      </c>
      <c r="AB91" t="s">
        <v>714</v>
      </c>
      <c r="AC91" t="s">
        <v>696</v>
      </c>
      <c r="AD91" t="s">
        <v>696</v>
      </c>
      <c r="AE91" t="s">
        <v>696</v>
      </c>
    </row>
    <row r="92" spans="1:31" x14ac:dyDescent="0.45">
      <c r="A92" s="194" t="s">
        <v>1041</v>
      </c>
      <c r="B92" s="194" t="str">
        <f t="shared" si="0"/>
        <v>the Republic of Honduras</v>
      </c>
      <c r="C92" s="194" t="s">
        <v>1042</v>
      </c>
      <c r="D92" s="194" t="s">
        <v>1041</v>
      </c>
      <c r="E92" s="194" t="s">
        <v>533</v>
      </c>
      <c r="F92" s="194" t="s">
        <v>533</v>
      </c>
      <c r="G92" s="194" t="s">
        <v>685</v>
      </c>
      <c r="H92" s="194" t="s">
        <v>686</v>
      </c>
      <c r="I92" s="194" t="s">
        <v>848</v>
      </c>
      <c r="J92" s="194" t="s">
        <v>688</v>
      </c>
      <c r="K92" s="194" t="s">
        <v>689</v>
      </c>
      <c r="L92" s="194" t="s">
        <v>925</v>
      </c>
      <c r="M92" s="194" t="s">
        <v>925</v>
      </c>
      <c r="N92" s="194" t="s">
        <v>778</v>
      </c>
      <c r="O92" s="194"/>
      <c r="P92" s="194" t="s">
        <v>735</v>
      </c>
      <c r="Q92" s="194" t="s">
        <v>735</v>
      </c>
      <c r="R92" s="194" t="s">
        <v>849</v>
      </c>
      <c r="S92" s="194"/>
      <c r="T92" s="194" t="s">
        <v>691</v>
      </c>
      <c r="U92" s="194" t="s">
        <v>692</v>
      </c>
      <c r="V92" s="194" t="s">
        <v>709</v>
      </c>
      <c r="W92" s="194" t="s">
        <v>710</v>
      </c>
      <c r="X92" s="194" t="s">
        <v>729</v>
      </c>
      <c r="Y92" s="194" t="s">
        <v>730</v>
      </c>
      <c r="Z92" s="194" t="s">
        <v>712</v>
      </c>
      <c r="AA92" s="194" t="s">
        <v>713</v>
      </c>
      <c r="AB92" s="194" t="s">
        <v>714</v>
      </c>
      <c r="AC92" s="194" t="s">
        <v>696</v>
      </c>
      <c r="AD92" s="194" t="s">
        <v>696</v>
      </c>
      <c r="AE92" s="194" t="s">
        <v>696</v>
      </c>
    </row>
    <row r="93" spans="1:31" x14ac:dyDescent="0.45">
      <c r="A93" t="s">
        <v>1043</v>
      </c>
      <c r="B93" s="194" t="str">
        <f t="shared" si="0"/>
        <v>the Republic of Croatia</v>
      </c>
      <c r="C93" t="s">
        <v>1044</v>
      </c>
      <c r="D93" t="s">
        <v>1043</v>
      </c>
      <c r="E93" t="s">
        <v>1045</v>
      </c>
      <c r="F93" t="s">
        <v>1045</v>
      </c>
      <c r="G93" t="s">
        <v>741</v>
      </c>
      <c r="H93" t="s">
        <v>741</v>
      </c>
      <c r="I93" t="s">
        <v>742</v>
      </c>
      <c r="J93" t="s">
        <v>743</v>
      </c>
      <c r="K93" t="s">
        <v>744</v>
      </c>
      <c r="L93" t="s">
        <v>743</v>
      </c>
      <c r="M93" t="s">
        <v>743</v>
      </c>
      <c r="N93" t="s">
        <v>757</v>
      </c>
      <c r="P93" t="s">
        <v>746</v>
      </c>
      <c r="Q93" t="s">
        <v>747</v>
      </c>
      <c r="R93" t="s">
        <v>748</v>
      </c>
      <c r="T93" t="s">
        <v>749</v>
      </c>
      <c r="U93" t="s">
        <v>759</v>
      </c>
      <c r="V93" t="s">
        <v>709</v>
      </c>
      <c r="W93" t="s">
        <v>710</v>
      </c>
      <c r="X93" t="s">
        <v>760</v>
      </c>
      <c r="Y93" t="s">
        <v>695</v>
      </c>
      <c r="Z93" t="s">
        <v>806</v>
      </c>
      <c r="AA93" t="s">
        <v>713</v>
      </c>
      <c r="AB93" t="s">
        <v>1046</v>
      </c>
      <c r="AC93" t="s">
        <v>696</v>
      </c>
      <c r="AD93" t="s">
        <v>696</v>
      </c>
      <c r="AE93" t="s">
        <v>696</v>
      </c>
    </row>
    <row r="94" spans="1:31" x14ac:dyDescent="0.45">
      <c r="A94" s="194" t="s">
        <v>1047</v>
      </c>
      <c r="B94" s="194" t="str">
        <f t="shared" si="0"/>
        <v>the Republic of Haiti</v>
      </c>
      <c r="C94" s="194" t="s">
        <v>1048</v>
      </c>
      <c r="D94" s="194" t="s">
        <v>1047</v>
      </c>
      <c r="E94" s="194" t="s">
        <v>530</v>
      </c>
      <c r="F94" s="194" t="s">
        <v>530</v>
      </c>
      <c r="G94" s="194" t="s">
        <v>685</v>
      </c>
      <c r="H94" s="194" t="s">
        <v>686</v>
      </c>
      <c r="I94" s="194" t="s">
        <v>734</v>
      </c>
      <c r="J94" s="194" t="s">
        <v>688</v>
      </c>
      <c r="K94" s="194" t="s">
        <v>689</v>
      </c>
      <c r="L94" s="194" t="s">
        <v>933</v>
      </c>
      <c r="M94" s="194" t="s">
        <v>933</v>
      </c>
      <c r="N94" s="194" t="s">
        <v>859</v>
      </c>
      <c r="O94" s="194"/>
      <c r="P94" s="194" t="s">
        <v>735</v>
      </c>
      <c r="Q94" s="194" t="s">
        <v>735</v>
      </c>
      <c r="R94" s="194" t="s">
        <v>736</v>
      </c>
      <c r="S94" s="194" t="s">
        <v>706</v>
      </c>
      <c r="T94" s="194" t="s">
        <v>691</v>
      </c>
      <c r="U94" s="194" t="s">
        <v>708</v>
      </c>
      <c r="V94" s="194" t="s">
        <v>709</v>
      </c>
      <c r="W94" s="194" t="s">
        <v>710</v>
      </c>
      <c r="X94" s="194" t="s">
        <v>729</v>
      </c>
      <c r="Y94" s="194" t="s">
        <v>730</v>
      </c>
      <c r="Z94" s="194" t="s">
        <v>712</v>
      </c>
      <c r="AA94" s="194" t="s">
        <v>713</v>
      </c>
      <c r="AB94" s="194" t="s">
        <v>714</v>
      </c>
      <c r="AC94" s="194" t="s">
        <v>715</v>
      </c>
      <c r="AD94" s="194"/>
      <c r="AE94" s="194" t="s">
        <v>717</v>
      </c>
    </row>
    <row r="95" spans="1:31" x14ac:dyDescent="0.45">
      <c r="A95" t="s">
        <v>1049</v>
      </c>
      <c r="B95" s="194" t="str">
        <f t="shared" si="0"/>
        <v>Hungary</v>
      </c>
      <c r="C95" t="s">
        <v>1050</v>
      </c>
      <c r="D95" t="s">
        <v>1049</v>
      </c>
      <c r="E95" t="s">
        <v>1049</v>
      </c>
      <c r="F95" t="s">
        <v>1049</v>
      </c>
      <c r="G95" t="s">
        <v>741</v>
      </c>
      <c r="H95" t="s">
        <v>741</v>
      </c>
      <c r="I95" t="s">
        <v>834</v>
      </c>
      <c r="J95" t="s">
        <v>743</v>
      </c>
      <c r="K95" t="s">
        <v>744</v>
      </c>
      <c r="L95" t="s">
        <v>743</v>
      </c>
      <c r="M95" t="s">
        <v>743</v>
      </c>
      <c r="N95" t="s">
        <v>846</v>
      </c>
      <c r="P95" t="s">
        <v>746</v>
      </c>
      <c r="Q95" t="s">
        <v>747</v>
      </c>
      <c r="R95" t="s">
        <v>835</v>
      </c>
      <c r="T95" t="s">
        <v>758</v>
      </c>
      <c r="U95" t="s">
        <v>759</v>
      </c>
      <c r="V95" t="s">
        <v>709</v>
      </c>
      <c r="W95" t="s">
        <v>710</v>
      </c>
      <c r="X95" t="s">
        <v>801</v>
      </c>
      <c r="Y95" t="s">
        <v>695</v>
      </c>
      <c r="Z95" t="s">
        <v>806</v>
      </c>
      <c r="AA95" t="s">
        <v>713</v>
      </c>
      <c r="AB95" t="s">
        <v>753</v>
      </c>
      <c r="AC95" t="s">
        <v>696</v>
      </c>
      <c r="AD95" t="s">
        <v>696</v>
      </c>
      <c r="AE95" t="s">
        <v>696</v>
      </c>
    </row>
    <row r="96" spans="1:31" x14ac:dyDescent="0.45">
      <c r="A96" s="194" t="s">
        <v>1051</v>
      </c>
      <c r="B96" s="194" t="str">
        <f t="shared" si="0"/>
        <v>the Republic of Indonesia</v>
      </c>
      <c r="C96" s="194" t="s">
        <v>1052</v>
      </c>
      <c r="D96" s="194" t="s">
        <v>1051</v>
      </c>
      <c r="E96" s="194" t="s">
        <v>537</v>
      </c>
      <c r="F96" s="194" t="s">
        <v>537</v>
      </c>
      <c r="G96" s="194" t="s">
        <v>699</v>
      </c>
      <c r="H96" s="194" t="s">
        <v>699</v>
      </c>
      <c r="I96" s="194" t="s">
        <v>868</v>
      </c>
      <c r="J96" s="194" t="s">
        <v>828</v>
      </c>
      <c r="K96" s="194" t="s">
        <v>829</v>
      </c>
      <c r="L96" s="194" t="s">
        <v>828</v>
      </c>
      <c r="M96" s="194" t="s">
        <v>828</v>
      </c>
      <c r="N96" s="194" t="s">
        <v>1053</v>
      </c>
      <c r="O96" s="194"/>
      <c r="P96" s="194" t="s">
        <v>869</v>
      </c>
      <c r="Q96" s="194" t="s">
        <v>870</v>
      </c>
      <c r="R96" s="194" t="s">
        <v>870</v>
      </c>
      <c r="S96" s="194"/>
      <c r="T96" s="194" t="s">
        <v>871</v>
      </c>
      <c r="U96" s="194" t="s">
        <v>692</v>
      </c>
      <c r="V96" s="194" t="s">
        <v>709</v>
      </c>
      <c r="W96" s="194" t="s">
        <v>710</v>
      </c>
      <c r="X96" s="194" t="s">
        <v>729</v>
      </c>
      <c r="Y96" s="194" t="s">
        <v>730</v>
      </c>
      <c r="Z96" s="194" t="s">
        <v>712</v>
      </c>
      <c r="AA96" s="194" t="s">
        <v>713</v>
      </c>
      <c r="AB96" s="194" t="s">
        <v>714</v>
      </c>
      <c r="AC96" s="194" t="s">
        <v>696</v>
      </c>
      <c r="AD96" s="194" t="s">
        <v>696</v>
      </c>
      <c r="AE96" s="194" t="s">
        <v>696</v>
      </c>
    </row>
    <row r="97" spans="1:31" x14ac:dyDescent="0.45">
      <c r="A97" t="s">
        <v>1054</v>
      </c>
      <c r="B97" s="194" t="str">
        <f t="shared" si="0"/>
        <v>the Republic of India</v>
      </c>
      <c r="C97" t="s">
        <v>1055</v>
      </c>
      <c r="D97" t="s">
        <v>1054</v>
      </c>
      <c r="E97" t="s">
        <v>534</v>
      </c>
      <c r="F97" t="s">
        <v>534</v>
      </c>
      <c r="G97" t="s">
        <v>699</v>
      </c>
      <c r="H97" t="s">
        <v>699</v>
      </c>
      <c r="I97" t="s">
        <v>700</v>
      </c>
      <c r="J97" t="s">
        <v>828</v>
      </c>
      <c r="K97" t="s">
        <v>829</v>
      </c>
      <c r="L97" t="s">
        <v>828</v>
      </c>
      <c r="M97" t="s">
        <v>828</v>
      </c>
      <c r="N97" t="s">
        <v>830</v>
      </c>
      <c r="P97" t="s">
        <v>704</v>
      </c>
      <c r="Q97" t="s">
        <v>705</v>
      </c>
      <c r="R97" t="s">
        <v>705</v>
      </c>
      <c r="T97" t="s">
        <v>707</v>
      </c>
      <c r="U97" t="s">
        <v>692</v>
      </c>
      <c r="V97" t="s">
        <v>709</v>
      </c>
      <c r="W97" t="s">
        <v>710</v>
      </c>
      <c r="X97" t="s">
        <v>729</v>
      </c>
      <c r="Y97" t="s">
        <v>730</v>
      </c>
      <c r="Z97" t="s">
        <v>712</v>
      </c>
      <c r="AA97" t="s">
        <v>713</v>
      </c>
      <c r="AB97" t="s">
        <v>714</v>
      </c>
      <c r="AC97" t="s">
        <v>696</v>
      </c>
      <c r="AD97" t="s">
        <v>696</v>
      </c>
      <c r="AE97" t="s">
        <v>717</v>
      </c>
    </row>
    <row r="98" spans="1:31" x14ac:dyDescent="0.45">
      <c r="A98" s="194" t="s">
        <v>1056</v>
      </c>
      <c r="B98" s="194" t="str">
        <f t="shared" si="0"/>
        <v>Ireland</v>
      </c>
      <c r="C98" s="194" t="s">
        <v>1057</v>
      </c>
      <c r="D98" s="194" t="s">
        <v>1056</v>
      </c>
      <c r="E98" s="194" t="s">
        <v>1056</v>
      </c>
      <c r="F98" s="194" t="s">
        <v>1056</v>
      </c>
      <c r="G98" s="194" t="s">
        <v>741</v>
      </c>
      <c r="H98" s="194" t="s">
        <v>741</v>
      </c>
      <c r="I98" s="194" t="s">
        <v>959</v>
      </c>
      <c r="J98" s="194" t="s">
        <v>743</v>
      </c>
      <c r="K98" s="194" t="s">
        <v>744</v>
      </c>
      <c r="L98" s="194" t="s">
        <v>743</v>
      </c>
      <c r="M98" s="194" t="s">
        <v>743</v>
      </c>
      <c r="N98" s="194" t="s">
        <v>757</v>
      </c>
      <c r="O98" s="194"/>
      <c r="P98" s="194" t="s">
        <v>746</v>
      </c>
      <c r="Q98" s="194" t="s">
        <v>747</v>
      </c>
      <c r="R98" s="194" t="s">
        <v>960</v>
      </c>
      <c r="S98" s="194"/>
      <c r="T98" s="194" t="s">
        <v>758</v>
      </c>
      <c r="U98" s="194" t="s">
        <v>759</v>
      </c>
      <c r="V98" s="194" t="s">
        <v>709</v>
      </c>
      <c r="W98" s="194" t="s">
        <v>710</v>
      </c>
      <c r="X98" s="194" t="s">
        <v>801</v>
      </c>
      <c r="Y98" s="194" t="s">
        <v>695</v>
      </c>
      <c r="Z98" s="194" t="s">
        <v>806</v>
      </c>
      <c r="AA98" s="194" t="s">
        <v>713</v>
      </c>
      <c r="AB98" s="194" t="s">
        <v>714</v>
      </c>
      <c r="AC98" s="194" t="s">
        <v>696</v>
      </c>
      <c r="AD98" s="194" t="s">
        <v>696</v>
      </c>
      <c r="AE98" s="194" t="s">
        <v>696</v>
      </c>
    </row>
    <row r="99" spans="1:31" x14ac:dyDescent="0.45">
      <c r="A99" t="s">
        <v>1058</v>
      </c>
      <c r="B99" s="194" t="str">
        <f t="shared" si="0"/>
        <v>the Islamic Republic of Iran</v>
      </c>
      <c r="C99" t="s">
        <v>1059</v>
      </c>
      <c r="D99" t="s">
        <v>1058</v>
      </c>
      <c r="E99" t="s">
        <v>1060</v>
      </c>
      <c r="F99" t="s">
        <v>1061</v>
      </c>
      <c r="G99" t="s">
        <v>699</v>
      </c>
      <c r="H99" t="s">
        <v>699</v>
      </c>
      <c r="I99" t="s">
        <v>700</v>
      </c>
      <c r="J99" t="s">
        <v>701</v>
      </c>
      <c r="K99" t="s">
        <v>702</v>
      </c>
      <c r="L99" t="s">
        <v>701</v>
      </c>
      <c r="M99" t="s">
        <v>701</v>
      </c>
      <c r="N99" t="s">
        <v>768</v>
      </c>
      <c r="P99" t="s">
        <v>704</v>
      </c>
      <c r="Q99" t="s">
        <v>705</v>
      </c>
      <c r="R99" t="s">
        <v>705</v>
      </c>
      <c r="T99" t="s">
        <v>772</v>
      </c>
      <c r="U99" t="s">
        <v>692</v>
      </c>
      <c r="V99" t="s">
        <v>709</v>
      </c>
      <c r="W99" t="s">
        <v>710</v>
      </c>
      <c r="X99" t="s">
        <v>729</v>
      </c>
      <c r="Y99" t="s">
        <v>730</v>
      </c>
      <c r="Z99" t="s">
        <v>752</v>
      </c>
      <c r="AA99" t="s">
        <v>713</v>
      </c>
      <c r="AB99" t="s">
        <v>773</v>
      </c>
      <c r="AC99" t="s">
        <v>696</v>
      </c>
      <c r="AD99" t="s">
        <v>696</v>
      </c>
      <c r="AE99" t="s">
        <v>696</v>
      </c>
    </row>
    <row r="100" spans="1:31" x14ac:dyDescent="0.45">
      <c r="A100" s="194" t="s">
        <v>1062</v>
      </c>
      <c r="B100" s="194" t="str">
        <f t="shared" si="0"/>
        <v>the Republic of Iraq</v>
      </c>
      <c r="C100" s="194" t="s">
        <v>1063</v>
      </c>
      <c r="D100" s="194" t="s">
        <v>1062</v>
      </c>
      <c r="E100" s="194" t="s">
        <v>539</v>
      </c>
      <c r="F100" s="194" t="s">
        <v>539</v>
      </c>
      <c r="G100" s="194" t="s">
        <v>699</v>
      </c>
      <c r="H100" s="194" t="s">
        <v>699</v>
      </c>
      <c r="I100" s="194" t="s">
        <v>767</v>
      </c>
      <c r="J100" s="194" t="s">
        <v>701</v>
      </c>
      <c r="K100" s="194" t="s">
        <v>702</v>
      </c>
      <c r="L100" s="194" t="s">
        <v>701</v>
      </c>
      <c r="M100" s="194" t="s">
        <v>701</v>
      </c>
      <c r="N100" s="194" t="s">
        <v>703</v>
      </c>
      <c r="O100" s="194"/>
      <c r="P100" s="194" t="s">
        <v>769</v>
      </c>
      <c r="Q100" s="194" t="s">
        <v>770</v>
      </c>
      <c r="R100" s="194" t="s">
        <v>771</v>
      </c>
      <c r="S100" s="194"/>
      <c r="T100" s="194" t="s">
        <v>772</v>
      </c>
      <c r="U100" s="194" t="s">
        <v>692</v>
      </c>
      <c r="V100" s="194" t="s">
        <v>709</v>
      </c>
      <c r="W100" s="194" t="s">
        <v>710</v>
      </c>
      <c r="X100" s="194" t="s">
        <v>751</v>
      </c>
      <c r="Y100" s="194" t="s">
        <v>730</v>
      </c>
      <c r="Z100" s="194" t="s">
        <v>752</v>
      </c>
      <c r="AA100" s="194" t="s">
        <v>713</v>
      </c>
      <c r="AB100" s="194" t="s">
        <v>773</v>
      </c>
      <c r="AC100" s="194" t="s">
        <v>696</v>
      </c>
      <c r="AD100" s="194" t="s">
        <v>696</v>
      </c>
      <c r="AE100" s="194" t="s">
        <v>696</v>
      </c>
    </row>
    <row r="101" spans="1:31" x14ac:dyDescent="0.45">
      <c r="A101" t="s">
        <v>1064</v>
      </c>
      <c r="B101" s="194" t="str">
        <f t="shared" si="0"/>
        <v>the Republic of Iceland</v>
      </c>
      <c r="C101" t="s">
        <v>1065</v>
      </c>
      <c r="D101" t="s">
        <v>1064</v>
      </c>
      <c r="E101" t="s">
        <v>1066</v>
      </c>
      <c r="F101" t="s">
        <v>1066</v>
      </c>
      <c r="G101" t="s">
        <v>741</v>
      </c>
      <c r="H101" t="s">
        <v>741</v>
      </c>
      <c r="I101" t="s">
        <v>959</v>
      </c>
      <c r="J101" t="s">
        <v>743</v>
      </c>
      <c r="K101" t="s">
        <v>744</v>
      </c>
      <c r="L101" t="s">
        <v>743</v>
      </c>
      <c r="M101" t="s">
        <v>743</v>
      </c>
      <c r="N101" t="s">
        <v>757</v>
      </c>
      <c r="P101" t="s">
        <v>746</v>
      </c>
      <c r="Q101" t="s">
        <v>747</v>
      </c>
      <c r="R101" t="s">
        <v>960</v>
      </c>
      <c r="T101" t="s">
        <v>758</v>
      </c>
      <c r="U101" t="s">
        <v>759</v>
      </c>
      <c r="V101" t="s">
        <v>709</v>
      </c>
      <c r="W101" t="s">
        <v>710</v>
      </c>
      <c r="X101" t="s">
        <v>801</v>
      </c>
      <c r="Y101" t="s">
        <v>695</v>
      </c>
      <c r="Z101" t="s">
        <v>806</v>
      </c>
      <c r="AA101" t="s">
        <v>713</v>
      </c>
      <c r="AB101" t="s">
        <v>714</v>
      </c>
      <c r="AC101" t="s">
        <v>696</v>
      </c>
      <c r="AD101" t="s">
        <v>696</v>
      </c>
      <c r="AE101" t="s">
        <v>696</v>
      </c>
    </row>
    <row r="102" spans="1:31" x14ac:dyDescent="0.45">
      <c r="A102" s="194" t="s">
        <v>1067</v>
      </c>
      <c r="B102" s="194" t="str">
        <f t="shared" si="0"/>
        <v>the State of Israel</v>
      </c>
      <c r="C102" s="194" t="s">
        <v>1068</v>
      </c>
      <c r="D102" s="194" t="s">
        <v>1067</v>
      </c>
      <c r="E102" s="194" t="s">
        <v>540</v>
      </c>
      <c r="F102" s="194" t="s">
        <v>540</v>
      </c>
      <c r="G102" s="194" t="s">
        <v>699</v>
      </c>
      <c r="H102" s="194" t="s">
        <v>699</v>
      </c>
      <c r="I102" s="194" t="s">
        <v>767</v>
      </c>
      <c r="J102" s="194" t="s">
        <v>743</v>
      </c>
      <c r="K102" s="194" t="s">
        <v>744</v>
      </c>
      <c r="L102" s="194" t="s">
        <v>743</v>
      </c>
      <c r="M102" s="194" t="s">
        <v>743</v>
      </c>
      <c r="N102" s="194" t="s">
        <v>757</v>
      </c>
      <c r="O102" s="194"/>
      <c r="P102" s="194" t="s">
        <v>769</v>
      </c>
      <c r="Q102" s="194" t="s">
        <v>770</v>
      </c>
      <c r="R102" s="194" t="s">
        <v>771</v>
      </c>
      <c r="S102" s="194"/>
      <c r="T102" s="194" t="s">
        <v>758</v>
      </c>
      <c r="U102" s="194" t="s">
        <v>692</v>
      </c>
      <c r="V102" s="194" t="s">
        <v>709</v>
      </c>
      <c r="W102" s="194" t="s">
        <v>710</v>
      </c>
      <c r="X102" s="194" t="s">
        <v>801</v>
      </c>
      <c r="Y102" s="194" t="s">
        <v>695</v>
      </c>
      <c r="Z102" s="194" t="s">
        <v>752</v>
      </c>
      <c r="AA102" s="194" t="s">
        <v>713</v>
      </c>
      <c r="AB102" s="194" t="s">
        <v>753</v>
      </c>
      <c r="AC102" s="194" t="s">
        <v>696</v>
      </c>
      <c r="AD102" s="194" t="s">
        <v>696</v>
      </c>
      <c r="AE102" s="194" t="s">
        <v>696</v>
      </c>
    </row>
    <row r="103" spans="1:31" x14ac:dyDescent="0.45">
      <c r="A103" t="s">
        <v>1069</v>
      </c>
      <c r="B103" s="194" t="str">
        <f t="shared" si="0"/>
        <v>the Republic of Italy</v>
      </c>
      <c r="C103" t="s">
        <v>1070</v>
      </c>
      <c r="D103" t="s">
        <v>1069</v>
      </c>
      <c r="E103" t="s">
        <v>1071</v>
      </c>
      <c r="F103" t="s">
        <v>1071</v>
      </c>
      <c r="G103" t="s">
        <v>741</v>
      </c>
      <c r="H103" t="s">
        <v>741</v>
      </c>
      <c r="I103" t="s">
        <v>742</v>
      </c>
      <c r="J103" t="s">
        <v>743</v>
      </c>
      <c r="K103" t="s">
        <v>744</v>
      </c>
      <c r="L103" t="s">
        <v>743</v>
      </c>
      <c r="M103" t="s">
        <v>743</v>
      </c>
      <c r="N103" t="s">
        <v>757</v>
      </c>
      <c r="P103" t="s">
        <v>746</v>
      </c>
      <c r="Q103" t="s">
        <v>747</v>
      </c>
      <c r="R103" t="s">
        <v>748</v>
      </c>
      <c r="T103" t="s">
        <v>758</v>
      </c>
      <c r="U103" t="s">
        <v>759</v>
      </c>
      <c r="V103" t="s">
        <v>709</v>
      </c>
      <c r="W103" t="s">
        <v>710</v>
      </c>
      <c r="X103" t="s">
        <v>801</v>
      </c>
      <c r="Y103" t="s">
        <v>695</v>
      </c>
      <c r="Z103" t="s">
        <v>806</v>
      </c>
      <c r="AA103" t="s">
        <v>713</v>
      </c>
      <c r="AB103" t="s">
        <v>714</v>
      </c>
      <c r="AC103" t="s">
        <v>696</v>
      </c>
      <c r="AD103" t="s">
        <v>696</v>
      </c>
      <c r="AE103" t="s">
        <v>696</v>
      </c>
    </row>
    <row r="104" spans="1:31" x14ac:dyDescent="0.45">
      <c r="A104" s="194" t="s">
        <v>541</v>
      </c>
      <c r="B104" s="194" t="str">
        <f t="shared" si="0"/>
        <v>Jamaica</v>
      </c>
      <c r="C104" s="194" t="s">
        <v>1072</v>
      </c>
      <c r="D104" s="194" t="s">
        <v>541</v>
      </c>
      <c r="E104" s="194" t="s">
        <v>541</v>
      </c>
      <c r="F104" s="194" t="s">
        <v>541</v>
      </c>
      <c r="G104" s="194" t="s">
        <v>685</v>
      </c>
      <c r="H104" s="194" t="s">
        <v>686</v>
      </c>
      <c r="I104" s="194" t="s">
        <v>734</v>
      </c>
      <c r="J104" s="194" t="s">
        <v>688</v>
      </c>
      <c r="K104" s="194" t="s">
        <v>689</v>
      </c>
      <c r="L104" s="194" t="s">
        <v>688</v>
      </c>
      <c r="M104" s="194" t="s">
        <v>690</v>
      </c>
      <c r="N104" s="194" t="s">
        <v>778</v>
      </c>
      <c r="O104" s="194"/>
      <c r="P104" s="194" t="s">
        <v>735</v>
      </c>
      <c r="Q104" s="194" t="s">
        <v>735</v>
      </c>
      <c r="R104" s="194" t="s">
        <v>736</v>
      </c>
      <c r="S104" s="194"/>
      <c r="T104" s="194" t="s">
        <v>691</v>
      </c>
      <c r="U104" s="194" t="s">
        <v>692</v>
      </c>
      <c r="V104" s="194" t="s">
        <v>709</v>
      </c>
      <c r="W104" s="194" t="s">
        <v>710</v>
      </c>
      <c r="X104" s="194" t="s">
        <v>751</v>
      </c>
      <c r="Y104" s="194" t="s">
        <v>730</v>
      </c>
      <c r="Z104" s="194" t="s">
        <v>752</v>
      </c>
      <c r="AA104" s="194" t="s">
        <v>713</v>
      </c>
      <c r="AB104" s="194" t="s">
        <v>714</v>
      </c>
      <c r="AC104" s="194" t="s">
        <v>696</v>
      </c>
      <c r="AD104" s="194" t="s">
        <v>696</v>
      </c>
      <c r="AE104" s="194" t="s">
        <v>696</v>
      </c>
    </row>
    <row r="105" spans="1:31" x14ac:dyDescent="0.45">
      <c r="A105" t="s">
        <v>1073</v>
      </c>
      <c r="B105" s="194" t="str">
        <f t="shared" si="0"/>
        <v>the Hashemite Kingdom of Jordan</v>
      </c>
      <c r="C105" t="s">
        <v>1074</v>
      </c>
      <c r="D105" t="s">
        <v>1073</v>
      </c>
      <c r="E105" t="s">
        <v>545</v>
      </c>
      <c r="F105" t="s">
        <v>545</v>
      </c>
      <c r="G105" t="s">
        <v>699</v>
      </c>
      <c r="H105" t="s">
        <v>699</v>
      </c>
      <c r="I105" t="s">
        <v>767</v>
      </c>
      <c r="J105" t="s">
        <v>701</v>
      </c>
      <c r="K105" t="s">
        <v>702</v>
      </c>
      <c r="L105" t="s">
        <v>701</v>
      </c>
      <c r="M105" t="s">
        <v>701</v>
      </c>
      <c r="N105" t="s">
        <v>768</v>
      </c>
      <c r="P105" t="s">
        <v>769</v>
      </c>
      <c r="Q105" t="s">
        <v>770</v>
      </c>
      <c r="R105" t="s">
        <v>771</v>
      </c>
      <c r="T105" t="s">
        <v>772</v>
      </c>
      <c r="U105" t="s">
        <v>692</v>
      </c>
      <c r="V105" t="s">
        <v>709</v>
      </c>
      <c r="W105" t="s">
        <v>710</v>
      </c>
      <c r="X105" t="s">
        <v>751</v>
      </c>
      <c r="Y105" t="s">
        <v>730</v>
      </c>
      <c r="Z105" t="s">
        <v>752</v>
      </c>
      <c r="AA105" t="s">
        <v>713</v>
      </c>
      <c r="AB105" t="s">
        <v>773</v>
      </c>
      <c r="AC105" t="s">
        <v>696</v>
      </c>
      <c r="AD105" t="s">
        <v>696</v>
      </c>
      <c r="AE105" t="s">
        <v>696</v>
      </c>
    </row>
    <row r="106" spans="1:31" x14ac:dyDescent="0.45">
      <c r="A106" s="194" t="s">
        <v>542</v>
      </c>
      <c r="B106" s="194" t="str">
        <f t="shared" si="0"/>
        <v>Japan</v>
      </c>
      <c r="C106" s="194" t="s">
        <v>1075</v>
      </c>
      <c r="D106" s="194" t="s">
        <v>542</v>
      </c>
      <c r="E106" s="194" t="s">
        <v>542</v>
      </c>
      <c r="F106" s="194" t="s">
        <v>542</v>
      </c>
      <c r="G106" s="194" t="s">
        <v>699</v>
      </c>
      <c r="H106" s="194" t="s">
        <v>699</v>
      </c>
      <c r="I106" s="194" t="s">
        <v>895</v>
      </c>
      <c r="J106" s="194" t="s">
        <v>787</v>
      </c>
      <c r="K106" s="194" t="s">
        <v>788</v>
      </c>
      <c r="L106" s="194" t="s">
        <v>787</v>
      </c>
      <c r="M106" s="194" t="s">
        <v>798</v>
      </c>
      <c r="N106" s="194" t="s">
        <v>799</v>
      </c>
      <c r="O106" s="194"/>
      <c r="P106" s="194" t="s">
        <v>869</v>
      </c>
      <c r="Q106" s="194" t="s">
        <v>897</v>
      </c>
      <c r="R106" s="194" t="s">
        <v>897</v>
      </c>
      <c r="S106" s="194"/>
      <c r="T106" s="194" t="s">
        <v>758</v>
      </c>
      <c r="U106" s="194" t="s">
        <v>759</v>
      </c>
      <c r="V106" s="194" t="s">
        <v>709</v>
      </c>
      <c r="W106" s="194" t="s">
        <v>710</v>
      </c>
      <c r="X106" s="194" t="s">
        <v>801</v>
      </c>
      <c r="Y106" s="194" t="s">
        <v>695</v>
      </c>
      <c r="Z106" s="194" t="s">
        <v>752</v>
      </c>
      <c r="AA106" s="194" t="s">
        <v>713</v>
      </c>
      <c r="AB106" s="194" t="s">
        <v>714</v>
      </c>
      <c r="AC106" s="194" t="s">
        <v>696</v>
      </c>
      <c r="AD106" s="194" t="s">
        <v>696</v>
      </c>
      <c r="AE106" s="194" t="s">
        <v>696</v>
      </c>
    </row>
    <row r="107" spans="1:31" x14ac:dyDescent="0.45">
      <c r="A107" t="s">
        <v>1076</v>
      </c>
      <c r="B107" s="194" t="str">
        <f t="shared" si="0"/>
        <v>the Republic of Kazakhstan</v>
      </c>
      <c r="C107" t="s">
        <v>1077</v>
      </c>
      <c r="D107" t="s">
        <v>1076</v>
      </c>
      <c r="E107" t="s">
        <v>1078</v>
      </c>
      <c r="F107" t="s">
        <v>1078</v>
      </c>
      <c r="G107" t="s">
        <v>699</v>
      </c>
      <c r="H107" t="s">
        <v>699</v>
      </c>
      <c r="I107" t="s">
        <v>700</v>
      </c>
      <c r="J107" t="s">
        <v>743</v>
      </c>
      <c r="K107" t="s">
        <v>744</v>
      </c>
      <c r="L107" t="s">
        <v>743</v>
      </c>
      <c r="M107" t="s">
        <v>743</v>
      </c>
      <c r="N107" t="s">
        <v>846</v>
      </c>
      <c r="P107" t="s">
        <v>704</v>
      </c>
      <c r="Q107" t="s">
        <v>1079</v>
      </c>
      <c r="R107" t="s">
        <v>1079</v>
      </c>
      <c r="T107" t="s">
        <v>749</v>
      </c>
      <c r="U107" t="s">
        <v>750</v>
      </c>
      <c r="V107" t="s">
        <v>709</v>
      </c>
      <c r="W107" t="s">
        <v>710</v>
      </c>
      <c r="X107" t="s">
        <v>751</v>
      </c>
      <c r="Y107" t="s">
        <v>730</v>
      </c>
      <c r="Z107" t="s">
        <v>806</v>
      </c>
      <c r="AA107" t="s">
        <v>713</v>
      </c>
      <c r="AB107" t="s">
        <v>1080</v>
      </c>
      <c r="AC107" t="s">
        <v>696</v>
      </c>
      <c r="AD107" t="s">
        <v>696</v>
      </c>
      <c r="AE107" t="s">
        <v>696</v>
      </c>
    </row>
    <row r="108" spans="1:31" x14ac:dyDescent="0.45">
      <c r="A108" s="194" t="s">
        <v>1081</v>
      </c>
      <c r="B108" s="194" t="s">
        <v>105</v>
      </c>
      <c r="C108" s="194" t="s">
        <v>1082</v>
      </c>
      <c r="D108" s="194" t="s">
        <v>1081</v>
      </c>
      <c r="E108" s="194" t="s">
        <v>105</v>
      </c>
      <c r="F108" s="194" t="s">
        <v>105</v>
      </c>
      <c r="G108" s="194" t="s">
        <v>720</v>
      </c>
      <c r="H108" s="194" t="s">
        <v>720</v>
      </c>
      <c r="I108" s="194" t="s">
        <v>812</v>
      </c>
      <c r="J108" s="194" t="s">
        <v>722</v>
      </c>
      <c r="K108" s="194" t="s">
        <v>723</v>
      </c>
      <c r="L108" s="194" t="s">
        <v>879</v>
      </c>
      <c r="M108" s="194" t="s">
        <v>880</v>
      </c>
      <c r="N108" s="194" t="s">
        <v>813</v>
      </c>
      <c r="O108" s="194"/>
      <c r="P108" s="194" t="s">
        <v>726</v>
      </c>
      <c r="Q108" s="194" t="s">
        <v>726</v>
      </c>
      <c r="R108" s="194" t="s">
        <v>814</v>
      </c>
      <c r="S108" s="194"/>
      <c r="T108" s="194" t="s">
        <v>728</v>
      </c>
      <c r="U108" s="194" t="s">
        <v>692</v>
      </c>
      <c r="V108" s="194" t="s">
        <v>709</v>
      </c>
      <c r="W108" s="194" t="s">
        <v>710</v>
      </c>
      <c r="X108" s="194" t="s">
        <v>729</v>
      </c>
      <c r="Y108" s="194" t="s">
        <v>730</v>
      </c>
      <c r="Z108" s="194" t="s">
        <v>712</v>
      </c>
      <c r="AA108" s="194" t="s">
        <v>713</v>
      </c>
      <c r="AB108" s="194" t="s">
        <v>714</v>
      </c>
      <c r="AC108" s="194" t="s">
        <v>715</v>
      </c>
      <c r="AD108" s="194" t="s">
        <v>716</v>
      </c>
      <c r="AE108" s="194" t="s">
        <v>717</v>
      </c>
    </row>
    <row r="109" spans="1:31" x14ac:dyDescent="0.45">
      <c r="A109" t="s">
        <v>1083</v>
      </c>
      <c r="B109" s="194" t="str">
        <f t="shared" ref="B109:B114" si="1">A109</f>
        <v>the Kyrgyz Republic</v>
      </c>
      <c r="C109" t="s">
        <v>1084</v>
      </c>
      <c r="D109" t="s">
        <v>1083</v>
      </c>
      <c r="E109" t="s">
        <v>549</v>
      </c>
      <c r="F109" t="s">
        <v>549</v>
      </c>
      <c r="G109" t="s">
        <v>699</v>
      </c>
      <c r="H109" t="s">
        <v>699</v>
      </c>
      <c r="I109" t="s">
        <v>700</v>
      </c>
      <c r="J109" t="s">
        <v>743</v>
      </c>
      <c r="K109" t="s">
        <v>744</v>
      </c>
      <c r="L109" t="s">
        <v>743</v>
      </c>
      <c r="M109" t="s">
        <v>743</v>
      </c>
      <c r="N109" t="s">
        <v>745</v>
      </c>
      <c r="P109" t="s">
        <v>704</v>
      </c>
      <c r="Q109" t="s">
        <v>1079</v>
      </c>
      <c r="R109" t="s">
        <v>1079</v>
      </c>
      <c r="T109" t="s">
        <v>749</v>
      </c>
      <c r="U109" t="s">
        <v>750</v>
      </c>
      <c r="V109" t="s">
        <v>709</v>
      </c>
      <c r="W109" t="s">
        <v>710</v>
      </c>
      <c r="X109" t="s">
        <v>729</v>
      </c>
      <c r="Y109" t="s">
        <v>730</v>
      </c>
      <c r="Z109" t="s">
        <v>712</v>
      </c>
      <c r="AA109" t="s">
        <v>713</v>
      </c>
      <c r="AB109" t="s">
        <v>1085</v>
      </c>
      <c r="AC109" t="s">
        <v>696</v>
      </c>
      <c r="AD109" t="s">
        <v>696</v>
      </c>
      <c r="AE109" t="s">
        <v>717</v>
      </c>
    </row>
    <row r="110" spans="1:31" x14ac:dyDescent="0.45">
      <c r="A110" s="194" t="s">
        <v>1086</v>
      </c>
      <c r="B110" s="194" t="str">
        <f t="shared" si="1"/>
        <v>the Kingdom of Cambodia</v>
      </c>
      <c r="C110" s="194" t="s">
        <v>1087</v>
      </c>
      <c r="D110" s="194" t="s">
        <v>1086</v>
      </c>
      <c r="E110" s="194" t="s">
        <v>465</v>
      </c>
      <c r="F110" s="194" t="s">
        <v>465</v>
      </c>
      <c r="G110" s="194" t="s">
        <v>699</v>
      </c>
      <c r="H110" s="194" t="s">
        <v>699</v>
      </c>
      <c r="I110" s="194" t="s">
        <v>868</v>
      </c>
      <c r="J110" s="194" t="s">
        <v>787</v>
      </c>
      <c r="K110" s="194" t="s">
        <v>788</v>
      </c>
      <c r="L110" s="194" t="s">
        <v>787</v>
      </c>
      <c r="M110" s="194" t="s">
        <v>787</v>
      </c>
      <c r="N110" s="194" t="s">
        <v>896</v>
      </c>
      <c r="O110" s="194"/>
      <c r="P110" s="194" t="s">
        <v>869</v>
      </c>
      <c r="Q110" s="194" t="s">
        <v>870</v>
      </c>
      <c r="R110" s="194" t="s">
        <v>870</v>
      </c>
      <c r="S110" s="194" t="s">
        <v>706</v>
      </c>
      <c r="T110" s="194" t="s">
        <v>871</v>
      </c>
      <c r="U110" s="194" t="s">
        <v>708</v>
      </c>
      <c r="V110" s="194" t="s">
        <v>709</v>
      </c>
      <c r="W110" s="194" t="s">
        <v>710</v>
      </c>
      <c r="X110" s="194" t="s">
        <v>729</v>
      </c>
      <c r="Y110" s="194" t="s">
        <v>730</v>
      </c>
      <c r="Z110" s="194" t="s">
        <v>712</v>
      </c>
      <c r="AA110" s="194" t="s">
        <v>713</v>
      </c>
      <c r="AB110" s="194" t="s">
        <v>753</v>
      </c>
      <c r="AC110" s="194" t="s">
        <v>696</v>
      </c>
      <c r="AD110" s="194" t="s">
        <v>696</v>
      </c>
      <c r="AE110" s="194" t="s">
        <v>717</v>
      </c>
    </row>
    <row r="111" spans="1:31" x14ac:dyDescent="0.45">
      <c r="A111" t="s">
        <v>1088</v>
      </c>
      <c r="B111" s="194" t="str">
        <f t="shared" si="1"/>
        <v>the Republic of Kiribati</v>
      </c>
      <c r="C111" t="s">
        <v>1089</v>
      </c>
      <c r="D111" t="s">
        <v>1088</v>
      </c>
      <c r="E111" t="s">
        <v>546</v>
      </c>
      <c r="F111" t="s">
        <v>546</v>
      </c>
      <c r="G111" t="s">
        <v>421</v>
      </c>
      <c r="H111" t="s">
        <v>785</v>
      </c>
      <c r="I111" t="s">
        <v>570</v>
      </c>
      <c r="J111" t="s">
        <v>787</v>
      </c>
      <c r="K111" t="s">
        <v>788</v>
      </c>
      <c r="L111" t="s">
        <v>787</v>
      </c>
      <c r="M111" t="s">
        <v>789</v>
      </c>
      <c r="N111" t="s">
        <v>896</v>
      </c>
      <c r="P111" t="s">
        <v>790</v>
      </c>
      <c r="Q111" t="s">
        <v>791</v>
      </c>
      <c r="R111" t="s">
        <v>998</v>
      </c>
      <c r="S111" t="s">
        <v>706</v>
      </c>
      <c r="T111" t="s">
        <v>871</v>
      </c>
      <c r="U111" t="s">
        <v>708</v>
      </c>
      <c r="V111" t="s">
        <v>709</v>
      </c>
      <c r="W111" t="s">
        <v>710</v>
      </c>
      <c r="X111" t="s">
        <v>729</v>
      </c>
      <c r="Y111" t="s">
        <v>730</v>
      </c>
      <c r="Z111" t="s">
        <v>712</v>
      </c>
      <c r="AA111" t="s">
        <v>713</v>
      </c>
      <c r="AB111" t="s">
        <v>1090</v>
      </c>
      <c r="AC111" t="s">
        <v>696</v>
      </c>
      <c r="AD111" t="s">
        <v>696</v>
      </c>
      <c r="AE111" t="s">
        <v>696</v>
      </c>
    </row>
    <row r="112" spans="1:31" x14ac:dyDescent="0.45">
      <c r="A112" s="194" t="s">
        <v>1091</v>
      </c>
      <c r="B112" s="194" t="str">
        <f t="shared" si="1"/>
        <v>Saint Kitts and Nevis</v>
      </c>
      <c r="C112" s="194" t="s">
        <v>1092</v>
      </c>
      <c r="D112" s="194" t="s">
        <v>1091</v>
      </c>
      <c r="E112" s="194" t="s">
        <v>1093</v>
      </c>
      <c r="F112" s="194" t="s">
        <v>1091</v>
      </c>
      <c r="G112" s="194" t="s">
        <v>685</v>
      </c>
      <c r="H112" s="194" t="s">
        <v>686</v>
      </c>
      <c r="I112" s="194" t="s">
        <v>734</v>
      </c>
      <c r="J112" s="194" t="s">
        <v>688</v>
      </c>
      <c r="K112" s="194" t="s">
        <v>689</v>
      </c>
      <c r="L112" s="194" t="s">
        <v>688</v>
      </c>
      <c r="M112" s="194" t="s">
        <v>690</v>
      </c>
      <c r="N112" s="194" t="s">
        <v>778</v>
      </c>
      <c r="O112" s="194"/>
      <c r="P112" s="194" t="s">
        <v>735</v>
      </c>
      <c r="Q112" s="194" t="s">
        <v>735</v>
      </c>
      <c r="R112" s="194" t="s">
        <v>736</v>
      </c>
      <c r="S112" s="194"/>
      <c r="T112" s="194" t="s">
        <v>691</v>
      </c>
      <c r="U112" s="194" t="s">
        <v>692</v>
      </c>
      <c r="V112" s="194" t="s">
        <v>709</v>
      </c>
      <c r="W112" s="194" t="s">
        <v>710</v>
      </c>
      <c r="X112" s="194" t="s">
        <v>760</v>
      </c>
      <c r="Y112" s="194" t="s">
        <v>695</v>
      </c>
      <c r="Z112" s="194" t="s">
        <v>752</v>
      </c>
      <c r="AA112" s="194" t="s">
        <v>713</v>
      </c>
      <c r="AB112" s="194" t="s">
        <v>1094</v>
      </c>
      <c r="AC112" s="194" t="s">
        <v>696</v>
      </c>
      <c r="AD112" s="194" t="s">
        <v>696</v>
      </c>
      <c r="AE112" s="194" t="s">
        <v>696</v>
      </c>
    </row>
    <row r="113" spans="1:31" x14ac:dyDescent="0.45">
      <c r="A113" t="s">
        <v>1095</v>
      </c>
      <c r="B113" s="194" t="str">
        <f t="shared" si="1"/>
        <v>the Republic of Korea</v>
      </c>
      <c r="C113" t="s">
        <v>1096</v>
      </c>
      <c r="D113" t="s">
        <v>1095</v>
      </c>
      <c r="E113" t="s">
        <v>1097</v>
      </c>
      <c r="F113" t="s">
        <v>1097</v>
      </c>
      <c r="G113" t="s">
        <v>699</v>
      </c>
      <c r="H113" t="s">
        <v>699</v>
      </c>
      <c r="I113" t="s">
        <v>895</v>
      </c>
      <c r="J113" t="s">
        <v>787</v>
      </c>
      <c r="K113" t="s">
        <v>788</v>
      </c>
      <c r="L113" t="s">
        <v>787</v>
      </c>
      <c r="M113" t="s">
        <v>798</v>
      </c>
      <c r="N113" t="s">
        <v>896</v>
      </c>
      <c r="P113" t="s">
        <v>869</v>
      </c>
      <c r="Q113" t="s">
        <v>897</v>
      </c>
      <c r="R113" t="s">
        <v>897</v>
      </c>
      <c r="T113" t="s">
        <v>871</v>
      </c>
      <c r="U113" t="s">
        <v>692</v>
      </c>
      <c r="V113" t="s">
        <v>709</v>
      </c>
      <c r="W113" t="s">
        <v>710</v>
      </c>
      <c r="X113" t="s">
        <v>801</v>
      </c>
      <c r="Y113" t="s">
        <v>695</v>
      </c>
      <c r="Z113" t="s">
        <v>752</v>
      </c>
      <c r="AA113" t="s">
        <v>713</v>
      </c>
      <c r="AB113" t="s">
        <v>714</v>
      </c>
      <c r="AC113" t="s">
        <v>696</v>
      </c>
      <c r="AD113" t="s">
        <v>696</v>
      </c>
      <c r="AE113" t="s">
        <v>696</v>
      </c>
    </row>
    <row r="114" spans="1:31" x14ac:dyDescent="0.45">
      <c r="A114" s="194" t="s">
        <v>1098</v>
      </c>
      <c r="B114" s="194" t="str">
        <f t="shared" si="1"/>
        <v>the State of Kuwait</v>
      </c>
      <c r="C114" s="194" t="s">
        <v>1099</v>
      </c>
      <c r="D114" s="194" t="s">
        <v>1098</v>
      </c>
      <c r="E114" s="194" t="s">
        <v>548</v>
      </c>
      <c r="F114" s="194" t="s">
        <v>548</v>
      </c>
      <c r="G114" s="194" t="s">
        <v>699</v>
      </c>
      <c r="H114" s="194" t="s">
        <v>699</v>
      </c>
      <c r="I114" s="194" t="s">
        <v>767</v>
      </c>
      <c r="J114" s="194" t="s">
        <v>701</v>
      </c>
      <c r="K114" s="194" t="s">
        <v>702</v>
      </c>
      <c r="L114" s="194" t="s">
        <v>701</v>
      </c>
      <c r="M114" s="194" t="s">
        <v>701</v>
      </c>
      <c r="N114" s="194" t="s">
        <v>768</v>
      </c>
      <c r="O114" s="194"/>
      <c r="P114" s="194" t="s">
        <v>769</v>
      </c>
      <c r="Q114" s="194" t="s">
        <v>770</v>
      </c>
      <c r="R114" s="194" t="s">
        <v>771</v>
      </c>
      <c r="S114" s="194"/>
      <c r="T114" s="194" t="s">
        <v>772</v>
      </c>
      <c r="U114" s="194" t="s">
        <v>692</v>
      </c>
      <c r="V114" s="194" t="s">
        <v>709</v>
      </c>
      <c r="W114" s="194" t="s">
        <v>710</v>
      </c>
      <c r="X114" s="194" t="s">
        <v>760</v>
      </c>
      <c r="Y114" s="194" t="s">
        <v>695</v>
      </c>
      <c r="Z114" s="194" t="s">
        <v>752</v>
      </c>
      <c r="AA114" s="194" t="s">
        <v>713</v>
      </c>
      <c r="AB114" s="194" t="s">
        <v>773</v>
      </c>
      <c r="AC114" s="194" t="s">
        <v>696</v>
      </c>
      <c r="AD114" s="194" t="s">
        <v>696</v>
      </c>
      <c r="AE114" s="194" t="s">
        <v>696</v>
      </c>
    </row>
    <row r="115" spans="1:31" x14ac:dyDescent="0.45">
      <c r="A115" t="s">
        <v>1100</v>
      </c>
      <c r="B115" s="194" t="s">
        <v>96</v>
      </c>
      <c r="C115" t="s">
        <v>1101</v>
      </c>
      <c r="D115" t="s">
        <v>1100</v>
      </c>
      <c r="E115" t="s">
        <v>1102</v>
      </c>
      <c r="F115" t="s">
        <v>1103</v>
      </c>
      <c r="G115" t="s">
        <v>699</v>
      </c>
      <c r="H115" t="s">
        <v>699</v>
      </c>
      <c r="I115" t="s">
        <v>868</v>
      </c>
      <c r="J115" t="s">
        <v>787</v>
      </c>
      <c r="K115" t="s">
        <v>788</v>
      </c>
      <c r="L115" t="s">
        <v>787</v>
      </c>
      <c r="M115" t="s">
        <v>787</v>
      </c>
      <c r="N115" t="s">
        <v>896</v>
      </c>
      <c r="P115" t="s">
        <v>869</v>
      </c>
      <c r="Q115" t="s">
        <v>870</v>
      </c>
      <c r="R115" t="s">
        <v>870</v>
      </c>
      <c r="S115" t="s">
        <v>706</v>
      </c>
      <c r="T115" t="s">
        <v>871</v>
      </c>
      <c r="U115" t="s">
        <v>708</v>
      </c>
      <c r="V115" t="s">
        <v>709</v>
      </c>
      <c r="W115" t="s">
        <v>710</v>
      </c>
      <c r="X115" t="s">
        <v>729</v>
      </c>
      <c r="Y115" t="s">
        <v>730</v>
      </c>
      <c r="Z115" t="s">
        <v>712</v>
      </c>
      <c r="AA115" t="s">
        <v>713</v>
      </c>
      <c r="AB115" t="s">
        <v>714</v>
      </c>
      <c r="AC115" t="s">
        <v>696</v>
      </c>
      <c r="AD115" t="s">
        <v>696</v>
      </c>
      <c r="AE115" t="s">
        <v>717</v>
      </c>
    </row>
    <row r="116" spans="1:31" x14ac:dyDescent="0.45">
      <c r="A116" s="194" t="s">
        <v>1104</v>
      </c>
      <c r="B116" s="194" t="str">
        <f t="shared" ref="B116:B149" si="2">A116</f>
        <v>the Lebanese Republic</v>
      </c>
      <c r="C116" s="194" t="s">
        <v>1105</v>
      </c>
      <c r="D116" s="194" t="s">
        <v>1104</v>
      </c>
      <c r="E116" s="194" t="s">
        <v>554</v>
      </c>
      <c r="F116" s="194" t="s">
        <v>554</v>
      </c>
      <c r="G116" s="194" t="s">
        <v>699</v>
      </c>
      <c r="H116" s="194" t="s">
        <v>699</v>
      </c>
      <c r="I116" s="194" t="s">
        <v>767</v>
      </c>
      <c r="J116" s="194" t="s">
        <v>701</v>
      </c>
      <c r="K116" s="194" t="s">
        <v>702</v>
      </c>
      <c r="L116" s="194" t="s">
        <v>701</v>
      </c>
      <c r="M116" s="194" t="s">
        <v>701</v>
      </c>
      <c r="N116" s="194" t="s">
        <v>768</v>
      </c>
      <c r="O116" s="194"/>
      <c r="P116" s="194" t="s">
        <v>769</v>
      </c>
      <c r="Q116" s="194" t="s">
        <v>770</v>
      </c>
      <c r="R116" s="194" t="s">
        <v>771</v>
      </c>
      <c r="S116" s="194"/>
      <c r="T116" s="194" t="s">
        <v>772</v>
      </c>
      <c r="U116" s="194" t="s">
        <v>692</v>
      </c>
      <c r="V116" s="194" t="s">
        <v>709</v>
      </c>
      <c r="W116" s="194" t="s">
        <v>710</v>
      </c>
      <c r="X116" s="194" t="s">
        <v>751</v>
      </c>
      <c r="Y116" s="194" t="s">
        <v>730</v>
      </c>
      <c r="Z116" s="194" t="s">
        <v>752</v>
      </c>
      <c r="AA116" s="194" t="s">
        <v>713</v>
      </c>
      <c r="AB116" s="194" t="s">
        <v>773</v>
      </c>
      <c r="AC116" s="194" t="s">
        <v>696</v>
      </c>
      <c r="AD116" s="194" t="s">
        <v>696</v>
      </c>
      <c r="AE116" s="194" t="s">
        <v>696</v>
      </c>
    </row>
    <row r="117" spans="1:31" x14ac:dyDescent="0.45">
      <c r="A117" t="s">
        <v>1106</v>
      </c>
      <c r="B117" s="194" t="str">
        <f t="shared" si="2"/>
        <v>the Republic of Liberia</v>
      </c>
      <c r="C117" t="s">
        <v>1107</v>
      </c>
      <c r="D117" t="s">
        <v>1106</v>
      </c>
      <c r="E117" t="s">
        <v>558</v>
      </c>
      <c r="F117" t="s">
        <v>558</v>
      </c>
      <c r="G117" t="s">
        <v>720</v>
      </c>
      <c r="H117" t="s">
        <v>720</v>
      </c>
      <c r="I117" t="s">
        <v>820</v>
      </c>
      <c r="J117" t="s">
        <v>722</v>
      </c>
      <c r="K117" t="s">
        <v>723</v>
      </c>
      <c r="L117" t="s">
        <v>821</v>
      </c>
      <c r="M117" t="s">
        <v>821</v>
      </c>
      <c r="N117" t="s">
        <v>725</v>
      </c>
      <c r="P117" t="s">
        <v>726</v>
      </c>
      <c r="Q117" t="s">
        <v>726</v>
      </c>
      <c r="R117" t="s">
        <v>822</v>
      </c>
      <c r="S117" t="s">
        <v>706</v>
      </c>
      <c r="T117" t="s">
        <v>823</v>
      </c>
      <c r="U117" t="s">
        <v>708</v>
      </c>
      <c r="V117" t="s">
        <v>709</v>
      </c>
      <c r="W117" t="s">
        <v>710</v>
      </c>
      <c r="X117" t="s">
        <v>711</v>
      </c>
      <c r="Y117" t="s">
        <v>711</v>
      </c>
      <c r="Z117" t="s">
        <v>712</v>
      </c>
      <c r="AA117" t="s">
        <v>713</v>
      </c>
      <c r="AB117" t="s">
        <v>1108</v>
      </c>
      <c r="AC117" t="s">
        <v>696</v>
      </c>
      <c r="AD117" t="s">
        <v>696</v>
      </c>
      <c r="AE117" t="s">
        <v>717</v>
      </c>
    </row>
    <row r="118" spans="1:31" x14ac:dyDescent="0.45">
      <c r="A118" s="194" t="s">
        <v>559</v>
      </c>
      <c r="B118" s="194" t="str">
        <f t="shared" si="2"/>
        <v>Libya</v>
      </c>
      <c r="C118" s="194" t="s">
        <v>1109</v>
      </c>
      <c r="D118" s="194" t="s">
        <v>1110</v>
      </c>
      <c r="E118" s="194" t="s">
        <v>559</v>
      </c>
      <c r="F118" s="194" t="s">
        <v>1111</v>
      </c>
      <c r="G118" s="194" t="s">
        <v>720</v>
      </c>
      <c r="H118" s="194" t="s">
        <v>720</v>
      </c>
      <c r="I118" s="194" t="s">
        <v>965</v>
      </c>
      <c r="J118" s="194" t="s">
        <v>701</v>
      </c>
      <c r="K118" s="194" t="s">
        <v>702</v>
      </c>
      <c r="L118" s="194" t="s">
        <v>701</v>
      </c>
      <c r="M118" s="194" t="s">
        <v>701</v>
      </c>
      <c r="N118" s="194" t="s">
        <v>768</v>
      </c>
      <c r="O118" s="194"/>
      <c r="P118" s="194" t="s">
        <v>769</v>
      </c>
      <c r="Q118" s="194" t="s">
        <v>966</v>
      </c>
      <c r="R118" s="194" t="s">
        <v>966</v>
      </c>
      <c r="S118" s="194"/>
      <c r="T118" s="194" t="s">
        <v>772</v>
      </c>
      <c r="U118" s="194" t="s">
        <v>692</v>
      </c>
      <c r="V118" s="194" t="s">
        <v>709</v>
      </c>
      <c r="W118" s="194" t="s">
        <v>710</v>
      </c>
      <c r="X118" s="194" t="s">
        <v>751</v>
      </c>
      <c r="Y118" s="194" t="s">
        <v>730</v>
      </c>
      <c r="Z118" s="194" t="s">
        <v>752</v>
      </c>
      <c r="AA118" s="194" t="s">
        <v>713</v>
      </c>
      <c r="AB118" s="194" t="s">
        <v>773</v>
      </c>
      <c r="AC118" s="194" t="s">
        <v>696</v>
      </c>
      <c r="AD118" s="194" t="s">
        <v>696</v>
      </c>
      <c r="AE118" s="194" t="s">
        <v>696</v>
      </c>
    </row>
    <row r="119" spans="1:31" x14ac:dyDescent="0.45">
      <c r="A119" t="s">
        <v>607</v>
      </c>
      <c r="B119" s="194" t="str">
        <f t="shared" si="2"/>
        <v>Saint Lucia</v>
      </c>
      <c r="C119" t="s">
        <v>1112</v>
      </c>
      <c r="D119" t="s">
        <v>607</v>
      </c>
      <c r="E119" t="s">
        <v>607</v>
      </c>
      <c r="F119" t="s">
        <v>607</v>
      </c>
      <c r="G119" t="s">
        <v>685</v>
      </c>
      <c r="H119" t="s">
        <v>686</v>
      </c>
      <c r="I119" t="s">
        <v>734</v>
      </c>
      <c r="J119" t="s">
        <v>688</v>
      </c>
      <c r="K119" t="s">
        <v>689</v>
      </c>
      <c r="L119" t="s">
        <v>688</v>
      </c>
      <c r="M119" t="s">
        <v>690</v>
      </c>
      <c r="N119" t="s">
        <v>778</v>
      </c>
      <c r="P119" t="s">
        <v>735</v>
      </c>
      <c r="Q119" t="s">
        <v>735</v>
      </c>
      <c r="R119" t="s">
        <v>736</v>
      </c>
      <c r="T119" t="s">
        <v>691</v>
      </c>
      <c r="U119" t="s">
        <v>692</v>
      </c>
      <c r="V119" t="s">
        <v>709</v>
      </c>
      <c r="W119" t="s">
        <v>710</v>
      </c>
      <c r="X119" t="s">
        <v>751</v>
      </c>
      <c r="Y119" t="s">
        <v>730</v>
      </c>
      <c r="Z119" t="s">
        <v>712</v>
      </c>
      <c r="AA119" t="s">
        <v>713</v>
      </c>
      <c r="AB119" t="s">
        <v>1113</v>
      </c>
      <c r="AC119" t="s">
        <v>696</v>
      </c>
      <c r="AD119" t="s">
        <v>696</v>
      </c>
      <c r="AE119" t="s">
        <v>696</v>
      </c>
    </row>
    <row r="120" spans="1:31" x14ac:dyDescent="0.45">
      <c r="A120" s="194" t="s">
        <v>1114</v>
      </c>
      <c r="B120" s="194" t="str">
        <f t="shared" si="2"/>
        <v>the Democratic Socialist Republic of Sri Lanka</v>
      </c>
      <c r="C120" s="194" t="s">
        <v>1115</v>
      </c>
      <c r="D120" s="194" t="s">
        <v>1114</v>
      </c>
      <c r="E120" s="194" t="s">
        <v>624</v>
      </c>
      <c r="F120" s="194" t="s">
        <v>624</v>
      </c>
      <c r="G120" s="194" t="s">
        <v>699</v>
      </c>
      <c r="H120" s="194" t="s">
        <v>699</v>
      </c>
      <c r="I120" s="194" t="s">
        <v>700</v>
      </c>
      <c r="J120" s="194" t="s">
        <v>828</v>
      </c>
      <c r="K120" s="194" t="s">
        <v>829</v>
      </c>
      <c r="L120" s="194" t="s">
        <v>828</v>
      </c>
      <c r="M120" s="194" t="s">
        <v>828</v>
      </c>
      <c r="N120" s="194" t="s">
        <v>1053</v>
      </c>
      <c r="O120" s="194"/>
      <c r="P120" s="194" t="s">
        <v>704</v>
      </c>
      <c r="Q120" s="194" t="s">
        <v>705</v>
      </c>
      <c r="R120" s="194" t="s">
        <v>705</v>
      </c>
      <c r="S120" s="194"/>
      <c r="T120" s="194" t="s">
        <v>707</v>
      </c>
      <c r="U120" s="194" t="s">
        <v>692</v>
      </c>
      <c r="V120" s="194" t="s">
        <v>709</v>
      </c>
      <c r="W120" s="194" t="s">
        <v>710</v>
      </c>
      <c r="X120" s="194" t="s">
        <v>729</v>
      </c>
      <c r="Y120" s="194" t="s">
        <v>730</v>
      </c>
      <c r="Z120" s="194" t="s">
        <v>712</v>
      </c>
      <c r="AA120" s="194" t="s">
        <v>713</v>
      </c>
      <c r="AB120" s="194" t="s">
        <v>714</v>
      </c>
      <c r="AC120" s="194" t="s">
        <v>696</v>
      </c>
      <c r="AD120" s="194" t="s">
        <v>696</v>
      </c>
      <c r="AE120" s="194" t="s">
        <v>696</v>
      </c>
    </row>
    <row r="121" spans="1:31" x14ac:dyDescent="0.45">
      <c r="A121" t="s">
        <v>1116</v>
      </c>
      <c r="B121" s="194" t="str">
        <f t="shared" si="2"/>
        <v>the Kingdom of Lesotho</v>
      </c>
      <c r="C121" t="s">
        <v>1117</v>
      </c>
      <c r="D121" t="s">
        <v>1116</v>
      </c>
      <c r="E121" t="s">
        <v>555</v>
      </c>
      <c r="F121" t="s">
        <v>555</v>
      </c>
      <c r="G121" t="s">
        <v>720</v>
      </c>
      <c r="H121" t="s">
        <v>720</v>
      </c>
      <c r="I121" t="s">
        <v>878</v>
      </c>
      <c r="J121" t="s">
        <v>722</v>
      </c>
      <c r="K121" t="s">
        <v>723</v>
      </c>
      <c r="L121" t="s">
        <v>879</v>
      </c>
      <c r="M121" t="s">
        <v>880</v>
      </c>
      <c r="N121" t="s">
        <v>813</v>
      </c>
      <c r="P121" t="s">
        <v>726</v>
      </c>
      <c r="Q121" t="s">
        <v>726</v>
      </c>
      <c r="R121" t="s">
        <v>881</v>
      </c>
      <c r="S121" t="s">
        <v>706</v>
      </c>
      <c r="T121" t="s">
        <v>728</v>
      </c>
      <c r="U121" t="s">
        <v>708</v>
      </c>
      <c r="V121" t="s">
        <v>709</v>
      </c>
      <c r="W121" t="s">
        <v>710</v>
      </c>
      <c r="X121" t="s">
        <v>729</v>
      </c>
      <c r="Y121" t="s">
        <v>730</v>
      </c>
      <c r="Z121" t="s">
        <v>712</v>
      </c>
      <c r="AA121" t="s">
        <v>713</v>
      </c>
      <c r="AB121" t="s">
        <v>714</v>
      </c>
      <c r="AC121" t="s">
        <v>696</v>
      </c>
      <c r="AD121" t="s">
        <v>696</v>
      </c>
      <c r="AE121" t="s">
        <v>717</v>
      </c>
    </row>
    <row r="122" spans="1:31" x14ac:dyDescent="0.45">
      <c r="A122" s="194" t="s">
        <v>1118</v>
      </c>
      <c r="B122" s="194" t="str">
        <f t="shared" si="2"/>
        <v>the Republic of Lithuania</v>
      </c>
      <c r="C122" s="194" t="s">
        <v>1119</v>
      </c>
      <c r="D122" s="194" t="s">
        <v>1118</v>
      </c>
      <c r="E122" s="194" t="s">
        <v>1120</v>
      </c>
      <c r="F122" s="194" t="s">
        <v>1120</v>
      </c>
      <c r="G122" s="194" t="s">
        <v>741</v>
      </c>
      <c r="H122" s="194" t="s">
        <v>741</v>
      </c>
      <c r="I122" s="194" t="s">
        <v>959</v>
      </c>
      <c r="J122" s="194" t="s">
        <v>743</v>
      </c>
      <c r="K122" s="194" t="s">
        <v>744</v>
      </c>
      <c r="L122" s="194" t="s">
        <v>743</v>
      </c>
      <c r="M122" s="194" t="s">
        <v>743</v>
      </c>
      <c r="N122" s="194" t="s">
        <v>846</v>
      </c>
      <c r="O122" s="194"/>
      <c r="P122" s="194" t="s">
        <v>746</v>
      </c>
      <c r="Q122" s="194" t="s">
        <v>747</v>
      </c>
      <c r="R122" s="194" t="s">
        <v>960</v>
      </c>
      <c r="S122" s="194"/>
      <c r="T122" s="194" t="s">
        <v>758</v>
      </c>
      <c r="U122" s="194" t="s">
        <v>759</v>
      </c>
      <c r="V122" s="194" t="s">
        <v>709</v>
      </c>
      <c r="W122" s="194" t="s">
        <v>710</v>
      </c>
      <c r="X122" s="194" t="s">
        <v>760</v>
      </c>
      <c r="Y122" s="194" t="s">
        <v>695</v>
      </c>
      <c r="Z122" s="194" t="s">
        <v>806</v>
      </c>
      <c r="AA122" s="194" t="s">
        <v>713</v>
      </c>
      <c r="AB122" s="194" t="s">
        <v>782</v>
      </c>
      <c r="AC122" s="194" t="s">
        <v>696</v>
      </c>
      <c r="AD122" s="194" t="s">
        <v>696</v>
      </c>
      <c r="AE122" s="194" t="s">
        <v>696</v>
      </c>
    </row>
    <row r="123" spans="1:31" x14ac:dyDescent="0.45">
      <c r="A123" t="s">
        <v>1121</v>
      </c>
      <c r="B123" s="194" t="str">
        <f t="shared" si="2"/>
        <v>the Grand Duchy of Luxembourg</v>
      </c>
      <c r="C123" t="s">
        <v>1122</v>
      </c>
      <c r="D123" t="s">
        <v>1121</v>
      </c>
      <c r="E123" t="s">
        <v>1123</v>
      </c>
      <c r="F123" t="s">
        <v>1123</v>
      </c>
      <c r="G123" t="s">
        <v>741</v>
      </c>
      <c r="H123" t="s">
        <v>741</v>
      </c>
      <c r="I123" t="s">
        <v>756</v>
      </c>
      <c r="J123" t="s">
        <v>743</v>
      </c>
      <c r="K123" t="s">
        <v>744</v>
      </c>
      <c r="L123" t="s">
        <v>743</v>
      </c>
      <c r="M123" t="s">
        <v>743</v>
      </c>
      <c r="N123" t="s">
        <v>757</v>
      </c>
      <c r="P123" t="s">
        <v>746</v>
      </c>
      <c r="Q123" t="s">
        <v>747</v>
      </c>
      <c r="R123" t="s">
        <v>805</v>
      </c>
      <c r="T123" t="s">
        <v>758</v>
      </c>
      <c r="U123" t="s">
        <v>759</v>
      </c>
      <c r="V123" t="s">
        <v>709</v>
      </c>
      <c r="W123" t="s">
        <v>710</v>
      </c>
      <c r="X123" t="s">
        <v>801</v>
      </c>
      <c r="Y123" t="s">
        <v>695</v>
      </c>
      <c r="Z123" t="s">
        <v>806</v>
      </c>
      <c r="AA123" t="s">
        <v>713</v>
      </c>
      <c r="AB123" t="s">
        <v>714</v>
      </c>
      <c r="AC123" t="s">
        <v>696</v>
      </c>
      <c r="AD123" t="s">
        <v>696</v>
      </c>
      <c r="AE123" t="s">
        <v>696</v>
      </c>
    </row>
    <row r="124" spans="1:31" x14ac:dyDescent="0.45">
      <c r="A124" s="194" t="s">
        <v>1124</v>
      </c>
      <c r="B124" s="194" t="str">
        <f t="shared" si="2"/>
        <v>the Republic of Latvia</v>
      </c>
      <c r="C124" s="194" t="s">
        <v>1125</v>
      </c>
      <c r="D124" s="194" t="s">
        <v>1124</v>
      </c>
      <c r="E124" s="194" t="s">
        <v>1126</v>
      </c>
      <c r="F124" s="194" t="s">
        <v>1126</v>
      </c>
      <c r="G124" s="194" t="s">
        <v>741</v>
      </c>
      <c r="H124" s="194" t="s">
        <v>741</v>
      </c>
      <c r="I124" s="194" t="s">
        <v>959</v>
      </c>
      <c r="J124" s="194" t="s">
        <v>743</v>
      </c>
      <c r="K124" s="194" t="s">
        <v>744</v>
      </c>
      <c r="L124" s="194" t="s">
        <v>743</v>
      </c>
      <c r="M124" s="194" t="s">
        <v>743</v>
      </c>
      <c r="N124" s="194" t="s">
        <v>846</v>
      </c>
      <c r="O124" s="194"/>
      <c r="P124" s="194" t="s">
        <v>746</v>
      </c>
      <c r="Q124" s="194" t="s">
        <v>747</v>
      </c>
      <c r="R124" s="194" t="s">
        <v>960</v>
      </c>
      <c r="S124" s="194"/>
      <c r="T124" s="194" t="s">
        <v>758</v>
      </c>
      <c r="U124" s="194" t="s">
        <v>759</v>
      </c>
      <c r="V124" s="194" t="s">
        <v>709</v>
      </c>
      <c r="W124" s="194" t="s">
        <v>710</v>
      </c>
      <c r="X124" s="194" t="s">
        <v>760</v>
      </c>
      <c r="Y124" s="194" t="s">
        <v>695</v>
      </c>
      <c r="Z124" s="194" t="s">
        <v>806</v>
      </c>
      <c r="AA124" s="194" t="s">
        <v>713</v>
      </c>
      <c r="AB124" s="194" t="s">
        <v>782</v>
      </c>
      <c r="AC124" s="194" t="s">
        <v>696</v>
      </c>
      <c r="AD124" s="194" t="s">
        <v>696</v>
      </c>
      <c r="AE124" s="194" t="s">
        <v>696</v>
      </c>
    </row>
    <row r="125" spans="1:31" x14ac:dyDescent="0.45">
      <c r="A125" t="s">
        <v>1127</v>
      </c>
      <c r="B125" s="194" t="str">
        <f t="shared" si="2"/>
        <v>China, Macao, SAR</v>
      </c>
      <c r="C125" t="s">
        <v>1128</v>
      </c>
      <c r="D125" t="s">
        <v>1127</v>
      </c>
      <c r="E125" t="s">
        <v>1129</v>
      </c>
      <c r="F125" t="s">
        <v>1130</v>
      </c>
      <c r="G125" t="s">
        <v>699</v>
      </c>
      <c r="H125" t="s">
        <v>699</v>
      </c>
      <c r="I125" t="s">
        <v>895</v>
      </c>
      <c r="J125" t="s">
        <v>787</v>
      </c>
      <c r="K125" t="s">
        <v>788</v>
      </c>
      <c r="L125" t="s">
        <v>787</v>
      </c>
      <c r="M125" t="s">
        <v>798</v>
      </c>
      <c r="P125" t="s">
        <v>869</v>
      </c>
      <c r="Q125" t="s">
        <v>897</v>
      </c>
      <c r="R125" t="s">
        <v>897</v>
      </c>
      <c r="V125" t="s">
        <v>1040</v>
      </c>
      <c r="W125" t="s">
        <v>694</v>
      </c>
      <c r="X125" t="s">
        <v>760</v>
      </c>
      <c r="Y125" t="s">
        <v>695</v>
      </c>
      <c r="AA125" t="s">
        <v>737</v>
      </c>
      <c r="AB125" t="s">
        <v>714</v>
      </c>
      <c r="AC125" t="s">
        <v>696</v>
      </c>
      <c r="AD125" t="s">
        <v>696</v>
      </c>
      <c r="AE125" t="s">
        <v>696</v>
      </c>
    </row>
    <row r="126" spans="1:31" x14ac:dyDescent="0.45">
      <c r="A126" s="194" t="s">
        <v>1131</v>
      </c>
      <c r="B126" s="194" t="str">
        <f t="shared" si="2"/>
        <v>the Kingdom of Morocco</v>
      </c>
      <c r="C126" s="194" t="s">
        <v>1132</v>
      </c>
      <c r="D126" s="194" t="s">
        <v>1131</v>
      </c>
      <c r="E126" s="194" t="s">
        <v>580</v>
      </c>
      <c r="F126" s="194" t="s">
        <v>580</v>
      </c>
      <c r="G126" s="194" t="s">
        <v>720</v>
      </c>
      <c r="H126" s="194" t="s">
        <v>720</v>
      </c>
      <c r="I126" s="194" t="s">
        <v>965</v>
      </c>
      <c r="J126" s="194" t="s">
        <v>701</v>
      </c>
      <c r="K126" s="194" t="s">
        <v>702</v>
      </c>
      <c r="L126" s="194" t="s">
        <v>701</v>
      </c>
      <c r="M126" s="194" t="s">
        <v>701</v>
      </c>
      <c r="N126" s="194" t="s">
        <v>703</v>
      </c>
      <c r="O126" s="194"/>
      <c r="P126" s="194" t="s">
        <v>769</v>
      </c>
      <c r="Q126" s="194" t="s">
        <v>966</v>
      </c>
      <c r="R126" s="194" t="s">
        <v>966</v>
      </c>
      <c r="S126" s="194"/>
      <c r="T126" s="194" t="s">
        <v>772</v>
      </c>
      <c r="U126" s="194" t="s">
        <v>692</v>
      </c>
      <c r="V126" s="194" t="s">
        <v>709</v>
      </c>
      <c r="W126" s="194" t="s">
        <v>710</v>
      </c>
      <c r="X126" s="194" t="s">
        <v>729</v>
      </c>
      <c r="Y126" s="194" t="s">
        <v>730</v>
      </c>
      <c r="Z126" s="194" t="s">
        <v>712</v>
      </c>
      <c r="AA126" s="194" t="s">
        <v>713</v>
      </c>
      <c r="AB126" s="194" t="s">
        <v>773</v>
      </c>
      <c r="AC126" s="194" t="s">
        <v>696</v>
      </c>
      <c r="AD126" s="194" t="s">
        <v>696</v>
      </c>
      <c r="AE126" s="194" t="s">
        <v>696</v>
      </c>
    </row>
    <row r="127" spans="1:31" x14ac:dyDescent="0.45">
      <c r="A127" t="s">
        <v>1133</v>
      </c>
      <c r="B127" s="194" t="str">
        <f t="shared" si="2"/>
        <v>the Principality of Monaco</v>
      </c>
      <c r="C127" t="s">
        <v>1134</v>
      </c>
      <c r="D127" t="s">
        <v>1133</v>
      </c>
      <c r="E127" t="s">
        <v>574</v>
      </c>
      <c r="F127" t="s">
        <v>574</v>
      </c>
      <c r="G127" t="s">
        <v>741</v>
      </c>
      <c r="H127" t="s">
        <v>741</v>
      </c>
      <c r="I127" t="s">
        <v>756</v>
      </c>
      <c r="J127" t="s">
        <v>743</v>
      </c>
      <c r="K127" t="s">
        <v>744</v>
      </c>
      <c r="L127" t="s">
        <v>743</v>
      </c>
      <c r="M127" t="s">
        <v>743</v>
      </c>
      <c r="N127" t="s">
        <v>757</v>
      </c>
      <c r="P127" t="s">
        <v>746</v>
      </c>
      <c r="Q127" t="s">
        <v>747</v>
      </c>
      <c r="R127" t="s">
        <v>805</v>
      </c>
      <c r="T127" t="s">
        <v>758</v>
      </c>
      <c r="U127" t="s">
        <v>759</v>
      </c>
      <c r="V127" t="s">
        <v>709</v>
      </c>
      <c r="W127" t="s">
        <v>710</v>
      </c>
      <c r="X127" t="s">
        <v>760</v>
      </c>
      <c r="Y127" t="s">
        <v>695</v>
      </c>
      <c r="Z127" t="s">
        <v>752</v>
      </c>
      <c r="AA127" t="s">
        <v>713</v>
      </c>
      <c r="AB127" t="s">
        <v>714</v>
      </c>
      <c r="AC127" t="s">
        <v>696</v>
      </c>
      <c r="AD127" t="s">
        <v>696</v>
      </c>
      <c r="AE127" t="s">
        <v>696</v>
      </c>
    </row>
    <row r="128" spans="1:31" x14ac:dyDescent="0.45">
      <c r="A128" s="194" t="s">
        <v>1135</v>
      </c>
      <c r="B128" s="194" t="str">
        <f t="shared" si="2"/>
        <v>the Republic of Moldova</v>
      </c>
      <c r="C128" s="194" t="s">
        <v>1136</v>
      </c>
      <c r="D128" s="194" t="s">
        <v>1135</v>
      </c>
      <c r="E128" s="194" t="s">
        <v>1137</v>
      </c>
      <c r="F128" s="194" t="s">
        <v>1137</v>
      </c>
      <c r="G128" s="194" t="s">
        <v>741</v>
      </c>
      <c r="H128" s="194" t="s">
        <v>741</v>
      </c>
      <c r="I128" s="194" t="s">
        <v>834</v>
      </c>
      <c r="J128" s="194" t="s">
        <v>743</v>
      </c>
      <c r="K128" s="194" t="s">
        <v>744</v>
      </c>
      <c r="L128" s="194" t="s">
        <v>743</v>
      </c>
      <c r="M128" s="194" t="s">
        <v>743</v>
      </c>
      <c r="N128" s="194" t="s">
        <v>846</v>
      </c>
      <c r="O128" s="194"/>
      <c r="P128" s="194" t="s">
        <v>746</v>
      </c>
      <c r="Q128" s="194" t="s">
        <v>747</v>
      </c>
      <c r="R128" s="194" t="s">
        <v>835</v>
      </c>
      <c r="S128" s="194"/>
      <c r="T128" s="194" t="s">
        <v>749</v>
      </c>
      <c r="U128" s="194" t="s">
        <v>750</v>
      </c>
      <c r="V128" s="194" t="s">
        <v>709</v>
      </c>
      <c r="W128" s="194" t="s">
        <v>710</v>
      </c>
      <c r="X128" s="194" t="s">
        <v>751</v>
      </c>
      <c r="Y128" s="194" t="s">
        <v>730</v>
      </c>
      <c r="Z128" s="194" t="s">
        <v>712</v>
      </c>
      <c r="AA128" s="194" t="s">
        <v>713</v>
      </c>
      <c r="AB128" s="194" t="s">
        <v>782</v>
      </c>
      <c r="AC128" s="194" t="s">
        <v>696</v>
      </c>
      <c r="AD128" s="194" t="s">
        <v>696</v>
      </c>
      <c r="AE128" s="194" t="s">
        <v>696</v>
      </c>
    </row>
    <row r="129" spans="1:31" x14ac:dyDescent="0.45">
      <c r="A129" t="s">
        <v>1138</v>
      </c>
      <c r="B129" s="194" t="str">
        <f t="shared" si="2"/>
        <v>the Republic of Madagascar</v>
      </c>
      <c r="C129" t="s">
        <v>1139</v>
      </c>
      <c r="D129" t="s">
        <v>1138</v>
      </c>
      <c r="E129" t="s">
        <v>560</v>
      </c>
      <c r="F129" t="s">
        <v>560</v>
      </c>
      <c r="G129" t="s">
        <v>720</v>
      </c>
      <c r="H129" t="s">
        <v>720</v>
      </c>
      <c r="I129" t="s">
        <v>812</v>
      </c>
      <c r="J129" t="s">
        <v>722</v>
      </c>
      <c r="K129" t="s">
        <v>723</v>
      </c>
      <c r="L129" t="s">
        <v>879</v>
      </c>
      <c r="M129" t="s">
        <v>880</v>
      </c>
      <c r="N129" t="s">
        <v>725</v>
      </c>
      <c r="P129" t="s">
        <v>726</v>
      </c>
      <c r="Q129" t="s">
        <v>726</v>
      </c>
      <c r="R129" t="s">
        <v>814</v>
      </c>
      <c r="S129" t="s">
        <v>706</v>
      </c>
      <c r="T129" t="s">
        <v>728</v>
      </c>
      <c r="U129" t="s">
        <v>708</v>
      </c>
      <c r="V129" t="s">
        <v>709</v>
      </c>
      <c r="W129" t="s">
        <v>710</v>
      </c>
      <c r="X129" t="s">
        <v>711</v>
      </c>
      <c r="Y129" t="s">
        <v>711</v>
      </c>
      <c r="Z129" t="s">
        <v>712</v>
      </c>
      <c r="AA129" t="s">
        <v>713</v>
      </c>
      <c r="AB129" t="s">
        <v>753</v>
      </c>
      <c r="AC129" t="s">
        <v>715</v>
      </c>
      <c r="AE129" t="s">
        <v>717</v>
      </c>
    </row>
    <row r="130" spans="1:31" x14ac:dyDescent="0.45">
      <c r="A130" s="194" t="s">
        <v>1140</v>
      </c>
      <c r="B130" s="194" t="str">
        <f t="shared" si="2"/>
        <v>the Republic of Maldives</v>
      </c>
      <c r="C130" s="194" t="s">
        <v>1141</v>
      </c>
      <c r="D130" s="194" t="s">
        <v>1140</v>
      </c>
      <c r="E130" s="194" t="s">
        <v>564</v>
      </c>
      <c r="F130" s="194" t="s">
        <v>564</v>
      </c>
      <c r="G130" s="194" t="s">
        <v>699</v>
      </c>
      <c r="H130" s="194" t="s">
        <v>699</v>
      </c>
      <c r="I130" s="194" t="s">
        <v>700</v>
      </c>
      <c r="J130" s="194" t="s">
        <v>828</v>
      </c>
      <c r="K130" s="194" t="s">
        <v>829</v>
      </c>
      <c r="L130" s="194" t="s">
        <v>828</v>
      </c>
      <c r="M130" s="194" t="s">
        <v>828</v>
      </c>
      <c r="N130" s="194" t="s">
        <v>830</v>
      </c>
      <c r="O130" s="194"/>
      <c r="P130" s="194" t="s">
        <v>704</v>
      </c>
      <c r="Q130" s="194" t="s">
        <v>705</v>
      </c>
      <c r="R130" s="194" t="s">
        <v>705</v>
      </c>
      <c r="S130" s="194"/>
      <c r="T130" s="194" t="s">
        <v>707</v>
      </c>
      <c r="U130" s="194" t="s">
        <v>692</v>
      </c>
      <c r="V130" s="194" t="s">
        <v>709</v>
      </c>
      <c r="W130" s="194" t="s">
        <v>710</v>
      </c>
      <c r="X130" s="194" t="s">
        <v>751</v>
      </c>
      <c r="Y130" s="194" t="s">
        <v>730</v>
      </c>
      <c r="Z130" s="194" t="s">
        <v>712</v>
      </c>
      <c r="AA130" s="194" t="s">
        <v>713</v>
      </c>
      <c r="AB130" s="194" t="s">
        <v>714</v>
      </c>
      <c r="AC130" s="194" t="s">
        <v>696</v>
      </c>
      <c r="AD130" s="194" t="s">
        <v>696</v>
      </c>
      <c r="AE130" s="194" t="s">
        <v>696</v>
      </c>
    </row>
    <row r="131" spans="1:31" x14ac:dyDescent="0.45">
      <c r="A131" t="s">
        <v>1142</v>
      </c>
      <c r="B131" s="194" t="str">
        <f t="shared" si="2"/>
        <v>the United Mexican States</v>
      </c>
      <c r="C131" t="s">
        <v>1143</v>
      </c>
      <c r="D131" t="s">
        <v>1142</v>
      </c>
      <c r="E131" t="s">
        <v>569</v>
      </c>
      <c r="F131" t="s">
        <v>569</v>
      </c>
      <c r="G131" t="s">
        <v>685</v>
      </c>
      <c r="H131" t="s">
        <v>686</v>
      </c>
      <c r="I131" t="s">
        <v>848</v>
      </c>
      <c r="J131" t="s">
        <v>688</v>
      </c>
      <c r="K131" t="s">
        <v>689</v>
      </c>
      <c r="L131" t="s">
        <v>1144</v>
      </c>
      <c r="M131" t="s">
        <v>1144</v>
      </c>
      <c r="N131" t="s">
        <v>778</v>
      </c>
      <c r="P131" t="s">
        <v>735</v>
      </c>
      <c r="Q131" t="s">
        <v>735</v>
      </c>
      <c r="R131" t="s">
        <v>849</v>
      </c>
      <c r="T131" t="s">
        <v>691</v>
      </c>
      <c r="U131" t="s">
        <v>692</v>
      </c>
      <c r="V131" t="s">
        <v>709</v>
      </c>
      <c r="W131" t="s">
        <v>710</v>
      </c>
      <c r="X131" t="s">
        <v>751</v>
      </c>
      <c r="Y131" t="s">
        <v>730</v>
      </c>
      <c r="Z131" t="s">
        <v>752</v>
      </c>
      <c r="AA131" t="s">
        <v>713</v>
      </c>
      <c r="AB131" t="s">
        <v>714</v>
      </c>
      <c r="AC131" t="s">
        <v>696</v>
      </c>
      <c r="AD131" t="s">
        <v>696</v>
      </c>
      <c r="AE131" t="s">
        <v>696</v>
      </c>
    </row>
    <row r="132" spans="1:31" x14ac:dyDescent="0.45">
      <c r="A132" s="194" t="s">
        <v>1145</v>
      </c>
      <c r="B132" s="194" t="str">
        <f t="shared" si="2"/>
        <v>the Republic of the Marshall Islands</v>
      </c>
      <c r="C132" s="194" t="s">
        <v>1146</v>
      </c>
      <c r="D132" s="194" t="s">
        <v>1145</v>
      </c>
      <c r="E132" s="194" t="s">
        <v>566</v>
      </c>
      <c r="F132" s="194" t="s">
        <v>566</v>
      </c>
      <c r="G132" s="194" t="s">
        <v>421</v>
      </c>
      <c r="H132" s="194" t="s">
        <v>785</v>
      </c>
      <c r="I132" s="194" t="s">
        <v>570</v>
      </c>
      <c r="J132" s="194" t="s">
        <v>787</v>
      </c>
      <c r="K132" s="194" t="s">
        <v>788</v>
      </c>
      <c r="L132" s="194" t="s">
        <v>787</v>
      </c>
      <c r="M132" s="194" t="s">
        <v>789</v>
      </c>
      <c r="N132" s="194" t="s">
        <v>896</v>
      </c>
      <c r="O132" s="194"/>
      <c r="P132" s="194" t="s">
        <v>790</v>
      </c>
      <c r="Q132" s="194" t="s">
        <v>791</v>
      </c>
      <c r="R132" s="194" t="s">
        <v>998</v>
      </c>
      <c r="S132" s="194"/>
      <c r="T132" s="194" t="s">
        <v>871</v>
      </c>
      <c r="U132" s="194" t="s">
        <v>692</v>
      </c>
      <c r="V132" s="194" t="s">
        <v>709</v>
      </c>
      <c r="W132" s="194" t="s">
        <v>710</v>
      </c>
      <c r="X132" s="194" t="s">
        <v>751</v>
      </c>
      <c r="Y132" s="194" t="s">
        <v>730</v>
      </c>
      <c r="Z132" s="194" t="s">
        <v>712</v>
      </c>
      <c r="AA132" s="194" t="s">
        <v>713</v>
      </c>
      <c r="AB132" s="194" t="s">
        <v>1147</v>
      </c>
      <c r="AC132" s="194" t="s">
        <v>696</v>
      </c>
      <c r="AD132" s="194" t="s">
        <v>696</v>
      </c>
      <c r="AE132" s="194" t="s">
        <v>696</v>
      </c>
    </row>
    <row r="133" spans="1:31" x14ac:dyDescent="0.45">
      <c r="A133" t="s">
        <v>1148</v>
      </c>
      <c r="B133" s="194" t="str">
        <f t="shared" si="2"/>
        <v>the former Yugoslav Republic of Macedonia</v>
      </c>
      <c r="C133" t="s">
        <v>1149</v>
      </c>
      <c r="D133" t="s">
        <v>1150</v>
      </c>
      <c r="E133" t="s">
        <v>592</v>
      </c>
      <c r="F133" t="s">
        <v>1151</v>
      </c>
      <c r="G133" t="s">
        <v>741</v>
      </c>
      <c r="H133" t="s">
        <v>741</v>
      </c>
      <c r="I133" t="s">
        <v>742</v>
      </c>
      <c r="J133" t="s">
        <v>743</v>
      </c>
      <c r="K133" t="s">
        <v>744</v>
      </c>
      <c r="L133" t="s">
        <v>743</v>
      </c>
      <c r="M133" t="s">
        <v>743</v>
      </c>
      <c r="N133" t="s">
        <v>745</v>
      </c>
      <c r="P133" t="s">
        <v>746</v>
      </c>
      <c r="Q133" t="s">
        <v>747</v>
      </c>
      <c r="R133" t="s">
        <v>748</v>
      </c>
      <c r="T133" t="s">
        <v>749</v>
      </c>
      <c r="U133" t="s">
        <v>750</v>
      </c>
      <c r="V133" t="s">
        <v>709</v>
      </c>
      <c r="W133" t="s">
        <v>710</v>
      </c>
      <c r="X133" t="s">
        <v>751</v>
      </c>
      <c r="Y133" t="s">
        <v>730</v>
      </c>
      <c r="Z133" t="s">
        <v>806</v>
      </c>
      <c r="AA133" t="s">
        <v>713</v>
      </c>
      <c r="AB133" t="s">
        <v>1152</v>
      </c>
      <c r="AC133" t="s">
        <v>696</v>
      </c>
      <c r="AD133" t="s">
        <v>696</v>
      </c>
      <c r="AE133" t="s">
        <v>696</v>
      </c>
    </row>
    <row r="134" spans="1:31" x14ac:dyDescent="0.45">
      <c r="A134" s="194" t="s">
        <v>1153</v>
      </c>
      <c r="B134" s="194" t="str">
        <f t="shared" si="2"/>
        <v>the Republic of Mali</v>
      </c>
      <c r="C134" s="194" t="s">
        <v>1154</v>
      </c>
      <c r="D134" s="194" t="s">
        <v>1153</v>
      </c>
      <c r="E134" s="194" t="s">
        <v>565</v>
      </c>
      <c r="F134" s="194" t="s">
        <v>565</v>
      </c>
      <c r="G134" s="194" t="s">
        <v>720</v>
      </c>
      <c r="H134" s="194" t="s">
        <v>720</v>
      </c>
      <c r="I134" s="194" t="s">
        <v>820</v>
      </c>
      <c r="J134" s="194" t="s">
        <v>722</v>
      </c>
      <c r="K134" s="194" t="s">
        <v>723</v>
      </c>
      <c r="L134" s="194" t="s">
        <v>821</v>
      </c>
      <c r="M134" s="194" t="s">
        <v>821</v>
      </c>
      <c r="N134" s="194" t="s">
        <v>725</v>
      </c>
      <c r="O134" s="194"/>
      <c r="P134" s="194" t="s">
        <v>726</v>
      </c>
      <c r="Q134" s="194" t="s">
        <v>726</v>
      </c>
      <c r="R134" s="194" t="s">
        <v>822</v>
      </c>
      <c r="S134" s="194" t="s">
        <v>706</v>
      </c>
      <c r="T134" s="194" t="s">
        <v>823</v>
      </c>
      <c r="U134" s="194" t="s">
        <v>708</v>
      </c>
      <c r="V134" s="194" t="s">
        <v>709</v>
      </c>
      <c r="W134" s="194" t="s">
        <v>710</v>
      </c>
      <c r="X134" s="194" t="s">
        <v>711</v>
      </c>
      <c r="Y134" s="194" t="s">
        <v>711</v>
      </c>
      <c r="Z134" s="194" t="s">
        <v>712</v>
      </c>
      <c r="AA134" s="194" t="s">
        <v>713</v>
      </c>
      <c r="AB134" s="194" t="s">
        <v>714</v>
      </c>
      <c r="AC134" s="194" t="s">
        <v>715</v>
      </c>
      <c r="AD134" s="194"/>
      <c r="AE134" s="194" t="s">
        <v>717</v>
      </c>
    </row>
    <row r="135" spans="1:31" x14ac:dyDescent="0.45">
      <c r="A135" t="s">
        <v>1155</v>
      </c>
      <c r="B135" s="194" t="str">
        <f t="shared" si="2"/>
        <v>the Republic of Malta</v>
      </c>
      <c r="C135" t="s">
        <v>1156</v>
      </c>
      <c r="D135" t="s">
        <v>1155</v>
      </c>
      <c r="E135" t="s">
        <v>1157</v>
      </c>
      <c r="F135" t="s">
        <v>1157</v>
      </c>
      <c r="G135" t="s">
        <v>741</v>
      </c>
      <c r="H135" t="s">
        <v>741</v>
      </c>
      <c r="I135" t="s">
        <v>742</v>
      </c>
      <c r="J135" t="s">
        <v>743</v>
      </c>
      <c r="K135" t="s">
        <v>744</v>
      </c>
      <c r="L135" t="s">
        <v>743</v>
      </c>
      <c r="M135" t="s">
        <v>743</v>
      </c>
      <c r="N135" t="s">
        <v>757</v>
      </c>
      <c r="P135" t="s">
        <v>746</v>
      </c>
      <c r="Q135" t="s">
        <v>747</v>
      </c>
      <c r="R135" t="s">
        <v>748</v>
      </c>
      <c r="T135" t="s">
        <v>758</v>
      </c>
      <c r="U135" t="s">
        <v>759</v>
      </c>
      <c r="V135" t="s">
        <v>709</v>
      </c>
      <c r="W135" t="s">
        <v>710</v>
      </c>
      <c r="X135" t="s">
        <v>760</v>
      </c>
      <c r="Y135" t="s">
        <v>695</v>
      </c>
      <c r="Z135" t="s">
        <v>806</v>
      </c>
      <c r="AA135" t="s">
        <v>713</v>
      </c>
      <c r="AB135" t="s">
        <v>753</v>
      </c>
      <c r="AC135" t="s">
        <v>696</v>
      </c>
      <c r="AD135" t="s">
        <v>696</v>
      </c>
      <c r="AE135" t="s">
        <v>696</v>
      </c>
    </row>
    <row r="136" spans="1:31" x14ac:dyDescent="0.45">
      <c r="A136" s="194" t="s">
        <v>1158</v>
      </c>
      <c r="B136" s="194" t="str">
        <f t="shared" si="2"/>
        <v>the Republic of the Union of Myanmar</v>
      </c>
      <c r="C136" s="194" t="s">
        <v>1159</v>
      </c>
      <c r="D136" s="194" t="s">
        <v>1158</v>
      </c>
      <c r="E136" s="194" t="s">
        <v>583</v>
      </c>
      <c r="F136" s="194" t="s">
        <v>583</v>
      </c>
      <c r="G136" s="194" t="s">
        <v>699</v>
      </c>
      <c r="H136" s="194" t="s">
        <v>699</v>
      </c>
      <c r="I136" s="194" t="s">
        <v>868</v>
      </c>
      <c r="J136" s="194" t="s">
        <v>828</v>
      </c>
      <c r="K136" s="194" t="s">
        <v>829</v>
      </c>
      <c r="L136" s="194" t="s">
        <v>828</v>
      </c>
      <c r="M136" s="194" t="s">
        <v>828</v>
      </c>
      <c r="N136" s="194" t="s">
        <v>830</v>
      </c>
      <c r="O136" s="194"/>
      <c r="P136" s="194" t="s">
        <v>869</v>
      </c>
      <c r="Q136" s="194" t="s">
        <v>870</v>
      </c>
      <c r="R136" s="194" t="s">
        <v>870</v>
      </c>
      <c r="S136" s="194" t="s">
        <v>706</v>
      </c>
      <c r="T136" s="194" t="s">
        <v>871</v>
      </c>
      <c r="U136" s="194" t="s">
        <v>708</v>
      </c>
      <c r="V136" s="194" t="s">
        <v>709</v>
      </c>
      <c r="W136" s="194" t="s">
        <v>710</v>
      </c>
      <c r="X136" s="194" t="s">
        <v>729</v>
      </c>
      <c r="Y136" s="194" t="s">
        <v>730</v>
      </c>
      <c r="Z136" s="194" t="s">
        <v>712</v>
      </c>
      <c r="AA136" s="194" t="s">
        <v>713</v>
      </c>
      <c r="AB136" s="194" t="s">
        <v>1160</v>
      </c>
      <c r="AC136" s="194" t="s">
        <v>696</v>
      </c>
      <c r="AD136" s="194" t="s">
        <v>696</v>
      </c>
      <c r="AE136" s="194" t="s">
        <v>717</v>
      </c>
    </row>
    <row r="137" spans="1:31" x14ac:dyDescent="0.45">
      <c r="A137" t="s">
        <v>578</v>
      </c>
      <c r="B137" s="194" t="str">
        <f t="shared" si="2"/>
        <v>Montenegro</v>
      </c>
      <c r="C137" t="s">
        <v>1161</v>
      </c>
      <c r="D137" t="s">
        <v>578</v>
      </c>
      <c r="E137" t="s">
        <v>578</v>
      </c>
      <c r="F137" t="s">
        <v>578</v>
      </c>
      <c r="G137" t="s">
        <v>741</v>
      </c>
      <c r="H137" t="s">
        <v>741</v>
      </c>
      <c r="I137" t="s">
        <v>742</v>
      </c>
      <c r="J137" t="s">
        <v>743</v>
      </c>
      <c r="K137" t="s">
        <v>744</v>
      </c>
      <c r="L137" t="s">
        <v>743</v>
      </c>
      <c r="M137" t="s">
        <v>743</v>
      </c>
      <c r="N137" t="s">
        <v>745</v>
      </c>
      <c r="P137" t="s">
        <v>746</v>
      </c>
      <c r="Q137" t="s">
        <v>747</v>
      </c>
      <c r="R137" t="s">
        <v>748</v>
      </c>
      <c r="T137" t="s">
        <v>749</v>
      </c>
      <c r="U137" t="s">
        <v>750</v>
      </c>
      <c r="V137" t="s">
        <v>709</v>
      </c>
      <c r="W137" t="s">
        <v>710</v>
      </c>
      <c r="X137" t="s">
        <v>751</v>
      </c>
      <c r="Y137" t="s">
        <v>730</v>
      </c>
      <c r="Z137" t="s">
        <v>752</v>
      </c>
      <c r="AA137" t="s">
        <v>713</v>
      </c>
      <c r="AB137" t="s">
        <v>1162</v>
      </c>
      <c r="AC137" t="s">
        <v>696</v>
      </c>
      <c r="AD137" t="s">
        <v>696</v>
      </c>
      <c r="AE137" t="s">
        <v>696</v>
      </c>
    </row>
    <row r="138" spans="1:31" x14ac:dyDescent="0.45">
      <c r="A138" s="194" t="s">
        <v>577</v>
      </c>
      <c r="B138" s="194" t="str">
        <f t="shared" si="2"/>
        <v>Mongolia</v>
      </c>
      <c r="C138" s="194" t="s">
        <v>1163</v>
      </c>
      <c r="D138" s="194" t="s">
        <v>577</v>
      </c>
      <c r="E138" s="194" t="s">
        <v>577</v>
      </c>
      <c r="F138" s="194" t="s">
        <v>577</v>
      </c>
      <c r="G138" s="194" t="s">
        <v>699</v>
      </c>
      <c r="H138" s="194" t="s">
        <v>699</v>
      </c>
      <c r="I138" s="194" t="s">
        <v>895</v>
      </c>
      <c r="J138" s="194" t="s">
        <v>787</v>
      </c>
      <c r="K138" s="194" t="s">
        <v>788</v>
      </c>
      <c r="L138" s="194" t="s">
        <v>787</v>
      </c>
      <c r="M138" s="194" t="s">
        <v>787</v>
      </c>
      <c r="N138" s="194" t="s">
        <v>896</v>
      </c>
      <c r="O138" s="194"/>
      <c r="P138" s="194" t="s">
        <v>869</v>
      </c>
      <c r="Q138" s="194" t="s">
        <v>897</v>
      </c>
      <c r="R138" s="194" t="s">
        <v>897</v>
      </c>
      <c r="S138" s="194"/>
      <c r="T138" s="194" t="s">
        <v>871</v>
      </c>
      <c r="U138" s="194" t="s">
        <v>692</v>
      </c>
      <c r="V138" s="194" t="s">
        <v>709</v>
      </c>
      <c r="W138" s="194" t="s">
        <v>710</v>
      </c>
      <c r="X138" s="194" t="s">
        <v>729</v>
      </c>
      <c r="Y138" s="194" t="s">
        <v>730</v>
      </c>
      <c r="Z138" s="194" t="s">
        <v>712</v>
      </c>
      <c r="AA138" s="194" t="s">
        <v>713</v>
      </c>
      <c r="AB138" s="194" t="s">
        <v>1164</v>
      </c>
      <c r="AC138" s="194" t="s">
        <v>696</v>
      </c>
      <c r="AD138" s="194" t="s">
        <v>696</v>
      </c>
      <c r="AE138" s="194" t="s">
        <v>696</v>
      </c>
    </row>
    <row r="139" spans="1:31" x14ac:dyDescent="0.45">
      <c r="A139" t="s">
        <v>1165</v>
      </c>
      <c r="B139" s="194" t="str">
        <f t="shared" si="2"/>
        <v>Commonwealth of the Northern Mariana Islands</v>
      </c>
      <c r="C139" t="s">
        <v>1166</v>
      </c>
      <c r="D139" t="s">
        <v>1165</v>
      </c>
      <c r="E139" t="s">
        <v>1167</v>
      </c>
      <c r="F139" t="s">
        <v>1168</v>
      </c>
      <c r="G139" t="s">
        <v>421</v>
      </c>
      <c r="H139" t="s">
        <v>785</v>
      </c>
      <c r="I139" t="s">
        <v>570</v>
      </c>
      <c r="J139" t="s">
        <v>787</v>
      </c>
      <c r="K139" t="s">
        <v>788</v>
      </c>
      <c r="L139" t="s">
        <v>787</v>
      </c>
      <c r="M139" t="s">
        <v>789</v>
      </c>
      <c r="P139" t="s">
        <v>790</v>
      </c>
      <c r="Q139" t="s">
        <v>791</v>
      </c>
      <c r="R139" t="s">
        <v>998</v>
      </c>
      <c r="U139" t="s">
        <v>692</v>
      </c>
      <c r="V139" t="s">
        <v>693</v>
      </c>
      <c r="W139" t="s">
        <v>694</v>
      </c>
      <c r="X139" t="s">
        <v>760</v>
      </c>
      <c r="Y139" t="s">
        <v>695</v>
      </c>
      <c r="AA139" t="s">
        <v>737</v>
      </c>
      <c r="AB139" t="s">
        <v>773</v>
      </c>
      <c r="AC139" t="s">
        <v>696</v>
      </c>
      <c r="AD139" t="s">
        <v>696</v>
      </c>
      <c r="AE139" t="s">
        <v>696</v>
      </c>
    </row>
    <row r="140" spans="1:31" x14ac:dyDescent="0.45">
      <c r="A140" s="194" t="s">
        <v>1169</v>
      </c>
      <c r="B140" s="194" t="str">
        <f t="shared" si="2"/>
        <v>the Republic of Mozambique</v>
      </c>
      <c r="C140" s="194" t="s">
        <v>1170</v>
      </c>
      <c r="D140" s="194" t="s">
        <v>1169</v>
      </c>
      <c r="E140" s="194" t="s">
        <v>581</v>
      </c>
      <c r="F140" s="194" t="s">
        <v>581</v>
      </c>
      <c r="G140" s="194" t="s">
        <v>720</v>
      </c>
      <c r="H140" s="194" t="s">
        <v>720</v>
      </c>
      <c r="I140" s="194" t="s">
        <v>812</v>
      </c>
      <c r="J140" s="194" t="s">
        <v>722</v>
      </c>
      <c r="K140" s="194" t="s">
        <v>723</v>
      </c>
      <c r="L140" s="194" t="s">
        <v>879</v>
      </c>
      <c r="M140" s="194" t="s">
        <v>880</v>
      </c>
      <c r="N140" s="194" t="s">
        <v>813</v>
      </c>
      <c r="O140" s="194"/>
      <c r="P140" s="194" t="s">
        <v>726</v>
      </c>
      <c r="Q140" s="194" t="s">
        <v>726</v>
      </c>
      <c r="R140" s="194" t="s">
        <v>814</v>
      </c>
      <c r="S140" s="194" t="s">
        <v>706</v>
      </c>
      <c r="T140" s="194" t="s">
        <v>728</v>
      </c>
      <c r="U140" s="194" t="s">
        <v>708</v>
      </c>
      <c r="V140" s="194" t="s">
        <v>709</v>
      </c>
      <c r="W140" s="194" t="s">
        <v>710</v>
      </c>
      <c r="X140" s="194" t="s">
        <v>711</v>
      </c>
      <c r="Y140" s="194" t="s">
        <v>711</v>
      </c>
      <c r="Z140" s="194" t="s">
        <v>712</v>
      </c>
      <c r="AA140" s="194" t="s">
        <v>713</v>
      </c>
      <c r="AB140" s="194" t="s">
        <v>714</v>
      </c>
      <c r="AC140" s="194" t="s">
        <v>696</v>
      </c>
      <c r="AD140" s="194" t="s">
        <v>696</v>
      </c>
      <c r="AE140" s="194" t="s">
        <v>717</v>
      </c>
    </row>
    <row r="141" spans="1:31" x14ac:dyDescent="0.45">
      <c r="A141" t="s">
        <v>1171</v>
      </c>
      <c r="B141" s="194" t="str">
        <f t="shared" si="2"/>
        <v>the Islamic Republic of Mauritania</v>
      </c>
      <c r="C141" t="s">
        <v>1172</v>
      </c>
      <c r="D141" t="s">
        <v>1171</v>
      </c>
      <c r="E141" t="s">
        <v>567</v>
      </c>
      <c r="F141" t="s">
        <v>567</v>
      </c>
      <c r="G141" t="s">
        <v>720</v>
      </c>
      <c r="H141" t="s">
        <v>720</v>
      </c>
      <c r="I141" t="s">
        <v>820</v>
      </c>
      <c r="J141" t="s">
        <v>722</v>
      </c>
      <c r="K141" t="s">
        <v>723</v>
      </c>
      <c r="L141" t="s">
        <v>821</v>
      </c>
      <c r="M141" t="s">
        <v>821</v>
      </c>
      <c r="N141" t="s">
        <v>725</v>
      </c>
      <c r="P141" t="s">
        <v>726</v>
      </c>
      <c r="Q141" t="s">
        <v>726</v>
      </c>
      <c r="R141" t="s">
        <v>822</v>
      </c>
      <c r="S141" t="s">
        <v>706</v>
      </c>
      <c r="T141" t="s">
        <v>823</v>
      </c>
      <c r="U141" t="s">
        <v>708</v>
      </c>
      <c r="V141" t="s">
        <v>709</v>
      </c>
      <c r="W141" t="s">
        <v>710</v>
      </c>
      <c r="X141" t="s">
        <v>729</v>
      </c>
      <c r="Y141" t="s">
        <v>730</v>
      </c>
      <c r="Z141" t="s">
        <v>712</v>
      </c>
      <c r="AA141" t="s">
        <v>713</v>
      </c>
      <c r="AB141" t="s">
        <v>714</v>
      </c>
      <c r="AC141" t="s">
        <v>696</v>
      </c>
      <c r="AD141" t="s">
        <v>696</v>
      </c>
      <c r="AE141" t="s">
        <v>717</v>
      </c>
    </row>
    <row r="142" spans="1:31" x14ac:dyDescent="0.45">
      <c r="A142" s="194" t="s">
        <v>579</v>
      </c>
      <c r="B142" s="194" t="str">
        <f t="shared" si="2"/>
        <v>Montserrat</v>
      </c>
      <c r="C142" s="194" t="s">
        <v>1173</v>
      </c>
      <c r="D142" s="194" t="s">
        <v>579</v>
      </c>
      <c r="E142" s="194" t="s">
        <v>579</v>
      </c>
      <c r="F142" s="194" t="s">
        <v>579</v>
      </c>
      <c r="G142" s="194" t="s">
        <v>685</v>
      </c>
      <c r="H142" s="194" t="s">
        <v>686</v>
      </c>
      <c r="I142" s="194" t="s">
        <v>734</v>
      </c>
      <c r="J142" s="194" t="s">
        <v>688</v>
      </c>
      <c r="K142" s="194" t="s">
        <v>689</v>
      </c>
      <c r="L142" s="194" t="s">
        <v>688</v>
      </c>
      <c r="M142" s="194" t="s">
        <v>690</v>
      </c>
      <c r="N142" s="194"/>
      <c r="O142" s="194"/>
      <c r="P142" s="194" t="s">
        <v>735</v>
      </c>
      <c r="Q142" s="194" t="s">
        <v>735</v>
      </c>
      <c r="R142" s="194" t="s">
        <v>736</v>
      </c>
      <c r="S142" s="194"/>
      <c r="T142" s="194"/>
      <c r="U142" s="194" t="s">
        <v>692</v>
      </c>
      <c r="V142" s="194" t="s">
        <v>693</v>
      </c>
      <c r="W142" s="194" t="s">
        <v>694</v>
      </c>
      <c r="X142" s="194"/>
      <c r="Y142" s="194"/>
      <c r="Z142" s="194"/>
      <c r="AA142" s="194" t="s">
        <v>737</v>
      </c>
      <c r="AB142" s="194" t="s">
        <v>1174</v>
      </c>
      <c r="AC142" s="194" t="s">
        <v>696</v>
      </c>
      <c r="AD142" s="194" t="s">
        <v>696</v>
      </c>
      <c r="AE142" s="194" t="s">
        <v>696</v>
      </c>
    </row>
    <row r="143" spans="1:31" x14ac:dyDescent="0.45">
      <c r="A143" t="s">
        <v>1175</v>
      </c>
      <c r="B143" s="194" t="str">
        <f t="shared" si="2"/>
        <v>Martinique</v>
      </c>
      <c r="C143" t="s">
        <v>1176</v>
      </c>
      <c r="D143" t="s">
        <v>1175</v>
      </c>
      <c r="E143" t="s">
        <v>1175</v>
      </c>
      <c r="F143" t="s">
        <v>1175</v>
      </c>
      <c r="G143" t="s">
        <v>685</v>
      </c>
      <c r="H143" t="s">
        <v>686</v>
      </c>
      <c r="I143" t="s">
        <v>734</v>
      </c>
      <c r="J143" t="s">
        <v>688</v>
      </c>
      <c r="K143" t="s">
        <v>689</v>
      </c>
      <c r="L143" t="s">
        <v>933</v>
      </c>
      <c r="M143" t="s">
        <v>690</v>
      </c>
      <c r="P143" t="s">
        <v>735</v>
      </c>
      <c r="Q143" t="s">
        <v>735</v>
      </c>
      <c r="R143" t="s">
        <v>736</v>
      </c>
      <c r="U143" t="s">
        <v>692</v>
      </c>
      <c r="V143" t="s">
        <v>693</v>
      </c>
      <c r="W143" t="s">
        <v>694</v>
      </c>
      <c r="AA143" t="s">
        <v>737</v>
      </c>
      <c r="AB143" t="s">
        <v>1174</v>
      </c>
      <c r="AC143" t="s">
        <v>696</v>
      </c>
      <c r="AD143" t="s">
        <v>696</v>
      </c>
      <c r="AE143" t="s">
        <v>696</v>
      </c>
    </row>
    <row r="144" spans="1:31" x14ac:dyDescent="0.45">
      <c r="A144" s="194" t="s">
        <v>1177</v>
      </c>
      <c r="B144" s="194" t="str">
        <f t="shared" si="2"/>
        <v>the Republic of Mauritius</v>
      </c>
      <c r="C144" s="194" t="s">
        <v>1178</v>
      </c>
      <c r="D144" s="194" t="s">
        <v>1177</v>
      </c>
      <c r="E144" s="194" t="s">
        <v>568</v>
      </c>
      <c r="F144" s="194" t="s">
        <v>568</v>
      </c>
      <c r="G144" s="194" t="s">
        <v>720</v>
      </c>
      <c r="H144" s="194" t="s">
        <v>720</v>
      </c>
      <c r="I144" s="194" t="s">
        <v>812</v>
      </c>
      <c r="J144" s="194" t="s">
        <v>722</v>
      </c>
      <c r="K144" s="194" t="s">
        <v>723</v>
      </c>
      <c r="L144" s="194" t="s">
        <v>879</v>
      </c>
      <c r="M144" s="194" t="s">
        <v>880</v>
      </c>
      <c r="N144" s="194" t="s">
        <v>725</v>
      </c>
      <c r="O144" s="194"/>
      <c r="P144" s="194" t="s">
        <v>726</v>
      </c>
      <c r="Q144" s="194" t="s">
        <v>726</v>
      </c>
      <c r="R144" s="194" t="s">
        <v>814</v>
      </c>
      <c r="S144" s="194"/>
      <c r="T144" s="194" t="s">
        <v>728</v>
      </c>
      <c r="U144" s="194" t="s">
        <v>692</v>
      </c>
      <c r="V144" s="194" t="s">
        <v>709</v>
      </c>
      <c r="W144" s="194" t="s">
        <v>710</v>
      </c>
      <c r="X144" s="194" t="s">
        <v>751</v>
      </c>
      <c r="Y144" s="194" t="s">
        <v>730</v>
      </c>
      <c r="Z144" s="194" t="s">
        <v>752</v>
      </c>
      <c r="AA144" s="194" t="s">
        <v>713</v>
      </c>
      <c r="AB144" s="194" t="s">
        <v>714</v>
      </c>
      <c r="AC144" s="194" t="s">
        <v>696</v>
      </c>
      <c r="AD144" s="194" t="s">
        <v>696</v>
      </c>
      <c r="AE144" s="194" t="s">
        <v>696</v>
      </c>
    </row>
    <row r="145" spans="1:31" x14ac:dyDescent="0.45">
      <c r="A145" s="196" t="s">
        <v>106</v>
      </c>
      <c r="B145" s="194" t="str">
        <f t="shared" si="2"/>
        <v>Malawi</v>
      </c>
      <c r="C145" t="s">
        <v>1179</v>
      </c>
      <c r="D145" t="s">
        <v>1180</v>
      </c>
      <c r="E145" t="s">
        <v>106</v>
      </c>
      <c r="F145" t="s">
        <v>106</v>
      </c>
      <c r="G145" t="s">
        <v>720</v>
      </c>
      <c r="H145" t="s">
        <v>720</v>
      </c>
      <c r="I145" t="s">
        <v>812</v>
      </c>
      <c r="J145" t="s">
        <v>722</v>
      </c>
      <c r="K145" t="s">
        <v>723</v>
      </c>
      <c r="L145" t="s">
        <v>879</v>
      </c>
      <c r="M145" t="s">
        <v>880</v>
      </c>
      <c r="N145" t="s">
        <v>813</v>
      </c>
      <c r="P145" t="s">
        <v>726</v>
      </c>
      <c r="Q145" t="s">
        <v>726</v>
      </c>
      <c r="R145" t="s">
        <v>814</v>
      </c>
      <c r="S145" t="s">
        <v>706</v>
      </c>
      <c r="T145" t="s">
        <v>728</v>
      </c>
      <c r="U145" t="s">
        <v>708</v>
      </c>
      <c r="V145" t="s">
        <v>709</v>
      </c>
      <c r="W145" t="s">
        <v>710</v>
      </c>
      <c r="X145" t="s">
        <v>711</v>
      </c>
      <c r="Y145" t="s">
        <v>711</v>
      </c>
      <c r="Z145" t="s">
        <v>712</v>
      </c>
      <c r="AA145" t="s">
        <v>713</v>
      </c>
      <c r="AB145" t="s">
        <v>714</v>
      </c>
      <c r="AC145" t="s">
        <v>715</v>
      </c>
      <c r="AE145" t="s">
        <v>717</v>
      </c>
    </row>
    <row r="146" spans="1:31" x14ac:dyDescent="0.45">
      <c r="A146" s="194" t="s">
        <v>563</v>
      </c>
      <c r="B146" s="194" t="str">
        <f t="shared" si="2"/>
        <v>Malaysia</v>
      </c>
      <c r="C146" s="194" t="s">
        <v>1181</v>
      </c>
      <c r="D146" s="194" t="s">
        <v>563</v>
      </c>
      <c r="E146" s="194" t="s">
        <v>563</v>
      </c>
      <c r="F146" s="194" t="s">
        <v>563</v>
      </c>
      <c r="G146" s="194" t="s">
        <v>699</v>
      </c>
      <c r="H146" s="194" t="s">
        <v>699</v>
      </c>
      <c r="I146" s="194" t="s">
        <v>868</v>
      </c>
      <c r="J146" s="194" t="s">
        <v>787</v>
      </c>
      <c r="K146" s="194" t="s">
        <v>788</v>
      </c>
      <c r="L146" s="194" t="s">
        <v>787</v>
      </c>
      <c r="M146" s="194" t="s">
        <v>787</v>
      </c>
      <c r="N146" s="194" t="s">
        <v>896</v>
      </c>
      <c r="O146" s="194"/>
      <c r="P146" s="194" t="s">
        <v>869</v>
      </c>
      <c r="Q146" s="194" t="s">
        <v>870</v>
      </c>
      <c r="R146" s="194" t="s">
        <v>870</v>
      </c>
      <c r="S146" s="194"/>
      <c r="T146" s="194" t="s">
        <v>871</v>
      </c>
      <c r="U146" s="194" t="s">
        <v>692</v>
      </c>
      <c r="V146" s="194" t="s">
        <v>709</v>
      </c>
      <c r="W146" s="194" t="s">
        <v>710</v>
      </c>
      <c r="X146" s="194" t="s">
        <v>751</v>
      </c>
      <c r="Y146" s="194" t="s">
        <v>730</v>
      </c>
      <c r="Z146" s="194" t="s">
        <v>806</v>
      </c>
      <c r="AA146" s="194" t="s">
        <v>713</v>
      </c>
      <c r="AB146" s="194" t="s">
        <v>714</v>
      </c>
      <c r="AC146" s="194" t="s">
        <v>696</v>
      </c>
      <c r="AD146" s="194" t="s">
        <v>696</v>
      </c>
      <c r="AE146" s="194" t="s">
        <v>696</v>
      </c>
    </row>
    <row r="147" spans="1:31" x14ac:dyDescent="0.45">
      <c r="A147" t="s">
        <v>1182</v>
      </c>
      <c r="B147" s="194" t="str">
        <f t="shared" si="2"/>
        <v>the Republic of Namibia</v>
      </c>
      <c r="C147" t="s">
        <v>1183</v>
      </c>
      <c r="D147" t="s">
        <v>1182</v>
      </c>
      <c r="E147" t="s">
        <v>584</v>
      </c>
      <c r="F147" t="s">
        <v>584</v>
      </c>
      <c r="G147" t="s">
        <v>720</v>
      </c>
      <c r="H147" t="s">
        <v>720</v>
      </c>
      <c r="I147" t="s">
        <v>878</v>
      </c>
      <c r="J147" t="s">
        <v>722</v>
      </c>
      <c r="K147" t="s">
        <v>723</v>
      </c>
      <c r="L147" t="s">
        <v>879</v>
      </c>
      <c r="M147" t="s">
        <v>880</v>
      </c>
      <c r="N147" t="s">
        <v>813</v>
      </c>
      <c r="P147" t="s">
        <v>726</v>
      </c>
      <c r="Q147" t="s">
        <v>726</v>
      </c>
      <c r="R147" t="s">
        <v>881</v>
      </c>
      <c r="T147" t="s">
        <v>728</v>
      </c>
      <c r="U147" t="s">
        <v>692</v>
      </c>
      <c r="V147" t="s">
        <v>709</v>
      </c>
      <c r="W147" t="s">
        <v>710</v>
      </c>
      <c r="X147" t="s">
        <v>751</v>
      </c>
      <c r="Y147" t="s">
        <v>730</v>
      </c>
      <c r="Z147" t="s">
        <v>806</v>
      </c>
      <c r="AA147" t="s">
        <v>713</v>
      </c>
      <c r="AB147" t="s">
        <v>1184</v>
      </c>
      <c r="AC147" t="s">
        <v>696</v>
      </c>
      <c r="AD147" t="s">
        <v>696</v>
      </c>
      <c r="AE147" t="s">
        <v>696</v>
      </c>
    </row>
    <row r="148" spans="1:31" x14ac:dyDescent="0.45">
      <c r="A148" s="194" t="s">
        <v>1185</v>
      </c>
      <c r="B148" s="194" t="str">
        <f t="shared" si="2"/>
        <v>New Caledonia</v>
      </c>
      <c r="C148" s="194" t="s">
        <v>1186</v>
      </c>
      <c r="D148" s="194" t="s">
        <v>1185</v>
      </c>
      <c r="E148" s="194" t="s">
        <v>1185</v>
      </c>
      <c r="F148" s="194" t="s">
        <v>1185</v>
      </c>
      <c r="G148" s="194" t="s">
        <v>421</v>
      </c>
      <c r="H148" s="194" t="s">
        <v>785</v>
      </c>
      <c r="I148" s="194" t="s">
        <v>989</v>
      </c>
      <c r="J148" s="194" t="s">
        <v>787</v>
      </c>
      <c r="K148" s="194" t="s">
        <v>788</v>
      </c>
      <c r="L148" s="194" t="s">
        <v>787</v>
      </c>
      <c r="M148" s="194" t="s">
        <v>789</v>
      </c>
      <c r="N148" s="194"/>
      <c r="O148" s="194"/>
      <c r="P148" s="194" t="s">
        <v>790</v>
      </c>
      <c r="Q148" s="194" t="s">
        <v>791</v>
      </c>
      <c r="R148" s="194" t="s">
        <v>990</v>
      </c>
      <c r="S148" s="194"/>
      <c r="T148" s="194"/>
      <c r="U148" s="194" t="s">
        <v>692</v>
      </c>
      <c r="V148" s="194" t="s">
        <v>693</v>
      </c>
      <c r="W148" s="194" t="s">
        <v>694</v>
      </c>
      <c r="X148" s="194" t="s">
        <v>760</v>
      </c>
      <c r="Y148" s="194" t="s">
        <v>695</v>
      </c>
      <c r="Z148" s="194"/>
      <c r="AA148" s="194" t="s">
        <v>737</v>
      </c>
      <c r="AB148" s="194" t="s">
        <v>714</v>
      </c>
      <c r="AC148" s="194" t="s">
        <v>696</v>
      </c>
      <c r="AD148" s="194" t="s">
        <v>696</v>
      </c>
      <c r="AE148" s="194" t="s">
        <v>696</v>
      </c>
    </row>
    <row r="149" spans="1:31" x14ac:dyDescent="0.45">
      <c r="A149" t="s">
        <v>1187</v>
      </c>
      <c r="B149" s="194" t="str">
        <f t="shared" si="2"/>
        <v>the Republic of the Niger</v>
      </c>
      <c r="C149" t="s">
        <v>1188</v>
      </c>
      <c r="D149" t="s">
        <v>1187</v>
      </c>
      <c r="E149" t="s">
        <v>589</v>
      </c>
      <c r="F149" t="s">
        <v>589</v>
      </c>
      <c r="G149" t="s">
        <v>720</v>
      </c>
      <c r="H149" t="s">
        <v>720</v>
      </c>
      <c r="I149" t="s">
        <v>820</v>
      </c>
      <c r="J149" t="s">
        <v>722</v>
      </c>
      <c r="K149" t="s">
        <v>723</v>
      </c>
      <c r="L149" t="s">
        <v>821</v>
      </c>
      <c r="M149" t="s">
        <v>821</v>
      </c>
      <c r="N149" t="s">
        <v>725</v>
      </c>
      <c r="P149" t="s">
        <v>726</v>
      </c>
      <c r="Q149" t="s">
        <v>726</v>
      </c>
      <c r="R149" t="s">
        <v>822</v>
      </c>
      <c r="S149" t="s">
        <v>706</v>
      </c>
      <c r="T149" t="s">
        <v>823</v>
      </c>
      <c r="U149" t="s">
        <v>708</v>
      </c>
      <c r="V149" t="s">
        <v>709</v>
      </c>
      <c r="W149" t="s">
        <v>710</v>
      </c>
      <c r="X149" t="s">
        <v>711</v>
      </c>
      <c r="Y149" t="s">
        <v>711</v>
      </c>
      <c r="Z149" t="s">
        <v>712</v>
      </c>
      <c r="AA149" t="s">
        <v>713</v>
      </c>
      <c r="AB149" t="s">
        <v>714</v>
      </c>
      <c r="AC149" t="s">
        <v>715</v>
      </c>
      <c r="AE149" t="s">
        <v>717</v>
      </c>
    </row>
    <row r="150" spans="1:31" x14ac:dyDescent="0.45">
      <c r="A150" s="194" t="s">
        <v>1189</v>
      </c>
      <c r="B150" s="194" t="s">
        <v>101</v>
      </c>
      <c r="C150" s="194" t="s">
        <v>1190</v>
      </c>
      <c r="D150" s="194" t="s">
        <v>1189</v>
      </c>
      <c r="E150" s="194" t="s">
        <v>101</v>
      </c>
      <c r="F150" s="194" t="s">
        <v>101</v>
      </c>
      <c r="G150" s="194" t="s">
        <v>720</v>
      </c>
      <c r="H150" s="194" t="s">
        <v>720</v>
      </c>
      <c r="I150" s="194" t="s">
        <v>820</v>
      </c>
      <c r="J150" s="194" t="s">
        <v>722</v>
      </c>
      <c r="K150" s="194" t="s">
        <v>723</v>
      </c>
      <c r="L150" s="194" t="s">
        <v>821</v>
      </c>
      <c r="M150" s="194" t="s">
        <v>821</v>
      </c>
      <c r="N150" s="194" t="s">
        <v>725</v>
      </c>
      <c r="O150" s="194"/>
      <c r="P150" s="194" t="s">
        <v>726</v>
      </c>
      <c r="Q150" s="194" t="s">
        <v>726</v>
      </c>
      <c r="R150" s="194" t="s">
        <v>822</v>
      </c>
      <c r="S150" s="194"/>
      <c r="T150" s="194" t="s">
        <v>823</v>
      </c>
      <c r="U150" s="194" t="s">
        <v>692</v>
      </c>
      <c r="V150" s="194" t="s">
        <v>709</v>
      </c>
      <c r="W150" s="194" t="s">
        <v>710</v>
      </c>
      <c r="X150" s="194" t="s">
        <v>729</v>
      </c>
      <c r="Y150" s="194" t="s">
        <v>730</v>
      </c>
      <c r="Z150" s="194" t="s">
        <v>712</v>
      </c>
      <c r="AA150" s="194" t="s">
        <v>713</v>
      </c>
      <c r="AB150" s="194" t="s">
        <v>714</v>
      </c>
      <c r="AC150" s="194" t="s">
        <v>715</v>
      </c>
      <c r="AD150" s="194" t="s">
        <v>716</v>
      </c>
      <c r="AE150" s="194" t="s">
        <v>717</v>
      </c>
    </row>
    <row r="151" spans="1:31" x14ac:dyDescent="0.45">
      <c r="A151" t="s">
        <v>1191</v>
      </c>
      <c r="B151" s="194" t="str">
        <f t="shared" ref="B151:B178" si="3">A151</f>
        <v>the Republic of Nicaragua</v>
      </c>
      <c r="C151" t="s">
        <v>1192</v>
      </c>
      <c r="D151" t="s">
        <v>1191</v>
      </c>
      <c r="E151" t="s">
        <v>588</v>
      </c>
      <c r="F151" t="s">
        <v>588</v>
      </c>
      <c r="G151" t="s">
        <v>685</v>
      </c>
      <c r="H151" t="s">
        <v>686</v>
      </c>
      <c r="I151" t="s">
        <v>848</v>
      </c>
      <c r="J151" t="s">
        <v>688</v>
      </c>
      <c r="K151" t="s">
        <v>689</v>
      </c>
      <c r="L151" t="s">
        <v>925</v>
      </c>
      <c r="M151" t="s">
        <v>925</v>
      </c>
      <c r="N151" t="s">
        <v>859</v>
      </c>
      <c r="P151" t="s">
        <v>735</v>
      </c>
      <c r="Q151" t="s">
        <v>735</v>
      </c>
      <c r="R151" t="s">
        <v>849</v>
      </c>
      <c r="T151" t="s">
        <v>691</v>
      </c>
      <c r="U151" t="s">
        <v>692</v>
      </c>
      <c r="V151" t="s">
        <v>709</v>
      </c>
      <c r="W151" t="s">
        <v>710</v>
      </c>
      <c r="X151" t="s">
        <v>729</v>
      </c>
      <c r="Y151" t="s">
        <v>730</v>
      </c>
      <c r="Z151" t="s">
        <v>712</v>
      </c>
      <c r="AA151" t="s">
        <v>713</v>
      </c>
      <c r="AB151" t="s">
        <v>714</v>
      </c>
      <c r="AC151" t="s">
        <v>696</v>
      </c>
      <c r="AD151" t="s">
        <v>696</v>
      </c>
      <c r="AE151" t="s">
        <v>717</v>
      </c>
    </row>
    <row r="152" spans="1:31" x14ac:dyDescent="0.45">
      <c r="A152" s="194" t="s">
        <v>1193</v>
      </c>
      <c r="B152" s="194" t="str">
        <f t="shared" si="3"/>
        <v>the Republic of Niue</v>
      </c>
      <c r="C152" s="194" t="s">
        <v>1194</v>
      </c>
      <c r="D152" s="194" t="s">
        <v>1193</v>
      </c>
      <c r="E152" s="194" t="s">
        <v>1195</v>
      </c>
      <c r="F152" s="194" t="s">
        <v>1195</v>
      </c>
      <c r="G152" s="194" t="s">
        <v>421</v>
      </c>
      <c r="H152" s="194" t="s">
        <v>785</v>
      </c>
      <c r="I152" s="194" t="s">
        <v>786</v>
      </c>
      <c r="J152" s="194" t="s">
        <v>787</v>
      </c>
      <c r="K152" s="194" t="s">
        <v>788</v>
      </c>
      <c r="L152" s="194" t="s">
        <v>787</v>
      </c>
      <c r="M152" s="194" t="s">
        <v>789</v>
      </c>
      <c r="N152" s="194" t="s">
        <v>896</v>
      </c>
      <c r="O152" s="194"/>
      <c r="P152" s="194" t="s">
        <v>790</v>
      </c>
      <c r="Q152" s="194" t="s">
        <v>791</v>
      </c>
      <c r="R152" s="194" t="s">
        <v>792</v>
      </c>
      <c r="S152" s="194"/>
      <c r="T152" s="194" t="s">
        <v>871</v>
      </c>
      <c r="U152" s="194" t="s">
        <v>692</v>
      </c>
      <c r="V152" s="194" t="s">
        <v>709</v>
      </c>
      <c r="W152" s="194" t="s">
        <v>710</v>
      </c>
      <c r="X152" s="194"/>
      <c r="Y152" s="194" t="s">
        <v>914</v>
      </c>
      <c r="Z152" s="194" t="s">
        <v>806</v>
      </c>
      <c r="AA152" s="194" t="s">
        <v>713</v>
      </c>
      <c r="AB152" s="194" t="s">
        <v>1196</v>
      </c>
      <c r="AC152" s="194" t="s">
        <v>696</v>
      </c>
      <c r="AD152" s="194" t="s">
        <v>696</v>
      </c>
      <c r="AE152" s="194" t="s">
        <v>696</v>
      </c>
    </row>
    <row r="153" spans="1:31" x14ac:dyDescent="0.45">
      <c r="A153" t="s">
        <v>1197</v>
      </c>
      <c r="B153" s="194" t="str">
        <f t="shared" si="3"/>
        <v>the Kingdom of the Netherlands</v>
      </c>
      <c r="C153" t="s">
        <v>1198</v>
      </c>
      <c r="D153" t="s">
        <v>1197</v>
      </c>
      <c r="E153" t="s">
        <v>1199</v>
      </c>
      <c r="F153" t="s">
        <v>1199</v>
      </c>
      <c r="G153" t="s">
        <v>741</v>
      </c>
      <c r="H153" t="s">
        <v>741</v>
      </c>
      <c r="I153" t="s">
        <v>756</v>
      </c>
      <c r="J153" t="s">
        <v>743</v>
      </c>
      <c r="K153" t="s">
        <v>744</v>
      </c>
      <c r="L153" t="s">
        <v>743</v>
      </c>
      <c r="M153" t="s">
        <v>743</v>
      </c>
      <c r="N153" t="s">
        <v>757</v>
      </c>
      <c r="P153" t="s">
        <v>746</v>
      </c>
      <c r="Q153" t="s">
        <v>747</v>
      </c>
      <c r="R153" t="s">
        <v>805</v>
      </c>
      <c r="T153" t="s">
        <v>758</v>
      </c>
      <c r="U153" t="s">
        <v>759</v>
      </c>
      <c r="V153" t="s">
        <v>709</v>
      </c>
      <c r="W153" t="s">
        <v>710</v>
      </c>
      <c r="X153" t="s">
        <v>801</v>
      </c>
      <c r="Y153" t="s">
        <v>695</v>
      </c>
      <c r="Z153" t="s">
        <v>806</v>
      </c>
      <c r="AA153" t="s">
        <v>713</v>
      </c>
      <c r="AB153" t="s">
        <v>714</v>
      </c>
      <c r="AC153" t="s">
        <v>696</v>
      </c>
      <c r="AD153" t="s">
        <v>696</v>
      </c>
      <c r="AE153" t="s">
        <v>696</v>
      </c>
    </row>
    <row r="154" spans="1:31" x14ac:dyDescent="0.45">
      <c r="A154" s="194" t="s">
        <v>1200</v>
      </c>
      <c r="B154" s="194" t="str">
        <f t="shared" si="3"/>
        <v>the Kingdom of Norway</v>
      </c>
      <c r="C154" s="194" t="s">
        <v>1201</v>
      </c>
      <c r="D154" s="194" t="s">
        <v>1200</v>
      </c>
      <c r="E154" s="194" t="s">
        <v>1202</v>
      </c>
      <c r="F154" s="194" t="s">
        <v>1202</v>
      </c>
      <c r="G154" s="194" t="s">
        <v>741</v>
      </c>
      <c r="H154" s="194" t="s">
        <v>741</v>
      </c>
      <c r="I154" s="194" t="s">
        <v>959</v>
      </c>
      <c r="J154" s="194" t="s">
        <v>743</v>
      </c>
      <c r="K154" s="194" t="s">
        <v>744</v>
      </c>
      <c r="L154" s="194" t="s">
        <v>743</v>
      </c>
      <c r="M154" s="194" t="s">
        <v>743</v>
      </c>
      <c r="N154" s="194" t="s">
        <v>757</v>
      </c>
      <c r="O154" s="194"/>
      <c r="P154" s="194" t="s">
        <v>746</v>
      </c>
      <c r="Q154" s="194" t="s">
        <v>747</v>
      </c>
      <c r="R154" s="194" t="s">
        <v>960</v>
      </c>
      <c r="S154" s="194"/>
      <c r="T154" s="194" t="s">
        <v>758</v>
      </c>
      <c r="U154" s="194" t="s">
        <v>759</v>
      </c>
      <c r="V154" s="194" t="s">
        <v>709</v>
      </c>
      <c r="W154" s="194" t="s">
        <v>710</v>
      </c>
      <c r="X154" s="194" t="s">
        <v>801</v>
      </c>
      <c r="Y154" s="194" t="s">
        <v>695</v>
      </c>
      <c r="Z154" s="194" t="s">
        <v>806</v>
      </c>
      <c r="AA154" s="194" t="s">
        <v>713</v>
      </c>
      <c r="AB154" s="194" t="s">
        <v>714</v>
      </c>
      <c r="AC154" s="194" t="s">
        <v>696</v>
      </c>
      <c r="AD154" s="194" t="s">
        <v>696</v>
      </c>
      <c r="AE154" s="194" t="s">
        <v>696</v>
      </c>
    </row>
    <row r="155" spans="1:31" x14ac:dyDescent="0.45">
      <c r="A155" t="s">
        <v>1203</v>
      </c>
      <c r="B155" s="194" t="str">
        <f t="shared" si="3"/>
        <v>the Federal Democratic Republic of Nepal</v>
      </c>
      <c r="C155" t="s">
        <v>1204</v>
      </c>
      <c r="D155" t="s">
        <v>1203</v>
      </c>
      <c r="E155" t="s">
        <v>586</v>
      </c>
      <c r="F155" t="s">
        <v>586</v>
      </c>
      <c r="G155" t="s">
        <v>699</v>
      </c>
      <c r="H155" t="s">
        <v>699</v>
      </c>
      <c r="I155" t="s">
        <v>700</v>
      </c>
      <c r="J155" t="s">
        <v>828</v>
      </c>
      <c r="K155" t="s">
        <v>829</v>
      </c>
      <c r="L155" t="s">
        <v>828</v>
      </c>
      <c r="M155" t="s">
        <v>828</v>
      </c>
      <c r="N155" t="s">
        <v>830</v>
      </c>
      <c r="P155" t="s">
        <v>704</v>
      </c>
      <c r="Q155" t="s">
        <v>705</v>
      </c>
      <c r="R155" t="s">
        <v>705</v>
      </c>
      <c r="S155" t="s">
        <v>706</v>
      </c>
      <c r="T155" t="s">
        <v>707</v>
      </c>
      <c r="U155" t="s">
        <v>708</v>
      </c>
      <c r="V155" t="s">
        <v>709</v>
      </c>
      <c r="W155" t="s">
        <v>710</v>
      </c>
      <c r="X155" t="s">
        <v>729</v>
      </c>
      <c r="Y155" t="s">
        <v>730</v>
      </c>
      <c r="Z155" t="s">
        <v>712</v>
      </c>
      <c r="AA155" t="s">
        <v>713</v>
      </c>
      <c r="AB155" t="s">
        <v>714</v>
      </c>
      <c r="AC155" t="s">
        <v>696</v>
      </c>
      <c r="AD155" t="s">
        <v>696</v>
      </c>
      <c r="AE155" t="s">
        <v>717</v>
      </c>
    </row>
    <row r="156" spans="1:31" x14ac:dyDescent="0.45">
      <c r="A156" s="194" t="s">
        <v>1205</v>
      </c>
      <c r="B156" s="194" t="str">
        <f t="shared" si="3"/>
        <v>the Republic of Nauru</v>
      </c>
      <c r="C156" s="194" t="s">
        <v>1206</v>
      </c>
      <c r="D156" s="194" t="s">
        <v>1205</v>
      </c>
      <c r="E156" s="194" t="s">
        <v>585</v>
      </c>
      <c r="F156" s="194" t="s">
        <v>585</v>
      </c>
      <c r="G156" s="194" t="s">
        <v>421</v>
      </c>
      <c r="H156" s="194" t="s">
        <v>785</v>
      </c>
      <c r="I156" s="194" t="s">
        <v>570</v>
      </c>
      <c r="J156" s="194" t="s">
        <v>787</v>
      </c>
      <c r="K156" s="194" t="s">
        <v>788</v>
      </c>
      <c r="L156" s="194" t="s">
        <v>787</v>
      </c>
      <c r="M156" s="194" t="s">
        <v>789</v>
      </c>
      <c r="N156" s="194" t="s">
        <v>896</v>
      </c>
      <c r="O156" s="194"/>
      <c r="P156" s="194" t="s">
        <v>790</v>
      </c>
      <c r="Q156" s="194" t="s">
        <v>791</v>
      </c>
      <c r="R156" s="194" t="s">
        <v>998</v>
      </c>
      <c r="S156" s="194"/>
      <c r="T156" s="194" t="s">
        <v>871</v>
      </c>
      <c r="U156" s="194" t="s">
        <v>692</v>
      </c>
      <c r="V156" s="194" t="s">
        <v>709</v>
      </c>
      <c r="W156" s="194" t="s">
        <v>710</v>
      </c>
      <c r="X156" s="194" t="s">
        <v>760</v>
      </c>
      <c r="Y156" s="194" t="s">
        <v>695</v>
      </c>
      <c r="Z156" s="194" t="s">
        <v>752</v>
      </c>
      <c r="AA156" s="194" t="s">
        <v>713</v>
      </c>
      <c r="AB156" s="194" t="s">
        <v>1196</v>
      </c>
      <c r="AC156" s="194" t="s">
        <v>696</v>
      </c>
      <c r="AD156" s="194" t="s">
        <v>696</v>
      </c>
      <c r="AE156" s="194" t="s">
        <v>696</v>
      </c>
    </row>
    <row r="157" spans="1:31" x14ac:dyDescent="0.45">
      <c r="A157" t="s">
        <v>1207</v>
      </c>
      <c r="B157" s="194" t="str">
        <f t="shared" si="3"/>
        <v>Northern Sudan</v>
      </c>
      <c r="C157" t="s">
        <v>1208</v>
      </c>
      <c r="D157" t="s">
        <v>1207</v>
      </c>
      <c r="E157" t="s">
        <v>1207</v>
      </c>
      <c r="G157" t="s">
        <v>720</v>
      </c>
      <c r="H157" t="s">
        <v>720</v>
      </c>
      <c r="J157" t="s">
        <v>701</v>
      </c>
      <c r="K157" t="s">
        <v>702</v>
      </c>
      <c r="L157" t="s">
        <v>701</v>
      </c>
      <c r="M157" t="s">
        <v>701</v>
      </c>
      <c r="V157" t="s">
        <v>1209</v>
      </c>
      <c r="AA157" t="s">
        <v>1210</v>
      </c>
      <c r="AC157" t="s">
        <v>696</v>
      </c>
      <c r="AD157" t="s">
        <v>696</v>
      </c>
      <c r="AE157" t="s">
        <v>696</v>
      </c>
    </row>
    <row r="158" spans="1:31" x14ac:dyDescent="0.45">
      <c r="A158" s="194" t="s">
        <v>1211</v>
      </c>
      <c r="B158" s="194" t="str">
        <f t="shared" si="3"/>
        <v>Northern Somalia</v>
      </c>
      <c r="C158" s="194" t="s">
        <v>1212</v>
      </c>
      <c r="D158" s="194" t="s">
        <v>1211</v>
      </c>
      <c r="E158" s="194" t="s">
        <v>1211</v>
      </c>
      <c r="F158" s="194"/>
      <c r="G158" s="194" t="s">
        <v>720</v>
      </c>
      <c r="H158" s="194" t="s">
        <v>720</v>
      </c>
      <c r="I158" s="194"/>
      <c r="J158" s="194" t="s">
        <v>701</v>
      </c>
      <c r="K158" s="194" t="s">
        <v>702</v>
      </c>
      <c r="L158" s="194" t="s">
        <v>701</v>
      </c>
      <c r="M158" s="194" t="s">
        <v>701</v>
      </c>
      <c r="N158" s="194"/>
      <c r="O158" s="194"/>
      <c r="P158" s="194"/>
      <c r="Q158" s="194"/>
      <c r="R158" s="194"/>
      <c r="S158" s="194"/>
      <c r="T158" s="194"/>
      <c r="U158" s="194"/>
      <c r="V158" s="194" t="s">
        <v>1209</v>
      </c>
      <c r="W158" s="194"/>
      <c r="X158" s="194"/>
      <c r="Y158" s="194"/>
      <c r="Z158" s="194"/>
      <c r="AA158" s="194" t="s">
        <v>1210</v>
      </c>
      <c r="AB158" s="194"/>
      <c r="AC158" s="194" t="s">
        <v>696</v>
      </c>
      <c r="AD158" s="194" t="s">
        <v>696</v>
      </c>
      <c r="AE158" s="194" t="s">
        <v>696</v>
      </c>
    </row>
    <row r="159" spans="1:31" x14ac:dyDescent="0.45">
      <c r="A159" t="s">
        <v>587</v>
      </c>
      <c r="B159" s="194" t="str">
        <f t="shared" si="3"/>
        <v>New Zealand</v>
      </c>
      <c r="C159" t="s">
        <v>1213</v>
      </c>
      <c r="D159" t="s">
        <v>587</v>
      </c>
      <c r="E159" t="s">
        <v>587</v>
      </c>
      <c r="F159" t="s">
        <v>587</v>
      </c>
      <c r="G159" t="s">
        <v>421</v>
      </c>
      <c r="H159" t="s">
        <v>785</v>
      </c>
      <c r="I159" t="s">
        <v>797</v>
      </c>
      <c r="J159" t="s">
        <v>787</v>
      </c>
      <c r="K159" t="s">
        <v>788</v>
      </c>
      <c r="L159" t="s">
        <v>787</v>
      </c>
      <c r="M159" t="s">
        <v>798</v>
      </c>
      <c r="N159" t="s">
        <v>799</v>
      </c>
      <c r="P159" t="s">
        <v>800</v>
      </c>
      <c r="Q159" t="s">
        <v>791</v>
      </c>
      <c r="R159" t="s">
        <v>800</v>
      </c>
      <c r="T159" t="s">
        <v>758</v>
      </c>
      <c r="U159" t="s">
        <v>759</v>
      </c>
      <c r="V159" t="s">
        <v>709</v>
      </c>
      <c r="W159" t="s">
        <v>710</v>
      </c>
      <c r="X159" t="s">
        <v>801</v>
      </c>
      <c r="Y159" t="s">
        <v>695</v>
      </c>
      <c r="Z159" t="s">
        <v>752</v>
      </c>
      <c r="AA159" t="s">
        <v>713</v>
      </c>
      <c r="AB159" t="s">
        <v>714</v>
      </c>
      <c r="AC159" t="s">
        <v>696</v>
      </c>
      <c r="AD159" t="s">
        <v>696</v>
      </c>
      <c r="AE159" t="s">
        <v>696</v>
      </c>
    </row>
    <row r="160" spans="1:31" x14ac:dyDescent="0.45">
      <c r="A160" s="194" t="s">
        <v>1214</v>
      </c>
      <c r="B160" s="194" t="str">
        <f t="shared" si="3"/>
        <v>the Sultanate of Oman</v>
      </c>
      <c r="C160" s="194" t="s">
        <v>1215</v>
      </c>
      <c r="D160" s="194" t="s">
        <v>1214</v>
      </c>
      <c r="E160" s="194" t="s">
        <v>593</v>
      </c>
      <c r="F160" s="194" t="s">
        <v>593</v>
      </c>
      <c r="G160" s="194" t="s">
        <v>699</v>
      </c>
      <c r="H160" s="194" t="s">
        <v>699</v>
      </c>
      <c r="I160" s="194" t="s">
        <v>767</v>
      </c>
      <c r="J160" s="194" t="s">
        <v>701</v>
      </c>
      <c r="K160" s="194" t="s">
        <v>702</v>
      </c>
      <c r="L160" s="194" t="s">
        <v>701</v>
      </c>
      <c r="M160" s="194" t="s">
        <v>701</v>
      </c>
      <c r="N160" s="194" t="s">
        <v>768</v>
      </c>
      <c r="O160" s="194"/>
      <c r="P160" s="194" t="s">
        <v>769</v>
      </c>
      <c r="Q160" s="194" t="s">
        <v>770</v>
      </c>
      <c r="R160" s="194" t="s">
        <v>771</v>
      </c>
      <c r="S160" s="194"/>
      <c r="T160" s="194" t="s">
        <v>772</v>
      </c>
      <c r="U160" s="194" t="s">
        <v>692</v>
      </c>
      <c r="V160" s="194" t="s">
        <v>709</v>
      </c>
      <c r="W160" s="194" t="s">
        <v>710</v>
      </c>
      <c r="X160" s="194" t="s">
        <v>760</v>
      </c>
      <c r="Y160" s="194" t="s">
        <v>695</v>
      </c>
      <c r="Z160" s="194" t="s">
        <v>752</v>
      </c>
      <c r="AA160" s="194" t="s">
        <v>713</v>
      </c>
      <c r="AB160" s="194" t="s">
        <v>773</v>
      </c>
      <c r="AC160" s="194" t="s">
        <v>696</v>
      </c>
      <c r="AD160" s="194" t="s">
        <v>696</v>
      </c>
      <c r="AE160" s="194" t="s">
        <v>696</v>
      </c>
    </row>
    <row r="161" spans="1:31" x14ac:dyDescent="0.45">
      <c r="A161" t="s">
        <v>386</v>
      </c>
      <c r="B161" s="194" t="str">
        <f t="shared" si="3"/>
        <v>Other</v>
      </c>
      <c r="C161" t="s">
        <v>1216</v>
      </c>
      <c r="D161" t="s">
        <v>386</v>
      </c>
      <c r="E161" t="s">
        <v>386</v>
      </c>
      <c r="G161" t="s">
        <v>787</v>
      </c>
      <c r="H161" t="s">
        <v>386</v>
      </c>
      <c r="I161" t="s">
        <v>386</v>
      </c>
      <c r="J161" t="s">
        <v>787</v>
      </c>
      <c r="K161" t="s">
        <v>788</v>
      </c>
      <c r="L161" t="s">
        <v>787</v>
      </c>
      <c r="M161" t="s">
        <v>787</v>
      </c>
      <c r="AC161" t="s">
        <v>696</v>
      </c>
      <c r="AD161" t="s">
        <v>696</v>
      </c>
      <c r="AE161" t="s">
        <v>696</v>
      </c>
    </row>
    <row r="162" spans="1:31" x14ac:dyDescent="0.45">
      <c r="A162" s="194" t="s">
        <v>1217</v>
      </c>
      <c r="B162" s="194" t="str">
        <f t="shared" si="3"/>
        <v>the Islamic Republic of Pakistan</v>
      </c>
      <c r="C162" s="194" t="s">
        <v>1218</v>
      </c>
      <c r="D162" s="194" t="s">
        <v>1217</v>
      </c>
      <c r="E162" s="194" t="s">
        <v>594</v>
      </c>
      <c r="F162" s="194" t="s">
        <v>594</v>
      </c>
      <c r="G162" s="194" t="s">
        <v>699</v>
      </c>
      <c r="H162" s="194" t="s">
        <v>699</v>
      </c>
      <c r="I162" s="194" t="s">
        <v>700</v>
      </c>
      <c r="J162" s="194" t="s">
        <v>701</v>
      </c>
      <c r="K162" s="194" t="s">
        <v>702</v>
      </c>
      <c r="L162" s="194" t="s">
        <v>701</v>
      </c>
      <c r="M162" s="194" t="s">
        <v>701</v>
      </c>
      <c r="N162" s="194" t="s">
        <v>703</v>
      </c>
      <c r="O162" s="194"/>
      <c r="P162" s="194" t="s">
        <v>704</v>
      </c>
      <c r="Q162" s="194" t="s">
        <v>705</v>
      </c>
      <c r="R162" s="194" t="s">
        <v>705</v>
      </c>
      <c r="S162" s="194"/>
      <c r="T162" s="194" t="s">
        <v>707</v>
      </c>
      <c r="U162" s="194" t="s">
        <v>692</v>
      </c>
      <c r="V162" s="194" t="s">
        <v>709</v>
      </c>
      <c r="W162" s="194" t="s">
        <v>710</v>
      </c>
      <c r="X162" s="194" t="s">
        <v>729</v>
      </c>
      <c r="Y162" s="194" t="s">
        <v>730</v>
      </c>
      <c r="Z162" s="194" t="s">
        <v>712</v>
      </c>
      <c r="AA162" s="194" t="s">
        <v>713</v>
      </c>
      <c r="AB162" s="194" t="s">
        <v>714</v>
      </c>
      <c r="AC162" s="194" t="s">
        <v>696</v>
      </c>
      <c r="AD162" s="194" t="s">
        <v>696</v>
      </c>
      <c r="AE162" s="194" t="s">
        <v>717</v>
      </c>
    </row>
    <row r="163" spans="1:31" x14ac:dyDescent="0.45">
      <c r="A163" t="s">
        <v>1219</v>
      </c>
      <c r="B163" s="194" t="str">
        <f t="shared" si="3"/>
        <v>the Republic of Panama</v>
      </c>
      <c r="C163" t="s">
        <v>1220</v>
      </c>
      <c r="D163" t="s">
        <v>1219</v>
      </c>
      <c r="E163" t="s">
        <v>598</v>
      </c>
      <c r="F163" t="s">
        <v>598</v>
      </c>
      <c r="G163" t="s">
        <v>685</v>
      </c>
      <c r="H163" t="s">
        <v>686</v>
      </c>
      <c r="I163" t="s">
        <v>848</v>
      </c>
      <c r="J163" t="s">
        <v>688</v>
      </c>
      <c r="K163" t="s">
        <v>689</v>
      </c>
      <c r="L163" t="s">
        <v>925</v>
      </c>
      <c r="M163" t="s">
        <v>925</v>
      </c>
      <c r="N163" t="s">
        <v>778</v>
      </c>
      <c r="P163" t="s">
        <v>735</v>
      </c>
      <c r="Q163" t="s">
        <v>735</v>
      </c>
      <c r="R163" t="s">
        <v>849</v>
      </c>
      <c r="T163" t="s">
        <v>691</v>
      </c>
      <c r="U163" t="s">
        <v>692</v>
      </c>
      <c r="V163" t="s">
        <v>709</v>
      </c>
      <c r="W163" t="s">
        <v>710</v>
      </c>
      <c r="X163" t="s">
        <v>751</v>
      </c>
      <c r="Y163" t="s">
        <v>730</v>
      </c>
      <c r="Z163" t="s">
        <v>752</v>
      </c>
      <c r="AA163" t="s">
        <v>713</v>
      </c>
      <c r="AB163" t="s">
        <v>714</v>
      </c>
      <c r="AC163" t="s">
        <v>696</v>
      </c>
      <c r="AD163" t="s">
        <v>696</v>
      </c>
      <c r="AE163" t="s">
        <v>696</v>
      </c>
    </row>
    <row r="164" spans="1:31" x14ac:dyDescent="0.45">
      <c r="A164" s="194" t="s">
        <v>1221</v>
      </c>
      <c r="B164" s="194" t="str">
        <f t="shared" si="3"/>
        <v>Pitcairn</v>
      </c>
      <c r="C164" s="194" t="s">
        <v>1222</v>
      </c>
      <c r="D164" s="194"/>
      <c r="E164" s="194"/>
      <c r="F164" s="194"/>
      <c r="G164" s="194"/>
      <c r="H164" s="194"/>
      <c r="I164" s="194"/>
      <c r="J164" s="194"/>
      <c r="K164" s="194"/>
      <c r="L164" s="194"/>
      <c r="M164" s="194"/>
      <c r="N164" s="194"/>
      <c r="O164" s="194"/>
      <c r="P164" s="194"/>
      <c r="Q164" s="194"/>
      <c r="R164" s="194"/>
      <c r="S164" s="194"/>
      <c r="T164" s="194"/>
      <c r="U164" s="194"/>
      <c r="V164" s="194"/>
      <c r="W164" s="194" t="s">
        <v>1223</v>
      </c>
      <c r="X164" s="194"/>
      <c r="Y164" s="194"/>
      <c r="Z164" s="194"/>
      <c r="AA164" s="194"/>
      <c r="AB164" s="194"/>
      <c r="AC164" s="194" t="s">
        <v>696</v>
      </c>
      <c r="AD164" s="194" t="s">
        <v>696</v>
      </c>
      <c r="AE164" s="194" t="s">
        <v>696</v>
      </c>
    </row>
    <row r="165" spans="1:31" x14ac:dyDescent="0.45">
      <c r="A165" t="s">
        <v>1224</v>
      </c>
      <c r="B165" s="194" t="str">
        <f t="shared" si="3"/>
        <v>the Republic of Peru</v>
      </c>
      <c r="C165" t="s">
        <v>1225</v>
      </c>
      <c r="D165" t="s">
        <v>1224</v>
      </c>
      <c r="E165" t="s">
        <v>603</v>
      </c>
      <c r="F165" t="s">
        <v>603</v>
      </c>
      <c r="G165" t="s">
        <v>776</v>
      </c>
      <c r="H165" t="s">
        <v>686</v>
      </c>
      <c r="I165" t="s">
        <v>776</v>
      </c>
      <c r="J165" t="s">
        <v>688</v>
      </c>
      <c r="K165" t="s">
        <v>689</v>
      </c>
      <c r="L165" t="s">
        <v>858</v>
      </c>
      <c r="M165" t="s">
        <v>858</v>
      </c>
      <c r="N165" t="s">
        <v>859</v>
      </c>
      <c r="P165" t="s">
        <v>735</v>
      </c>
      <c r="Q165" t="s">
        <v>735</v>
      </c>
      <c r="R165" t="s">
        <v>779</v>
      </c>
      <c r="T165" t="s">
        <v>691</v>
      </c>
      <c r="U165" t="s">
        <v>692</v>
      </c>
      <c r="V165" t="s">
        <v>709</v>
      </c>
      <c r="W165" t="s">
        <v>710</v>
      </c>
      <c r="X165" t="s">
        <v>751</v>
      </c>
      <c r="Y165" t="s">
        <v>730</v>
      </c>
      <c r="Z165" t="s">
        <v>752</v>
      </c>
      <c r="AA165" t="s">
        <v>713</v>
      </c>
      <c r="AB165" t="s">
        <v>714</v>
      </c>
      <c r="AC165" t="s">
        <v>696</v>
      </c>
      <c r="AD165" t="s">
        <v>696</v>
      </c>
      <c r="AE165" t="s">
        <v>696</v>
      </c>
    </row>
    <row r="166" spans="1:31" x14ac:dyDescent="0.45">
      <c r="A166" s="194" t="s">
        <v>1226</v>
      </c>
      <c r="B166" s="194" t="str">
        <f t="shared" si="3"/>
        <v>the Republic of the Philippines</v>
      </c>
      <c r="C166" s="194" t="s">
        <v>1227</v>
      </c>
      <c r="D166" s="194" t="s">
        <v>1226</v>
      </c>
      <c r="E166" s="194" t="s">
        <v>604</v>
      </c>
      <c r="F166" s="194" t="s">
        <v>604</v>
      </c>
      <c r="G166" s="194" t="s">
        <v>699</v>
      </c>
      <c r="H166" s="194" t="s">
        <v>699</v>
      </c>
      <c r="I166" s="194" t="s">
        <v>868</v>
      </c>
      <c r="J166" s="194" t="s">
        <v>787</v>
      </c>
      <c r="K166" s="194" t="s">
        <v>788</v>
      </c>
      <c r="L166" s="194" t="s">
        <v>787</v>
      </c>
      <c r="M166" s="194" t="s">
        <v>787</v>
      </c>
      <c r="N166" s="194" t="s">
        <v>896</v>
      </c>
      <c r="O166" s="194"/>
      <c r="P166" s="194" t="s">
        <v>869</v>
      </c>
      <c r="Q166" s="194" t="s">
        <v>870</v>
      </c>
      <c r="R166" s="194" t="s">
        <v>870</v>
      </c>
      <c r="S166" s="194"/>
      <c r="T166" s="194" t="s">
        <v>871</v>
      </c>
      <c r="U166" s="194" t="s">
        <v>692</v>
      </c>
      <c r="V166" s="194" t="s">
        <v>709</v>
      </c>
      <c r="W166" s="194" t="s">
        <v>710</v>
      </c>
      <c r="X166" s="194" t="s">
        <v>729</v>
      </c>
      <c r="Y166" s="194" t="s">
        <v>730</v>
      </c>
      <c r="Z166" s="194" t="s">
        <v>712</v>
      </c>
      <c r="AA166" s="194" t="s">
        <v>713</v>
      </c>
      <c r="AB166" s="194" t="s">
        <v>714</v>
      </c>
      <c r="AC166" s="194" t="s">
        <v>696</v>
      </c>
      <c r="AD166" s="194" t="s">
        <v>696</v>
      </c>
      <c r="AE166" s="194" t="s">
        <v>696</v>
      </c>
    </row>
    <row r="167" spans="1:31" x14ac:dyDescent="0.45">
      <c r="A167" t="s">
        <v>1228</v>
      </c>
      <c r="B167" s="194" t="str">
        <f t="shared" si="3"/>
        <v>Pacific Island Countries</v>
      </c>
      <c r="C167" t="s">
        <v>789</v>
      </c>
      <c r="D167" t="s">
        <v>1228</v>
      </c>
      <c r="E167" t="s">
        <v>1228</v>
      </c>
      <c r="G167" t="s">
        <v>421</v>
      </c>
      <c r="H167" t="s">
        <v>785</v>
      </c>
      <c r="J167" t="s">
        <v>787</v>
      </c>
      <c r="K167" t="s">
        <v>788</v>
      </c>
      <c r="L167" t="s">
        <v>787</v>
      </c>
      <c r="M167" t="s">
        <v>787</v>
      </c>
      <c r="AC167" t="s">
        <v>696</v>
      </c>
      <c r="AD167" t="s">
        <v>696</v>
      </c>
      <c r="AE167" t="s">
        <v>696</v>
      </c>
    </row>
    <row r="168" spans="1:31" x14ac:dyDescent="0.45">
      <c r="A168" s="194" t="s">
        <v>1229</v>
      </c>
      <c r="B168" s="194" t="str">
        <f t="shared" si="3"/>
        <v>the Republic of Palau</v>
      </c>
      <c r="C168" s="194" t="s">
        <v>1230</v>
      </c>
      <c r="D168" s="194" t="s">
        <v>1229</v>
      </c>
      <c r="E168" s="194" t="s">
        <v>597</v>
      </c>
      <c r="F168" s="194" t="s">
        <v>597</v>
      </c>
      <c r="G168" s="194" t="s">
        <v>421</v>
      </c>
      <c r="H168" s="194" t="s">
        <v>785</v>
      </c>
      <c r="I168" s="194" t="s">
        <v>570</v>
      </c>
      <c r="J168" s="194" t="s">
        <v>787</v>
      </c>
      <c r="K168" s="194" t="s">
        <v>788</v>
      </c>
      <c r="L168" s="194" t="s">
        <v>787</v>
      </c>
      <c r="M168" s="194" t="s">
        <v>789</v>
      </c>
      <c r="N168" s="194" t="s">
        <v>896</v>
      </c>
      <c r="O168" s="194"/>
      <c r="P168" s="194" t="s">
        <v>790</v>
      </c>
      <c r="Q168" s="194" t="s">
        <v>791</v>
      </c>
      <c r="R168" s="194" t="s">
        <v>998</v>
      </c>
      <c r="S168" s="194"/>
      <c r="T168" s="194" t="s">
        <v>871</v>
      </c>
      <c r="U168" s="194" t="s">
        <v>692</v>
      </c>
      <c r="V168" s="194" t="s">
        <v>709</v>
      </c>
      <c r="W168" s="194" t="s">
        <v>710</v>
      </c>
      <c r="X168" s="194" t="s">
        <v>760</v>
      </c>
      <c r="Y168" s="194" t="s">
        <v>695</v>
      </c>
      <c r="Z168" s="194" t="s">
        <v>752</v>
      </c>
      <c r="AA168" s="194" t="s">
        <v>713</v>
      </c>
      <c r="AB168" s="194" t="s">
        <v>1231</v>
      </c>
      <c r="AC168" s="194" t="s">
        <v>696</v>
      </c>
      <c r="AD168" s="194" t="s">
        <v>696</v>
      </c>
      <c r="AE168" s="194" t="s">
        <v>696</v>
      </c>
    </row>
    <row r="169" spans="1:31" x14ac:dyDescent="0.45">
      <c r="A169" t="s">
        <v>1232</v>
      </c>
      <c r="B169" s="194" t="str">
        <f t="shared" si="3"/>
        <v>Independent State of Papua New Guinea</v>
      </c>
      <c r="C169" t="s">
        <v>1233</v>
      </c>
      <c r="D169" t="s">
        <v>1232</v>
      </c>
      <c r="E169" t="s">
        <v>599</v>
      </c>
      <c r="F169" t="s">
        <v>599</v>
      </c>
      <c r="G169" t="s">
        <v>421</v>
      </c>
      <c r="H169" t="s">
        <v>785</v>
      </c>
      <c r="I169" t="s">
        <v>989</v>
      </c>
      <c r="J169" t="s">
        <v>787</v>
      </c>
      <c r="K169" t="s">
        <v>788</v>
      </c>
      <c r="L169" t="s">
        <v>787</v>
      </c>
      <c r="M169" t="s">
        <v>787</v>
      </c>
      <c r="N169" t="s">
        <v>896</v>
      </c>
      <c r="P169" t="s">
        <v>790</v>
      </c>
      <c r="Q169" t="s">
        <v>791</v>
      </c>
      <c r="R169" t="s">
        <v>990</v>
      </c>
      <c r="T169" t="s">
        <v>871</v>
      </c>
      <c r="U169" t="s">
        <v>692</v>
      </c>
      <c r="V169" t="s">
        <v>709</v>
      </c>
      <c r="W169" t="s">
        <v>710</v>
      </c>
      <c r="X169" t="s">
        <v>729</v>
      </c>
      <c r="Y169" t="s">
        <v>730</v>
      </c>
      <c r="Z169" t="s">
        <v>712</v>
      </c>
      <c r="AA169" t="s">
        <v>713</v>
      </c>
      <c r="AB169" t="s">
        <v>714</v>
      </c>
      <c r="AC169" t="s">
        <v>715</v>
      </c>
      <c r="AE169" t="s">
        <v>717</v>
      </c>
    </row>
    <row r="170" spans="1:31" x14ac:dyDescent="0.45">
      <c r="A170" s="194" t="s">
        <v>1234</v>
      </c>
      <c r="B170" s="194" t="str">
        <f t="shared" si="3"/>
        <v>the Republic of Poland</v>
      </c>
      <c r="C170" s="194" t="s">
        <v>1235</v>
      </c>
      <c r="D170" s="194" t="s">
        <v>1234</v>
      </c>
      <c r="E170" s="194" t="s">
        <v>1236</v>
      </c>
      <c r="F170" s="194" t="s">
        <v>1236</v>
      </c>
      <c r="G170" s="194" t="s">
        <v>741</v>
      </c>
      <c r="H170" s="194" t="s">
        <v>741</v>
      </c>
      <c r="I170" s="194" t="s">
        <v>834</v>
      </c>
      <c r="J170" s="194" t="s">
        <v>743</v>
      </c>
      <c r="K170" s="194" t="s">
        <v>744</v>
      </c>
      <c r="L170" s="194" t="s">
        <v>743</v>
      </c>
      <c r="M170" s="194" t="s">
        <v>743</v>
      </c>
      <c r="N170" s="194" t="s">
        <v>745</v>
      </c>
      <c r="O170" s="194"/>
      <c r="P170" s="194" t="s">
        <v>746</v>
      </c>
      <c r="Q170" s="194" t="s">
        <v>747</v>
      </c>
      <c r="R170" s="194" t="s">
        <v>835</v>
      </c>
      <c r="S170" s="194"/>
      <c r="T170" s="194" t="s">
        <v>758</v>
      </c>
      <c r="U170" s="194" t="s">
        <v>759</v>
      </c>
      <c r="V170" s="194" t="s">
        <v>709</v>
      </c>
      <c r="W170" s="194" t="s">
        <v>710</v>
      </c>
      <c r="X170" s="194" t="s">
        <v>801</v>
      </c>
      <c r="Y170" s="194" t="s">
        <v>695</v>
      </c>
      <c r="Z170" s="194" t="s">
        <v>806</v>
      </c>
      <c r="AA170" s="194" t="s">
        <v>713</v>
      </c>
      <c r="AB170" s="194" t="s">
        <v>753</v>
      </c>
      <c r="AC170" s="194" t="s">
        <v>696</v>
      </c>
      <c r="AD170" s="194" t="s">
        <v>696</v>
      </c>
      <c r="AE170" s="194" t="s">
        <v>696</v>
      </c>
    </row>
    <row r="171" spans="1:31" x14ac:dyDescent="0.45">
      <c r="A171" t="s">
        <v>1237</v>
      </c>
      <c r="B171" s="194" t="str">
        <f t="shared" si="3"/>
        <v>Puerto Rico</v>
      </c>
      <c r="C171" t="s">
        <v>1238</v>
      </c>
      <c r="D171" t="s">
        <v>1237</v>
      </c>
      <c r="E171" t="s">
        <v>1237</v>
      </c>
      <c r="F171" t="s">
        <v>1237</v>
      </c>
      <c r="G171" t="s">
        <v>685</v>
      </c>
      <c r="H171" t="s">
        <v>686</v>
      </c>
      <c r="I171" t="s">
        <v>734</v>
      </c>
      <c r="J171" t="s">
        <v>688</v>
      </c>
      <c r="K171" t="s">
        <v>689</v>
      </c>
      <c r="L171" t="s">
        <v>933</v>
      </c>
      <c r="M171" t="s">
        <v>690</v>
      </c>
      <c r="P171" t="s">
        <v>735</v>
      </c>
      <c r="Q171" t="s">
        <v>735</v>
      </c>
      <c r="R171" t="s">
        <v>736</v>
      </c>
      <c r="U171" t="s">
        <v>692</v>
      </c>
      <c r="V171" t="s">
        <v>1239</v>
      </c>
      <c r="W171" t="s">
        <v>1240</v>
      </c>
      <c r="X171" t="s">
        <v>760</v>
      </c>
      <c r="Y171" t="s">
        <v>695</v>
      </c>
      <c r="AA171" t="s">
        <v>713</v>
      </c>
      <c r="AB171" t="s">
        <v>1241</v>
      </c>
      <c r="AC171" t="s">
        <v>696</v>
      </c>
      <c r="AD171" t="s">
        <v>696</v>
      </c>
      <c r="AE171" t="s">
        <v>696</v>
      </c>
    </row>
    <row r="172" spans="1:31" x14ac:dyDescent="0.45">
      <c r="A172" s="194" t="s">
        <v>1242</v>
      </c>
      <c r="B172" s="194" t="str">
        <f t="shared" si="3"/>
        <v>the Democratic People's Republic of Korea</v>
      </c>
      <c r="C172" s="194" t="s">
        <v>1243</v>
      </c>
      <c r="D172" s="194" t="s">
        <v>1242</v>
      </c>
      <c r="E172" s="194" t="s">
        <v>1244</v>
      </c>
      <c r="F172" s="194" t="s">
        <v>1245</v>
      </c>
      <c r="G172" s="194" t="s">
        <v>699</v>
      </c>
      <c r="H172" s="194" t="s">
        <v>699</v>
      </c>
      <c r="I172" s="194" t="s">
        <v>895</v>
      </c>
      <c r="J172" s="194" t="s">
        <v>828</v>
      </c>
      <c r="K172" s="194" t="s">
        <v>829</v>
      </c>
      <c r="L172" s="194" t="s">
        <v>828</v>
      </c>
      <c r="M172" s="194" t="s">
        <v>828</v>
      </c>
      <c r="N172" s="194" t="s">
        <v>830</v>
      </c>
      <c r="O172" s="194"/>
      <c r="P172" s="194" t="s">
        <v>869</v>
      </c>
      <c r="Q172" s="194" t="s">
        <v>897</v>
      </c>
      <c r="R172" s="194" t="s">
        <v>897</v>
      </c>
      <c r="S172" s="194"/>
      <c r="T172" s="194" t="s">
        <v>871</v>
      </c>
      <c r="U172" s="194" t="s">
        <v>692</v>
      </c>
      <c r="V172" s="194" t="s">
        <v>709</v>
      </c>
      <c r="W172" s="194" t="s">
        <v>710</v>
      </c>
      <c r="X172" s="194" t="s">
        <v>711</v>
      </c>
      <c r="Y172" s="194" t="s">
        <v>711</v>
      </c>
      <c r="Z172" s="194" t="s">
        <v>712</v>
      </c>
      <c r="AA172" s="194" t="s">
        <v>713</v>
      </c>
      <c r="AB172" s="194" t="s">
        <v>714</v>
      </c>
      <c r="AC172" s="194" t="s">
        <v>696</v>
      </c>
      <c r="AD172" s="194" t="s">
        <v>696</v>
      </c>
      <c r="AE172" s="194" t="s">
        <v>717</v>
      </c>
    </row>
    <row r="173" spans="1:31" x14ac:dyDescent="0.45">
      <c r="A173" t="s">
        <v>1246</v>
      </c>
      <c r="B173" s="194" t="str">
        <f t="shared" si="3"/>
        <v>the Portuguese Republic</v>
      </c>
      <c r="C173" t="s">
        <v>1247</v>
      </c>
      <c r="D173" t="s">
        <v>1246</v>
      </c>
      <c r="E173" t="s">
        <v>1248</v>
      </c>
      <c r="F173" t="s">
        <v>1248</v>
      </c>
      <c r="G173" t="s">
        <v>741</v>
      </c>
      <c r="H173" t="s">
        <v>741</v>
      </c>
      <c r="I173" t="s">
        <v>742</v>
      </c>
      <c r="J173" t="s">
        <v>743</v>
      </c>
      <c r="K173" t="s">
        <v>744</v>
      </c>
      <c r="L173" t="s">
        <v>743</v>
      </c>
      <c r="M173" t="s">
        <v>743</v>
      </c>
      <c r="N173" t="s">
        <v>757</v>
      </c>
      <c r="P173" t="s">
        <v>746</v>
      </c>
      <c r="Q173" t="s">
        <v>747</v>
      </c>
      <c r="R173" t="s">
        <v>748</v>
      </c>
      <c r="T173" t="s">
        <v>758</v>
      </c>
      <c r="U173" t="s">
        <v>759</v>
      </c>
      <c r="V173" t="s">
        <v>709</v>
      </c>
      <c r="W173" t="s">
        <v>710</v>
      </c>
      <c r="X173" t="s">
        <v>801</v>
      </c>
      <c r="Y173" t="s">
        <v>695</v>
      </c>
      <c r="Z173" t="s">
        <v>806</v>
      </c>
      <c r="AA173" t="s">
        <v>713</v>
      </c>
      <c r="AB173" t="s">
        <v>714</v>
      </c>
      <c r="AC173" t="s">
        <v>696</v>
      </c>
      <c r="AD173" t="s">
        <v>696</v>
      </c>
      <c r="AE173" t="s">
        <v>696</v>
      </c>
    </row>
    <row r="174" spans="1:31" x14ac:dyDescent="0.45">
      <c r="A174" s="194" t="s">
        <v>1249</v>
      </c>
      <c r="B174" s="194" t="str">
        <f t="shared" si="3"/>
        <v>the Republic of Paraguay</v>
      </c>
      <c r="C174" s="194" t="s">
        <v>1250</v>
      </c>
      <c r="D174" s="194" t="s">
        <v>1249</v>
      </c>
      <c r="E174" s="194" t="s">
        <v>602</v>
      </c>
      <c r="F174" s="194" t="s">
        <v>602</v>
      </c>
      <c r="G174" s="194" t="s">
        <v>776</v>
      </c>
      <c r="H174" s="194" t="s">
        <v>686</v>
      </c>
      <c r="I174" s="194" t="s">
        <v>776</v>
      </c>
      <c r="J174" s="194" t="s">
        <v>688</v>
      </c>
      <c r="K174" s="194" t="s">
        <v>689</v>
      </c>
      <c r="L174" s="194" t="s">
        <v>777</v>
      </c>
      <c r="M174" s="194" t="s">
        <v>777</v>
      </c>
      <c r="N174" s="194" t="s">
        <v>778</v>
      </c>
      <c r="O174" s="194"/>
      <c r="P174" s="194" t="s">
        <v>735</v>
      </c>
      <c r="Q174" s="194" t="s">
        <v>735</v>
      </c>
      <c r="R174" s="194" t="s">
        <v>779</v>
      </c>
      <c r="S174" s="194"/>
      <c r="T174" s="194" t="s">
        <v>691</v>
      </c>
      <c r="U174" s="194" t="s">
        <v>692</v>
      </c>
      <c r="V174" s="194" t="s">
        <v>709</v>
      </c>
      <c r="W174" s="194" t="s">
        <v>710</v>
      </c>
      <c r="X174" s="194" t="s">
        <v>751</v>
      </c>
      <c r="Y174" s="194" t="s">
        <v>730</v>
      </c>
      <c r="Z174" s="194" t="s">
        <v>752</v>
      </c>
      <c r="AA174" s="194" t="s">
        <v>713</v>
      </c>
      <c r="AB174" s="194" t="s">
        <v>714</v>
      </c>
      <c r="AC174" s="194" t="s">
        <v>696</v>
      </c>
      <c r="AD174" s="194" t="s">
        <v>696</v>
      </c>
      <c r="AE174" s="194" t="s">
        <v>696</v>
      </c>
    </row>
    <row r="175" spans="1:31" x14ac:dyDescent="0.45">
      <c r="A175" t="s">
        <v>1251</v>
      </c>
      <c r="B175" s="194" t="str">
        <f t="shared" si="3"/>
        <v>West Bank and Gaza</v>
      </c>
      <c r="C175" t="s">
        <v>1252</v>
      </c>
      <c r="D175" t="s">
        <v>1253</v>
      </c>
      <c r="E175" t="s">
        <v>1251</v>
      </c>
      <c r="F175" t="s">
        <v>1254</v>
      </c>
      <c r="G175" t="s">
        <v>699</v>
      </c>
      <c r="H175" t="s">
        <v>699</v>
      </c>
      <c r="I175" t="s">
        <v>767</v>
      </c>
      <c r="J175" t="s">
        <v>701</v>
      </c>
      <c r="K175" t="s">
        <v>702</v>
      </c>
      <c r="L175" t="s">
        <v>701</v>
      </c>
      <c r="M175" t="s">
        <v>701</v>
      </c>
      <c r="P175" t="s">
        <v>769</v>
      </c>
      <c r="Q175" t="s">
        <v>770</v>
      </c>
      <c r="R175" t="s">
        <v>771</v>
      </c>
      <c r="T175" t="s">
        <v>772</v>
      </c>
      <c r="U175" t="s">
        <v>692</v>
      </c>
      <c r="V175" t="s">
        <v>693</v>
      </c>
      <c r="W175" t="s">
        <v>694</v>
      </c>
      <c r="X175" t="s">
        <v>729</v>
      </c>
      <c r="Y175" t="s">
        <v>730</v>
      </c>
      <c r="Z175" t="s">
        <v>712</v>
      </c>
      <c r="AB175" t="s">
        <v>1255</v>
      </c>
      <c r="AC175" t="s">
        <v>696</v>
      </c>
      <c r="AD175" t="s">
        <v>696</v>
      </c>
      <c r="AE175" t="s">
        <v>696</v>
      </c>
    </row>
    <row r="176" spans="1:31" x14ac:dyDescent="0.45">
      <c r="A176" s="194" t="s">
        <v>1256</v>
      </c>
      <c r="B176" s="194" t="str">
        <f t="shared" si="3"/>
        <v>French Polynesia</v>
      </c>
      <c r="C176" s="194" t="s">
        <v>1257</v>
      </c>
      <c r="D176" s="194" t="s">
        <v>1256</v>
      </c>
      <c r="E176" s="194" t="s">
        <v>1256</v>
      </c>
      <c r="F176" s="194" t="s">
        <v>1256</v>
      </c>
      <c r="G176" s="194" t="s">
        <v>421</v>
      </c>
      <c r="H176" s="194" t="s">
        <v>785</v>
      </c>
      <c r="I176" s="194" t="s">
        <v>786</v>
      </c>
      <c r="J176" s="194" t="s">
        <v>787</v>
      </c>
      <c r="K176" s="194" t="s">
        <v>788</v>
      </c>
      <c r="L176" s="194" t="s">
        <v>787</v>
      </c>
      <c r="M176" s="194" t="s">
        <v>789</v>
      </c>
      <c r="N176" s="194"/>
      <c r="O176" s="194"/>
      <c r="P176" s="194" t="s">
        <v>790</v>
      </c>
      <c r="Q176" s="194" t="s">
        <v>791</v>
      </c>
      <c r="R176" s="194" t="s">
        <v>792</v>
      </c>
      <c r="S176" s="194"/>
      <c r="T176" s="194"/>
      <c r="U176" s="194" t="s">
        <v>692</v>
      </c>
      <c r="V176" s="194" t="s">
        <v>693</v>
      </c>
      <c r="W176" s="194" t="s">
        <v>694</v>
      </c>
      <c r="X176" s="194" t="s">
        <v>760</v>
      </c>
      <c r="Y176" s="194" t="s">
        <v>695</v>
      </c>
      <c r="Z176" s="194"/>
      <c r="AA176" s="194" t="s">
        <v>737</v>
      </c>
      <c r="AB176" s="194" t="s">
        <v>714</v>
      </c>
      <c r="AC176" s="194" t="s">
        <v>696</v>
      </c>
      <c r="AD176" s="194" t="s">
        <v>696</v>
      </c>
      <c r="AE176" s="194" t="s">
        <v>696</v>
      </c>
    </row>
    <row r="177" spans="1:31" x14ac:dyDescent="0.45">
      <c r="A177" t="s">
        <v>1258</v>
      </c>
      <c r="B177" s="194" t="str">
        <f t="shared" si="3"/>
        <v>the State of Qatar</v>
      </c>
      <c r="C177" t="s">
        <v>1259</v>
      </c>
      <c r="D177" t="s">
        <v>1258</v>
      </c>
      <c r="E177" t="s">
        <v>605</v>
      </c>
      <c r="F177" t="s">
        <v>605</v>
      </c>
      <c r="G177" t="s">
        <v>699</v>
      </c>
      <c r="H177" t="s">
        <v>699</v>
      </c>
      <c r="I177" t="s">
        <v>767</v>
      </c>
      <c r="J177" t="s">
        <v>701</v>
      </c>
      <c r="K177" t="s">
        <v>702</v>
      </c>
      <c r="L177" t="s">
        <v>701</v>
      </c>
      <c r="M177" t="s">
        <v>701</v>
      </c>
      <c r="N177" t="s">
        <v>768</v>
      </c>
      <c r="P177" t="s">
        <v>769</v>
      </c>
      <c r="Q177" t="s">
        <v>770</v>
      </c>
      <c r="R177" t="s">
        <v>771</v>
      </c>
      <c r="T177" t="s">
        <v>772</v>
      </c>
      <c r="U177" t="s">
        <v>692</v>
      </c>
      <c r="V177" t="s">
        <v>709</v>
      </c>
      <c r="W177" t="s">
        <v>710</v>
      </c>
      <c r="X177" t="s">
        <v>760</v>
      </c>
      <c r="Y177" t="s">
        <v>695</v>
      </c>
      <c r="Z177" t="s">
        <v>752</v>
      </c>
      <c r="AA177" t="s">
        <v>713</v>
      </c>
      <c r="AB177" t="s">
        <v>773</v>
      </c>
      <c r="AC177" t="s">
        <v>696</v>
      </c>
      <c r="AD177" t="s">
        <v>696</v>
      </c>
      <c r="AE177" t="s">
        <v>696</v>
      </c>
    </row>
    <row r="178" spans="1:31" x14ac:dyDescent="0.45">
      <c r="A178" s="194" t="s">
        <v>1260</v>
      </c>
      <c r="B178" s="194" t="str">
        <f t="shared" si="3"/>
        <v>Réunion</v>
      </c>
      <c r="C178" s="194" t="s">
        <v>1261</v>
      </c>
      <c r="D178" s="194" t="s">
        <v>1260</v>
      </c>
      <c r="E178" s="194" t="s">
        <v>1262</v>
      </c>
      <c r="F178" s="194" t="s">
        <v>1262</v>
      </c>
      <c r="G178" s="194" t="s">
        <v>720</v>
      </c>
      <c r="H178" s="194" t="s">
        <v>720</v>
      </c>
      <c r="I178" s="194" t="s">
        <v>812</v>
      </c>
      <c r="J178" s="194" t="s">
        <v>722</v>
      </c>
      <c r="K178" s="194" t="s">
        <v>723</v>
      </c>
      <c r="L178" s="194" t="s">
        <v>879</v>
      </c>
      <c r="M178" s="194" t="s">
        <v>880</v>
      </c>
      <c r="N178" s="194"/>
      <c r="O178" s="194"/>
      <c r="P178" s="194" t="s">
        <v>726</v>
      </c>
      <c r="Q178" s="194" t="s">
        <v>726</v>
      </c>
      <c r="R178" s="194" t="s">
        <v>814</v>
      </c>
      <c r="S178" s="194"/>
      <c r="T178" s="194"/>
      <c r="U178" s="194"/>
      <c r="V178" s="194" t="s">
        <v>693</v>
      </c>
      <c r="W178" s="194" t="s">
        <v>694</v>
      </c>
      <c r="X178" s="194"/>
      <c r="Y178" s="194"/>
      <c r="Z178" s="194"/>
      <c r="AA178" s="194" t="s">
        <v>737</v>
      </c>
      <c r="AB178" s="194" t="s">
        <v>714</v>
      </c>
      <c r="AC178" s="194" t="s">
        <v>696</v>
      </c>
      <c r="AD178" s="194" t="s">
        <v>696</v>
      </c>
      <c r="AE178" s="194" t="s">
        <v>696</v>
      </c>
    </row>
    <row r="179" spans="1:31" x14ac:dyDescent="0.45">
      <c r="A179" t="s">
        <v>93</v>
      </c>
      <c r="B179" t="s">
        <v>93</v>
      </c>
      <c r="C179" t="s">
        <v>1263</v>
      </c>
    </row>
    <row r="180" spans="1:31" x14ac:dyDescent="0.45">
      <c r="A180" s="194" t="s">
        <v>98</v>
      </c>
      <c r="B180" s="194" t="s">
        <v>98</v>
      </c>
      <c r="C180" s="194" t="s">
        <v>1264</v>
      </c>
    </row>
    <row r="181" spans="1:31" x14ac:dyDescent="0.45">
      <c r="A181" t="s">
        <v>99</v>
      </c>
      <c r="B181" t="s">
        <v>99</v>
      </c>
      <c r="C181" t="s">
        <v>1265</v>
      </c>
    </row>
    <row r="182" spans="1:31" x14ac:dyDescent="0.45">
      <c r="A182" s="194" t="s">
        <v>97</v>
      </c>
      <c r="B182" s="194" t="s">
        <v>97</v>
      </c>
      <c r="C182" s="194" t="s">
        <v>1266</v>
      </c>
    </row>
    <row r="183" spans="1:31" x14ac:dyDescent="0.45">
      <c r="A183" t="s">
        <v>104</v>
      </c>
      <c r="B183" t="s">
        <v>104</v>
      </c>
      <c r="C183" t="s">
        <v>1267</v>
      </c>
    </row>
    <row r="184" spans="1:31" x14ac:dyDescent="0.45">
      <c r="A184" s="194" t="s">
        <v>103</v>
      </c>
      <c r="B184" s="194" t="s">
        <v>103</v>
      </c>
      <c r="C184" s="194" t="s">
        <v>1268</v>
      </c>
    </row>
  </sheetData>
  <autoFilter ref="A1:AE1" xr:uid="{9266C28F-4EC5-4FA4-A634-3E5B5B7B32C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5F89-2E1A-423F-870F-3901518C28C5}">
  <dimension ref="B3:C26"/>
  <sheetViews>
    <sheetView topLeftCell="A13" workbookViewId="0">
      <selection activeCell="C21" sqref="C21"/>
    </sheetView>
  </sheetViews>
  <sheetFormatPr defaultColWidth="8.86328125" defaultRowHeight="14.25" x14ac:dyDescent="0.45"/>
  <cols>
    <col min="2" max="2" width="19.1328125" customWidth="1"/>
    <col min="3" max="3" width="42.1328125" customWidth="1"/>
  </cols>
  <sheetData>
    <row r="3" spans="2:2" x14ac:dyDescent="0.45">
      <c r="B3" t="s">
        <v>63</v>
      </c>
    </row>
    <row r="4" spans="2:2" x14ac:dyDescent="0.45">
      <c r="B4" t="s">
        <v>64</v>
      </c>
    </row>
    <row r="5" spans="2:2" x14ac:dyDescent="0.45">
      <c r="B5" t="s">
        <v>65</v>
      </c>
    </row>
    <row r="6" spans="2:2" x14ac:dyDescent="0.45">
      <c r="B6" t="s">
        <v>66</v>
      </c>
    </row>
    <row r="7" spans="2:2" x14ac:dyDescent="0.45">
      <c r="B7" t="s">
        <v>67</v>
      </c>
    </row>
    <row r="8" spans="2:2" x14ac:dyDescent="0.45">
      <c r="B8" t="s">
        <v>68</v>
      </c>
    </row>
    <row r="9" spans="2:2" x14ac:dyDescent="0.45">
      <c r="B9" t="s">
        <v>69</v>
      </c>
    </row>
    <row r="11" spans="2:2" x14ac:dyDescent="0.45">
      <c r="B11" t="s">
        <v>70</v>
      </c>
    </row>
    <row r="12" spans="2:2" x14ac:dyDescent="0.45">
      <c r="B12" t="s">
        <v>71</v>
      </c>
    </row>
    <row r="13" spans="2:2" x14ac:dyDescent="0.45">
      <c r="B13" t="s">
        <v>72</v>
      </c>
    </row>
    <row r="14" spans="2:2" x14ac:dyDescent="0.45">
      <c r="B14" t="s">
        <v>24</v>
      </c>
    </row>
    <row r="17" spans="2:3" x14ac:dyDescent="0.45">
      <c r="B17" s="16" t="s">
        <v>73</v>
      </c>
      <c r="C17" s="16"/>
    </row>
    <row r="18" spans="2:3" x14ac:dyDescent="0.45">
      <c r="B18" s="17"/>
      <c r="C18" s="17"/>
    </row>
    <row r="19" spans="2:3" ht="29.25" customHeight="1" x14ac:dyDescent="0.45">
      <c r="B19" t="s">
        <v>63</v>
      </c>
      <c r="C19" s="15" t="s">
        <v>74</v>
      </c>
    </row>
    <row r="20" spans="2:3" x14ac:dyDescent="0.45">
      <c r="B20" t="s">
        <v>64</v>
      </c>
      <c r="C20">
        <v>10</v>
      </c>
    </row>
    <row r="21" spans="2:3" x14ac:dyDescent="0.45">
      <c r="B21" t="s">
        <v>66</v>
      </c>
      <c r="C21">
        <v>15</v>
      </c>
    </row>
    <row r="22" spans="2:3" x14ac:dyDescent="0.45">
      <c r="B22" t="s">
        <v>65</v>
      </c>
      <c r="C22">
        <v>10</v>
      </c>
    </row>
    <row r="25" spans="2:3" x14ac:dyDescent="0.45">
      <c r="B25" s="16" t="s">
        <v>75</v>
      </c>
      <c r="C25" s="16"/>
    </row>
    <row r="26" spans="2:3" x14ac:dyDescent="0.45">
      <c r="B26" t="s">
        <v>76</v>
      </c>
    </row>
  </sheetData>
  <pageMargins left="0.7" right="0.7" top="0.75" bottom="0.75" header="0.3" footer="0.3"/>
  <pageSetup paperSize="9" orientation="portrait" horizontalDpi="1200" verticalDpi="120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EF70-FF41-4D46-85ED-96CE622B81EC}">
  <sheetPr>
    <tabColor theme="9" tint="0.59999389629810485"/>
  </sheetPr>
  <dimension ref="A1"/>
  <sheetViews>
    <sheetView workbookViewId="0">
      <selection activeCell="E36" sqref="E36"/>
    </sheetView>
  </sheetViews>
  <sheetFormatPr defaultColWidth="8.86328125"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1729-C50C-4C99-9BDE-CEFCA639042C}">
  <dimension ref="A1:X318"/>
  <sheetViews>
    <sheetView showGridLines="0" zoomScale="60" zoomScaleNormal="60" workbookViewId="0">
      <selection activeCell="F16" sqref="F16"/>
    </sheetView>
  </sheetViews>
  <sheetFormatPr defaultColWidth="8.86328125" defaultRowHeight="14.25" x14ac:dyDescent="0.45"/>
  <cols>
    <col min="1" max="1" width="10.265625" bestFit="1" customWidth="1"/>
    <col min="2" max="2" width="1.86328125" customWidth="1"/>
    <col min="3" max="3" width="40.59765625" bestFit="1" customWidth="1"/>
    <col min="4" max="4" width="16.46484375" bestFit="1" customWidth="1"/>
    <col min="5" max="5" width="31.796875" bestFit="1" customWidth="1"/>
    <col min="6" max="7" width="11.86328125" bestFit="1" customWidth="1"/>
    <col min="8" max="8" width="13" bestFit="1" customWidth="1"/>
    <col min="9" max="9" width="11.06640625" bestFit="1" customWidth="1"/>
    <col min="10" max="10" width="11.265625" bestFit="1" customWidth="1"/>
    <col min="11" max="11" width="10.796875" bestFit="1" customWidth="1"/>
    <col min="12" max="12" width="9.1328125" bestFit="1" customWidth="1"/>
    <col min="13" max="13" width="11.86328125" bestFit="1" customWidth="1"/>
    <col min="14" max="14" width="10.796875" bestFit="1" customWidth="1"/>
    <col min="15" max="16" width="11.86328125" bestFit="1" customWidth="1"/>
    <col min="17" max="18" width="10.796875" bestFit="1" customWidth="1"/>
    <col min="19" max="19" width="9.1328125" bestFit="1" customWidth="1"/>
    <col min="20" max="20" width="21" bestFit="1" customWidth="1"/>
    <col min="21" max="21" width="12.59765625" bestFit="1" customWidth="1"/>
    <col min="22" max="22" width="11.33203125" bestFit="1" customWidth="1"/>
    <col min="23" max="23" width="10.796875" bestFit="1" customWidth="1"/>
    <col min="24" max="24" width="13" bestFit="1" customWidth="1"/>
  </cols>
  <sheetData>
    <row r="1" spans="1:11" s="21" customFormat="1" ht="18" x14ac:dyDescent="0.55000000000000004">
      <c r="A1" s="19">
        <v>1</v>
      </c>
      <c r="B1" s="20"/>
      <c r="C1" s="21" t="s">
        <v>77</v>
      </c>
    </row>
    <row r="3" spans="1:11" ht="21" x14ac:dyDescent="0.65">
      <c r="C3" s="70" t="s">
        <v>78</v>
      </c>
      <c r="D3" s="58"/>
    </row>
    <row r="4" spans="1:11" ht="15.75" x14ac:dyDescent="0.5">
      <c r="C4" s="110" t="s">
        <v>79</v>
      </c>
      <c r="D4" s="58"/>
      <c r="K4" s="55"/>
    </row>
    <row r="5" spans="1:11" x14ac:dyDescent="0.45">
      <c r="C5" s="29" t="s">
        <v>80</v>
      </c>
      <c r="D5" s="22" t="s">
        <v>81</v>
      </c>
      <c r="E5" s="22"/>
      <c r="F5" s="22"/>
      <c r="G5" s="22"/>
      <c r="H5" s="22"/>
      <c r="I5" s="23"/>
    </row>
    <row r="6" spans="1:11" x14ac:dyDescent="0.45">
      <c r="C6" s="30"/>
      <c r="D6" s="32" t="s">
        <v>82</v>
      </c>
      <c r="E6" s="32" t="s">
        <v>66</v>
      </c>
      <c r="F6" s="32" t="s">
        <v>64</v>
      </c>
      <c r="G6" s="32" t="s">
        <v>65</v>
      </c>
      <c r="H6" s="32" t="s">
        <v>69</v>
      </c>
      <c r="I6" s="33" t="s">
        <v>68</v>
      </c>
    </row>
    <row r="7" spans="1:11" x14ac:dyDescent="0.45">
      <c r="C7" s="24" t="s">
        <v>12</v>
      </c>
      <c r="D7" s="34">
        <f>SUM(Table2[Amount tracked through this row])</f>
        <v>173021360.65355933</v>
      </c>
      <c r="E7" s="35">
        <f>SUMIF(Table2[Source of funding identified (Details)],Overview!E$6,Table2[Amount to be funded])</f>
        <v>73534595.003559321</v>
      </c>
      <c r="F7" s="35">
        <f>SUMIF(Table2[Source of funding identified (Details)],Overview!F$6,Table2[Amount to be funded])</f>
        <v>45704003.760000005</v>
      </c>
      <c r="G7" s="35">
        <f>SUMIF(Table2[Source of funding identified (Details)],Overview!G$6,Table2[Amount to be funded])</f>
        <v>24621987</v>
      </c>
      <c r="H7" s="35">
        <f>SUMIF(Table2[Source of funding identified (Details)],Overview!H$6,Table2[Amount to be funded])</f>
        <v>0</v>
      </c>
      <c r="I7" s="36">
        <f>SUMIF(Table2[Source of funding identified (Details)],Overview!I$6,Table2[Amount to be funded])</f>
        <v>0</v>
      </c>
    </row>
    <row r="8" spans="1:11" x14ac:dyDescent="0.45">
      <c r="C8" s="24" t="s">
        <v>14</v>
      </c>
      <c r="D8" s="37">
        <f>SUMIF('Funding tracker'!Z:Z,Overview!$C8,'Funding tracker'!H:H)</f>
        <v>38203347.97355932</v>
      </c>
      <c r="E8" s="109"/>
      <c r="F8" s="109"/>
      <c r="G8" s="109"/>
      <c r="H8" s="109"/>
      <c r="I8" s="116"/>
    </row>
    <row r="9" spans="1:11" x14ac:dyDescent="0.45">
      <c r="C9" s="24" t="s">
        <v>16</v>
      </c>
      <c r="D9" s="37">
        <f>SUMIF('Funding tracker'!Z:Z,Overview!$C9,'Funding tracker'!H:H)</f>
        <v>5362117.8900000006</v>
      </c>
      <c r="E9" s="109"/>
      <c r="F9" s="109"/>
      <c r="G9" s="109"/>
      <c r="H9" s="109"/>
      <c r="I9" s="116"/>
    </row>
    <row r="10" spans="1:11" x14ac:dyDescent="0.45">
      <c r="C10" s="24" t="s">
        <v>18</v>
      </c>
      <c r="D10" s="37">
        <f>SUMIF(Table2[Status],Overview!$C10,Table2[Amount to be funded])</f>
        <v>0</v>
      </c>
      <c r="E10" s="38">
        <f>SUMIFS(Table2[Amount to be funded],Table2[Status],Overview!$C10,Table2[Source of funding identified (Details)],Overview!E$6)</f>
        <v>0</v>
      </c>
      <c r="F10" s="38">
        <f>SUMIFS(Table2[Amount to be funded],Table2[Status],Overview!$C10,Table2[Source of funding identified (Details)],Overview!F$6)</f>
        <v>0</v>
      </c>
      <c r="G10" s="38">
        <f>SUMIFS(Table2[Amount to be funded],Table2[Status],Overview!$C10,Table2[Source of funding identified (Details)],Overview!G$6)</f>
        <v>0</v>
      </c>
      <c r="H10" s="38">
        <f>SUMIFS(Table2[Amount to be funded],Table2[Status],Overview!$C10,Table2[Source of funding identified (Details)],Overview!H$6)</f>
        <v>0</v>
      </c>
      <c r="I10" s="39">
        <f>SUMIFS(Table2[Amount to be funded],Table2[Status],Overview!$C10,Table2[Source of funding identified (Details)],Overview!I$6)</f>
        <v>0</v>
      </c>
    </row>
    <row r="11" spans="1:11" x14ac:dyDescent="0.45">
      <c r="C11" s="24" t="s">
        <v>83</v>
      </c>
      <c r="D11" s="37">
        <f>SUMIF(Table2[Status],Overview!$C11,Table2[Amount to be funded])</f>
        <v>0</v>
      </c>
      <c r="E11" s="38">
        <f>SUMIFS(Table2[Amount to be funded],Table2[Status],Overview!$C11,Table2[Source of funding identified (Details)],Overview!E$6)</f>
        <v>0</v>
      </c>
      <c r="F11" s="38">
        <f>SUMIFS(Table2[Amount to be funded],Table2[Status],Overview!$C11,Table2[Source of funding identified (Details)],Overview!F$6)</f>
        <v>0</v>
      </c>
      <c r="G11" s="38">
        <f>SUMIFS(Table2[Amount to be funded],Table2[Status],Overview!$C11,Table2[Source of funding identified (Details)],Overview!G$6)</f>
        <v>0</v>
      </c>
      <c r="H11" s="38">
        <f>SUMIFS(Table2[Amount to be funded],Table2[Status],Overview!$C11,Table2[Source of funding identified (Details)],Overview!H$6)</f>
        <v>0</v>
      </c>
      <c r="I11" s="39">
        <f>SUMIFS(Table2[Amount to be funded],Table2[Status],Overview!$C11,Table2[Source of funding identified (Details)],Overview!I$6)</f>
        <v>0</v>
      </c>
    </row>
    <row r="12" spans="1:11" x14ac:dyDescent="0.45">
      <c r="C12" s="24" t="s">
        <v>84</v>
      </c>
      <c r="D12" s="37">
        <f>SUMIF(Table2[Status],Overview!$C12,Table2[Amount to be funded])</f>
        <v>9266803</v>
      </c>
      <c r="E12" s="38">
        <f>SUMIFS(Table2[Amount to be funded],Table2[Status],Overview!$C12,Table2[Source of funding identified (Details)],Overview!E$6)</f>
        <v>9266803</v>
      </c>
      <c r="F12" s="38">
        <f>SUMIFS(Table2[Amount to be funded],Table2[Status],Overview!$C12,Table2[Source of funding identified (Details)],Overview!F$6)</f>
        <v>0</v>
      </c>
      <c r="G12" s="38">
        <f>SUMIFS(Table2[Amount to be funded],Table2[Status],Overview!$C12,Table2[Source of funding identified (Details)],Overview!G$6)</f>
        <v>0</v>
      </c>
      <c r="H12" s="38">
        <f>SUMIFS(Table2[Amount to be funded],Table2[Status],Overview!$C12,Table2[Source of funding identified (Details)],Overview!H$6)</f>
        <v>0</v>
      </c>
      <c r="I12" s="39">
        <f>SUMIFS(Table2[Amount to be funded],Table2[Status],Overview!$C12,Table2[Source of funding identified (Details)],Overview!I$6)</f>
        <v>0</v>
      </c>
    </row>
    <row r="13" spans="1:11" x14ac:dyDescent="0.45">
      <c r="C13" s="26" t="s">
        <v>22</v>
      </c>
      <c r="D13" s="37">
        <f>SUMIF(Table2[Status],Overview!$C13,Table2[Amount to be funded])</f>
        <v>119964091.78999999</v>
      </c>
      <c r="E13" s="38">
        <f>SUMIFS(Table2[Amount to be funded],Table2[Status],Overview!$C13,Table2[Source of funding identified (Details)],Overview!E$6)</f>
        <v>49638101.030000001</v>
      </c>
      <c r="F13" s="38">
        <f>SUMIFS(Table2[Amount to be funded],Table2[Status],Overview!$C13,Table2[Source of funding identified (Details)],Overview!F$6)</f>
        <v>45704003.760000005</v>
      </c>
      <c r="G13" s="38">
        <f>SUMIFS(Table2[Amount to be funded],Table2[Status],Overview!$C13,Table2[Source of funding identified (Details)],Overview!G$6)</f>
        <v>24621987</v>
      </c>
      <c r="H13" s="38">
        <f>SUMIFS(Table2[Amount to be funded],Table2[Status],Overview!$C13,Table2[Source of funding identified (Details)],Overview!H$6)</f>
        <v>0</v>
      </c>
      <c r="I13" s="39">
        <f>SUMIFS(Table2[Amount to be funded],Table2[Status],Overview!$C13,Table2[Source of funding identified (Details)],Overview!I$6)</f>
        <v>0</v>
      </c>
    </row>
    <row r="14" spans="1:11" x14ac:dyDescent="0.45">
      <c r="C14" s="48" t="s">
        <v>24</v>
      </c>
      <c r="D14" s="115">
        <f>D7-SUM(D8:D13)</f>
        <v>225000</v>
      </c>
      <c r="E14" s="46"/>
      <c r="F14" s="46"/>
      <c r="G14" s="46"/>
      <c r="H14" s="46"/>
      <c r="I14" s="47"/>
    </row>
    <row r="15" spans="1:11" x14ac:dyDescent="0.45">
      <c r="D15" s="71"/>
      <c r="E15" s="72"/>
      <c r="F15" s="72"/>
      <c r="G15" s="72"/>
      <c r="H15" s="72"/>
    </row>
    <row r="16" spans="1:11" x14ac:dyDescent="0.45">
      <c r="D16" s="71"/>
      <c r="E16" s="72"/>
      <c r="F16" s="72"/>
      <c r="G16" s="72"/>
      <c r="H16" s="72"/>
    </row>
    <row r="17" spans="3:24" ht="21" x14ac:dyDescent="0.65">
      <c r="C17" s="70" t="s">
        <v>85</v>
      </c>
    </row>
    <row r="19" spans="3:24" x14ac:dyDescent="0.45">
      <c r="C19" s="66" t="s">
        <v>86</v>
      </c>
      <c r="D19" s="18" t="s">
        <v>87</v>
      </c>
      <c r="E19" s="58" t="s">
        <v>88</v>
      </c>
    </row>
    <row r="21" spans="3:24" x14ac:dyDescent="0.45">
      <c r="C21" s="66" t="s">
        <v>89</v>
      </c>
      <c r="D21" s="66" t="s">
        <v>90</v>
      </c>
    </row>
    <row r="22" spans="3:24" x14ac:dyDescent="0.45">
      <c r="C22" s="66" t="s">
        <v>91</v>
      </c>
      <c r="D22" t="s">
        <v>92</v>
      </c>
      <c r="E22" t="s">
        <v>93</v>
      </c>
      <c r="F22" t="s">
        <v>94</v>
      </c>
      <c r="G22" t="s">
        <v>95</v>
      </c>
      <c r="H22" t="s">
        <v>96</v>
      </c>
      <c r="I22" t="s">
        <v>97</v>
      </c>
      <c r="J22" t="s">
        <v>98</v>
      </c>
      <c r="K22" t="s">
        <v>99</v>
      </c>
      <c r="L22" t="s">
        <v>100</v>
      </c>
      <c r="M22" t="s">
        <v>101</v>
      </c>
      <c r="N22" t="s">
        <v>102</v>
      </c>
      <c r="O22" t="s">
        <v>103</v>
      </c>
      <c r="P22" t="s">
        <v>104</v>
      </c>
      <c r="Q22" t="s">
        <v>105</v>
      </c>
      <c r="R22" t="s">
        <v>106</v>
      </c>
      <c r="S22" t="s">
        <v>107</v>
      </c>
      <c r="T22" t="s">
        <v>108</v>
      </c>
      <c r="U22" t="s">
        <v>109</v>
      </c>
      <c r="V22" t="s">
        <v>110</v>
      </c>
      <c r="W22" t="s">
        <v>466</v>
      </c>
      <c r="X22" t="s">
        <v>111</v>
      </c>
    </row>
    <row r="23" spans="3:24" x14ac:dyDescent="0.45">
      <c r="C23" s="141" t="s">
        <v>22</v>
      </c>
      <c r="D23" s="243">
        <v>500000</v>
      </c>
      <c r="E23" s="243">
        <v>4884012</v>
      </c>
      <c r="F23" s="243">
        <v>8441299</v>
      </c>
      <c r="G23" s="243">
        <v>18435501.710000001</v>
      </c>
      <c r="H23" s="243"/>
      <c r="I23" s="243">
        <v>4417697</v>
      </c>
      <c r="J23" s="243">
        <v>5627985</v>
      </c>
      <c r="K23" s="243"/>
      <c r="L23" s="243">
        <v>500000</v>
      </c>
      <c r="M23" s="243">
        <v>32032080.759999998</v>
      </c>
      <c r="N23" s="243"/>
      <c r="O23" s="243">
        <v>11560333</v>
      </c>
      <c r="P23" s="243">
        <v>17251777.32</v>
      </c>
      <c r="Q23" s="243">
        <v>1490000</v>
      </c>
      <c r="R23" s="243">
        <v>5741459</v>
      </c>
      <c r="S23" s="243">
        <v>189096</v>
      </c>
      <c r="T23" s="243">
        <v>705388</v>
      </c>
      <c r="U23" s="243"/>
      <c r="V23" s="243">
        <v>3228532</v>
      </c>
      <c r="W23" s="243">
        <v>4958931</v>
      </c>
      <c r="X23" s="243">
        <v>119964091.78999999</v>
      </c>
    </row>
    <row r="24" spans="3:24" x14ac:dyDescent="0.45">
      <c r="C24" s="141" t="s">
        <v>14</v>
      </c>
      <c r="D24" s="243"/>
      <c r="E24" s="243">
        <v>0</v>
      </c>
      <c r="F24" s="243">
        <v>5289169</v>
      </c>
      <c r="G24" s="243"/>
      <c r="H24" s="243"/>
      <c r="I24" s="243"/>
      <c r="J24" s="243"/>
      <c r="K24" s="243"/>
      <c r="L24" s="243">
        <v>0</v>
      </c>
      <c r="M24" s="243">
        <v>10655966</v>
      </c>
      <c r="N24" s="243">
        <v>0</v>
      </c>
      <c r="O24" s="243">
        <v>14629690.973559324</v>
      </c>
      <c r="P24" s="243"/>
      <c r="Q24" s="243"/>
      <c r="R24" s="243"/>
      <c r="S24" s="243"/>
      <c r="T24" s="243"/>
      <c r="U24" s="243">
        <v>7628522</v>
      </c>
      <c r="V24" s="243"/>
      <c r="W24" s="243"/>
      <c r="X24" s="243">
        <v>38203347.97355932</v>
      </c>
    </row>
    <row r="25" spans="3:24" x14ac:dyDescent="0.45">
      <c r="C25" s="141" t="s">
        <v>24</v>
      </c>
      <c r="D25" s="243"/>
      <c r="E25" s="243"/>
      <c r="F25" s="243"/>
      <c r="G25" s="243"/>
      <c r="H25" s="243">
        <v>0</v>
      </c>
      <c r="I25" s="243"/>
      <c r="J25" s="243"/>
      <c r="K25" s="243">
        <v>0</v>
      </c>
      <c r="L25" s="243"/>
      <c r="M25" s="243"/>
      <c r="N25" s="243"/>
      <c r="O25" s="243"/>
      <c r="P25" s="243">
        <v>225000</v>
      </c>
      <c r="Q25" s="243"/>
      <c r="R25" s="243"/>
      <c r="S25" s="243"/>
      <c r="T25" s="243"/>
      <c r="U25" s="243"/>
      <c r="V25" s="243"/>
      <c r="W25" s="243"/>
      <c r="X25" s="243">
        <v>225000</v>
      </c>
    </row>
    <row r="26" spans="3:24" x14ac:dyDescent="0.45">
      <c r="C26" s="141" t="s">
        <v>16</v>
      </c>
      <c r="D26" s="243"/>
      <c r="E26" s="243"/>
      <c r="F26" s="243"/>
      <c r="G26" s="243"/>
      <c r="H26" s="243"/>
      <c r="I26" s="243"/>
      <c r="J26" s="243"/>
      <c r="K26" s="243">
        <v>5362117.8900000006</v>
      </c>
      <c r="L26" s="243"/>
      <c r="M26" s="243"/>
      <c r="N26" s="243"/>
      <c r="O26" s="243"/>
      <c r="P26" s="243"/>
      <c r="Q26" s="243"/>
      <c r="R26" s="243"/>
      <c r="S26" s="243"/>
      <c r="T26" s="243"/>
      <c r="U26" s="243"/>
      <c r="V26" s="243"/>
      <c r="W26" s="243"/>
      <c r="X26" s="243">
        <v>5362117.8900000006</v>
      </c>
    </row>
    <row r="27" spans="3:24" x14ac:dyDescent="0.45">
      <c r="C27" s="141" t="s">
        <v>84</v>
      </c>
      <c r="D27" s="243"/>
      <c r="E27" s="243">
        <v>8058093</v>
      </c>
      <c r="F27" s="243"/>
      <c r="G27" s="243"/>
      <c r="H27" s="243"/>
      <c r="I27" s="243"/>
      <c r="J27" s="243"/>
      <c r="K27" s="243">
        <v>1208710</v>
      </c>
      <c r="L27" s="243"/>
      <c r="M27" s="243"/>
      <c r="N27" s="243"/>
      <c r="O27" s="243"/>
      <c r="P27" s="243"/>
      <c r="Q27" s="243"/>
      <c r="R27" s="243"/>
      <c r="S27" s="243"/>
      <c r="T27" s="243"/>
      <c r="U27" s="243"/>
      <c r="V27" s="243"/>
      <c r="W27" s="243"/>
      <c r="X27" s="243">
        <v>9266803</v>
      </c>
    </row>
    <row r="28" spans="3:24" x14ac:dyDescent="0.45">
      <c r="C28" s="67" t="s">
        <v>111</v>
      </c>
      <c r="D28" s="244">
        <v>500000</v>
      </c>
      <c r="E28" s="244">
        <v>12942105</v>
      </c>
      <c r="F28" s="244">
        <v>13730468</v>
      </c>
      <c r="G28" s="244">
        <v>18435501.710000001</v>
      </c>
      <c r="H28" s="244">
        <v>0</v>
      </c>
      <c r="I28" s="244">
        <v>4417697</v>
      </c>
      <c r="J28" s="244">
        <v>5627985</v>
      </c>
      <c r="K28" s="244">
        <v>6570827.8900000006</v>
      </c>
      <c r="L28" s="244">
        <v>500000</v>
      </c>
      <c r="M28" s="244">
        <v>42688046.759999998</v>
      </c>
      <c r="N28" s="244">
        <v>0</v>
      </c>
      <c r="O28" s="244">
        <v>26190023.973559324</v>
      </c>
      <c r="P28" s="244">
        <v>17476777.32</v>
      </c>
      <c r="Q28" s="244">
        <v>1490000</v>
      </c>
      <c r="R28" s="244">
        <v>5741459</v>
      </c>
      <c r="S28" s="244">
        <v>189096</v>
      </c>
      <c r="T28" s="244">
        <v>705388</v>
      </c>
      <c r="U28" s="244">
        <v>7628522</v>
      </c>
      <c r="V28" s="244">
        <v>3228532</v>
      </c>
      <c r="W28" s="244">
        <v>4958931</v>
      </c>
      <c r="X28" s="244">
        <v>173021360.65355933</v>
      </c>
    </row>
    <row r="31" spans="3:24" x14ac:dyDescent="0.45">
      <c r="D31" s="71"/>
      <c r="E31" s="72"/>
      <c r="F31" s="72"/>
      <c r="G31" s="72"/>
      <c r="H31" s="72"/>
    </row>
    <row r="32" spans="3:24" ht="21" x14ac:dyDescent="0.65">
      <c r="C32" s="70" t="s">
        <v>112</v>
      </c>
    </row>
    <row r="34" spans="1:24" x14ac:dyDescent="0.45">
      <c r="C34" s="66" t="s">
        <v>86</v>
      </c>
      <c r="D34" s="18" t="s">
        <v>87</v>
      </c>
      <c r="E34" s="58" t="s">
        <v>88</v>
      </c>
    </row>
    <row r="36" spans="1:24" x14ac:dyDescent="0.45">
      <c r="C36" s="66" t="s">
        <v>113</v>
      </c>
      <c r="D36" s="66" t="s">
        <v>90</v>
      </c>
    </row>
    <row r="37" spans="1:24" x14ac:dyDescent="0.45">
      <c r="C37" s="66" t="s">
        <v>91</v>
      </c>
      <c r="D37" t="s">
        <v>92</v>
      </c>
      <c r="E37" t="s">
        <v>93</v>
      </c>
      <c r="F37" t="s">
        <v>94</v>
      </c>
      <c r="G37" t="s">
        <v>95</v>
      </c>
      <c r="H37" t="s">
        <v>96</v>
      </c>
      <c r="I37" t="s">
        <v>97</v>
      </c>
      <c r="J37" t="s">
        <v>98</v>
      </c>
      <c r="K37" t="s">
        <v>99</v>
      </c>
      <c r="L37" t="s">
        <v>100</v>
      </c>
      <c r="M37" t="s">
        <v>101</v>
      </c>
      <c r="N37" t="s">
        <v>102</v>
      </c>
      <c r="O37" t="s">
        <v>103</v>
      </c>
      <c r="P37" t="s">
        <v>104</v>
      </c>
      <c r="Q37" t="s">
        <v>105</v>
      </c>
      <c r="R37" t="s">
        <v>106</v>
      </c>
      <c r="S37" t="s">
        <v>107</v>
      </c>
      <c r="T37" t="s">
        <v>108</v>
      </c>
      <c r="U37" t="s">
        <v>109</v>
      </c>
      <c r="V37" t="s">
        <v>110</v>
      </c>
      <c r="W37" t="s">
        <v>466</v>
      </c>
      <c r="X37" t="s">
        <v>111</v>
      </c>
    </row>
    <row r="38" spans="1:24" x14ac:dyDescent="0.45">
      <c r="C38" s="67" t="s">
        <v>22</v>
      </c>
      <c r="D38" s="55">
        <v>1</v>
      </c>
      <c r="E38" s="55">
        <v>3</v>
      </c>
      <c r="F38" s="55">
        <v>2</v>
      </c>
      <c r="G38" s="55">
        <v>7</v>
      </c>
      <c r="H38" s="55"/>
      <c r="I38" s="55">
        <v>3</v>
      </c>
      <c r="J38" s="55">
        <v>3</v>
      </c>
      <c r="K38" s="55"/>
      <c r="L38" s="55">
        <v>1</v>
      </c>
      <c r="M38" s="55">
        <v>4</v>
      </c>
      <c r="N38" s="55"/>
      <c r="O38" s="55">
        <v>3</v>
      </c>
      <c r="P38" s="55">
        <v>4</v>
      </c>
      <c r="Q38" s="55">
        <v>1</v>
      </c>
      <c r="R38" s="55">
        <v>4</v>
      </c>
      <c r="S38" s="55">
        <v>2</v>
      </c>
      <c r="T38" s="55">
        <v>3</v>
      </c>
      <c r="U38" s="55"/>
      <c r="V38" s="55">
        <v>2</v>
      </c>
      <c r="W38" s="55">
        <v>1</v>
      </c>
      <c r="X38" s="55">
        <v>44</v>
      </c>
    </row>
    <row r="39" spans="1:24" x14ac:dyDescent="0.45">
      <c r="C39" s="67" t="s">
        <v>14</v>
      </c>
      <c r="D39" s="55"/>
      <c r="E39" s="55">
        <v>1</v>
      </c>
      <c r="F39" s="55">
        <v>2</v>
      </c>
      <c r="G39" s="55"/>
      <c r="H39" s="55"/>
      <c r="I39" s="55"/>
      <c r="J39" s="55"/>
      <c r="K39" s="55"/>
      <c r="L39" s="55">
        <v>1</v>
      </c>
      <c r="M39" s="55">
        <v>2</v>
      </c>
      <c r="N39" s="55">
        <v>1</v>
      </c>
      <c r="O39" s="55">
        <v>1</v>
      </c>
      <c r="P39" s="55"/>
      <c r="Q39" s="55"/>
      <c r="R39" s="55"/>
      <c r="S39" s="55"/>
      <c r="T39" s="55"/>
      <c r="U39" s="55">
        <v>1</v>
      </c>
      <c r="V39" s="55"/>
      <c r="W39" s="55"/>
      <c r="X39" s="55">
        <v>9</v>
      </c>
    </row>
    <row r="40" spans="1:24" x14ac:dyDescent="0.45">
      <c r="C40" s="67" t="s">
        <v>24</v>
      </c>
      <c r="D40" s="55"/>
      <c r="E40" s="55"/>
      <c r="F40" s="55"/>
      <c r="G40" s="55"/>
      <c r="H40" s="55">
        <v>1</v>
      </c>
      <c r="I40" s="55"/>
      <c r="J40" s="55"/>
      <c r="K40" s="55">
        <v>1</v>
      </c>
      <c r="L40" s="55"/>
      <c r="M40" s="55"/>
      <c r="N40" s="55"/>
      <c r="O40" s="55"/>
      <c r="P40" s="55">
        <v>1</v>
      </c>
      <c r="Q40" s="55"/>
      <c r="R40" s="55"/>
      <c r="S40" s="55"/>
      <c r="T40" s="55"/>
      <c r="U40" s="55"/>
      <c r="V40" s="55"/>
      <c r="W40" s="55"/>
      <c r="X40" s="55">
        <v>3</v>
      </c>
    </row>
    <row r="41" spans="1:24" x14ac:dyDescent="0.45">
      <c r="C41" s="67" t="s">
        <v>16</v>
      </c>
      <c r="D41" s="55"/>
      <c r="E41" s="55"/>
      <c r="F41" s="55"/>
      <c r="G41" s="55"/>
      <c r="H41" s="55"/>
      <c r="I41" s="55"/>
      <c r="J41" s="55"/>
      <c r="K41" s="55">
        <v>1</v>
      </c>
      <c r="L41" s="55"/>
      <c r="M41" s="55"/>
      <c r="N41" s="55"/>
      <c r="O41" s="55"/>
      <c r="P41" s="55"/>
      <c r="Q41" s="55"/>
      <c r="R41" s="55"/>
      <c r="S41" s="55"/>
      <c r="T41" s="55"/>
      <c r="U41" s="55"/>
      <c r="V41" s="55"/>
      <c r="W41" s="55"/>
      <c r="X41" s="55">
        <v>1</v>
      </c>
    </row>
    <row r="42" spans="1:24" x14ac:dyDescent="0.45">
      <c r="C42" s="67" t="s">
        <v>84</v>
      </c>
      <c r="D42" s="55"/>
      <c r="E42" s="55">
        <v>1</v>
      </c>
      <c r="F42" s="55"/>
      <c r="G42" s="55"/>
      <c r="H42" s="55"/>
      <c r="I42" s="55"/>
      <c r="J42" s="55"/>
      <c r="K42" s="55">
        <v>1</v>
      </c>
      <c r="L42" s="55"/>
      <c r="M42" s="55"/>
      <c r="N42" s="55"/>
      <c r="O42" s="55"/>
      <c r="P42" s="55"/>
      <c r="Q42" s="55"/>
      <c r="R42" s="55"/>
      <c r="S42" s="55"/>
      <c r="T42" s="55"/>
      <c r="U42" s="55"/>
      <c r="V42" s="55"/>
      <c r="W42" s="55"/>
      <c r="X42" s="55">
        <v>2</v>
      </c>
    </row>
    <row r="43" spans="1:24" x14ac:dyDescent="0.45">
      <c r="C43" s="67" t="s">
        <v>111</v>
      </c>
      <c r="D43" s="55">
        <v>1</v>
      </c>
      <c r="E43" s="55">
        <v>5</v>
      </c>
      <c r="F43" s="55">
        <v>4</v>
      </c>
      <c r="G43" s="55">
        <v>7</v>
      </c>
      <c r="H43" s="55">
        <v>1</v>
      </c>
      <c r="I43" s="55">
        <v>3</v>
      </c>
      <c r="J43" s="55">
        <v>3</v>
      </c>
      <c r="K43" s="55">
        <v>3</v>
      </c>
      <c r="L43" s="55">
        <v>2</v>
      </c>
      <c r="M43" s="55">
        <v>6</v>
      </c>
      <c r="N43" s="55">
        <v>1</v>
      </c>
      <c r="O43" s="55">
        <v>4</v>
      </c>
      <c r="P43" s="55">
        <v>5</v>
      </c>
      <c r="Q43" s="55">
        <v>1</v>
      </c>
      <c r="R43" s="55">
        <v>4</v>
      </c>
      <c r="S43" s="55">
        <v>2</v>
      </c>
      <c r="T43" s="55">
        <v>3</v>
      </c>
      <c r="U43" s="55">
        <v>1</v>
      </c>
      <c r="V43" s="55">
        <v>2</v>
      </c>
      <c r="W43" s="55">
        <v>1</v>
      </c>
      <c r="X43" s="55">
        <v>59</v>
      </c>
    </row>
    <row r="46" spans="1:24" x14ac:dyDescent="0.45">
      <c r="D46" s="71"/>
      <c r="E46" s="72"/>
      <c r="F46" s="72"/>
      <c r="G46" s="72"/>
      <c r="H46" s="72"/>
    </row>
    <row r="47" spans="1:24" s="21" customFormat="1" ht="18" x14ac:dyDescent="0.55000000000000004">
      <c r="A47" s="19">
        <v>2</v>
      </c>
      <c r="B47" s="20"/>
      <c r="C47" s="21" t="s">
        <v>114</v>
      </c>
    </row>
    <row r="48" spans="1:24" s="20" customFormat="1" ht="18" x14ac:dyDescent="0.55000000000000004"/>
    <row r="49" spans="3:15" s="20" customFormat="1" ht="21" x14ac:dyDescent="0.65">
      <c r="C49" s="70" t="s">
        <v>115</v>
      </c>
    </row>
    <row r="50" spans="3:15" s="20" customFormat="1" ht="18" x14ac:dyDescent="0.55000000000000004">
      <c r="C50" s="110" t="s">
        <v>116</v>
      </c>
      <c r="G50" s="110" t="s">
        <v>117</v>
      </c>
      <c r="K50" s="110" t="s">
        <v>118</v>
      </c>
      <c r="N50" s="110" t="s">
        <v>119</v>
      </c>
    </row>
    <row r="51" spans="3:15" s="20" customFormat="1" ht="51.75" customHeight="1" x14ac:dyDescent="0.55000000000000004">
      <c r="C51" s="92" t="s">
        <v>63</v>
      </c>
      <c r="D51" s="93" t="s">
        <v>120</v>
      </c>
      <c r="E51" s="89" t="s">
        <v>121</v>
      </c>
      <c r="G51" s="92" t="s">
        <v>63</v>
      </c>
      <c r="H51" s="93" t="s">
        <v>122</v>
      </c>
      <c r="I51" s="143" t="s">
        <v>123</v>
      </c>
      <c r="K51" s="92" t="s">
        <v>63</v>
      </c>
      <c r="L51" s="93" t="s">
        <v>122</v>
      </c>
      <c r="N51" s="92" t="s">
        <v>63</v>
      </c>
      <c r="O51" s="93" t="s">
        <v>122</v>
      </c>
    </row>
    <row r="52" spans="3:15" s="20" customFormat="1" ht="18" x14ac:dyDescent="0.55000000000000004">
      <c r="C52" s="78" t="s">
        <v>66</v>
      </c>
      <c r="D52" s="87">
        <f>IFERROR(AVERAGEIFS(Table2[Lead time from formal request received to disbursement of funds (calendar days)],Table2[Source of funding identified (Details)],Overview!$C52),"-")</f>
        <v>74.25</v>
      </c>
      <c r="E52" s="90"/>
      <c r="G52" s="78" t="s">
        <v>66</v>
      </c>
      <c r="H52" s="87">
        <f>IFERROR(AVERAGEIFS(Table2[Lead time from formal request received to disbursement of funds (working days)],Table2[Source of funding identified (Details)],Overview!$C52),"-")</f>
        <v>38.714285714285715</v>
      </c>
      <c r="I52" s="90"/>
      <c r="K52" s="78" t="s">
        <v>66</v>
      </c>
      <c r="L52" s="87">
        <f>IFERROR(AVERAGEIFS(Table2[Lead time from standard request discussed to disbursement of funds (working days) (for Gavi only)],Table2[Source of funding identified (Details)],Overview!$C52),"-")</f>
        <v>32.285714285714285</v>
      </c>
      <c r="N52" s="78" t="s">
        <v>66</v>
      </c>
      <c r="O52" s="87">
        <f>IFERROR(AVERAGEIFS(Table2[Lead time from standard request discussed to disbursement of funds (working days) (for Gavi only)],Table2[Source of funding identified (Details)],Overview!$C52),"-")</f>
        <v>32.285714285714285</v>
      </c>
    </row>
    <row r="53" spans="3:15" s="20" customFormat="1" ht="18" x14ac:dyDescent="0.55000000000000004">
      <c r="C53" s="79" t="s">
        <v>64</v>
      </c>
      <c r="D53" s="142">
        <f>IFERROR(AVERAGEIFS(Table2[Lead time from formal request received to disbursement of funds (calendar days)],Table2[Source of funding identified (Details)],Overview!$C53),"-")</f>
        <v>7.916666666666667</v>
      </c>
      <c r="E53" s="90"/>
      <c r="G53" s="79" t="s">
        <v>64</v>
      </c>
      <c r="H53" s="142">
        <f>IFERROR(AVERAGEIFS(Table2[Lead time from formal request received to disbursement of funds (working days)],Table2[Source of funding identified (Details)],Overview!$C53),"-")</f>
        <v>5.6521739130434785</v>
      </c>
      <c r="I53" s="90"/>
      <c r="K53" s="79" t="s">
        <v>64</v>
      </c>
      <c r="L53" s="142">
        <f>IFERROR(AVERAGEIFS(Table2[Lead time from formal request received to disbursement of funds (working days)],Table2[Source of funding identified (Details)],Overview!$C53),"-")</f>
        <v>5.6521739130434785</v>
      </c>
      <c r="N53" s="79" t="s">
        <v>64</v>
      </c>
      <c r="O53" s="142">
        <f>IFERROR(AVERAGEIF(Table2[Source of funding identified (Details)],Utilities!$B$20,Table2[Lead time from the request discussed to the disbursement (UNICEF and WHO)]),"")</f>
        <v>3.8695652173913042</v>
      </c>
    </row>
    <row r="54" spans="3:15" s="20" customFormat="1" ht="18" x14ac:dyDescent="0.55000000000000004">
      <c r="C54" s="81" t="s">
        <v>65</v>
      </c>
      <c r="D54" s="88">
        <f>IFERROR(AVERAGEIFS(Table2[Lead time from formal request received to disbursement of funds (calendar days)],Table2[Source of funding identified (Details)],Overview!$C54),"-")</f>
        <v>36.666666666666664</v>
      </c>
      <c r="E54" s="90"/>
      <c r="G54" s="81" t="s">
        <v>65</v>
      </c>
      <c r="H54" s="88">
        <f>IFERROR(AVERAGEIFS(Table2[Lead time from formal request received to disbursement of funds (working days)],Table2[Source of funding identified (Details)],Overview!$C54),"-")</f>
        <v>14.714285714285714</v>
      </c>
      <c r="I54" s="90"/>
      <c r="K54" s="81" t="s">
        <v>65</v>
      </c>
      <c r="L54" s="88">
        <f>IFERROR(AVERAGEIFS(Table2[Lead time from formal request received to disbursement of funds (working days)],Table2[Source of funding identified (Details)],Overview!$C54),"-")</f>
        <v>14.714285714285714</v>
      </c>
      <c r="N54" s="81" t="s">
        <v>65</v>
      </c>
      <c r="O54" s="238">
        <f>IFERROR(AVERAGE(Table2[Source of funding identified (Details)],Utilities!$C$22,Table2[Lead time from the request discussed to the disbursement (UNICEF and WHO)]),"")</f>
        <v>5.615384615384615</v>
      </c>
    </row>
    <row r="55" spans="3:15" s="20" customFormat="1" ht="18" x14ac:dyDescent="0.55000000000000004">
      <c r="C55" s="84" t="s">
        <v>82</v>
      </c>
      <c r="D55" s="85">
        <f>IFERROR(AVERAGE(Table2[Lead time from formal request received to disbursement of funds (calendar days)]),"-")</f>
        <v>26.421052631578949</v>
      </c>
      <c r="E55" s="91"/>
      <c r="G55" s="84" t="s">
        <v>82</v>
      </c>
      <c r="H55" s="85">
        <f>IFERROR(AVERAGE(Table2[Lead time from formal request received to disbursement of funds (working days)]),"-")</f>
        <v>13.795454545454545</v>
      </c>
      <c r="I55" s="91"/>
      <c r="K55" s="144" t="s">
        <v>124</v>
      </c>
    </row>
    <row r="56" spans="3:15" s="20" customFormat="1" ht="18" x14ac:dyDescent="0.55000000000000004"/>
    <row r="57" spans="3:15" s="20" customFormat="1" ht="21" x14ac:dyDescent="0.65">
      <c r="C57" s="70" t="s">
        <v>125</v>
      </c>
    </row>
    <row r="58" spans="3:15" x14ac:dyDescent="0.45">
      <c r="C58" s="31" t="s">
        <v>126</v>
      </c>
      <c r="D58" s="31">
        <v>1</v>
      </c>
      <c r="E58" s="31">
        <v>2</v>
      </c>
      <c r="F58" s="31">
        <v>3</v>
      </c>
      <c r="G58" s="31">
        <v>4</v>
      </c>
      <c r="H58" s="31">
        <v>5</v>
      </c>
      <c r="I58" s="31">
        <v>6</v>
      </c>
      <c r="J58" s="31">
        <v>7</v>
      </c>
      <c r="K58" s="31">
        <v>8</v>
      </c>
      <c r="L58" s="31">
        <v>9</v>
      </c>
      <c r="M58" s="31">
        <v>10</v>
      </c>
      <c r="N58" s="31">
        <v>11</v>
      </c>
      <c r="O58" s="31">
        <v>12</v>
      </c>
    </row>
    <row r="59" spans="3:15" x14ac:dyDescent="0.45">
      <c r="C59" s="92" t="s">
        <v>63</v>
      </c>
      <c r="D59" s="92" t="s">
        <v>127</v>
      </c>
      <c r="E59" s="22"/>
      <c r="F59" s="22"/>
      <c r="G59" s="22"/>
      <c r="H59" s="22"/>
      <c r="I59" s="22"/>
      <c r="J59" s="22"/>
      <c r="K59" s="22"/>
      <c r="L59" s="22"/>
      <c r="M59" s="22"/>
      <c r="N59" s="22"/>
      <c r="O59" s="23"/>
    </row>
    <row r="60" spans="3:15" x14ac:dyDescent="0.45">
      <c r="C60" s="74"/>
      <c r="D60" s="75">
        <v>44562</v>
      </c>
      <c r="E60" s="76">
        <v>44593</v>
      </c>
      <c r="F60" s="76">
        <v>44621</v>
      </c>
      <c r="G60" s="76">
        <v>44652</v>
      </c>
      <c r="H60" s="76">
        <v>44682</v>
      </c>
      <c r="I60" s="76">
        <v>44713</v>
      </c>
      <c r="J60" s="76">
        <v>44743</v>
      </c>
      <c r="K60" s="76">
        <v>44774</v>
      </c>
      <c r="L60" s="76">
        <v>44805</v>
      </c>
      <c r="M60" s="76">
        <v>44835</v>
      </c>
      <c r="N60" s="76">
        <v>44866</v>
      </c>
      <c r="O60" s="77">
        <v>44896</v>
      </c>
    </row>
    <row r="61" spans="3:15" x14ac:dyDescent="0.45">
      <c r="C61" s="78" t="s">
        <v>66</v>
      </c>
      <c r="D61" s="79" t="str">
        <f>IFERROR(AVERAGEIFS(Table2[Lead time from formal request received to disbursement of funds (calendar days)],Table2[Source of funding identified (Details)],Overview!$C61,Table2[Funds disbursed (Month)],Overview!D$58),"-")</f>
        <v>-</v>
      </c>
      <c r="E61" s="61" t="str">
        <f>IFERROR(AVERAGEIFS(Table2[Lead time from formal request received to disbursement of funds (calendar days)],Table2[Source of funding identified (Details)],Overview!$C61,Table2[Funds disbursed (Month)],Overview!E$58),"-")</f>
        <v>-</v>
      </c>
      <c r="F61" s="61">
        <f>IFERROR(AVERAGEIFS(Table2[Lead time from formal request received to disbursement of funds (calendar days)],Table2[Source of funding identified (Details)],Overview!$C61,Table2[Funds disbursed (Month)],Overview!F$58),"-")</f>
        <v>49</v>
      </c>
      <c r="G61" s="61" t="str">
        <f>IFERROR(AVERAGEIFS(Table2[Lead time from formal request received to disbursement of funds (calendar days)],Table2[Source of funding identified (Details)],Overview!$C61,Table2[Funds disbursed (Month)],Overview!G$58),"-")</f>
        <v>-</v>
      </c>
      <c r="H61" s="61">
        <f>IFERROR(AVERAGEIFS(Table2[Lead time from formal request received to disbursement of funds (calendar days)],Table2[Source of funding identified (Details)],Overview!$C61,Table2[Funds disbursed (Month)],Overview!H$58),"-")</f>
        <v>51</v>
      </c>
      <c r="I61" s="61" t="str">
        <f>IFERROR(AVERAGEIFS(Table2[Lead time from formal request received to disbursement of funds (calendar days)],Table2[Source of funding identified (Details)],Overview!$C61,Table2[Funds disbursed (Month)],Overview!I$58),"-")</f>
        <v>-</v>
      </c>
      <c r="J61" s="61">
        <f>IFERROR(AVERAGEIFS(Table2[Lead time from formal request received to disbursement of funds (calendar days)],Table2[Source of funding identified (Details)],Overview!$C61,Table2[Funds disbursed (Month)],Overview!J$58),"-")</f>
        <v>84</v>
      </c>
      <c r="K61" s="61" t="str">
        <f>IFERROR(AVERAGEIFS(Table2[Lead time from formal request received to disbursement of funds (calendar days)],Table2[Source of funding identified (Details)],Overview!$C61,Table2[Funds disbursed (Month)],Overview!K$58),"-")</f>
        <v>-</v>
      </c>
      <c r="L61" s="61">
        <f>IFERROR(AVERAGEIFS(Table2[Lead time from formal request received to disbursement of funds (calendar days)],Table2[Source of funding identified (Details)],Overview!$C61,Table2[Funds disbursed (Month)],Overview!L$58),"-")</f>
        <v>113</v>
      </c>
      <c r="M61" s="61" t="str">
        <f>IFERROR(AVERAGEIFS(Table2[Lead time from formal request received to disbursement of funds (calendar days)],Table2[Source of funding identified (Details)],Overview!$C61,Table2[Funds disbursed (Month)],Overview!M$58),"-")</f>
        <v>-</v>
      </c>
      <c r="N61" s="61" t="str">
        <f>IFERROR(AVERAGEIFS(Table2[Lead time from formal request received to disbursement of funds (calendar days)],Table2[Source of funding identified (Details)],Overview!$C61,Table2[Funds disbursed (Month)],Overview!N$58),"-")</f>
        <v>-</v>
      </c>
      <c r="O61" s="80" t="str">
        <f>IFERROR(AVERAGEIFS(Table2[Lead time from formal request received to disbursement of funds (calendar days)],Table2[Source of funding identified (Details)],Overview!$C61,Table2[Funds disbursed (Month)],Overview!O$58),"-")</f>
        <v>-</v>
      </c>
    </row>
    <row r="62" spans="3:15" x14ac:dyDescent="0.45">
      <c r="C62" s="79" t="s">
        <v>64</v>
      </c>
      <c r="D62" s="79">
        <f>IFERROR(AVERAGEIFS(Table2[Lead time from formal request received to disbursement of funds (calendar days)],Table2[Source of funding identified (Details)],Overview!$C62,Table2[Funds disbursed (Month)],Overview!D$58),"-")</f>
        <v>5</v>
      </c>
      <c r="E62" s="61">
        <f>IFERROR(AVERAGEIFS(Table2[Lead time from formal request received to disbursement of funds (calendar days)],Table2[Source of funding identified (Details)],Overview!$C62,Table2[Funds disbursed (Month)],Overview!E$58),"-")</f>
        <v>10</v>
      </c>
      <c r="F62" s="61">
        <f>IFERROR(AVERAGEIFS(Table2[Lead time from formal request received to disbursement of funds (calendar days)],Table2[Source of funding identified (Details)],Overview!$C62,Table2[Funds disbursed (Month)],Overview!F$58),"-")</f>
        <v>12</v>
      </c>
      <c r="G62" s="61">
        <f>IFERROR(AVERAGEIFS(Table2[Lead time from formal request received to disbursement of funds (calendar days)],Table2[Source of funding identified (Details)],Overview!$C62,Table2[Funds disbursed (Month)],Overview!G$58),"-")</f>
        <v>7</v>
      </c>
      <c r="H62" s="61" t="str">
        <f>IFERROR(AVERAGEIFS(Table2[Lead time from formal request received to disbursement of funds (calendar days)],Table2[Source of funding identified (Details)],Overview!$C62,Table2[Funds disbursed (Month)],Overview!H$58),"-")</f>
        <v>-</v>
      </c>
      <c r="I62" s="61">
        <f>IFERROR(AVERAGEIFS(Table2[Lead time from formal request received to disbursement of funds (calendar days)],Table2[Source of funding identified (Details)],Overview!$C62,Table2[Funds disbursed (Month)],Overview!I$58),"-")</f>
        <v>1</v>
      </c>
      <c r="J62" s="61">
        <f>IFERROR(AVERAGEIFS(Table2[Lead time from formal request received to disbursement of funds (calendar days)],Table2[Source of funding identified (Details)],Overview!$C62,Table2[Funds disbursed (Month)],Overview!J$58),"-")</f>
        <v>8</v>
      </c>
      <c r="K62" s="61" t="str">
        <f>IFERROR(AVERAGEIFS(Table2[Lead time from formal request received to disbursement of funds (calendar days)],Table2[Source of funding identified (Details)],Overview!$C62,Table2[Funds disbursed (Month)],Overview!K$58),"-")</f>
        <v>-</v>
      </c>
      <c r="L62" s="61" t="str">
        <f>IFERROR(AVERAGEIFS(Table2[Lead time from formal request received to disbursement of funds (calendar days)],Table2[Source of funding identified (Details)],Overview!$C62,Table2[Funds disbursed (Month)],Overview!L$58),"-")</f>
        <v>-</v>
      </c>
      <c r="M62" s="61" t="str">
        <f>IFERROR(AVERAGEIFS(Table2[Lead time from formal request received to disbursement of funds (calendar days)],Table2[Source of funding identified (Details)],Overview!$C62,Table2[Funds disbursed (Month)],Overview!M$58),"-")</f>
        <v>-</v>
      </c>
      <c r="N62" s="61" t="str">
        <f>IFERROR(AVERAGEIFS(Table2[Lead time from formal request received to disbursement of funds (calendar days)],Table2[Source of funding identified (Details)],Overview!$C62,Table2[Funds disbursed (Month)],Overview!N$58),"-")</f>
        <v>-</v>
      </c>
      <c r="O62" s="80" t="str">
        <f>IFERROR(AVERAGEIFS(Table2[Lead time from formal request received to disbursement of funds (calendar days)],Table2[Source of funding identified (Details)],Overview!$C62,Table2[Funds disbursed (Month)],Overview!O$58),"-")</f>
        <v>-</v>
      </c>
    </row>
    <row r="63" spans="3:15" x14ac:dyDescent="0.45">
      <c r="C63" s="81" t="s">
        <v>65</v>
      </c>
      <c r="D63" s="81" t="str">
        <f>IFERROR(AVERAGEIFS(Table2[Lead time from formal request received to disbursement of funds (calendar days)],Table2[Source of funding identified (Details)],Overview!$C63,Table2[Funds disbursed (Month)],Overview!D$58),"-")</f>
        <v>-</v>
      </c>
      <c r="E63" s="82" t="str">
        <f>IFERROR(AVERAGEIFS(Table2[Lead time from formal request received to disbursement of funds (calendar days)],Table2[Source of funding identified (Details)],Overview!$C63,Table2[Funds disbursed (Month)],Overview!E$58),"-")</f>
        <v>-</v>
      </c>
      <c r="F63" s="82">
        <f>IFERROR(AVERAGEIFS(Table2[Lead time from formal request received to disbursement of funds (calendar days)],Table2[Source of funding identified (Details)],Overview!$C63,Table2[Funds disbursed (Month)],Overview!F$58),"-")</f>
        <v>2</v>
      </c>
      <c r="G63" s="82">
        <f>IFERROR(AVERAGEIFS(Table2[Lead time from formal request received to disbursement of funds (calendar days)],Table2[Source of funding identified (Details)],Overview!$C63,Table2[Funds disbursed (Month)],Overview!G$58),"-")</f>
        <v>54</v>
      </c>
      <c r="H63" s="82" t="str">
        <f>IFERROR(AVERAGEIFS(Table2[Lead time from formal request received to disbursement of funds (calendar days)],Table2[Source of funding identified (Details)],Overview!$C63,Table2[Funds disbursed (Month)],Overview!H$58),"-")</f>
        <v>-</v>
      </c>
      <c r="I63" s="82" t="str">
        <f>IFERROR(AVERAGEIFS(Table2[Lead time from formal request received to disbursement of funds (calendar days)],Table2[Source of funding identified (Details)],Overview!$C63,Table2[Funds disbursed (Month)],Overview!I$58),"-")</f>
        <v>-</v>
      </c>
      <c r="J63" s="82" t="str">
        <f>IFERROR(AVERAGEIFS(Table2[Lead time from formal request received to disbursement of funds (calendar days)],Table2[Source of funding identified (Details)],Overview!$C63,Table2[Funds disbursed (Month)],Overview!J$58),"-")</f>
        <v>-</v>
      </c>
      <c r="K63" s="82" t="str">
        <f>IFERROR(AVERAGEIFS(Table2[Lead time from formal request received to disbursement of funds (calendar days)],Table2[Source of funding identified (Details)],Overview!$C63,Table2[Funds disbursed (Month)],Overview!K$58),"-")</f>
        <v>-</v>
      </c>
      <c r="L63" s="82" t="str">
        <f>IFERROR(AVERAGEIFS(Table2[Lead time from formal request received to disbursement of funds (calendar days)],Table2[Source of funding identified (Details)],Overview!$C63,Table2[Funds disbursed (Month)],Overview!L$58),"-")</f>
        <v>-</v>
      </c>
      <c r="M63" s="82" t="str">
        <f>IFERROR(AVERAGEIFS(Table2[Lead time from formal request received to disbursement of funds (calendar days)],Table2[Source of funding identified (Details)],Overview!$C63,Table2[Funds disbursed (Month)],Overview!M$58),"-")</f>
        <v>-</v>
      </c>
      <c r="N63" s="82" t="str">
        <f>IFERROR(AVERAGEIFS(Table2[Lead time from formal request received to disbursement of funds (calendar days)],Table2[Source of funding identified (Details)],Overview!$C63,Table2[Funds disbursed (Month)],Overview!N$58),"-")</f>
        <v>-</v>
      </c>
      <c r="O63" s="83" t="str">
        <f>IFERROR(AVERAGEIFS(Table2[Lead time from formal request received to disbursement of funds (calendar days)],Table2[Source of funding identified (Details)],Overview!$C63,Table2[Funds disbursed (Month)],Overview!O$58),"-")</f>
        <v>-</v>
      </c>
    </row>
    <row r="64" spans="3:15" x14ac:dyDescent="0.45">
      <c r="C64" s="84" t="s">
        <v>82</v>
      </c>
      <c r="D64" s="85">
        <f>IFERROR(AVERAGEIFS(Table2[Lead time from formal request received to disbursement of funds (calendar days)],Table2[Funds disbursed (Month)],Overview!D$58),"-")</f>
        <v>5</v>
      </c>
      <c r="E64" s="85">
        <f>IFERROR(AVERAGEIFS(Table2[Lead time from formal request received to disbursement of funds (calendar days)],Table2[Funds disbursed (Month)],Overview!E$58),"-")</f>
        <v>10</v>
      </c>
      <c r="F64" s="85">
        <f>IFERROR(AVERAGEIFS(Table2[Lead time from formal request received to disbursement of funds (calendar days)],Table2[Funds disbursed (Month)],Overview!F$58),"-")</f>
        <v>17.399999999999999</v>
      </c>
      <c r="G64" s="85">
        <f>IFERROR(AVERAGEIFS(Table2[Lead time from formal request received to disbursement of funds (calendar days)],Table2[Funds disbursed (Month)],Overview!G$58),"-")</f>
        <v>20.428571428571427</v>
      </c>
      <c r="H64" s="85">
        <f>IFERROR(AVERAGEIFS(Table2[Lead time from formal request received to disbursement of funds (calendar days)],Table2[Funds disbursed (Month)],Overview!H$58),"-")</f>
        <v>51</v>
      </c>
      <c r="I64" s="85">
        <f>IFERROR(AVERAGEIFS(Table2[Lead time from formal request received to disbursement of funds (calendar days)],Table2[Funds disbursed (Month)],Overview!I$58),"-")</f>
        <v>1</v>
      </c>
      <c r="J64" s="85">
        <f>IFERROR(AVERAGEIFS(Table2[Lead time from formal request received to disbursement of funds (calendar days)],Table2[Funds disbursed (Month)],Overview!J$58),"-")</f>
        <v>46</v>
      </c>
      <c r="K64" s="85" t="str">
        <f>IFERROR(AVERAGEIFS(Table2[Lead time from formal request received to disbursement of funds (calendar days)],Table2[Funds disbursed (Month)],Overview!K$58),"-")</f>
        <v>-</v>
      </c>
      <c r="L64" s="85">
        <f>IFERROR(AVERAGEIFS(Table2[Lead time from formal request received to disbursement of funds (calendar days)],Table2[Funds disbursed (Month)],Overview!L$58),"-")</f>
        <v>113</v>
      </c>
      <c r="M64" s="85" t="str">
        <f>IFERROR(AVERAGEIFS(Table2[Lead time from formal request received to disbursement of funds (calendar days)],Table2[Funds disbursed (Month)],Overview!M$58),"-")</f>
        <v>-</v>
      </c>
      <c r="N64" s="85" t="str">
        <f>IFERROR(AVERAGEIFS(Table2[Lead time from formal request received to disbursement of funds (calendar days)],Table2[Funds disbursed (Month)],Overview!N$58),"-")</f>
        <v>-</v>
      </c>
      <c r="O64" s="86" t="str">
        <f>IFERROR(AVERAGEIFS(Table2[Lead time from formal request received to disbursement of funds (calendar days)],Table2[Funds disbursed (Month)],Overview!O$58),"-")</f>
        <v>-</v>
      </c>
    </row>
    <row r="65" spans="1:9" x14ac:dyDescent="0.45">
      <c r="C65" s="73"/>
      <c r="D65" s="73"/>
      <c r="E65" s="73"/>
      <c r="F65" s="73"/>
      <c r="G65" s="73"/>
      <c r="H65" s="73"/>
      <c r="I65" s="73"/>
    </row>
    <row r="67" spans="1:9" s="21" customFormat="1" ht="18" x14ac:dyDescent="0.55000000000000004">
      <c r="A67" s="19">
        <v>3</v>
      </c>
      <c r="B67" s="20"/>
      <c r="C67" s="21" t="s">
        <v>128</v>
      </c>
    </row>
    <row r="69" spans="1:9" x14ac:dyDescent="0.45">
      <c r="C69" t="s">
        <v>129</v>
      </c>
      <c r="D69" s="18" t="s">
        <v>103</v>
      </c>
      <c r="E69" s="94" t="s">
        <v>130</v>
      </c>
    </row>
    <row r="70" spans="1:9" ht="15.75" x14ac:dyDescent="0.5">
      <c r="C70" s="110" t="s">
        <v>131</v>
      </c>
    </row>
    <row r="71" spans="1:9" x14ac:dyDescent="0.45">
      <c r="C71" s="29" t="s">
        <v>80</v>
      </c>
      <c r="D71" s="22" t="s">
        <v>81</v>
      </c>
      <c r="E71" s="22"/>
      <c r="F71" s="22"/>
      <c r="G71" s="22"/>
      <c r="H71" s="22"/>
      <c r="I71" s="23"/>
    </row>
    <row r="72" spans="1:9" x14ac:dyDescent="0.45">
      <c r="C72" s="30"/>
      <c r="D72" s="32" t="s">
        <v>82</v>
      </c>
      <c r="E72" s="32" t="s">
        <v>66</v>
      </c>
      <c r="F72" s="32" t="s">
        <v>64</v>
      </c>
      <c r="G72" s="32" t="s">
        <v>65</v>
      </c>
      <c r="H72" s="32" t="s">
        <v>69</v>
      </c>
      <c r="I72" s="33" t="s">
        <v>68</v>
      </c>
    </row>
    <row r="73" spans="1:9" x14ac:dyDescent="0.45">
      <c r="C73" s="24" t="s">
        <v>132</v>
      </c>
      <c r="D73" s="34">
        <f>SUMIFS(Table2[Amount tracked through this row],Table2[Country supported],Overview!$D$69)</f>
        <v>26190023.973559324</v>
      </c>
      <c r="E73" s="35">
        <f>SUMIFS(Table2[Amount tracked through this row],Table2[Country supported],Overview!$D$69,Table2[Source of funding identified (Details)],Overview!E$72)</f>
        <v>20390023.973559324</v>
      </c>
      <c r="F73" s="35">
        <f>SUMIFS(Table2[Amount tracked through this row],Table2[Country supported],Overview!$D$69,Table2[Source of funding identified (Details)],Overview!F$72)</f>
        <v>4000000</v>
      </c>
      <c r="G73" s="35">
        <f>SUMIFS(Table2[Amount tracked through this row],Table2[Country supported],Overview!$D$69,Table2[Source of funding identified (Details)],Overview!G$72)</f>
        <v>1800000</v>
      </c>
      <c r="H73" s="35">
        <f>SUMIFS(Table2[Amount tracked through this row],Table2[Country supported],Overview!$D$69,Table2[Source of funding identified (Details)],Overview!H$72)</f>
        <v>0</v>
      </c>
      <c r="I73" s="36">
        <f>SUMIFS(Table2[Amount tracked through this row],Table2[Country supported],Overview!$D$69,Table2[Source of funding identified (Details)],Overview!I$72)</f>
        <v>0</v>
      </c>
    </row>
    <row r="74" spans="1:9" x14ac:dyDescent="0.45">
      <c r="C74" s="24" t="s">
        <v>14</v>
      </c>
      <c r="D74" s="37">
        <f>SUMIFS(Table2[Amount tracked through this row],Table2[Country supported],Overview!$D$69,Table2[Status],Overview!$C74)</f>
        <v>14629690.973559324</v>
      </c>
      <c r="E74" s="43"/>
      <c r="F74" s="43"/>
      <c r="G74" s="43"/>
      <c r="H74" s="43"/>
      <c r="I74" s="44"/>
    </row>
    <row r="75" spans="1:9" x14ac:dyDescent="0.45">
      <c r="C75" s="24" t="s">
        <v>16</v>
      </c>
      <c r="D75" s="37">
        <f>SUMIFS(Table2[Amount tracked through this row],Table2[Country supported],Overview!$D$69,Table2[Status],Overview!$C75)</f>
        <v>0</v>
      </c>
      <c r="E75" s="43"/>
      <c r="F75" s="43"/>
      <c r="G75" s="43"/>
      <c r="H75" s="43"/>
      <c r="I75" s="44"/>
    </row>
    <row r="76" spans="1:9" x14ac:dyDescent="0.45">
      <c r="C76" s="24" t="s">
        <v>18</v>
      </c>
      <c r="D76" s="37">
        <f>SUMIFS(Table2[Amount to be funded],Table2[Country supported],Overview!$D$69,Table2[Status],Overview!$C76)</f>
        <v>0</v>
      </c>
      <c r="E76" s="38">
        <f>SUMIFS(Table2[Amount to be funded],Table2[Country supported],Overview!$D$69,Table2[Status],Overview!$C76,Table2[Source of funding identified (Details)],Overview!E$72)</f>
        <v>0</v>
      </c>
      <c r="F76" s="38">
        <f>SUMIFS(Table2[Amount to be funded],Table2[Country supported],Overview!$D$69,Table2[Status],Overview!$C76,Table2[Source of funding identified (Details)],Overview!F$72)</f>
        <v>0</v>
      </c>
      <c r="G76" s="38">
        <f>SUMIFS(Table2[Amount to be funded],Table2[Country supported],Overview!$D$69,Table2[Status],Overview!$C76,Table2[Source of funding identified (Details)],Overview!G$72)</f>
        <v>0</v>
      </c>
      <c r="H76" s="38">
        <f>SUMIFS(Table2[Amount to be funded],Table2[Country supported],Overview!$D$69,Table2[Status],Overview!$C76,Table2[Source of funding identified (Details)],Overview!H$72)</f>
        <v>0</v>
      </c>
      <c r="I76" s="39">
        <f>SUMIFS(Table2[Amount to be funded],Table2[Country supported],Overview!$D$69,Table2[Status],Overview!$C76,Table2[Source of funding identified (Details)],Overview!I$72)</f>
        <v>0</v>
      </c>
    </row>
    <row r="77" spans="1:9" x14ac:dyDescent="0.45">
      <c r="C77" s="24" t="s">
        <v>83</v>
      </c>
      <c r="D77" s="37">
        <f>SUMIFS(Table2[Amount to be funded],Table2[Country supported],Overview!$D$69,Table2[Status],Overview!$C77)</f>
        <v>0</v>
      </c>
      <c r="E77" s="38">
        <f>SUMIFS(Table2[Amount to be funded],Table2[Country supported],Overview!$D$69,Table2[Status],Overview!$C77,Table2[Source of funding identified (Details)],Overview!E$72)</f>
        <v>0</v>
      </c>
      <c r="F77" s="38">
        <f>SUMIFS(Table2[Amount to be funded],Table2[Country supported],Overview!$D$69,Table2[Status],Overview!$C77,Table2[Source of funding identified (Details)],Overview!F$72)</f>
        <v>0</v>
      </c>
      <c r="G77" s="38">
        <f>SUMIFS(Table2[Amount to be funded],Table2[Country supported],Overview!$D$69,Table2[Status],Overview!$C77,Table2[Source of funding identified (Details)],Overview!G$72)</f>
        <v>0</v>
      </c>
      <c r="H77" s="38">
        <f>SUMIFS(Table2[Amount to be funded],Table2[Country supported],Overview!$D$69,Table2[Status],Overview!$C77,Table2[Source of funding identified (Details)],Overview!H$72)</f>
        <v>0</v>
      </c>
      <c r="I77" s="39">
        <f>SUMIFS(Table2[Amount to be funded],Table2[Country supported],Overview!$D$69,Table2[Status],Overview!$C77,Table2[Source of funding identified (Details)],Overview!I$72)</f>
        <v>0</v>
      </c>
    </row>
    <row r="78" spans="1:9" x14ac:dyDescent="0.45">
      <c r="C78" s="24" t="s">
        <v>84</v>
      </c>
      <c r="D78" s="37">
        <f>SUMIFS(Table2[Amount to be funded],Table2[Country supported],Overview!$D$69,Table2[Status],Overview!$C78)</f>
        <v>0</v>
      </c>
      <c r="E78" s="38">
        <f>SUMIFS(Table2[Amount to be funded],Table2[Country supported],Overview!$D$69,Table2[Status],Overview!$C78,Table2[Source of funding identified (Details)],Overview!E$72)</f>
        <v>0</v>
      </c>
      <c r="F78" s="38">
        <f>SUMIFS(Table2[Amount to be funded],Table2[Country supported],Overview!$D$69,Table2[Status],Overview!$C78,Table2[Source of funding identified (Details)],Overview!F$72)</f>
        <v>0</v>
      </c>
      <c r="G78" s="38">
        <f>SUMIFS(Table2[Amount to be funded],Table2[Country supported],Overview!$D$69,Table2[Status],Overview!$C78,Table2[Source of funding identified (Details)],Overview!G$72)</f>
        <v>0</v>
      </c>
      <c r="H78" s="38">
        <f>SUMIFS(Table2[Amount to be funded],Table2[Country supported],Overview!$D$69,Table2[Status],Overview!$C78,Table2[Source of funding identified (Details)],Overview!H$72)</f>
        <v>0</v>
      </c>
      <c r="I78" s="39">
        <f>SUMIFS(Table2[Amount to be funded],Table2[Country supported],Overview!$D$69,Table2[Status],Overview!$C78,Table2[Source of funding identified (Details)],Overview!I$72)</f>
        <v>0</v>
      </c>
    </row>
    <row r="79" spans="1:9" x14ac:dyDescent="0.45">
      <c r="C79" s="26" t="s">
        <v>22</v>
      </c>
      <c r="D79" s="40">
        <f>SUMIFS(Table2[Amount to be funded],Table2[Country supported],Overview!$D$69,Table2[Status],Overview!$C79)</f>
        <v>11560333</v>
      </c>
      <c r="E79" s="41">
        <f>SUMIFS(Table2[Amount to be funded],Table2[Country supported],Overview!$D$69,Table2[Status],Overview!$C79,Table2[Source of funding identified (Details)],Overview!E$72)</f>
        <v>5760333</v>
      </c>
      <c r="F79" s="41">
        <f>SUMIFS(Table2[Amount to be funded],Table2[Country supported],Overview!$D$69,Table2[Status],Overview!$C79,Table2[Source of funding identified (Details)],Overview!F$72)</f>
        <v>4000000</v>
      </c>
      <c r="G79" s="41">
        <f>SUMIFS(Table2[Amount to be funded],Table2[Country supported],Overview!$D$69,Table2[Status],Overview!$C79,Table2[Source of funding identified (Details)],Overview!G$72)</f>
        <v>1800000</v>
      </c>
      <c r="H79" s="41">
        <f>SUMIFS(Table2[Amount to be funded],Table2[Country supported],Overview!$D$69,Table2[Status],Overview!$C79,Table2[Source of funding identified (Details)],Overview!H$72)</f>
        <v>0</v>
      </c>
      <c r="I79" s="42">
        <f>SUMIFS(Table2[Amount to be funded],Table2[Country supported],Overview!$D$69,Table2[Status],Overview!$C79,Table2[Source of funding identified (Details)],Overview!I$72)</f>
        <v>0</v>
      </c>
    </row>
    <row r="80" spans="1:9" x14ac:dyDescent="0.45">
      <c r="C80" s="48" t="s">
        <v>24</v>
      </c>
      <c r="D80" s="45">
        <f>D73-SUM(D74:D79)</f>
        <v>0</v>
      </c>
      <c r="E80" s="46"/>
      <c r="F80" s="46"/>
      <c r="G80" s="46"/>
      <c r="H80" s="46"/>
      <c r="I80" s="47"/>
    </row>
    <row r="84" spans="1:24" s="21" customFormat="1" ht="18" x14ac:dyDescent="0.55000000000000004">
      <c r="A84" s="19">
        <v>4</v>
      </c>
      <c r="B84" s="20"/>
      <c r="C84" s="21" t="s">
        <v>133</v>
      </c>
    </row>
    <row r="86" spans="1:24" ht="21" x14ac:dyDescent="0.65">
      <c r="C86" s="70" t="s">
        <v>134</v>
      </c>
    </row>
    <row r="87" spans="1:24" x14ac:dyDescent="0.45">
      <c r="E87" s="58" t="s">
        <v>88</v>
      </c>
    </row>
    <row r="88" spans="1:24" x14ac:dyDescent="0.45">
      <c r="C88" s="66" t="s">
        <v>86</v>
      </c>
      <c r="D88" s="18" t="s">
        <v>87</v>
      </c>
    </row>
    <row r="90" spans="1:24" x14ac:dyDescent="0.45">
      <c r="C90" s="66" t="s">
        <v>113</v>
      </c>
      <c r="D90" s="66" t="s">
        <v>90</v>
      </c>
    </row>
    <row r="91" spans="1:24" x14ac:dyDescent="0.45">
      <c r="C91" s="66" t="s">
        <v>91</v>
      </c>
      <c r="D91" t="s">
        <v>92</v>
      </c>
      <c r="E91" t="s">
        <v>93</v>
      </c>
      <c r="F91" t="s">
        <v>94</v>
      </c>
      <c r="G91" t="s">
        <v>95</v>
      </c>
      <c r="H91" t="s">
        <v>96</v>
      </c>
      <c r="I91" t="s">
        <v>97</v>
      </c>
      <c r="J91" t="s">
        <v>98</v>
      </c>
      <c r="K91" t="s">
        <v>99</v>
      </c>
      <c r="L91" t="s">
        <v>100</v>
      </c>
      <c r="M91" t="s">
        <v>101</v>
      </c>
      <c r="N91" t="s">
        <v>102</v>
      </c>
      <c r="O91" t="s">
        <v>103</v>
      </c>
      <c r="P91" t="s">
        <v>104</v>
      </c>
      <c r="Q91" t="s">
        <v>105</v>
      </c>
      <c r="R91" t="s">
        <v>106</v>
      </c>
      <c r="S91" t="s">
        <v>107</v>
      </c>
      <c r="T91" t="s">
        <v>108</v>
      </c>
      <c r="U91" t="s">
        <v>109</v>
      </c>
      <c r="V91" t="s">
        <v>110</v>
      </c>
      <c r="W91" t="s">
        <v>466</v>
      </c>
      <c r="X91" t="s">
        <v>111</v>
      </c>
    </row>
    <row r="92" spans="1:24" x14ac:dyDescent="0.45">
      <c r="C92" s="67" t="s">
        <v>22</v>
      </c>
      <c r="D92" s="55">
        <v>1</v>
      </c>
      <c r="E92" s="55">
        <v>3</v>
      </c>
      <c r="F92" s="55">
        <v>2</v>
      </c>
      <c r="G92" s="55">
        <v>7</v>
      </c>
      <c r="H92" s="55"/>
      <c r="I92" s="55">
        <v>3</v>
      </c>
      <c r="J92" s="55">
        <v>3</v>
      </c>
      <c r="K92" s="55"/>
      <c r="L92" s="55">
        <v>1</v>
      </c>
      <c r="M92" s="55">
        <v>4</v>
      </c>
      <c r="N92" s="55"/>
      <c r="O92" s="55">
        <v>3</v>
      </c>
      <c r="P92" s="55">
        <v>4</v>
      </c>
      <c r="Q92" s="55">
        <v>1</v>
      </c>
      <c r="R92" s="55">
        <v>4</v>
      </c>
      <c r="S92" s="55">
        <v>2</v>
      </c>
      <c r="T92" s="55">
        <v>3</v>
      </c>
      <c r="U92" s="55"/>
      <c r="V92" s="55">
        <v>2</v>
      </c>
      <c r="W92" s="55">
        <v>1</v>
      </c>
      <c r="X92" s="55">
        <v>44</v>
      </c>
    </row>
    <row r="93" spans="1:24" x14ac:dyDescent="0.45">
      <c r="C93" s="67" t="s">
        <v>14</v>
      </c>
      <c r="D93" s="55"/>
      <c r="E93" s="55">
        <v>1</v>
      </c>
      <c r="F93" s="55">
        <v>2</v>
      </c>
      <c r="G93" s="55"/>
      <c r="H93" s="55"/>
      <c r="I93" s="55"/>
      <c r="J93" s="55"/>
      <c r="K93" s="55"/>
      <c r="L93" s="55">
        <v>1</v>
      </c>
      <c r="M93" s="55">
        <v>2</v>
      </c>
      <c r="N93" s="55">
        <v>1</v>
      </c>
      <c r="O93" s="55">
        <v>1</v>
      </c>
      <c r="P93" s="55"/>
      <c r="Q93" s="55"/>
      <c r="R93" s="55"/>
      <c r="S93" s="55"/>
      <c r="T93" s="55"/>
      <c r="U93" s="55">
        <v>1</v>
      </c>
      <c r="V93" s="55"/>
      <c r="W93" s="55"/>
      <c r="X93" s="55">
        <v>9</v>
      </c>
    </row>
    <row r="94" spans="1:24" x14ac:dyDescent="0.45">
      <c r="C94" s="67" t="s">
        <v>24</v>
      </c>
      <c r="D94" s="55"/>
      <c r="E94" s="55"/>
      <c r="F94" s="55"/>
      <c r="G94" s="55"/>
      <c r="H94" s="55">
        <v>1</v>
      </c>
      <c r="I94" s="55"/>
      <c r="J94" s="55"/>
      <c r="K94" s="55">
        <v>1</v>
      </c>
      <c r="L94" s="55"/>
      <c r="M94" s="55"/>
      <c r="N94" s="55"/>
      <c r="O94" s="55"/>
      <c r="P94" s="55">
        <v>1</v>
      </c>
      <c r="Q94" s="55"/>
      <c r="R94" s="55"/>
      <c r="S94" s="55"/>
      <c r="T94" s="55"/>
      <c r="U94" s="55"/>
      <c r="V94" s="55"/>
      <c r="W94" s="55"/>
      <c r="X94" s="55">
        <v>3</v>
      </c>
    </row>
    <row r="95" spans="1:24" x14ac:dyDescent="0.45">
      <c r="C95" s="67" t="s">
        <v>16</v>
      </c>
      <c r="D95" s="55"/>
      <c r="E95" s="55"/>
      <c r="F95" s="55"/>
      <c r="G95" s="55"/>
      <c r="H95" s="55"/>
      <c r="I95" s="55"/>
      <c r="J95" s="55"/>
      <c r="K95" s="55">
        <v>1</v>
      </c>
      <c r="L95" s="55"/>
      <c r="M95" s="55"/>
      <c r="N95" s="55"/>
      <c r="O95" s="55"/>
      <c r="P95" s="55"/>
      <c r="Q95" s="55"/>
      <c r="R95" s="55"/>
      <c r="S95" s="55"/>
      <c r="T95" s="55"/>
      <c r="U95" s="55"/>
      <c r="V95" s="55"/>
      <c r="W95" s="55"/>
      <c r="X95" s="55">
        <v>1</v>
      </c>
    </row>
    <row r="96" spans="1:24" x14ac:dyDescent="0.45">
      <c r="C96" s="67" t="s">
        <v>84</v>
      </c>
      <c r="D96" s="55"/>
      <c r="E96" s="55">
        <v>1</v>
      </c>
      <c r="F96" s="55"/>
      <c r="G96" s="55"/>
      <c r="H96" s="55"/>
      <c r="I96" s="55"/>
      <c r="J96" s="55"/>
      <c r="K96" s="55">
        <v>1</v>
      </c>
      <c r="L96" s="55"/>
      <c r="M96" s="55"/>
      <c r="N96" s="55"/>
      <c r="O96" s="55"/>
      <c r="P96" s="55"/>
      <c r="Q96" s="55"/>
      <c r="R96" s="55"/>
      <c r="S96" s="55"/>
      <c r="T96" s="55"/>
      <c r="U96" s="55"/>
      <c r="V96" s="55"/>
      <c r="W96" s="55"/>
      <c r="X96" s="55">
        <v>2</v>
      </c>
    </row>
    <row r="97" spans="3:24" x14ac:dyDescent="0.45">
      <c r="C97" s="67" t="s">
        <v>111</v>
      </c>
      <c r="D97" s="55">
        <v>1</v>
      </c>
      <c r="E97" s="55">
        <v>5</v>
      </c>
      <c r="F97" s="55">
        <v>4</v>
      </c>
      <c r="G97" s="55">
        <v>7</v>
      </c>
      <c r="H97" s="55">
        <v>1</v>
      </c>
      <c r="I97" s="55">
        <v>3</v>
      </c>
      <c r="J97" s="55">
        <v>3</v>
      </c>
      <c r="K97" s="55">
        <v>3</v>
      </c>
      <c r="L97" s="55">
        <v>2</v>
      </c>
      <c r="M97" s="55">
        <v>6</v>
      </c>
      <c r="N97" s="55">
        <v>1</v>
      </c>
      <c r="O97" s="55">
        <v>4</v>
      </c>
      <c r="P97" s="55">
        <v>5</v>
      </c>
      <c r="Q97" s="55">
        <v>1</v>
      </c>
      <c r="R97" s="55">
        <v>4</v>
      </c>
      <c r="S97" s="55">
        <v>2</v>
      </c>
      <c r="T97" s="55">
        <v>3</v>
      </c>
      <c r="U97" s="55">
        <v>1</v>
      </c>
      <c r="V97" s="55">
        <v>2</v>
      </c>
      <c r="W97" s="55">
        <v>1</v>
      </c>
      <c r="X97" s="55">
        <v>59</v>
      </c>
    </row>
    <row r="100" spans="3:24" x14ac:dyDescent="0.45">
      <c r="C100" s="67"/>
      <c r="D100" s="55"/>
      <c r="E100" s="55"/>
      <c r="F100" s="55"/>
      <c r="G100" s="55"/>
      <c r="H100" s="55"/>
      <c r="I100" s="55"/>
    </row>
    <row r="101" spans="3:24" ht="21" x14ac:dyDescent="0.65">
      <c r="C101" s="70" t="s">
        <v>135</v>
      </c>
      <c r="D101" s="55"/>
      <c r="E101" s="55"/>
      <c r="F101" s="55"/>
      <c r="G101" s="55"/>
      <c r="H101" s="55"/>
      <c r="I101" s="55"/>
    </row>
    <row r="102" spans="3:24" x14ac:dyDescent="0.45">
      <c r="E102" s="58" t="s">
        <v>88</v>
      </c>
    </row>
    <row r="103" spans="3:24" x14ac:dyDescent="0.45">
      <c r="C103" s="66" t="s">
        <v>86</v>
      </c>
      <c r="D103" s="18" t="s">
        <v>87</v>
      </c>
    </row>
    <row r="105" spans="3:24" x14ac:dyDescent="0.45">
      <c r="C105" s="66" t="s">
        <v>89</v>
      </c>
      <c r="D105" s="66" t="s">
        <v>90</v>
      </c>
    </row>
    <row r="106" spans="3:24" x14ac:dyDescent="0.45">
      <c r="C106" s="66" t="s">
        <v>91</v>
      </c>
      <c r="D106" t="s">
        <v>92</v>
      </c>
      <c r="E106" t="s">
        <v>93</v>
      </c>
      <c r="F106" t="s">
        <v>94</v>
      </c>
      <c r="G106" t="s">
        <v>95</v>
      </c>
      <c r="H106" t="s">
        <v>96</v>
      </c>
      <c r="I106" t="s">
        <v>97</v>
      </c>
      <c r="J106" t="s">
        <v>98</v>
      </c>
      <c r="K106" t="s">
        <v>99</v>
      </c>
      <c r="L106" t="s">
        <v>100</v>
      </c>
      <c r="M106" t="s">
        <v>101</v>
      </c>
      <c r="N106" t="s">
        <v>102</v>
      </c>
      <c r="O106" t="s">
        <v>103</v>
      </c>
      <c r="P106" t="s">
        <v>104</v>
      </c>
      <c r="Q106" t="s">
        <v>105</v>
      </c>
      <c r="R106" t="s">
        <v>106</v>
      </c>
      <c r="S106" t="s">
        <v>107</v>
      </c>
      <c r="T106" t="s">
        <v>108</v>
      </c>
      <c r="U106" t="s">
        <v>109</v>
      </c>
      <c r="V106" t="s">
        <v>110</v>
      </c>
      <c r="W106" t="s">
        <v>466</v>
      </c>
      <c r="X106" t="s">
        <v>111</v>
      </c>
    </row>
    <row r="107" spans="3:24" x14ac:dyDescent="0.45">
      <c r="C107" s="67" t="s">
        <v>22</v>
      </c>
      <c r="D107" s="55">
        <v>500000</v>
      </c>
      <c r="E107" s="55">
        <v>4884012</v>
      </c>
      <c r="F107" s="55">
        <v>8441299</v>
      </c>
      <c r="G107" s="55">
        <v>18435501.710000001</v>
      </c>
      <c r="H107" s="55"/>
      <c r="I107" s="55">
        <v>4417697</v>
      </c>
      <c r="J107" s="55">
        <v>5627985</v>
      </c>
      <c r="K107" s="55"/>
      <c r="L107" s="55">
        <v>500000</v>
      </c>
      <c r="M107" s="55">
        <v>32032080.759999998</v>
      </c>
      <c r="N107" s="55"/>
      <c r="O107" s="55">
        <v>11560333</v>
      </c>
      <c r="P107" s="55">
        <v>17251777.32</v>
      </c>
      <c r="Q107" s="55">
        <v>1490000</v>
      </c>
      <c r="R107" s="55">
        <v>5741459</v>
      </c>
      <c r="S107" s="55">
        <v>189096</v>
      </c>
      <c r="T107" s="55">
        <v>705388</v>
      </c>
      <c r="U107" s="55"/>
      <c r="V107" s="55">
        <v>3228532</v>
      </c>
      <c r="W107" s="55">
        <v>4958931</v>
      </c>
      <c r="X107" s="55">
        <v>119964091.78999999</v>
      </c>
    </row>
    <row r="108" spans="3:24" x14ac:dyDescent="0.45">
      <c r="C108" s="67" t="s">
        <v>14</v>
      </c>
      <c r="D108" s="55"/>
      <c r="E108" s="55">
        <v>0</v>
      </c>
      <c r="F108" s="55">
        <v>5289169</v>
      </c>
      <c r="G108" s="55"/>
      <c r="H108" s="55"/>
      <c r="I108" s="55"/>
      <c r="J108" s="55"/>
      <c r="K108" s="55"/>
      <c r="L108" s="55">
        <v>0</v>
      </c>
      <c r="M108" s="55">
        <v>10655966</v>
      </c>
      <c r="N108" s="55">
        <v>0</v>
      </c>
      <c r="O108" s="55">
        <v>14629690.973559324</v>
      </c>
      <c r="P108" s="55"/>
      <c r="Q108" s="55"/>
      <c r="R108" s="55"/>
      <c r="S108" s="55"/>
      <c r="T108" s="55"/>
      <c r="U108" s="55">
        <v>7628522</v>
      </c>
      <c r="V108" s="55"/>
      <c r="W108" s="55"/>
      <c r="X108" s="55">
        <v>38203347.97355932</v>
      </c>
    </row>
    <row r="109" spans="3:24" x14ac:dyDescent="0.45">
      <c r="C109" s="67" t="s">
        <v>24</v>
      </c>
      <c r="D109" s="55"/>
      <c r="E109" s="55"/>
      <c r="F109" s="55"/>
      <c r="G109" s="55"/>
      <c r="H109" s="55">
        <v>0</v>
      </c>
      <c r="I109" s="55"/>
      <c r="J109" s="55"/>
      <c r="K109" s="55">
        <v>0</v>
      </c>
      <c r="L109" s="55"/>
      <c r="M109" s="55"/>
      <c r="N109" s="55"/>
      <c r="O109" s="55"/>
      <c r="P109" s="55">
        <v>225000</v>
      </c>
      <c r="Q109" s="55"/>
      <c r="R109" s="55"/>
      <c r="S109" s="55"/>
      <c r="T109" s="55"/>
      <c r="U109" s="55"/>
      <c r="V109" s="55"/>
      <c r="W109" s="55"/>
      <c r="X109" s="55">
        <v>225000</v>
      </c>
    </row>
    <row r="110" spans="3:24" x14ac:dyDescent="0.45">
      <c r="C110" s="67" t="s">
        <v>16</v>
      </c>
      <c r="D110" s="55"/>
      <c r="E110" s="55"/>
      <c r="F110" s="55"/>
      <c r="G110" s="55"/>
      <c r="H110" s="55"/>
      <c r="I110" s="55"/>
      <c r="J110" s="55"/>
      <c r="K110" s="55">
        <v>5362117.8900000006</v>
      </c>
      <c r="L110" s="55"/>
      <c r="M110" s="55"/>
      <c r="N110" s="55"/>
      <c r="O110" s="55"/>
      <c r="P110" s="55"/>
      <c r="Q110" s="55"/>
      <c r="R110" s="55"/>
      <c r="S110" s="55"/>
      <c r="T110" s="55"/>
      <c r="U110" s="55"/>
      <c r="V110" s="55"/>
      <c r="W110" s="55"/>
      <c r="X110" s="55">
        <v>5362117.8900000006</v>
      </c>
    </row>
    <row r="111" spans="3:24" x14ac:dyDescent="0.45">
      <c r="C111" s="67" t="s">
        <v>84</v>
      </c>
      <c r="D111" s="55"/>
      <c r="E111" s="55">
        <v>8058093</v>
      </c>
      <c r="F111" s="55"/>
      <c r="G111" s="55"/>
      <c r="H111" s="55"/>
      <c r="I111" s="55"/>
      <c r="J111" s="55"/>
      <c r="K111" s="55">
        <v>1208710</v>
      </c>
      <c r="L111" s="55"/>
      <c r="M111" s="55"/>
      <c r="N111" s="55"/>
      <c r="O111" s="55"/>
      <c r="P111" s="55"/>
      <c r="Q111" s="55"/>
      <c r="R111" s="55"/>
      <c r="S111" s="55"/>
      <c r="T111" s="55"/>
      <c r="U111" s="55"/>
      <c r="V111" s="55"/>
      <c r="W111" s="55"/>
      <c r="X111" s="55">
        <v>9266803</v>
      </c>
    </row>
    <row r="112" spans="3:24" x14ac:dyDescent="0.45">
      <c r="C112" s="67" t="s">
        <v>111</v>
      </c>
      <c r="D112" s="55">
        <v>500000</v>
      </c>
      <c r="E112" s="55">
        <v>12942105</v>
      </c>
      <c r="F112" s="55">
        <v>13730468</v>
      </c>
      <c r="G112" s="55">
        <v>18435501.710000001</v>
      </c>
      <c r="H112" s="55">
        <v>0</v>
      </c>
      <c r="I112" s="55">
        <v>4417697</v>
      </c>
      <c r="J112" s="55">
        <v>5627985</v>
      </c>
      <c r="K112" s="55">
        <v>6570827.8900000006</v>
      </c>
      <c r="L112" s="55">
        <v>500000</v>
      </c>
      <c r="M112" s="55">
        <v>42688046.759999998</v>
      </c>
      <c r="N112" s="55">
        <v>0</v>
      </c>
      <c r="O112" s="55">
        <v>26190023.973559324</v>
      </c>
      <c r="P112" s="55">
        <v>17476777.32</v>
      </c>
      <c r="Q112" s="55">
        <v>1490000</v>
      </c>
      <c r="R112" s="55">
        <v>5741459</v>
      </c>
      <c r="S112" s="55">
        <v>189096</v>
      </c>
      <c r="T112" s="55">
        <v>705388</v>
      </c>
      <c r="U112" s="55">
        <v>7628522</v>
      </c>
      <c r="V112" s="55">
        <v>3228532</v>
      </c>
      <c r="W112" s="55">
        <v>4958931</v>
      </c>
      <c r="X112" s="55">
        <v>173021360.65355933</v>
      </c>
    </row>
    <row r="115" spans="1:24" x14ac:dyDescent="0.45">
      <c r="C115" s="67"/>
      <c r="D115" s="55"/>
      <c r="E115" s="55"/>
      <c r="F115" s="55"/>
      <c r="G115" s="55"/>
      <c r="H115" s="55"/>
      <c r="I115" s="55"/>
    </row>
    <row r="116" spans="1:24" x14ac:dyDescent="0.45">
      <c r="C116" s="67"/>
      <c r="D116" s="55"/>
      <c r="E116" s="55"/>
      <c r="F116" s="55"/>
      <c r="G116" s="55"/>
      <c r="H116" s="55"/>
      <c r="I116" s="55"/>
    </row>
    <row r="118" spans="1:24" s="21" customFormat="1" ht="18" x14ac:dyDescent="0.55000000000000004">
      <c r="A118" s="19">
        <v>5</v>
      </c>
      <c r="B118" s="20"/>
      <c r="C118" s="21" t="s">
        <v>136</v>
      </c>
    </row>
    <row r="119" spans="1:24" s="20" customFormat="1" ht="18" x14ac:dyDescent="0.55000000000000004"/>
    <row r="120" spans="1:24" ht="21" x14ac:dyDescent="0.65">
      <c r="C120" s="70" t="s">
        <v>137</v>
      </c>
    </row>
    <row r="121" spans="1:24" x14ac:dyDescent="0.45">
      <c r="E121" s="58" t="s">
        <v>88</v>
      </c>
    </row>
    <row r="122" spans="1:24" x14ac:dyDescent="0.45">
      <c r="C122" s="66" t="s">
        <v>86</v>
      </c>
      <c r="D122" s="18" t="s">
        <v>87</v>
      </c>
    </row>
    <row r="124" spans="1:24" x14ac:dyDescent="0.45">
      <c r="C124" s="66" t="s">
        <v>113</v>
      </c>
      <c r="D124" s="66" t="s">
        <v>90</v>
      </c>
    </row>
    <row r="125" spans="1:24" x14ac:dyDescent="0.45">
      <c r="C125" s="66" t="s">
        <v>91</v>
      </c>
      <c r="D125" t="s">
        <v>92</v>
      </c>
      <c r="E125" t="s">
        <v>93</v>
      </c>
      <c r="F125" t="s">
        <v>94</v>
      </c>
      <c r="G125" t="s">
        <v>95</v>
      </c>
      <c r="H125" t="s">
        <v>96</v>
      </c>
      <c r="I125" t="s">
        <v>97</v>
      </c>
      <c r="J125" t="s">
        <v>98</v>
      </c>
      <c r="K125" t="s">
        <v>99</v>
      </c>
      <c r="L125" t="s">
        <v>100</v>
      </c>
      <c r="M125" t="s">
        <v>101</v>
      </c>
      <c r="N125" t="s">
        <v>102</v>
      </c>
      <c r="O125" t="s">
        <v>103</v>
      </c>
      <c r="P125" t="s">
        <v>104</v>
      </c>
      <c r="Q125" t="s">
        <v>105</v>
      </c>
      <c r="R125" t="s">
        <v>106</v>
      </c>
      <c r="S125" t="s">
        <v>107</v>
      </c>
      <c r="T125" t="s">
        <v>108</v>
      </c>
      <c r="U125" t="s">
        <v>109</v>
      </c>
      <c r="V125" t="s">
        <v>110</v>
      </c>
      <c r="W125" t="s">
        <v>466</v>
      </c>
      <c r="X125" t="s">
        <v>111</v>
      </c>
    </row>
    <row r="126" spans="1:24" x14ac:dyDescent="0.45">
      <c r="C126" s="67" t="s">
        <v>22</v>
      </c>
      <c r="D126" s="55">
        <v>1</v>
      </c>
      <c r="E126" s="55">
        <v>3</v>
      </c>
      <c r="F126" s="55">
        <v>2</v>
      </c>
      <c r="G126" s="55">
        <v>7</v>
      </c>
      <c r="H126" s="55"/>
      <c r="I126" s="55">
        <v>3</v>
      </c>
      <c r="J126" s="55">
        <v>3</v>
      </c>
      <c r="K126" s="55"/>
      <c r="L126" s="55">
        <v>1</v>
      </c>
      <c r="M126" s="55">
        <v>4</v>
      </c>
      <c r="N126" s="55"/>
      <c r="O126" s="55">
        <v>3</v>
      </c>
      <c r="P126" s="55">
        <v>4</v>
      </c>
      <c r="Q126" s="55">
        <v>1</v>
      </c>
      <c r="R126" s="55">
        <v>4</v>
      </c>
      <c r="S126" s="55">
        <v>2</v>
      </c>
      <c r="T126" s="55">
        <v>3</v>
      </c>
      <c r="U126" s="55"/>
      <c r="V126" s="55">
        <v>2</v>
      </c>
      <c r="W126" s="55">
        <v>1</v>
      </c>
      <c r="X126" s="55">
        <v>44</v>
      </c>
    </row>
    <row r="127" spans="1:24" x14ac:dyDescent="0.45">
      <c r="C127" s="67" t="s">
        <v>14</v>
      </c>
      <c r="D127" s="55"/>
      <c r="E127" s="55">
        <v>1</v>
      </c>
      <c r="F127" s="55">
        <v>2</v>
      </c>
      <c r="G127" s="55"/>
      <c r="H127" s="55"/>
      <c r="I127" s="55"/>
      <c r="J127" s="55"/>
      <c r="K127" s="55"/>
      <c r="L127" s="55">
        <v>1</v>
      </c>
      <c r="M127" s="55">
        <v>2</v>
      </c>
      <c r="N127" s="55">
        <v>1</v>
      </c>
      <c r="O127" s="55">
        <v>1</v>
      </c>
      <c r="P127" s="55"/>
      <c r="Q127" s="55"/>
      <c r="R127" s="55"/>
      <c r="S127" s="55"/>
      <c r="T127" s="55"/>
      <c r="U127" s="55">
        <v>1</v>
      </c>
      <c r="V127" s="55"/>
      <c r="W127" s="55"/>
      <c r="X127" s="55">
        <v>9</v>
      </c>
    </row>
    <row r="128" spans="1:24" x14ac:dyDescent="0.45">
      <c r="C128" s="67" t="s">
        <v>24</v>
      </c>
      <c r="D128" s="55"/>
      <c r="E128" s="55"/>
      <c r="F128" s="55"/>
      <c r="G128" s="55"/>
      <c r="H128" s="55">
        <v>1</v>
      </c>
      <c r="I128" s="55"/>
      <c r="J128" s="55"/>
      <c r="K128" s="55">
        <v>1</v>
      </c>
      <c r="L128" s="55"/>
      <c r="M128" s="55"/>
      <c r="N128" s="55"/>
      <c r="O128" s="55"/>
      <c r="P128" s="55">
        <v>1</v>
      </c>
      <c r="Q128" s="55"/>
      <c r="R128" s="55"/>
      <c r="S128" s="55"/>
      <c r="T128" s="55"/>
      <c r="U128" s="55"/>
      <c r="V128" s="55"/>
      <c r="W128" s="55"/>
      <c r="X128" s="55">
        <v>3</v>
      </c>
    </row>
    <row r="129" spans="3:24" x14ac:dyDescent="0.45">
      <c r="C129" s="67" t="s">
        <v>16</v>
      </c>
      <c r="D129" s="55"/>
      <c r="E129" s="55"/>
      <c r="F129" s="55"/>
      <c r="G129" s="55"/>
      <c r="H129" s="55"/>
      <c r="I129" s="55"/>
      <c r="J129" s="55"/>
      <c r="K129" s="55">
        <v>1</v>
      </c>
      <c r="L129" s="55"/>
      <c r="M129" s="55"/>
      <c r="N129" s="55"/>
      <c r="O129" s="55"/>
      <c r="P129" s="55"/>
      <c r="Q129" s="55"/>
      <c r="R129" s="55"/>
      <c r="S129" s="55"/>
      <c r="T129" s="55"/>
      <c r="U129" s="55"/>
      <c r="V129" s="55"/>
      <c r="W129" s="55"/>
      <c r="X129" s="55">
        <v>1</v>
      </c>
    </row>
    <row r="130" spans="3:24" x14ac:dyDescent="0.45">
      <c r="C130" s="67" t="s">
        <v>84</v>
      </c>
      <c r="D130" s="55"/>
      <c r="E130" s="55">
        <v>1</v>
      </c>
      <c r="F130" s="55"/>
      <c r="G130" s="55"/>
      <c r="H130" s="55"/>
      <c r="I130" s="55"/>
      <c r="J130" s="55"/>
      <c r="K130" s="55">
        <v>1</v>
      </c>
      <c r="L130" s="55"/>
      <c r="M130" s="55"/>
      <c r="N130" s="55"/>
      <c r="O130" s="55"/>
      <c r="P130" s="55"/>
      <c r="Q130" s="55"/>
      <c r="R130" s="55"/>
      <c r="S130" s="55"/>
      <c r="T130" s="55"/>
      <c r="U130" s="55"/>
      <c r="V130" s="55"/>
      <c r="W130" s="55"/>
      <c r="X130" s="55">
        <v>2</v>
      </c>
    </row>
    <row r="131" spans="3:24" x14ac:dyDescent="0.45">
      <c r="C131" s="67" t="s">
        <v>111</v>
      </c>
      <c r="D131" s="55">
        <v>1</v>
      </c>
      <c r="E131" s="55">
        <v>5</v>
      </c>
      <c r="F131" s="55">
        <v>4</v>
      </c>
      <c r="G131" s="55">
        <v>7</v>
      </c>
      <c r="H131" s="55">
        <v>1</v>
      </c>
      <c r="I131" s="55">
        <v>3</v>
      </c>
      <c r="J131" s="55">
        <v>3</v>
      </c>
      <c r="K131" s="55">
        <v>3</v>
      </c>
      <c r="L131" s="55">
        <v>2</v>
      </c>
      <c r="M131" s="55">
        <v>6</v>
      </c>
      <c r="N131" s="55">
        <v>1</v>
      </c>
      <c r="O131" s="55">
        <v>4</v>
      </c>
      <c r="P131" s="55">
        <v>5</v>
      </c>
      <c r="Q131" s="55">
        <v>1</v>
      </c>
      <c r="R131" s="55">
        <v>4</v>
      </c>
      <c r="S131" s="55">
        <v>2</v>
      </c>
      <c r="T131" s="55">
        <v>3</v>
      </c>
      <c r="U131" s="55">
        <v>1</v>
      </c>
      <c r="V131" s="55">
        <v>2</v>
      </c>
      <c r="W131" s="55">
        <v>1</v>
      </c>
      <c r="X131" s="55">
        <v>59</v>
      </c>
    </row>
    <row r="134" spans="3:24" ht="21" x14ac:dyDescent="0.65">
      <c r="C134" s="70" t="s">
        <v>78</v>
      </c>
    </row>
    <row r="135" spans="3:24" x14ac:dyDescent="0.45">
      <c r="E135" s="58" t="s">
        <v>88</v>
      </c>
    </row>
    <row r="136" spans="3:24" x14ac:dyDescent="0.45">
      <c r="C136" s="66" t="s">
        <v>86</v>
      </c>
      <c r="D136" s="18" t="s">
        <v>138</v>
      </c>
    </row>
    <row r="138" spans="3:24" x14ac:dyDescent="0.45">
      <c r="C138" s="66" t="s">
        <v>89</v>
      </c>
      <c r="D138" s="66" t="s">
        <v>90</v>
      </c>
    </row>
    <row r="139" spans="3:24" x14ac:dyDescent="0.45">
      <c r="C139" s="66" t="s">
        <v>91</v>
      </c>
      <c r="D139" t="s">
        <v>93</v>
      </c>
      <c r="E139" t="s">
        <v>95</v>
      </c>
      <c r="F139" t="s">
        <v>98</v>
      </c>
      <c r="G139" t="s">
        <v>99</v>
      </c>
      <c r="H139" t="s">
        <v>101</v>
      </c>
      <c r="I139" t="s">
        <v>103</v>
      </c>
      <c r="J139" t="s">
        <v>104</v>
      </c>
      <c r="K139" t="s">
        <v>111</v>
      </c>
    </row>
    <row r="140" spans="3:24" x14ac:dyDescent="0.45">
      <c r="C140" s="67" t="s">
        <v>22</v>
      </c>
      <c r="D140" s="55"/>
      <c r="E140" s="55">
        <v>8182845.71</v>
      </c>
      <c r="F140" s="55">
        <v>2584985</v>
      </c>
      <c r="G140" s="55"/>
      <c r="H140" s="55">
        <v>27014982</v>
      </c>
      <c r="I140" s="55">
        <v>9760333</v>
      </c>
      <c r="J140" s="55">
        <v>5552720.3200000003</v>
      </c>
      <c r="K140" s="55">
        <v>53095866.030000001</v>
      </c>
    </row>
    <row r="141" spans="3:24" x14ac:dyDescent="0.45">
      <c r="C141" s="67" t="s">
        <v>14</v>
      </c>
      <c r="D141" s="55"/>
      <c r="E141" s="55"/>
      <c r="F141" s="55"/>
      <c r="G141" s="55"/>
      <c r="H141" s="55"/>
      <c r="I141" s="55">
        <v>14629690.973559324</v>
      </c>
      <c r="J141" s="55"/>
      <c r="K141" s="55">
        <v>14629690.973559324</v>
      </c>
    </row>
    <row r="142" spans="3:24" x14ac:dyDescent="0.45">
      <c r="C142" s="67" t="s">
        <v>84</v>
      </c>
      <c r="D142" s="55">
        <v>8058093</v>
      </c>
      <c r="E142" s="55"/>
      <c r="F142" s="55"/>
      <c r="G142" s="55">
        <v>1208710</v>
      </c>
      <c r="H142" s="55"/>
      <c r="I142" s="55"/>
      <c r="J142" s="55"/>
      <c r="K142" s="55">
        <v>9266803</v>
      </c>
    </row>
    <row r="143" spans="3:24" x14ac:dyDescent="0.45">
      <c r="C143" s="67" t="s">
        <v>111</v>
      </c>
      <c r="D143" s="55">
        <v>8058093</v>
      </c>
      <c r="E143" s="55">
        <v>8182845.71</v>
      </c>
      <c r="F143" s="55">
        <v>2584985</v>
      </c>
      <c r="G143" s="55">
        <v>1208710</v>
      </c>
      <c r="H143" s="55">
        <v>27014982</v>
      </c>
      <c r="I143" s="55">
        <v>24390023.973559324</v>
      </c>
      <c r="J143" s="55">
        <v>5552720.3200000003</v>
      </c>
      <c r="K143" s="55">
        <v>76992360.003559321</v>
      </c>
    </row>
    <row r="148" spans="1:7" s="21" customFormat="1" ht="18" x14ac:dyDescent="0.55000000000000004">
      <c r="A148" s="19">
        <v>6</v>
      </c>
      <c r="B148" s="20"/>
      <c r="C148" s="21" t="s">
        <v>139</v>
      </c>
    </row>
    <row r="150" spans="1:7" ht="21" x14ac:dyDescent="0.65">
      <c r="C150" s="70" t="s">
        <v>137</v>
      </c>
    </row>
    <row r="151" spans="1:7" x14ac:dyDescent="0.45">
      <c r="E151" s="58" t="s">
        <v>88</v>
      </c>
    </row>
    <row r="152" spans="1:7" x14ac:dyDescent="0.45">
      <c r="C152" s="66" t="s">
        <v>86</v>
      </c>
      <c r="D152" s="18" t="s">
        <v>140</v>
      </c>
    </row>
    <row r="154" spans="1:7" x14ac:dyDescent="0.45">
      <c r="C154" s="66" t="s">
        <v>113</v>
      </c>
      <c r="D154" s="66" t="s">
        <v>90</v>
      </c>
    </row>
    <row r="155" spans="1:7" x14ac:dyDescent="0.45">
      <c r="C155" s="66" t="s">
        <v>91</v>
      </c>
      <c r="D155" t="s">
        <v>96</v>
      </c>
      <c r="E155" t="s">
        <v>99</v>
      </c>
      <c r="F155" t="s">
        <v>104</v>
      </c>
      <c r="G155" t="s">
        <v>111</v>
      </c>
    </row>
    <row r="156" spans="1:7" x14ac:dyDescent="0.45">
      <c r="C156" s="67" t="s">
        <v>24</v>
      </c>
      <c r="D156" s="55">
        <v>1</v>
      </c>
      <c r="E156" s="55">
        <v>1</v>
      </c>
      <c r="F156" s="55">
        <v>1</v>
      </c>
      <c r="G156" s="55">
        <v>3</v>
      </c>
    </row>
    <row r="157" spans="1:7" x14ac:dyDescent="0.45">
      <c r="C157" s="67" t="s">
        <v>111</v>
      </c>
      <c r="D157" s="55">
        <v>1</v>
      </c>
      <c r="E157" s="55">
        <v>1</v>
      </c>
      <c r="F157" s="55">
        <v>1</v>
      </c>
      <c r="G157" s="55">
        <v>3</v>
      </c>
    </row>
    <row r="159" spans="1:7" ht="21" x14ac:dyDescent="0.65">
      <c r="C159" s="70" t="s">
        <v>78</v>
      </c>
    </row>
    <row r="160" spans="1:7" x14ac:dyDescent="0.45">
      <c r="E160" s="58" t="s">
        <v>88</v>
      </c>
    </row>
    <row r="161" spans="1:16" x14ac:dyDescent="0.45">
      <c r="C161" s="66" t="s">
        <v>86</v>
      </c>
      <c r="D161" s="18" t="s">
        <v>140</v>
      </c>
    </row>
    <row r="163" spans="1:16" x14ac:dyDescent="0.45">
      <c r="C163" s="66" t="s">
        <v>89</v>
      </c>
      <c r="D163" s="66" t="s">
        <v>90</v>
      </c>
    </row>
    <row r="164" spans="1:16" x14ac:dyDescent="0.45">
      <c r="C164" s="66" t="s">
        <v>91</v>
      </c>
      <c r="D164" t="s">
        <v>96</v>
      </c>
      <c r="E164" t="s">
        <v>99</v>
      </c>
      <c r="F164" t="s">
        <v>104</v>
      </c>
      <c r="G164" t="s">
        <v>111</v>
      </c>
    </row>
    <row r="165" spans="1:16" x14ac:dyDescent="0.45">
      <c r="C165" s="67" t="s">
        <v>24</v>
      </c>
      <c r="D165" s="55">
        <v>0</v>
      </c>
      <c r="E165" s="55">
        <v>0</v>
      </c>
      <c r="F165" s="55">
        <v>225000</v>
      </c>
      <c r="G165" s="55">
        <v>225000</v>
      </c>
    </row>
    <row r="166" spans="1:16" x14ac:dyDescent="0.45">
      <c r="C166" s="67" t="s">
        <v>111</v>
      </c>
      <c r="D166" s="55">
        <v>0</v>
      </c>
      <c r="E166" s="55">
        <v>0</v>
      </c>
      <c r="F166" s="55">
        <v>225000</v>
      </c>
      <c r="G166" s="55">
        <v>225000</v>
      </c>
    </row>
    <row r="169" spans="1:16" s="21" customFormat="1" ht="18" x14ac:dyDescent="0.55000000000000004">
      <c r="A169" s="19">
        <v>7</v>
      </c>
      <c r="B169" s="20"/>
      <c r="C169" s="21" t="s">
        <v>141</v>
      </c>
    </row>
    <row r="171" spans="1:16" ht="15.75" x14ac:dyDescent="0.5">
      <c r="K171" s="110" t="s">
        <v>142</v>
      </c>
    </row>
    <row r="172" spans="1:16" x14ac:dyDescent="0.45">
      <c r="C172" s="29" t="s">
        <v>80</v>
      </c>
      <c r="D172" s="22" t="s">
        <v>143</v>
      </c>
      <c r="E172" s="22"/>
      <c r="F172" s="22"/>
      <c r="G172" s="22"/>
      <c r="H172" s="22"/>
      <c r="I172" s="23"/>
      <c r="K172" s="92" t="s">
        <v>144</v>
      </c>
      <c r="L172" s="22"/>
      <c r="M172" s="22"/>
      <c r="N172" s="22"/>
      <c r="O172" s="22"/>
      <c r="P172" s="23"/>
    </row>
    <row r="173" spans="1:16" x14ac:dyDescent="0.45">
      <c r="C173" s="30"/>
      <c r="D173" s="32" t="s">
        <v>82</v>
      </c>
      <c r="E173" s="32" t="s">
        <v>66</v>
      </c>
      <c r="F173" s="32" t="s">
        <v>64</v>
      </c>
      <c r="G173" s="32" t="s">
        <v>65</v>
      </c>
      <c r="H173" s="32" t="s">
        <v>69</v>
      </c>
      <c r="I173" s="33" t="s">
        <v>68</v>
      </c>
      <c r="K173" s="24" t="s">
        <v>145</v>
      </c>
      <c r="P173" s="25"/>
    </row>
    <row r="174" spans="1:16" x14ac:dyDescent="0.45">
      <c r="C174" s="24" t="s">
        <v>132</v>
      </c>
      <c r="D174" s="34">
        <f>SUMIFS(Table2[Amount tracked through this row],Table2[Details on the request],Utilities!$B$26)</f>
        <v>4500514</v>
      </c>
      <c r="E174" s="35">
        <f>SUMIFS(Table2[Amount tracked through this row],Table2[Details on the request],Utilities!$B$26,Table2[Source of funding identified (Details)],Overview!E$173)</f>
        <v>0</v>
      </c>
      <c r="F174" s="35">
        <f>SUMIFS(Table2[Amount tracked through this row],Table2[Details on the request],Utilities!$B$26,Table2[Source of funding identified (Details)],Overview!F$173)</f>
        <v>956514</v>
      </c>
      <c r="G174" s="35">
        <f>SUMIFS(Table2[Amount tracked through this row],Table2[Details on the request],Utilities!$B$26,Table2[Source of funding identified (Details)],Overview!G$173)</f>
        <v>3544000</v>
      </c>
      <c r="H174" s="35">
        <f>SUMIFS(Table2[Amount tracked through this row],Table2[Details on the request],Utilities!$B$26,Table2[Source of funding identified (Details)],Overview!H$173)</f>
        <v>0</v>
      </c>
      <c r="I174" s="36">
        <f>SUMIFS(Table2[Amount tracked through this row],Table2[Details on the request],Utilities!$B$26,Table2[Source of funding identified (Details)],Overview!I$173)</f>
        <v>0</v>
      </c>
      <c r="K174" s="96">
        <f>D180/D174</f>
        <v>1</v>
      </c>
      <c r="L174" s="27"/>
      <c r="M174" s="27"/>
      <c r="N174" s="27"/>
      <c r="O174" s="27"/>
      <c r="P174" s="28"/>
    </row>
    <row r="175" spans="1:16" x14ac:dyDescent="0.45">
      <c r="C175" s="24" t="s">
        <v>14</v>
      </c>
      <c r="D175" s="37">
        <f>SUMIFS(Table2[Amount tracked through this row],Table2[Status],Overview!$C175,Table2[Details on the request],Utilities!$B$26)</f>
        <v>0</v>
      </c>
      <c r="E175" s="95"/>
      <c r="F175" s="95"/>
      <c r="G175" s="95"/>
      <c r="H175" s="95"/>
      <c r="I175" s="44"/>
    </row>
    <row r="176" spans="1:16" x14ac:dyDescent="0.45">
      <c r="C176" s="24" t="s">
        <v>16</v>
      </c>
      <c r="D176" s="37">
        <f>SUMIFS(Table2[Amount tracked through this row],Table2[Status],Overview!$C176,Table2[Details on the request],Utilities!$B$26)</f>
        <v>0</v>
      </c>
      <c r="E176" s="95"/>
      <c r="F176" s="95"/>
      <c r="G176" s="95"/>
      <c r="H176" s="95"/>
      <c r="I176" s="44"/>
    </row>
    <row r="177" spans="3:9" x14ac:dyDescent="0.45">
      <c r="C177" s="24" t="s">
        <v>18</v>
      </c>
      <c r="D177" s="37">
        <f>SUMIFS(Table2[Amount tracked through this row],Table2[Status],Overview!$C177,Table2[Details on the request],Utilities!$B$26)</f>
        <v>0</v>
      </c>
      <c r="E177" s="1">
        <f>SUMIFS(Table2[Amount tracked through this row],Table2[Status],Overview!$C177,Table2[Details on the request],Utilities!$B$26,Table2[Source of funding identified (Details)],Overview!E$173)</f>
        <v>0</v>
      </c>
      <c r="F177" s="1">
        <f>SUMIFS(Table2[Amount tracked through this row],Table2[Status],Overview!$C177,Table2[Details on the request],Utilities!$B$26,Table2[Source of funding identified (Details)],Overview!F$173)</f>
        <v>0</v>
      </c>
      <c r="G177" s="1">
        <f>SUMIFS(Table2[Amount tracked through this row],Table2[Status],Overview!$C177,Table2[Details on the request],Utilities!$B$26,Table2[Source of funding identified (Details)],Overview!G$173)</f>
        <v>0</v>
      </c>
      <c r="H177" s="1">
        <f>SUMIFS(Table2[Amount tracked through this row],Table2[Status],Overview!$C177,Table2[Details on the request],Utilities!$B$26,Table2[Source of funding identified (Details)],Overview!H$173)</f>
        <v>0</v>
      </c>
      <c r="I177" s="39">
        <f>SUMIFS(Table2[Amount tracked through this row],Table2[Status],Overview!$C177,Table2[Details on the request],Utilities!$B$26,Table2[Source of funding identified (Details)],Overview!I$173)</f>
        <v>0</v>
      </c>
    </row>
    <row r="178" spans="3:9" x14ac:dyDescent="0.45">
      <c r="C178" s="24" t="s">
        <v>83</v>
      </c>
      <c r="D178" s="37"/>
      <c r="E178" s="1"/>
      <c r="F178" s="1"/>
      <c r="G178" s="1"/>
      <c r="H178" s="1"/>
      <c r="I178" s="39"/>
    </row>
    <row r="179" spans="3:9" x14ac:dyDescent="0.45">
      <c r="C179" s="24" t="s">
        <v>84</v>
      </c>
      <c r="D179" s="37">
        <f>SUMIFS(Table2[Amount tracked through this row],Table2[Status],Overview!$C179,Table2[Details on the request],Utilities!$B$26)</f>
        <v>0</v>
      </c>
      <c r="E179" s="1">
        <f>SUMIFS(Table2[Amount tracked through this row],Table2[Status],Overview!$C179,Table2[Details on the request],Utilities!$B$26,Table2[Source of funding identified (Details)],Overview!E$173)</f>
        <v>0</v>
      </c>
      <c r="F179" s="1">
        <f>SUMIFS(Table2[Amount tracked through this row],Table2[Status],Overview!$C179,Table2[Details on the request],Utilities!$B$26,Table2[Source of funding identified (Details)],Overview!F$173)</f>
        <v>0</v>
      </c>
      <c r="G179" s="1">
        <f>SUMIFS(Table2[Amount tracked through this row],Table2[Status],Overview!$C179,Table2[Details on the request],Utilities!$B$26,Table2[Source of funding identified (Details)],Overview!G$173)</f>
        <v>0</v>
      </c>
      <c r="H179" s="1">
        <f>SUMIFS(Table2[Amount tracked through this row],Table2[Status],Overview!$C179,Table2[Details on the request],Utilities!$B$26,Table2[Source of funding identified (Details)],Overview!H$173)</f>
        <v>0</v>
      </c>
      <c r="I179" s="39">
        <f>SUMIFS(Table2[Amount tracked through this row],Table2[Status],Overview!$C179,Table2[Details on the request],Utilities!$B$26,Table2[Source of funding identified (Details)],Overview!I$173)</f>
        <v>0</v>
      </c>
    </row>
    <row r="180" spans="3:9" x14ac:dyDescent="0.45">
      <c r="C180" s="26" t="s">
        <v>22</v>
      </c>
      <c r="D180" s="40">
        <f>SUMIFS(Table2[Amount tracked through this row],Table2[Status],Overview!$C180,Table2[Details on the request],Utilities!$B$26)</f>
        <v>4500514</v>
      </c>
      <c r="E180" s="41">
        <f>SUMIFS(Table2[Amount tracked through this row],Table2[Status],Overview!$C180,Table2[Details on the request],Utilities!$B$26,Table2[Source of funding identified (Details)],Overview!E$173)</f>
        <v>0</v>
      </c>
      <c r="F180" s="41">
        <f>SUMIFS(Table2[Amount tracked through this row],Table2[Status],Overview!$C180,Table2[Details on the request],Utilities!$B$26,Table2[Source of funding identified (Details)],Overview!F$173)</f>
        <v>956514</v>
      </c>
      <c r="G180" s="41">
        <f>SUMIFS(Table2[Amount tracked through this row],Table2[Status],Overview!$C180,Table2[Details on the request],Utilities!$B$26,Table2[Source of funding identified (Details)],Overview!G$173)</f>
        <v>3544000</v>
      </c>
      <c r="H180" s="41">
        <f>SUMIFS(Table2[Amount tracked through this row],Table2[Status],Overview!$C180,Table2[Details on the request],Utilities!$B$26,Table2[Source of funding identified (Details)],Overview!H$173)</f>
        <v>0</v>
      </c>
      <c r="I180" s="42">
        <f>SUMIFS(Table2[Amount tracked through this row],Table2[Status],Overview!$C180,Table2[Details on the request],Utilities!$B$26,Table2[Source of funding identified (Details)],Overview!I$173)</f>
        <v>0</v>
      </c>
    </row>
    <row r="181" spans="3:9" x14ac:dyDescent="0.45">
      <c r="C181" s="48" t="s">
        <v>24</v>
      </c>
      <c r="D181" s="45">
        <f>D174-SUM(D175:D180)</f>
        <v>0</v>
      </c>
      <c r="E181" s="46"/>
      <c r="F181" s="46"/>
      <c r="G181" s="46"/>
      <c r="H181" s="46"/>
      <c r="I181" s="47"/>
    </row>
    <row r="183" spans="3:9" ht="21" x14ac:dyDescent="0.65">
      <c r="C183" s="70" t="s">
        <v>137</v>
      </c>
    </row>
    <row r="185" spans="3:9" x14ac:dyDescent="0.45">
      <c r="C185" s="66" t="s">
        <v>146</v>
      </c>
      <c r="D185" s="18" t="s">
        <v>76</v>
      </c>
      <c r="E185" s="58" t="s">
        <v>88</v>
      </c>
    </row>
    <row r="187" spans="3:9" x14ac:dyDescent="0.45">
      <c r="C187" s="66" t="s">
        <v>113</v>
      </c>
      <c r="D187" s="66" t="s">
        <v>90</v>
      </c>
    </row>
    <row r="188" spans="3:9" x14ac:dyDescent="0.45">
      <c r="C188" s="66" t="s">
        <v>91</v>
      </c>
      <c r="D188" t="s">
        <v>93</v>
      </c>
      <c r="E188" t="s">
        <v>95</v>
      </c>
      <c r="F188" t="s">
        <v>111</v>
      </c>
    </row>
    <row r="189" spans="3:9" x14ac:dyDescent="0.45">
      <c r="C189" s="67" t="s">
        <v>22</v>
      </c>
      <c r="D189" s="55">
        <v>2</v>
      </c>
      <c r="E189" s="55">
        <v>2</v>
      </c>
      <c r="F189" s="55">
        <v>4</v>
      </c>
    </row>
    <row r="190" spans="3:9" x14ac:dyDescent="0.45">
      <c r="C190" s="67" t="s">
        <v>111</v>
      </c>
      <c r="D190" s="55">
        <v>2</v>
      </c>
      <c r="E190" s="55">
        <v>2</v>
      </c>
      <c r="F190" s="55">
        <v>4</v>
      </c>
    </row>
    <row r="192" spans="3:9" ht="21" x14ac:dyDescent="0.65">
      <c r="C192" s="70" t="s">
        <v>78</v>
      </c>
      <c r="D192" s="55"/>
      <c r="E192" s="55"/>
      <c r="F192" s="55"/>
      <c r="G192" s="55"/>
      <c r="H192" s="55"/>
      <c r="I192" s="55"/>
    </row>
    <row r="194" spans="1:6" x14ac:dyDescent="0.45">
      <c r="C194" s="66" t="s">
        <v>146</v>
      </c>
      <c r="D194" s="18" t="s">
        <v>76</v>
      </c>
      <c r="E194" s="58" t="s">
        <v>88</v>
      </c>
    </row>
    <row r="196" spans="1:6" x14ac:dyDescent="0.45">
      <c r="C196" s="66" t="s">
        <v>89</v>
      </c>
      <c r="D196" s="66" t="s">
        <v>90</v>
      </c>
    </row>
    <row r="197" spans="1:6" x14ac:dyDescent="0.45">
      <c r="C197" s="66" t="s">
        <v>91</v>
      </c>
      <c r="D197" t="s">
        <v>93</v>
      </c>
      <c r="E197" t="s">
        <v>95</v>
      </c>
      <c r="F197" t="s">
        <v>111</v>
      </c>
    </row>
    <row r="198" spans="1:6" x14ac:dyDescent="0.45">
      <c r="C198" s="67" t="s">
        <v>22</v>
      </c>
      <c r="D198" s="55">
        <v>1884012</v>
      </c>
      <c r="E198" s="55">
        <v>2616502</v>
      </c>
      <c r="F198" s="55">
        <v>4500514</v>
      </c>
    </row>
    <row r="199" spans="1:6" x14ac:dyDescent="0.45">
      <c r="C199" s="67" t="s">
        <v>111</v>
      </c>
      <c r="D199" s="55">
        <v>1884012</v>
      </c>
      <c r="E199" s="55">
        <v>2616502</v>
      </c>
      <c r="F199" s="55">
        <v>4500514</v>
      </c>
    </row>
    <row r="203" spans="1:6" s="21" customFormat="1" ht="18" x14ac:dyDescent="0.55000000000000004">
      <c r="A203" s="19">
        <v>8</v>
      </c>
      <c r="B203" s="20"/>
      <c r="C203" s="21" t="s">
        <v>147</v>
      </c>
    </row>
    <row r="205" spans="1:6" x14ac:dyDescent="0.45">
      <c r="C205" s="18"/>
      <c r="D205" s="58" t="s">
        <v>148</v>
      </c>
    </row>
    <row r="208" spans="1:6" x14ac:dyDescent="0.45">
      <c r="C208" s="66" t="s">
        <v>149</v>
      </c>
      <c r="D208" t="s">
        <v>71</v>
      </c>
      <c r="E208" s="140"/>
    </row>
    <row r="210" spans="3:9" x14ac:dyDescent="0.45">
      <c r="C210" s="66" t="s">
        <v>150</v>
      </c>
      <c r="D210" s="66" t="s">
        <v>151</v>
      </c>
      <c r="E210" t="s">
        <v>89</v>
      </c>
      <c r="F210" t="s">
        <v>152</v>
      </c>
      <c r="H210" s="228" t="s">
        <v>153</v>
      </c>
      <c r="I210" s="229">
        <f>SUMPRODUCT($E$215:$E$226,$F$215:$F$226)/SUM($E$215:$E$226)</f>
        <v>0.75459458144592717</v>
      </c>
    </row>
    <row r="211" spans="3:9" x14ac:dyDescent="0.45">
      <c r="C211" t="s">
        <v>66</v>
      </c>
      <c r="D211" t="s">
        <v>95</v>
      </c>
      <c r="E211" s="55">
        <v>8182845.71</v>
      </c>
      <c r="F211" s="168"/>
    </row>
    <row r="212" spans="3:9" x14ac:dyDescent="0.45">
      <c r="D212" t="s">
        <v>106</v>
      </c>
      <c r="E212" s="55">
        <v>542235</v>
      </c>
      <c r="F212" s="168"/>
    </row>
    <row r="213" spans="3:9" x14ac:dyDescent="0.45">
      <c r="D213" t="s">
        <v>101</v>
      </c>
      <c r="E213" s="55">
        <v>27014982</v>
      </c>
      <c r="F213" s="168"/>
    </row>
    <row r="214" spans="3:9" x14ac:dyDescent="0.45">
      <c r="D214" t="s">
        <v>104</v>
      </c>
      <c r="E214" s="55">
        <v>5552720.3200000003</v>
      </c>
      <c r="F214" s="168"/>
    </row>
    <row r="215" spans="3:9" x14ac:dyDescent="0.45">
      <c r="D215" t="s">
        <v>98</v>
      </c>
      <c r="E215" s="55">
        <v>2584985</v>
      </c>
      <c r="F215" s="168">
        <v>0.8</v>
      </c>
    </row>
    <row r="216" spans="3:9" x14ac:dyDescent="0.45">
      <c r="D216" t="s">
        <v>103</v>
      </c>
      <c r="E216" s="55">
        <v>5760333</v>
      </c>
      <c r="F216" s="168">
        <v>0.21</v>
      </c>
    </row>
    <row r="217" spans="3:9" x14ac:dyDescent="0.45">
      <c r="C217" t="s">
        <v>64</v>
      </c>
      <c r="D217" t="s">
        <v>92</v>
      </c>
      <c r="E217" s="55">
        <v>500000</v>
      </c>
      <c r="F217" s="168">
        <v>0.86</v>
      </c>
    </row>
    <row r="218" spans="3:9" x14ac:dyDescent="0.45">
      <c r="D218" t="s">
        <v>108</v>
      </c>
      <c r="E218" s="55">
        <v>261083</v>
      </c>
      <c r="F218" s="168">
        <v>0.6</v>
      </c>
    </row>
    <row r="219" spans="3:9" x14ac:dyDescent="0.45">
      <c r="D219" t="s">
        <v>93</v>
      </c>
      <c r="E219" s="55">
        <v>3740012</v>
      </c>
      <c r="F219" s="168">
        <v>0.99</v>
      </c>
    </row>
    <row r="220" spans="3:9" x14ac:dyDescent="0.45">
      <c r="D220" t="s">
        <v>110</v>
      </c>
      <c r="E220" s="55">
        <v>1028532</v>
      </c>
      <c r="F220" s="168">
        <v>0.71</v>
      </c>
    </row>
    <row r="221" spans="3:9" x14ac:dyDescent="0.45">
      <c r="D221" t="s">
        <v>107</v>
      </c>
      <c r="E221" s="55">
        <v>189096</v>
      </c>
      <c r="F221" s="168">
        <v>8.5000000000000006E-2</v>
      </c>
    </row>
    <row r="222" spans="3:9" x14ac:dyDescent="0.45">
      <c r="D222" t="s">
        <v>94</v>
      </c>
      <c r="E222" s="55">
        <v>8441299</v>
      </c>
      <c r="F222" s="168">
        <v>0.73</v>
      </c>
    </row>
    <row r="223" spans="3:9" x14ac:dyDescent="0.45">
      <c r="D223" t="s">
        <v>95</v>
      </c>
      <c r="E223" s="55">
        <v>5652656</v>
      </c>
      <c r="F223" s="168">
        <v>0.99</v>
      </c>
    </row>
    <row r="224" spans="3:9" x14ac:dyDescent="0.45">
      <c r="D224" t="s">
        <v>106</v>
      </c>
      <c r="E224" s="55">
        <v>4484579</v>
      </c>
      <c r="F224" s="168">
        <v>0.89</v>
      </c>
    </row>
    <row r="225" spans="3:6" x14ac:dyDescent="0.45">
      <c r="D225" t="s">
        <v>101</v>
      </c>
      <c r="E225" s="55">
        <v>5017098.76</v>
      </c>
      <c r="F225" s="168">
        <v>0.99</v>
      </c>
    </row>
    <row r="226" spans="3:6" x14ac:dyDescent="0.45">
      <c r="D226" t="s">
        <v>97</v>
      </c>
      <c r="E226" s="55">
        <v>4232147</v>
      </c>
      <c r="F226" s="168">
        <v>0.61</v>
      </c>
    </row>
    <row r="227" spans="3:6" x14ac:dyDescent="0.45">
      <c r="D227" t="s">
        <v>104</v>
      </c>
      <c r="E227" s="55">
        <v>5114501</v>
      </c>
      <c r="F227" s="168">
        <v>0.54</v>
      </c>
    </row>
    <row r="228" spans="3:6" x14ac:dyDescent="0.45">
      <c r="D228" t="s">
        <v>98</v>
      </c>
      <c r="E228" s="55">
        <v>3043000</v>
      </c>
      <c r="F228" s="168">
        <v>0.91</v>
      </c>
    </row>
    <row r="229" spans="3:6" x14ac:dyDescent="0.45">
      <c r="D229" t="s">
        <v>103</v>
      </c>
      <c r="E229" s="55">
        <v>4000000</v>
      </c>
      <c r="F229" s="168">
        <v>0.11</v>
      </c>
    </row>
    <row r="230" spans="3:6" x14ac:dyDescent="0.45">
      <c r="C230" t="s">
        <v>65</v>
      </c>
      <c r="D230" t="s">
        <v>466</v>
      </c>
      <c r="E230" s="55">
        <v>4958931</v>
      </c>
      <c r="F230" s="168"/>
    </row>
    <row r="231" spans="3:6" x14ac:dyDescent="0.45">
      <c r="D231" t="s">
        <v>108</v>
      </c>
      <c r="E231" s="55">
        <v>444305</v>
      </c>
      <c r="F231" s="168">
        <v>0</v>
      </c>
    </row>
    <row r="232" spans="3:6" x14ac:dyDescent="0.45">
      <c r="D232" t="s">
        <v>93</v>
      </c>
      <c r="E232" s="55">
        <v>1144000</v>
      </c>
      <c r="F232" s="168">
        <v>0.69</v>
      </c>
    </row>
    <row r="233" spans="3:6" x14ac:dyDescent="0.45">
      <c r="D233" t="s">
        <v>110</v>
      </c>
      <c r="E233" s="55">
        <v>2200000</v>
      </c>
      <c r="F233" s="168"/>
    </row>
    <row r="234" spans="3:6" x14ac:dyDescent="0.45">
      <c r="D234" t="s">
        <v>95</v>
      </c>
      <c r="E234" s="55">
        <v>4600000</v>
      </c>
      <c r="F234" s="168">
        <v>0.27</v>
      </c>
    </row>
    <row r="235" spans="3:6" x14ac:dyDescent="0.45">
      <c r="D235" t="s">
        <v>100</v>
      </c>
      <c r="E235" s="55">
        <v>500000</v>
      </c>
      <c r="F235" s="168">
        <v>1</v>
      </c>
    </row>
    <row r="236" spans="3:6" x14ac:dyDescent="0.45">
      <c r="D236" t="s">
        <v>105</v>
      </c>
      <c r="E236" s="55">
        <v>1490000</v>
      </c>
      <c r="F236" s="168">
        <v>0.22</v>
      </c>
    </row>
    <row r="237" spans="3:6" x14ac:dyDescent="0.45">
      <c r="D237" t="s">
        <v>106</v>
      </c>
      <c r="E237" s="55">
        <v>714645</v>
      </c>
      <c r="F237" s="168">
        <v>0.2</v>
      </c>
    </row>
    <row r="238" spans="3:6" x14ac:dyDescent="0.45">
      <c r="D238" t="s">
        <v>97</v>
      </c>
      <c r="E238" s="55">
        <v>185550</v>
      </c>
      <c r="F238" s="168">
        <v>0.25</v>
      </c>
    </row>
    <row r="239" spans="3:6" x14ac:dyDescent="0.45">
      <c r="D239" t="s">
        <v>104</v>
      </c>
      <c r="E239" s="55">
        <v>6584556</v>
      </c>
      <c r="F239" s="168">
        <v>0.91999999999999993</v>
      </c>
    </row>
    <row r="240" spans="3:6" x14ac:dyDescent="0.45">
      <c r="D240" t="s">
        <v>103</v>
      </c>
      <c r="E240" s="55">
        <v>1800000</v>
      </c>
      <c r="F240" s="168">
        <v>0.26</v>
      </c>
    </row>
    <row r="241" spans="1:18" x14ac:dyDescent="0.45">
      <c r="E241" s="55"/>
      <c r="F241" s="168"/>
    </row>
    <row r="242" spans="1:18" x14ac:dyDescent="0.45">
      <c r="E242" s="55"/>
      <c r="F242" s="168"/>
    </row>
    <row r="243" spans="1:18" s="21" customFormat="1" ht="18" x14ac:dyDescent="0.55000000000000004">
      <c r="A243" s="19">
        <v>9</v>
      </c>
      <c r="B243" s="20"/>
      <c r="C243" s="21" t="s">
        <v>154</v>
      </c>
    </row>
    <row r="245" spans="1:18" x14ac:dyDescent="0.45">
      <c r="C245" s="18"/>
      <c r="D245" t="s">
        <v>155</v>
      </c>
    </row>
    <row r="247" spans="1:18" x14ac:dyDescent="0.45">
      <c r="C247" s="31" t="s">
        <v>156</v>
      </c>
      <c r="D247" s="31">
        <v>1</v>
      </c>
      <c r="E247" s="31">
        <v>2</v>
      </c>
      <c r="F247" s="31">
        <v>3</v>
      </c>
      <c r="G247" s="31">
        <v>4</v>
      </c>
      <c r="H247" s="31">
        <v>5</v>
      </c>
      <c r="I247" s="31">
        <v>6</v>
      </c>
      <c r="J247" s="31">
        <v>7</v>
      </c>
      <c r="K247" s="31">
        <v>8</v>
      </c>
      <c r="L247" s="31">
        <v>9</v>
      </c>
      <c r="M247" s="31">
        <v>10</v>
      </c>
      <c r="N247" s="31">
        <v>11</v>
      </c>
      <c r="O247" s="31">
        <v>12</v>
      </c>
    </row>
    <row r="248" spans="1:18" x14ac:dyDescent="0.45">
      <c r="C248" s="92" t="s">
        <v>156</v>
      </c>
      <c r="D248" s="92" t="s">
        <v>157</v>
      </c>
      <c r="E248" s="22"/>
      <c r="F248" s="22"/>
      <c r="G248" s="22"/>
      <c r="H248" s="22"/>
      <c r="I248" s="22"/>
      <c r="J248" s="22"/>
      <c r="K248" s="22"/>
      <c r="L248" s="22"/>
      <c r="M248" s="22"/>
      <c r="N248" s="22"/>
      <c r="O248" s="23"/>
      <c r="P248" s="140"/>
      <c r="Q248" s="140"/>
      <c r="R248" s="140"/>
    </row>
    <row r="249" spans="1:18" x14ac:dyDescent="0.45">
      <c r="C249" s="177"/>
      <c r="D249" s="173">
        <v>44562</v>
      </c>
      <c r="E249" s="173">
        <v>44593</v>
      </c>
      <c r="F249" s="173">
        <v>44621</v>
      </c>
      <c r="G249" s="173">
        <v>44652</v>
      </c>
      <c r="H249" s="173">
        <v>44682</v>
      </c>
      <c r="I249" s="173">
        <v>44713</v>
      </c>
      <c r="J249" s="173">
        <v>44743</v>
      </c>
      <c r="K249" s="173">
        <v>44774</v>
      </c>
      <c r="L249" s="173">
        <v>44805</v>
      </c>
      <c r="M249" s="173">
        <v>44835</v>
      </c>
      <c r="N249" s="173">
        <v>44866</v>
      </c>
      <c r="O249" s="174">
        <v>44896</v>
      </c>
      <c r="P249" s="140"/>
      <c r="Q249" s="140"/>
      <c r="R249" s="140"/>
    </row>
    <row r="250" spans="1:18" x14ac:dyDescent="0.45">
      <c r="C250" s="178" t="s">
        <v>92</v>
      </c>
      <c r="D250" s="175">
        <f>SUMIFS('Funding tracker'!$H$2:$H$60,'Funding tracker'!$C$2:$C$60,Overview!$C250,'Funding tracker'!$U$2:$U$60,"yes",'Funding tracker'!$W$2:$W$60,Overview!D$247)</f>
        <v>500000</v>
      </c>
      <c r="E250" s="175">
        <f>SUMIFS('Funding tracker'!$H$2:$H$60,'Funding tracker'!$C$2:$C$60,Overview!$C250,'Funding tracker'!$U$2:$U$60,"yes",'Funding tracker'!$W$2:$W$60,Overview!E$247)</f>
        <v>0</v>
      </c>
      <c r="F250" s="175">
        <f>SUMIFS('Funding tracker'!$H$2:$H$60,'Funding tracker'!$C$2:$C$60,Overview!$C250,'Funding tracker'!$U$2:$U$60,"yes",'Funding tracker'!$W$2:$W$60,Overview!F$247)</f>
        <v>0</v>
      </c>
      <c r="G250" s="175">
        <f>SUMIFS('Funding tracker'!$H$2:$H$60,'Funding tracker'!$C$2:$C$60,Overview!$C250,'Funding tracker'!$U$2:$U$60,"yes",'Funding tracker'!$W$2:$W$60,Overview!G$247)</f>
        <v>0</v>
      </c>
      <c r="H250" s="175">
        <f>SUMIFS('Funding tracker'!$H$2:$H$60,'Funding tracker'!$C$2:$C$60,Overview!$C250,'Funding tracker'!$U$2:$U$60,"yes",'Funding tracker'!$W$2:$W$60,Overview!H$247)</f>
        <v>0</v>
      </c>
      <c r="I250" s="175">
        <f>SUMIFS('Funding tracker'!$H$2:$H$60,'Funding tracker'!$C$2:$C$60,Overview!$C250,'Funding tracker'!$U$2:$U$60,"yes",'Funding tracker'!$W$2:$W$60,Overview!I$247)</f>
        <v>0</v>
      </c>
      <c r="J250" s="175">
        <f>SUMIFS('Funding tracker'!$H$2:$H$60,'Funding tracker'!$C$2:$C$60,Overview!$C250,'Funding tracker'!$U$2:$U$60,"yes",'Funding tracker'!$W$2:$W$60,Overview!J$247)</f>
        <v>0</v>
      </c>
      <c r="K250" s="175">
        <f>SUMIFS('Funding tracker'!$H$2:$H$60,'Funding tracker'!$C$2:$C$60,Overview!$C250,'Funding tracker'!$U$2:$U$60,"yes",'Funding tracker'!$W$2:$W$60,Overview!K$247)</f>
        <v>0</v>
      </c>
      <c r="L250" s="175">
        <f>SUMIFS('Funding tracker'!$H$2:$H$60,'Funding tracker'!$C$2:$C$60,Overview!$C250,'Funding tracker'!$U$2:$U$60,"yes",'Funding tracker'!$W$2:$W$60,Overview!L$247)</f>
        <v>0</v>
      </c>
      <c r="M250" s="175">
        <f>SUMIFS('Funding tracker'!$H$2:$H$60,'Funding tracker'!$C$2:$C$60,Overview!$C250,'Funding tracker'!$U$2:$U$60,"yes",'Funding tracker'!$W$2:$W$60,Overview!M$247)</f>
        <v>0</v>
      </c>
      <c r="N250" s="175">
        <f>SUMIFS('Funding tracker'!$H$2:$H$60,'Funding tracker'!$C$2:$C$60,Overview!$C250,'Funding tracker'!$U$2:$U$60,"yes",'Funding tracker'!$W$2:$W$60,Overview!N$247)</f>
        <v>0</v>
      </c>
      <c r="O250" s="176">
        <f>SUMIFS('Funding tracker'!$H$2:$H$60,'Funding tracker'!$C$2:$C$60,Overview!$C250,'Funding tracker'!$U$2:$U$60,"yes",'Funding tracker'!$W$2:$W$60,Overview!O$247)</f>
        <v>0</v>
      </c>
      <c r="P250" s="172"/>
      <c r="Q250" s="172"/>
      <c r="R250" s="172"/>
    </row>
    <row r="251" spans="1:18" x14ac:dyDescent="0.45">
      <c r="C251" s="178" t="s">
        <v>93</v>
      </c>
      <c r="D251" s="175">
        <f>SUMIFS('Funding tracker'!$H$2:$H$60,'Funding tracker'!$C$2:$C$60,Overview!$C251,'Funding tracker'!$U$2:$U$60,"yes",'Funding tracker'!$W$2:$W$60,Overview!D$247)</f>
        <v>0</v>
      </c>
      <c r="E251" s="175">
        <f>SUMIFS('Funding tracker'!$H$2:$H$60,'Funding tracker'!$C$2:$C$60,Overview!$C251,'Funding tracker'!$U$2:$U$60,"yes",'Funding tracker'!$W$2:$W$60,Overview!E$247)</f>
        <v>0</v>
      </c>
      <c r="F251" s="175">
        <f>SUMIFS('Funding tracker'!$H$2:$H$60,'Funding tracker'!$C$2:$C$60,Overview!$C251,'Funding tracker'!$U$2:$U$60,"yes",'Funding tracker'!$W$2:$W$60,Overview!F$247)</f>
        <v>4884012</v>
      </c>
      <c r="G251" s="175">
        <f>SUMIFS('Funding tracker'!$H$2:$H$60,'Funding tracker'!$C$2:$C$60,Overview!$C251,'Funding tracker'!$U$2:$U$60,"yes",'Funding tracker'!$W$2:$W$60,Overview!G$247)</f>
        <v>0</v>
      </c>
      <c r="H251" s="175">
        <f>SUMIFS('Funding tracker'!$H$2:$H$60,'Funding tracker'!$C$2:$C$60,Overview!$C251,'Funding tracker'!$U$2:$U$60,"yes",'Funding tracker'!$W$2:$W$60,Overview!H$247)</f>
        <v>0</v>
      </c>
      <c r="I251" s="175">
        <f>SUMIFS('Funding tracker'!$H$2:$H$60,'Funding tracker'!$C$2:$C$60,Overview!$C251,'Funding tracker'!$U$2:$U$60,"yes",'Funding tracker'!$W$2:$W$60,Overview!I$247)</f>
        <v>0</v>
      </c>
      <c r="J251" s="175">
        <f>SUMIFS('Funding tracker'!$H$2:$H$60,'Funding tracker'!$C$2:$C$60,Overview!$C251,'Funding tracker'!$U$2:$U$60,"yes",'Funding tracker'!$W$2:$W$60,Overview!J$247)</f>
        <v>0</v>
      </c>
      <c r="K251" s="175">
        <f>SUMIFS('Funding tracker'!$H$2:$H$60,'Funding tracker'!$C$2:$C$60,Overview!$C251,'Funding tracker'!$U$2:$U$60,"yes",'Funding tracker'!$W$2:$W$60,Overview!K$247)</f>
        <v>0</v>
      </c>
      <c r="L251" s="175">
        <f>SUMIFS('Funding tracker'!$H$2:$H$60,'Funding tracker'!$C$2:$C$60,Overview!$C251,'Funding tracker'!$U$2:$U$60,"yes",'Funding tracker'!$W$2:$W$60,Overview!L$247)</f>
        <v>0</v>
      </c>
      <c r="M251" s="175">
        <f>SUMIFS('Funding tracker'!$H$2:$H$60,'Funding tracker'!$C$2:$C$60,Overview!$C251,'Funding tracker'!$U$2:$U$60,"yes",'Funding tracker'!$W$2:$W$60,Overview!M$247)</f>
        <v>0</v>
      </c>
      <c r="N251" s="175">
        <f>SUMIFS('Funding tracker'!$H$2:$H$60,'Funding tracker'!$C$2:$C$60,Overview!$C251,'Funding tracker'!$U$2:$U$60,"yes",'Funding tracker'!$W$2:$W$60,Overview!N$247)</f>
        <v>0</v>
      </c>
      <c r="O251" s="176">
        <f>SUMIFS('Funding tracker'!$H$2:$H$60,'Funding tracker'!$C$2:$C$60,Overview!$C251,'Funding tracker'!$U$2:$U$60,"yes",'Funding tracker'!$W$2:$W$60,Overview!O$247)</f>
        <v>0</v>
      </c>
      <c r="P251" s="140"/>
      <c r="Q251" s="140"/>
      <c r="R251" s="140"/>
    </row>
    <row r="252" spans="1:18" x14ac:dyDescent="0.45">
      <c r="C252" s="178" t="s">
        <v>94</v>
      </c>
      <c r="D252" s="175">
        <f>SUMIFS('Funding tracker'!$H$2:$H$60,'Funding tracker'!$C$2:$C$60,Overview!$C252,'Funding tracker'!$U$2:$U$60,"yes",'Funding tracker'!$W$2:$W$60,Overview!D$247)</f>
        <v>0</v>
      </c>
      <c r="E252" s="175">
        <f>SUMIFS('Funding tracker'!$H$2:$H$60,'Funding tracker'!$C$2:$C$60,Overview!$C252,'Funding tracker'!$U$2:$U$60,"yes",'Funding tracker'!$W$2:$W$60,Overview!E$247)</f>
        <v>3458028</v>
      </c>
      <c r="F252" s="175">
        <f>SUMIFS('Funding tracker'!$H$2:$H$60,'Funding tracker'!$C$2:$C$60,Overview!$C252,'Funding tracker'!$U$2:$U$60,"yes",'Funding tracker'!$W$2:$W$60,Overview!F$247)</f>
        <v>0</v>
      </c>
      <c r="G252" s="175">
        <f>SUMIFS('Funding tracker'!$H$2:$H$60,'Funding tracker'!$C$2:$C$60,Overview!$C252,'Funding tracker'!$U$2:$U$60,"yes",'Funding tracker'!$W$2:$W$60,Overview!G$247)</f>
        <v>0</v>
      </c>
      <c r="H252" s="175">
        <f>SUMIFS('Funding tracker'!$H$2:$H$60,'Funding tracker'!$C$2:$C$60,Overview!$C252,'Funding tracker'!$U$2:$U$60,"yes",'Funding tracker'!$W$2:$W$60,Overview!H$247)</f>
        <v>0</v>
      </c>
      <c r="I252" s="175">
        <f>SUMIFS('Funding tracker'!$H$2:$H$60,'Funding tracker'!$C$2:$C$60,Overview!$C252,'Funding tracker'!$U$2:$U$60,"yes",'Funding tracker'!$W$2:$W$60,Overview!I$247)</f>
        <v>0</v>
      </c>
      <c r="J252" s="175">
        <f>SUMIFS('Funding tracker'!$H$2:$H$60,'Funding tracker'!$C$2:$C$60,Overview!$C252,'Funding tracker'!$U$2:$U$60,"yes",'Funding tracker'!$W$2:$W$60,Overview!J$247)</f>
        <v>0</v>
      </c>
      <c r="K252" s="175">
        <f>SUMIFS('Funding tracker'!$H$2:$H$60,'Funding tracker'!$C$2:$C$60,Overview!$C252,'Funding tracker'!$U$2:$U$60,"yes",'Funding tracker'!$W$2:$W$60,Overview!K$247)</f>
        <v>4983271</v>
      </c>
      <c r="L252" s="175">
        <f>SUMIFS('Funding tracker'!$H$2:$H$60,'Funding tracker'!$C$2:$C$60,Overview!$C252,'Funding tracker'!$U$2:$U$60,"yes",'Funding tracker'!$W$2:$W$60,Overview!L$247)</f>
        <v>0</v>
      </c>
      <c r="M252" s="175">
        <f>SUMIFS('Funding tracker'!$H$2:$H$60,'Funding tracker'!$C$2:$C$60,Overview!$C252,'Funding tracker'!$U$2:$U$60,"yes",'Funding tracker'!$W$2:$W$60,Overview!M$247)</f>
        <v>0</v>
      </c>
      <c r="N252" s="175">
        <f>SUMIFS('Funding tracker'!$H$2:$H$60,'Funding tracker'!$C$2:$C$60,Overview!$C252,'Funding tracker'!$U$2:$U$60,"yes",'Funding tracker'!$W$2:$W$60,Overview!N$247)</f>
        <v>0</v>
      </c>
      <c r="O252" s="176">
        <f>SUMIFS('Funding tracker'!$H$2:$H$60,'Funding tracker'!$C$2:$C$60,Overview!$C252,'Funding tracker'!$U$2:$U$60,"yes",'Funding tracker'!$W$2:$W$60,Overview!O$247)</f>
        <v>0</v>
      </c>
      <c r="P252" s="140"/>
      <c r="Q252" s="140"/>
      <c r="R252" s="140"/>
    </row>
    <row r="253" spans="1:18" x14ac:dyDescent="0.45">
      <c r="C253" s="178" t="s">
        <v>95</v>
      </c>
      <c r="D253" s="175">
        <f>SUMIFS('Funding tracker'!$H$2:$H$60,'Funding tracker'!$C$2:$C$60,Overview!$C253,'Funding tracker'!$U$2:$U$60,"yes",'Funding tracker'!$W$2:$W$60,Overview!D$247)</f>
        <v>0</v>
      </c>
      <c r="E253" s="175">
        <f>SUMIFS('Funding tracker'!$H$2:$H$60,'Funding tracker'!$C$2:$C$60,Overview!$C253,'Funding tracker'!$U$2:$U$60,"yes",'Funding tracker'!$W$2:$W$60,Overview!E$247)</f>
        <v>0</v>
      </c>
      <c r="F253" s="175">
        <f>SUMIFS('Funding tracker'!$H$2:$H$60,'Funding tracker'!$C$2:$C$60,Overview!$C253,'Funding tracker'!$U$2:$U$60,"yes",'Funding tracker'!$W$2:$W$60,Overview!F$247)</f>
        <v>8399347.7100000009</v>
      </c>
      <c r="G253" s="175">
        <f>SUMIFS('Funding tracker'!$H$2:$H$60,'Funding tracker'!$C$2:$C$60,Overview!$C253,'Funding tracker'!$U$2:$U$60,"yes",'Funding tracker'!$W$2:$W$60,Overview!G$247)</f>
        <v>8470000</v>
      </c>
      <c r="H253" s="175">
        <f>SUMIFS('Funding tracker'!$H$2:$H$60,'Funding tracker'!$C$2:$C$60,Overview!$C253,'Funding tracker'!$U$2:$U$60,"yes",'Funding tracker'!$W$2:$W$60,Overview!H$247)</f>
        <v>0</v>
      </c>
      <c r="I253" s="175">
        <f>SUMIFS('Funding tracker'!$H$2:$H$60,'Funding tracker'!$C$2:$C$60,Overview!$C253,'Funding tracker'!$U$2:$U$60,"yes",'Funding tracker'!$W$2:$W$60,Overview!I$247)</f>
        <v>0</v>
      </c>
      <c r="J253" s="175">
        <f>SUMIFS('Funding tracker'!$H$2:$H$60,'Funding tracker'!$C$2:$C$60,Overview!$C253,'Funding tracker'!$U$2:$U$60,"yes",'Funding tracker'!$W$2:$W$60,Overview!J$247)</f>
        <v>0</v>
      </c>
      <c r="K253" s="175">
        <f>SUMIFS('Funding tracker'!$H$2:$H$60,'Funding tracker'!$C$2:$C$60,Overview!$C253,'Funding tracker'!$U$2:$U$60,"yes",'Funding tracker'!$W$2:$W$60,Overview!K$247)</f>
        <v>0</v>
      </c>
      <c r="L253" s="175">
        <f>SUMIFS('Funding tracker'!$H$2:$H$60,'Funding tracker'!$C$2:$C$60,Overview!$C253,'Funding tracker'!$U$2:$U$60,"yes",'Funding tracker'!$W$2:$W$60,Overview!L$247)</f>
        <v>1566154</v>
      </c>
      <c r="M253" s="175">
        <f>SUMIFS('Funding tracker'!$H$2:$H$60,'Funding tracker'!$C$2:$C$60,Overview!$C253,'Funding tracker'!$U$2:$U$60,"yes",'Funding tracker'!$W$2:$W$60,Overview!M$247)</f>
        <v>0</v>
      </c>
      <c r="N253" s="175">
        <f>SUMIFS('Funding tracker'!$H$2:$H$60,'Funding tracker'!$C$2:$C$60,Overview!$C253,'Funding tracker'!$U$2:$U$60,"yes",'Funding tracker'!$W$2:$W$60,Overview!N$247)</f>
        <v>0</v>
      </c>
      <c r="O253" s="176">
        <f>SUMIFS('Funding tracker'!$H$2:$H$60,'Funding tracker'!$C$2:$C$60,Overview!$C253,'Funding tracker'!$U$2:$U$60,"yes",'Funding tracker'!$W$2:$W$60,Overview!O$247)</f>
        <v>0</v>
      </c>
      <c r="P253" s="140"/>
      <c r="Q253" s="140"/>
      <c r="R253" s="140"/>
    </row>
    <row r="254" spans="1:18" x14ac:dyDescent="0.45">
      <c r="C254" s="178" t="s">
        <v>97</v>
      </c>
      <c r="D254" s="175">
        <f>SUMIFS('Funding tracker'!$H$2:$H$60,'Funding tracker'!$C$2:$C$60,Overview!$C254,'Funding tracker'!$U$2:$U$60,"yes",'Funding tracker'!$W$2:$W$60,Overview!D$247)</f>
        <v>0</v>
      </c>
      <c r="E254" s="175">
        <f>SUMIFS('Funding tracker'!$H$2:$H$60,'Funding tracker'!$C$2:$C$60,Overview!$C254,'Funding tracker'!$U$2:$U$60,"yes",'Funding tracker'!$W$2:$W$60,Overview!E$247)</f>
        <v>0</v>
      </c>
      <c r="F254" s="175">
        <f>SUMIFS('Funding tracker'!$H$2:$H$60,'Funding tracker'!$C$2:$C$60,Overview!$C254,'Funding tracker'!$U$2:$U$60,"yes",'Funding tracker'!$W$2:$W$60,Overview!F$247)</f>
        <v>0</v>
      </c>
      <c r="G254" s="175">
        <f>SUMIFS('Funding tracker'!$H$2:$H$60,'Funding tracker'!$C$2:$C$60,Overview!$C254,'Funding tracker'!$U$2:$U$60,"yes",'Funding tracker'!$W$2:$W$60,Overview!G$247)</f>
        <v>1526147</v>
      </c>
      <c r="H254" s="175">
        <f>SUMIFS('Funding tracker'!$H$2:$H$60,'Funding tracker'!$C$2:$C$60,Overview!$C254,'Funding tracker'!$U$2:$U$60,"yes",'Funding tracker'!$W$2:$W$60,Overview!H$247)</f>
        <v>0</v>
      </c>
      <c r="I254" s="175">
        <f>SUMIFS('Funding tracker'!$H$2:$H$60,'Funding tracker'!$C$2:$C$60,Overview!$C254,'Funding tracker'!$U$2:$U$60,"yes",'Funding tracker'!$W$2:$W$60,Overview!I$247)</f>
        <v>0</v>
      </c>
      <c r="J254" s="175">
        <f>SUMIFS('Funding tracker'!$H$2:$H$60,'Funding tracker'!$C$2:$C$60,Overview!$C254,'Funding tracker'!$U$2:$U$60,"yes",'Funding tracker'!$W$2:$W$60,Overview!J$247)</f>
        <v>0</v>
      </c>
      <c r="K254" s="175">
        <f>SUMIFS('Funding tracker'!$H$2:$H$60,'Funding tracker'!$C$2:$C$60,Overview!$C254,'Funding tracker'!$U$2:$U$60,"yes",'Funding tracker'!$W$2:$W$60,Overview!K$247)</f>
        <v>2891550</v>
      </c>
      <c r="L254" s="175">
        <f>SUMIFS('Funding tracker'!$H$2:$H$60,'Funding tracker'!$C$2:$C$60,Overview!$C254,'Funding tracker'!$U$2:$U$60,"yes",'Funding tracker'!$W$2:$W$60,Overview!L$247)</f>
        <v>0</v>
      </c>
      <c r="M254" s="175">
        <f>SUMIFS('Funding tracker'!$H$2:$H$60,'Funding tracker'!$C$2:$C$60,Overview!$C254,'Funding tracker'!$U$2:$U$60,"yes",'Funding tracker'!$W$2:$W$60,Overview!M$247)</f>
        <v>0</v>
      </c>
      <c r="N254" s="175">
        <f>SUMIFS('Funding tracker'!$H$2:$H$60,'Funding tracker'!$C$2:$C$60,Overview!$C254,'Funding tracker'!$U$2:$U$60,"yes",'Funding tracker'!$W$2:$W$60,Overview!N$247)</f>
        <v>0</v>
      </c>
      <c r="O254" s="176">
        <f>SUMIFS('Funding tracker'!$H$2:$H$60,'Funding tracker'!$C$2:$C$60,Overview!$C254,'Funding tracker'!$U$2:$U$60,"yes",'Funding tracker'!$W$2:$W$60,Overview!O$247)</f>
        <v>0</v>
      </c>
    </row>
    <row r="255" spans="1:18" x14ac:dyDescent="0.45">
      <c r="C255" s="178" t="s">
        <v>98</v>
      </c>
      <c r="D255" s="175">
        <f>SUMIFS('Funding tracker'!$H$2:$H$60,'Funding tracker'!$C$2:$C$60,Overview!$C255,'Funding tracker'!$U$2:$U$60,"yes",'Funding tracker'!$W$2:$W$60,Overview!D$247)</f>
        <v>0</v>
      </c>
      <c r="E255" s="175">
        <f>SUMIFS('Funding tracker'!$H$2:$H$60,'Funding tracker'!$C$2:$C$60,Overview!$C255,'Funding tracker'!$U$2:$U$60,"yes",'Funding tracker'!$W$2:$W$60,Overview!E$247)</f>
        <v>0</v>
      </c>
      <c r="F255" s="175">
        <f>SUMIFS('Funding tracker'!$H$2:$H$60,'Funding tracker'!$C$2:$C$60,Overview!$C255,'Funding tracker'!$U$2:$U$60,"yes",'Funding tracker'!$W$2:$W$60,Overview!F$247)</f>
        <v>0</v>
      </c>
      <c r="G255" s="175">
        <f>SUMIFS('Funding tracker'!$H$2:$H$60,'Funding tracker'!$C$2:$C$60,Overview!$C255,'Funding tracker'!$U$2:$U$60,"yes",'Funding tracker'!$W$2:$W$60,Overview!G$247)</f>
        <v>3043000</v>
      </c>
      <c r="H255" s="175">
        <f>SUMIFS('Funding tracker'!$H$2:$H$60,'Funding tracker'!$C$2:$C$60,Overview!$C255,'Funding tracker'!$U$2:$U$60,"yes",'Funding tracker'!$W$2:$W$60,Overview!H$247)</f>
        <v>2584985</v>
      </c>
      <c r="I255" s="175">
        <f>SUMIFS('Funding tracker'!$H$2:$H$60,'Funding tracker'!$C$2:$C$60,Overview!$C255,'Funding tracker'!$U$2:$U$60,"yes",'Funding tracker'!$W$2:$W$60,Overview!I$247)</f>
        <v>0</v>
      </c>
      <c r="J255" s="175">
        <f>SUMIFS('Funding tracker'!$H$2:$H$60,'Funding tracker'!$C$2:$C$60,Overview!$C255,'Funding tracker'!$U$2:$U$60,"yes",'Funding tracker'!$W$2:$W$60,Overview!J$247)</f>
        <v>0</v>
      </c>
      <c r="K255" s="175">
        <f>SUMIFS('Funding tracker'!$H$2:$H$60,'Funding tracker'!$C$2:$C$60,Overview!$C255,'Funding tracker'!$U$2:$U$60,"yes",'Funding tracker'!$W$2:$W$60,Overview!K$247)</f>
        <v>0</v>
      </c>
      <c r="L255" s="175">
        <f>SUMIFS('Funding tracker'!$H$2:$H$60,'Funding tracker'!$C$2:$C$60,Overview!$C255,'Funding tracker'!$U$2:$U$60,"yes",'Funding tracker'!$W$2:$W$60,Overview!L$247)</f>
        <v>0</v>
      </c>
      <c r="M255" s="175">
        <f>SUMIFS('Funding tracker'!$H$2:$H$60,'Funding tracker'!$C$2:$C$60,Overview!$C255,'Funding tracker'!$U$2:$U$60,"yes",'Funding tracker'!$W$2:$W$60,Overview!M$247)</f>
        <v>0</v>
      </c>
      <c r="N255" s="175">
        <f>SUMIFS('Funding tracker'!$H$2:$H$60,'Funding tracker'!$C$2:$C$60,Overview!$C255,'Funding tracker'!$U$2:$U$60,"yes",'Funding tracker'!$W$2:$W$60,Overview!N$247)</f>
        <v>0</v>
      </c>
      <c r="O255" s="176">
        <f>SUMIFS('Funding tracker'!$H$2:$H$60,'Funding tracker'!$C$2:$C$60,Overview!$C255,'Funding tracker'!$U$2:$U$60,"yes",'Funding tracker'!$W$2:$W$60,Overview!O$247)</f>
        <v>0</v>
      </c>
    </row>
    <row r="256" spans="1:18" x14ac:dyDescent="0.45">
      <c r="C256" s="178" t="s">
        <v>101</v>
      </c>
      <c r="D256" s="175">
        <f>SUMIFS('Funding tracker'!$H$2:$H$60,'Funding tracker'!$C$2:$C$60,Overview!$C256,'Funding tracker'!$U$2:$U$60,"yes",'Funding tracker'!$W$2:$W$60,Overview!D$247)</f>
        <v>0</v>
      </c>
      <c r="E256" s="175">
        <f>SUMIFS('Funding tracker'!$H$2:$H$60,'Funding tracker'!$C$2:$C$60,Overview!$C256,'Funding tracker'!$U$2:$U$60,"yes",'Funding tracker'!$W$2:$W$60,Overview!E$247)</f>
        <v>0</v>
      </c>
      <c r="F256" s="175">
        <f>SUMIFS('Funding tracker'!$H$2:$H$60,'Funding tracker'!$C$2:$C$60,Overview!$C256,'Funding tracker'!$U$2:$U$60,"yes",'Funding tracker'!$W$2:$W$60,Overview!F$247)</f>
        <v>23433350</v>
      </c>
      <c r="G256" s="175">
        <f>SUMIFS('Funding tracker'!$H$2:$H$60,'Funding tracker'!$C$2:$C$60,Overview!$C256,'Funding tracker'!$U$2:$U$60,"yes",'Funding tracker'!$W$2:$W$60,Overview!G$247)</f>
        <v>5017098.76</v>
      </c>
      <c r="H256" s="175">
        <f>SUMIFS('Funding tracker'!$H$2:$H$60,'Funding tracker'!$C$2:$C$60,Overview!$C256,'Funding tracker'!$U$2:$U$60,"yes",'Funding tracker'!$W$2:$W$60,Overview!H$247)</f>
        <v>0</v>
      </c>
      <c r="I256" s="175">
        <f>SUMIFS('Funding tracker'!$H$2:$H$60,'Funding tracker'!$C$2:$C$60,Overview!$C256,'Funding tracker'!$U$2:$U$60,"yes",'Funding tracker'!$W$2:$W$60,Overview!I$247)</f>
        <v>0</v>
      </c>
      <c r="J256" s="175">
        <f>SUMIFS('Funding tracker'!$H$2:$H$60,'Funding tracker'!$C$2:$C$60,Overview!$C256,'Funding tracker'!$U$2:$U$60,"yes",'Funding tracker'!$W$2:$W$60,Overview!J$247)</f>
        <v>0</v>
      </c>
      <c r="K256" s="175">
        <f>SUMIFS('Funding tracker'!$H$2:$H$60,'Funding tracker'!$C$2:$C$60,Overview!$C256,'Funding tracker'!$U$2:$U$60,"yes",'Funding tracker'!$W$2:$W$60,Overview!K$247)</f>
        <v>0</v>
      </c>
      <c r="L256" s="175">
        <f>SUMIFS('Funding tracker'!$H$2:$H$60,'Funding tracker'!$C$2:$C$60,Overview!$C256,'Funding tracker'!$U$2:$U$60,"yes",'Funding tracker'!$W$2:$W$60,Overview!L$247)</f>
        <v>3581632</v>
      </c>
      <c r="M256" s="175">
        <f>SUMIFS('Funding tracker'!$H$2:$H$60,'Funding tracker'!$C$2:$C$60,Overview!$C256,'Funding tracker'!$U$2:$U$60,"yes",'Funding tracker'!$W$2:$W$60,Overview!M$247)</f>
        <v>0</v>
      </c>
      <c r="N256" s="175">
        <f>SUMIFS('Funding tracker'!$H$2:$H$60,'Funding tracker'!$C$2:$C$60,Overview!$C256,'Funding tracker'!$U$2:$U$60,"yes",'Funding tracker'!$W$2:$W$60,Overview!N$247)</f>
        <v>0</v>
      </c>
      <c r="O256" s="176">
        <f>SUMIFS('Funding tracker'!$H$2:$H$60,'Funding tracker'!$C$2:$C$60,Overview!$C256,'Funding tracker'!$U$2:$U$60,"yes",'Funding tracker'!$W$2:$W$60,Overview!O$247)</f>
        <v>0</v>
      </c>
    </row>
    <row r="257" spans="1:15" x14ac:dyDescent="0.45">
      <c r="C257" s="178" t="s">
        <v>103</v>
      </c>
      <c r="D257" s="175">
        <f>SUMIFS('Funding tracker'!$H$2:$H$60,'Funding tracker'!$C$2:$C$60,Overview!$C257,'Funding tracker'!$U$2:$U$60,"yes",'Funding tracker'!$W$2:$W$60,Overview!D$247)</f>
        <v>0</v>
      </c>
      <c r="E257" s="175">
        <f>SUMIFS('Funding tracker'!$H$2:$H$60,'Funding tracker'!$C$2:$C$60,Overview!$C257,'Funding tracker'!$U$2:$U$60,"yes",'Funding tracker'!$W$2:$W$60,Overview!E$247)</f>
        <v>0</v>
      </c>
      <c r="F257" s="175">
        <f>SUMIFS('Funding tracker'!$H$2:$H$60,'Funding tracker'!$C$2:$C$60,Overview!$C257,'Funding tracker'!$U$2:$U$60,"yes",'Funding tracker'!$W$2:$W$60,Overview!F$247)</f>
        <v>0</v>
      </c>
      <c r="G257" s="175">
        <f>SUMIFS('Funding tracker'!$H$2:$H$60,'Funding tracker'!$C$2:$C$60,Overview!$C257,'Funding tracker'!$U$2:$U$60,"yes",'Funding tracker'!$W$2:$W$60,Overview!G$247)</f>
        <v>0</v>
      </c>
      <c r="H257" s="175">
        <f>SUMIFS('Funding tracker'!$H$2:$H$60,'Funding tracker'!$C$2:$C$60,Overview!$C257,'Funding tracker'!$U$2:$U$60,"yes",'Funding tracker'!$W$2:$W$60,Overview!H$247)</f>
        <v>5760333</v>
      </c>
      <c r="I257" s="175">
        <f>SUMIFS('Funding tracker'!$H$2:$H$60,'Funding tracker'!$C$2:$C$60,Overview!$C257,'Funding tracker'!$U$2:$U$60,"yes",'Funding tracker'!$W$2:$W$60,Overview!I$247)</f>
        <v>0</v>
      </c>
      <c r="J257" s="175">
        <f>SUMIFS('Funding tracker'!$H$2:$H$60,'Funding tracker'!$C$2:$C$60,Overview!$C257,'Funding tracker'!$U$2:$U$60,"yes",'Funding tracker'!$W$2:$W$60,Overview!J$247)</f>
        <v>5800000</v>
      </c>
      <c r="K257" s="175">
        <f>SUMIFS('Funding tracker'!$H$2:$H$60,'Funding tracker'!$C$2:$C$60,Overview!$C257,'Funding tracker'!$U$2:$U$60,"yes",'Funding tracker'!$W$2:$W$60,Overview!K$247)</f>
        <v>0</v>
      </c>
      <c r="L257" s="175">
        <f>SUMIFS('Funding tracker'!$H$2:$H$60,'Funding tracker'!$C$2:$C$60,Overview!$C257,'Funding tracker'!$U$2:$U$60,"yes",'Funding tracker'!$W$2:$W$60,Overview!L$247)</f>
        <v>0</v>
      </c>
      <c r="M257" s="175">
        <f>SUMIFS('Funding tracker'!$H$2:$H$60,'Funding tracker'!$C$2:$C$60,Overview!$C257,'Funding tracker'!$U$2:$U$60,"yes",'Funding tracker'!$W$2:$W$60,Overview!M$247)</f>
        <v>0</v>
      </c>
      <c r="N257" s="175">
        <f>SUMIFS('Funding tracker'!$H$2:$H$60,'Funding tracker'!$C$2:$C$60,Overview!$C257,'Funding tracker'!$U$2:$U$60,"yes",'Funding tracker'!$W$2:$W$60,Overview!N$247)</f>
        <v>0</v>
      </c>
      <c r="O257" s="176">
        <f>SUMIFS('Funding tracker'!$H$2:$H$60,'Funding tracker'!$C$2:$C$60,Overview!$C257,'Funding tracker'!$U$2:$U$60,"yes",'Funding tracker'!$W$2:$W$60,Overview!O$247)</f>
        <v>0</v>
      </c>
    </row>
    <row r="258" spans="1:15" x14ac:dyDescent="0.45">
      <c r="C258" s="178" t="s">
        <v>104</v>
      </c>
      <c r="D258" s="175">
        <f>SUMIFS('Funding tracker'!$H$2:$H$60,'Funding tracker'!$C$2:$C$60,Overview!$C258,'Funding tracker'!$U$2:$U$60,"yes",'Funding tracker'!$W$2:$W$60,Overview!D$247)</f>
        <v>0</v>
      </c>
      <c r="E258" s="175">
        <f>SUMIFS('Funding tracker'!$H$2:$H$60,'Funding tracker'!$C$2:$C$60,Overview!$C258,'Funding tracker'!$U$2:$U$60,"yes",'Funding tracker'!$W$2:$W$60,Overview!E$247)</f>
        <v>0</v>
      </c>
      <c r="F258" s="175">
        <f>SUMIFS('Funding tracker'!$H$2:$H$60,'Funding tracker'!$C$2:$C$60,Overview!$C258,'Funding tracker'!$U$2:$U$60,"yes",'Funding tracker'!$W$2:$W$60,Overview!F$247)</f>
        <v>0</v>
      </c>
      <c r="G258" s="175">
        <f>SUMIFS('Funding tracker'!$H$2:$H$60,'Funding tracker'!$C$2:$C$60,Overview!$C258,'Funding tracker'!$U$2:$U$60,"yes",'Funding tracker'!$W$2:$W$60,Overview!G$247)</f>
        <v>1923000</v>
      </c>
      <c r="H258" s="175">
        <f>SUMIFS('Funding tracker'!$H$2:$H$60,'Funding tracker'!$C$2:$C$60,Overview!$C258,'Funding tracker'!$U$2:$U$60,"yes",'Funding tracker'!$W$2:$W$60,Overview!H$247)</f>
        <v>0</v>
      </c>
      <c r="I258" s="175">
        <f>SUMIFS('Funding tracker'!$H$2:$H$60,'Funding tracker'!$C$2:$C$60,Overview!$C258,'Funding tracker'!$U$2:$U$60,"yes",'Funding tracker'!$W$2:$W$60,Overview!I$247)</f>
        <v>5114501</v>
      </c>
      <c r="J258" s="175">
        <f>SUMIFS('Funding tracker'!$H$2:$H$60,'Funding tracker'!$C$2:$C$60,Overview!$C258,'Funding tracker'!$U$2:$U$60,"yes",'Funding tracker'!$W$2:$W$60,Overview!J$247)</f>
        <v>10214276.32</v>
      </c>
      <c r="K258" s="175">
        <f>SUMIFS('Funding tracker'!$H$2:$H$60,'Funding tracker'!$C$2:$C$60,Overview!$C258,'Funding tracker'!$U$2:$U$60,"yes",'Funding tracker'!$W$2:$W$60,Overview!K$247)</f>
        <v>0</v>
      </c>
      <c r="L258" s="175">
        <f>SUMIFS('Funding tracker'!$H$2:$H$60,'Funding tracker'!$C$2:$C$60,Overview!$C258,'Funding tracker'!$U$2:$U$60,"yes",'Funding tracker'!$W$2:$W$60,Overview!L$247)</f>
        <v>0</v>
      </c>
      <c r="M258" s="175">
        <f>SUMIFS('Funding tracker'!$H$2:$H$60,'Funding tracker'!$C$2:$C$60,Overview!$C258,'Funding tracker'!$U$2:$U$60,"yes",'Funding tracker'!$W$2:$W$60,Overview!M$247)</f>
        <v>0</v>
      </c>
      <c r="N258" s="175">
        <f>SUMIFS('Funding tracker'!$H$2:$H$60,'Funding tracker'!$C$2:$C$60,Overview!$C258,'Funding tracker'!$U$2:$U$60,"yes",'Funding tracker'!$W$2:$W$60,Overview!N$247)</f>
        <v>0</v>
      </c>
      <c r="O258" s="176">
        <f>SUMIFS('Funding tracker'!$H$2:$H$60,'Funding tracker'!$C$2:$C$60,Overview!$C258,'Funding tracker'!$U$2:$U$60,"yes",'Funding tracker'!$W$2:$W$60,Overview!O$247)</f>
        <v>0</v>
      </c>
    </row>
    <row r="259" spans="1:15" x14ac:dyDescent="0.45">
      <c r="C259" s="178" t="s">
        <v>105</v>
      </c>
      <c r="D259" s="175">
        <f>SUMIFS('Funding tracker'!$H$2:$H$60,'Funding tracker'!$C$2:$C$60,Overview!$C259,'Funding tracker'!$U$2:$U$60,"yes",'Funding tracker'!$W$2:$W$60,Overview!D$247)</f>
        <v>0</v>
      </c>
      <c r="E259" s="175">
        <f>SUMIFS('Funding tracker'!$H$2:$H$60,'Funding tracker'!$C$2:$C$60,Overview!$C259,'Funding tracker'!$U$2:$U$60,"yes",'Funding tracker'!$W$2:$W$60,Overview!E$247)</f>
        <v>0</v>
      </c>
      <c r="F259" s="175">
        <f>SUMIFS('Funding tracker'!$H$2:$H$60,'Funding tracker'!$C$2:$C$60,Overview!$C259,'Funding tracker'!$U$2:$U$60,"yes",'Funding tracker'!$W$2:$W$60,Overview!F$247)</f>
        <v>0</v>
      </c>
      <c r="G259" s="175">
        <f>SUMIFS('Funding tracker'!$H$2:$H$60,'Funding tracker'!$C$2:$C$60,Overview!$C259,'Funding tracker'!$U$2:$U$60,"yes",'Funding tracker'!$W$2:$W$60,Overview!G$247)</f>
        <v>0</v>
      </c>
      <c r="H259" s="175">
        <f>SUMIFS('Funding tracker'!$H$2:$H$60,'Funding tracker'!$C$2:$C$60,Overview!$C259,'Funding tracker'!$U$2:$U$60,"yes",'Funding tracker'!$W$2:$W$60,Overview!H$247)</f>
        <v>0</v>
      </c>
      <c r="I259" s="175">
        <f>SUMIFS('Funding tracker'!$H$2:$H$60,'Funding tracker'!$C$2:$C$60,Overview!$C259,'Funding tracker'!$U$2:$U$60,"yes",'Funding tracker'!$W$2:$W$60,Overview!I$247)</f>
        <v>1490000</v>
      </c>
      <c r="J259" s="175">
        <f>SUMIFS('Funding tracker'!$H$2:$H$60,'Funding tracker'!$C$2:$C$60,Overview!$C259,'Funding tracker'!$U$2:$U$60,"yes",'Funding tracker'!$W$2:$W$60,Overview!J$247)</f>
        <v>0</v>
      </c>
      <c r="K259" s="175">
        <f>SUMIFS('Funding tracker'!$H$2:$H$60,'Funding tracker'!$C$2:$C$60,Overview!$C259,'Funding tracker'!$U$2:$U$60,"yes",'Funding tracker'!$W$2:$W$60,Overview!K$247)</f>
        <v>0</v>
      </c>
      <c r="L259" s="175">
        <f>SUMIFS('Funding tracker'!$H$2:$H$60,'Funding tracker'!$C$2:$C$60,Overview!$C259,'Funding tracker'!$U$2:$U$60,"yes",'Funding tracker'!$W$2:$W$60,Overview!L$247)</f>
        <v>0</v>
      </c>
      <c r="M259" s="175">
        <f>SUMIFS('Funding tracker'!$H$2:$H$60,'Funding tracker'!$C$2:$C$60,Overview!$C259,'Funding tracker'!$U$2:$U$60,"yes",'Funding tracker'!$W$2:$W$60,Overview!M$247)</f>
        <v>0</v>
      </c>
      <c r="N259" s="175">
        <f>SUMIFS('Funding tracker'!$H$2:$H$60,'Funding tracker'!$C$2:$C$60,Overview!$C259,'Funding tracker'!$U$2:$U$60,"yes",'Funding tracker'!$W$2:$W$60,Overview!N$247)</f>
        <v>0</v>
      </c>
      <c r="O259" s="176">
        <f>SUMIFS('Funding tracker'!$H$2:$H$60,'Funding tracker'!$C$2:$C$60,Overview!$C259,'Funding tracker'!$U$2:$U$60,"yes",'Funding tracker'!$W$2:$W$60,Overview!O$247)</f>
        <v>0</v>
      </c>
    </row>
    <row r="260" spans="1:15" x14ac:dyDescent="0.45">
      <c r="C260" s="178" t="s">
        <v>106</v>
      </c>
      <c r="D260" s="175">
        <f>SUMIFS('Funding tracker'!$H$2:$H$60,'Funding tracker'!$C$2:$C$60,Overview!$C260,'Funding tracker'!$U$2:$U$60,"yes",'Funding tracker'!$W$2:$W$60,Overview!D$247)</f>
        <v>0</v>
      </c>
      <c r="E260" s="175">
        <f>SUMIFS('Funding tracker'!$H$2:$H$60,'Funding tracker'!$C$2:$C$60,Overview!$C260,'Funding tracker'!$U$2:$U$60,"yes",'Funding tracker'!$W$2:$W$60,Overview!E$247)</f>
        <v>0</v>
      </c>
      <c r="F260" s="175">
        <f>SUMIFS('Funding tracker'!$H$2:$H$60,'Funding tracker'!$C$2:$C$60,Overview!$C260,'Funding tracker'!$U$2:$U$60,"yes",'Funding tracker'!$W$2:$W$60,Overview!F$247)</f>
        <v>0</v>
      </c>
      <c r="G260" s="175">
        <f>SUMIFS('Funding tracker'!$H$2:$H$60,'Funding tracker'!$C$2:$C$60,Overview!$C260,'Funding tracker'!$U$2:$U$60,"yes",'Funding tracker'!$W$2:$W$60,Overview!G$247)</f>
        <v>0</v>
      </c>
      <c r="H260" s="175">
        <f>SUMIFS('Funding tracker'!$H$2:$H$60,'Funding tracker'!$C$2:$C$60,Overview!$C260,'Funding tracker'!$U$2:$U$60,"yes",'Funding tracker'!$W$2:$W$60,Overview!H$247)</f>
        <v>0</v>
      </c>
      <c r="I260" s="175">
        <f>SUMIFS('Funding tracker'!$H$2:$H$60,'Funding tracker'!$C$2:$C$60,Overview!$C260,'Funding tracker'!$U$2:$U$60,"yes",'Funding tracker'!$W$2:$W$60,Overview!I$247)</f>
        <v>0</v>
      </c>
      <c r="J260" s="175">
        <f>SUMIFS('Funding tracker'!$H$2:$H$60,'Funding tracker'!$C$2:$C$60,Overview!$C260,'Funding tracker'!$U$2:$U$60,"yes",'Funding tracker'!$W$2:$W$60,Overview!J$247)</f>
        <v>2699224</v>
      </c>
      <c r="K260" s="175">
        <f>SUMIFS('Funding tracker'!$H$2:$H$60,'Funding tracker'!$C$2:$C$60,Overview!$C260,'Funding tracker'!$U$2:$U$60,"yes",'Funding tracker'!$W$2:$W$60,Overview!K$247)</f>
        <v>0</v>
      </c>
      <c r="L260" s="175">
        <f>SUMIFS('Funding tracker'!$H$2:$H$60,'Funding tracker'!$C$2:$C$60,Overview!$C260,'Funding tracker'!$U$2:$U$60,"yes",'Funding tracker'!$W$2:$W$60,Overview!L$247)</f>
        <v>3042235</v>
      </c>
      <c r="M260" s="175">
        <f>SUMIFS('Funding tracker'!$H$2:$H$60,'Funding tracker'!$C$2:$C$60,Overview!$C260,'Funding tracker'!$U$2:$U$60,"yes",'Funding tracker'!$W$2:$W$60,Overview!M$247)</f>
        <v>0</v>
      </c>
      <c r="N260" s="175">
        <f>SUMIFS('Funding tracker'!$H$2:$H$60,'Funding tracker'!$C$2:$C$60,Overview!$C260,'Funding tracker'!$U$2:$U$60,"yes",'Funding tracker'!$W$2:$W$60,Overview!N$247)</f>
        <v>0</v>
      </c>
      <c r="O260" s="176">
        <f>SUMIFS('Funding tracker'!$H$2:$H$60,'Funding tracker'!$C$2:$C$60,Overview!$C260,'Funding tracker'!$U$2:$U$60,"yes",'Funding tracker'!$W$2:$W$60,Overview!O$247)</f>
        <v>0</v>
      </c>
    </row>
    <row r="261" spans="1:15" x14ac:dyDescent="0.45">
      <c r="C261" s="178" t="s">
        <v>107</v>
      </c>
      <c r="D261" s="175">
        <f>SUMIFS('Funding tracker'!$H$2:$H$60,'Funding tracker'!$C$2:$C$60,Overview!$C261,'Funding tracker'!$U$2:$U$60,"yes",'Funding tracker'!$W$2:$W$60,Overview!D$247)</f>
        <v>0</v>
      </c>
      <c r="E261" s="175">
        <f>SUMIFS('Funding tracker'!$H$2:$H$60,'Funding tracker'!$C$2:$C$60,Overview!$C261,'Funding tracker'!$U$2:$U$60,"yes",'Funding tracker'!$W$2:$W$60,Overview!E$247)</f>
        <v>0</v>
      </c>
      <c r="F261" s="175">
        <f>SUMIFS('Funding tracker'!$H$2:$H$60,'Funding tracker'!$C$2:$C$60,Overview!$C261,'Funding tracker'!$U$2:$U$60,"yes",'Funding tracker'!$W$2:$W$60,Overview!F$247)</f>
        <v>0</v>
      </c>
      <c r="G261" s="175">
        <f>SUMIFS('Funding tracker'!$H$2:$H$60,'Funding tracker'!$C$2:$C$60,Overview!$C261,'Funding tracker'!$U$2:$U$60,"yes",'Funding tracker'!$W$2:$W$60,Overview!G$247)</f>
        <v>0</v>
      </c>
      <c r="H261" s="175">
        <f>SUMIFS('Funding tracker'!$H$2:$H$60,'Funding tracker'!$C$2:$C$60,Overview!$C261,'Funding tracker'!$U$2:$U$60,"yes",'Funding tracker'!$W$2:$W$60,Overview!H$247)</f>
        <v>0</v>
      </c>
      <c r="I261" s="175">
        <f>SUMIFS('Funding tracker'!$H$2:$H$60,'Funding tracker'!$C$2:$C$60,Overview!$C261,'Funding tracker'!$U$2:$U$60,"yes",'Funding tracker'!$W$2:$W$60,Overview!I$247)</f>
        <v>0</v>
      </c>
      <c r="J261" s="175">
        <f>SUMIFS('Funding tracker'!$H$2:$H$60,'Funding tracker'!$C$2:$C$60,Overview!$C261,'Funding tracker'!$U$2:$U$60,"yes",'Funding tracker'!$W$2:$W$60,Overview!J$247)</f>
        <v>0</v>
      </c>
      <c r="K261" s="175">
        <f>SUMIFS('Funding tracker'!$H$2:$H$60,'Funding tracker'!$C$2:$C$60,Overview!$C261,'Funding tracker'!$U$2:$U$60,"yes",'Funding tracker'!$W$2:$W$60,Overview!K$247)</f>
        <v>189096</v>
      </c>
      <c r="L261" s="175">
        <f>SUMIFS('Funding tracker'!$H$2:$H$60,'Funding tracker'!$C$2:$C$60,Overview!$C261,'Funding tracker'!$U$2:$U$60,"yes",'Funding tracker'!$W$2:$W$60,Overview!L$247)</f>
        <v>0</v>
      </c>
      <c r="M261" s="175">
        <f>SUMIFS('Funding tracker'!$H$2:$H$60,'Funding tracker'!$C$2:$C$60,Overview!$C261,'Funding tracker'!$U$2:$U$60,"yes",'Funding tracker'!$W$2:$W$60,Overview!M$247)</f>
        <v>0</v>
      </c>
      <c r="N261" s="175">
        <f>SUMIFS('Funding tracker'!$H$2:$H$60,'Funding tracker'!$C$2:$C$60,Overview!$C261,'Funding tracker'!$U$2:$U$60,"yes",'Funding tracker'!$W$2:$W$60,Overview!N$247)</f>
        <v>0</v>
      </c>
      <c r="O261" s="176">
        <f>SUMIFS('Funding tracker'!$H$2:$H$60,'Funding tracker'!$C$2:$C$60,Overview!$C261,'Funding tracker'!$U$2:$U$60,"yes",'Funding tracker'!$W$2:$W$60,Overview!O$247)</f>
        <v>0</v>
      </c>
    </row>
    <row r="262" spans="1:15" x14ac:dyDescent="0.45">
      <c r="C262" s="178" t="s">
        <v>108</v>
      </c>
      <c r="D262" s="175">
        <f>SUMIFS('Funding tracker'!$H$2:$H$60,'Funding tracker'!$C$2:$C$60,Overview!$C262,'Funding tracker'!$U$2:$U$60,"yes",'Funding tracker'!$W$2:$W$60,Overview!D$247)</f>
        <v>0</v>
      </c>
      <c r="E262" s="175">
        <f>SUMIFS('Funding tracker'!$H$2:$H$60,'Funding tracker'!$C$2:$C$60,Overview!$C262,'Funding tracker'!$U$2:$U$60,"yes",'Funding tracker'!$W$2:$W$60,Overview!E$247)</f>
        <v>0</v>
      </c>
      <c r="F262" s="175">
        <f>SUMIFS('Funding tracker'!$H$2:$H$60,'Funding tracker'!$C$2:$C$60,Overview!$C262,'Funding tracker'!$U$2:$U$60,"yes",'Funding tracker'!$W$2:$W$60,Overview!F$247)</f>
        <v>0</v>
      </c>
      <c r="G262" s="175">
        <f>SUMIFS('Funding tracker'!$H$2:$H$60,'Funding tracker'!$C$2:$C$60,Overview!$C262,'Funding tracker'!$U$2:$U$60,"yes",'Funding tracker'!$W$2:$W$60,Overview!G$247)</f>
        <v>0</v>
      </c>
      <c r="H262" s="175">
        <f>SUMIFS('Funding tracker'!$H$2:$H$60,'Funding tracker'!$C$2:$C$60,Overview!$C262,'Funding tracker'!$U$2:$U$60,"yes",'Funding tracker'!$W$2:$W$60,Overview!H$247)</f>
        <v>0</v>
      </c>
      <c r="I262" s="175">
        <f>SUMIFS('Funding tracker'!$H$2:$H$60,'Funding tracker'!$C$2:$C$60,Overview!$C262,'Funding tracker'!$U$2:$U$60,"yes",'Funding tracker'!$W$2:$W$60,Overview!I$247)</f>
        <v>0</v>
      </c>
      <c r="J262" s="175">
        <f>SUMIFS('Funding tracker'!$H$2:$H$60,'Funding tracker'!$C$2:$C$60,Overview!$C262,'Funding tracker'!$U$2:$U$60,"yes",'Funding tracker'!$W$2:$W$60,Overview!J$247)</f>
        <v>0</v>
      </c>
      <c r="K262" s="175">
        <f>SUMIFS('Funding tracker'!$H$2:$H$60,'Funding tracker'!$C$2:$C$60,Overview!$C262,'Funding tracker'!$U$2:$U$60,"yes",'Funding tracker'!$W$2:$W$60,Overview!K$247)</f>
        <v>705388</v>
      </c>
      <c r="L262" s="175">
        <f>SUMIFS('Funding tracker'!$H$2:$H$60,'Funding tracker'!$C$2:$C$60,Overview!$C262,'Funding tracker'!$U$2:$U$60,"yes",'Funding tracker'!$W$2:$W$60,Overview!L$247)</f>
        <v>0</v>
      </c>
      <c r="M262" s="175">
        <f>SUMIFS('Funding tracker'!$H$2:$H$60,'Funding tracker'!$C$2:$C$60,Overview!$C262,'Funding tracker'!$U$2:$U$60,"yes",'Funding tracker'!$W$2:$W$60,Overview!M$247)</f>
        <v>0</v>
      </c>
      <c r="N262" s="175">
        <f>SUMIFS('Funding tracker'!$H$2:$H$60,'Funding tracker'!$C$2:$C$60,Overview!$C262,'Funding tracker'!$U$2:$U$60,"yes",'Funding tracker'!$W$2:$W$60,Overview!N$247)</f>
        <v>0</v>
      </c>
      <c r="O262" s="176">
        <f>SUMIFS('Funding tracker'!$H$2:$H$60,'Funding tracker'!$C$2:$C$60,Overview!$C262,'Funding tracker'!$U$2:$U$60,"yes",'Funding tracker'!$W$2:$W$60,Overview!O$247)</f>
        <v>0</v>
      </c>
    </row>
    <row r="263" spans="1:15" x14ac:dyDescent="0.45">
      <c r="C263" s="178" t="s">
        <v>110</v>
      </c>
      <c r="D263" s="175">
        <f>SUMIFS('Funding tracker'!$H$2:$H$60,'Funding tracker'!$C$2:$C$60,Overview!$C263,'Funding tracker'!$U$2:$U$60,"yes",'Funding tracker'!$W$2:$W$60,Overview!D$247)</f>
        <v>0</v>
      </c>
      <c r="E263" s="175">
        <f>SUMIFS('Funding tracker'!$H$2:$H$60,'Funding tracker'!$C$2:$C$60,Overview!$C263,'Funding tracker'!$U$2:$U$60,"yes",'Funding tracker'!$W$2:$W$60,Overview!E$247)</f>
        <v>0</v>
      </c>
      <c r="F263" s="175">
        <f>SUMIFS('Funding tracker'!$H$2:$H$60,'Funding tracker'!$C$2:$C$60,Overview!$C263,'Funding tracker'!$U$2:$U$60,"yes",'Funding tracker'!$W$2:$W$60,Overview!F$247)</f>
        <v>0</v>
      </c>
      <c r="G263" s="175">
        <f>SUMIFS('Funding tracker'!$H$2:$H$60,'Funding tracker'!$C$2:$C$60,Overview!$C263,'Funding tracker'!$U$2:$U$60,"yes",'Funding tracker'!$W$2:$W$60,Overview!G$247)</f>
        <v>0</v>
      </c>
      <c r="H263" s="175">
        <f>SUMIFS('Funding tracker'!$H$2:$H$60,'Funding tracker'!$C$2:$C$60,Overview!$C263,'Funding tracker'!$U$2:$U$60,"yes",'Funding tracker'!$W$2:$W$60,Overview!H$247)</f>
        <v>0</v>
      </c>
      <c r="I263" s="175">
        <f>SUMIFS('Funding tracker'!$H$2:$H$60,'Funding tracker'!$C$2:$C$60,Overview!$C263,'Funding tracker'!$U$2:$U$60,"yes",'Funding tracker'!$W$2:$W$60,Overview!I$247)</f>
        <v>0</v>
      </c>
      <c r="J263" s="175">
        <f>SUMIFS('Funding tracker'!$H$2:$H$60,'Funding tracker'!$C$2:$C$60,Overview!$C263,'Funding tracker'!$U$2:$U$60,"yes",'Funding tracker'!$W$2:$W$60,Overview!J$247)</f>
        <v>0</v>
      </c>
      <c r="K263" s="175">
        <f>SUMIFS('Funding tracker'!$H$2:$H$60,'Funding tracker'!$C$2:$C$60,Overview!$C263,'Funding tracker'!$U$2:$U$60,"yes",'Funding tracker'!$W$2:$W$60,Overview!K$247)</f>
        <v>0</v>
      </c>
      <c r="L263" s="175">
        <f>SUMIFS('Funding tracker'!$H$2:$H$60,'Funding tracker'!$C$2:$C$60,Overview!$C263,'Funding tracker'!$U$2:$U$60,"yes",'Funding tracker'!$W$2:$W$60,Overview!L$247)</f>
        <v>3228532</v>
      </c>
      <c r="M263" s="175">
        <f>SUMIFS('Funding tracker'!$H$2:$H$60,'Funding tracker'!$C$2:$C$60,Overview!$C263,'Funding tracker'!$U$2:$U$60,"yes",'Funding tracker'!$W$2:$W$60,Overview!M$247)</f>
        <v>0</v>
      </c>
      <c r="N263" s="175">
        <f>SUMIFS('Funding tracker'!$H$2:$H$60,'Funding tracker'!$C$2:$C$60,Overview!$C263,'Funding tracker'!$U$2:$U$60,"yes",'Funding tracker'!$W$2:$W$60,Overview!N$247)</f>
        <v>0</v>
      </c>
      <c r="O263" s="242">
        <f>SUMIFS('Funding tracker'!$H$2:$H$60,'Funding tracker'!$C$2:$C$60,Overview!$C263,'Funding tracker'!$U$2:$U$60,"yes",'Funding tracker'!$W$2:$W$60,Overview!O$247)</f>
        <v>0</v>
      </c>
    </row>
    <row r="264" spans="1:15" x14ac:dyDescent="0.45">
      <c r="C264" s="178" t="s">
        <v>100</v>
      </c>
      <c r="D264" s="175">
        <f>SUMIFS('Funding tracker'!$H$2:$H$60,'Funding tracker'!$C$2:$C$60,Overview!$C264,'Funding tracker'!$U$2:$U$60,"yes",'Funding tracker'!$W$2:$W$60,Overview!D$247)</f>
        <v>0</v>
      </c>
      <c r="E264" s="175">
        <f>SUMIFS('Funding tracker'!$H$2:$H$60,'Funding tracker'!$C$2:$C$60,Overview!$C264,'Funding tracker'!$U$2:$U$60,"yes",'Funding tracker'!$W$2:$W$60,Overview!E$247)</f>
        <v>0</v>
      </c>
      <c r="F264" s="175">
        <f>SUMIFS('Funding tracker'!$H$2:$H$60,'Funding tracker'!$C$2:$C$60,Overview!$C264,'Funding tracker'!$U$2:$U$60,"yes",'Funding tracker'!$W$2:$W$60,Overview!F$247)</f>
        <v>0</v>
      </c>
      <c r="G264" s="175">
        <f>SUMIFS('Funding tracker'!$H$2:$H$60,'Funding tracker'!$C$2:$C$60,Overview!$C264,'Funding tracker'!$U$2:$U$60,"yes",'Funding tracker'!$W$2:$W$60,Overview!G$247)</f>
        <v>0</v>
      </c>
      <c r="H264" s="175">
        <f>SUMIFS('Funding tracker'!$H$2:$H$60,'Funding tracker'!$C$2:$C$60,Overview!$C264,'Funding tracker'!$U$2:$U$60,"yes",'Funding tracker'!$W$2:$W$60,Overview!H$247)</f>
        <v>0</v>
      </c>
      <c r="I264" s="175">
        <f>SUMIFS('Funding tracker'!$H$2:$H$60,'Funding tracker'!$C$2:$C$60,Overview!$C264,'Funding tracker'!$U$2:$U$60,"yes",'Funding tracker'!$W$2:$W$60,Overview!I$247)</f>
        <v>0</v>
      </c>
      <c r="J264" s="175">
        <f>SUMIFS('Funding tracker'!$H$2:$H$60,'Funding tracker'!$C$2:$C$60,Overview!$C264,'Funding tracker'!$U$2:$U$60,"yes",'Funding tracker'!$W$2:$W$60,Overview!J$247)</f>
        <v>0</v>
      </c>
      <c r="K264" s="175">
        <f>SUMIFS('Funding tracker'!$H$2:$H$60,'Funding tracker'!$C$2:$C$60,Overview!$C264,'Funding tracker'!$U$2:$U$60,"yes",'Funding tracker'!$W$2:$W$60,Overview!K$247)</f>
        <v>0</v>
      </c>
      <c r="L264" s="175">
        <f>SUMIFS('Funding tracker'!$H$2:$H$60,'Funding tracker'!$C$2:$C$60,Overview!$C264,'Funding tracker'!$U$2:$U$60,"yes",'Funding tracker'!$W$2:$W$60,Overview!L$247)</f>
        <v>500000</v>
      </c>
      <c r="M264" s="175">
        <f>SUMIFS('Funding tracker'!$H$2:$H$60,'Funding tracker'!$C$2:$C$60,Overview!$C264,'Funding tracker'!$U$2:$U$60,"yes",'Funding tracker'!$W$2:$W$60,Overview!M$247)</f>
        <v>0</v>
      </c>
      <c r="N264" s="175">
        <f>SUMIFS('Funding tracker'!$H$2:$H$60,'Funding tracker'!$C$2:$C$60,Overview!$C264,'Funding tracker'!$U$2:$U$60,"yes",'Funding tracker'!$W$2:$W$60,Overview!N$247)</f>
        <v>0</v>
      </c>
      <c r="O264" s="242">
        <f>SUMIFS('Funding tracker'!$H$2:$H$60,'Funding tracker'!$C$2:$C$60,Overview!$C264,'Funding tracker'!$U$2:$U$60,"yes",'Funding tracker'!$W$2:$W$60,Overview!O$247)</f>
        <v>0</v>
      </c>
    </row>
    <row r="265" spans="1:15" x14ac:dyDescent="0.45">
      <c r="C265" s="178"/>
      <c r="D265" s="175"/>
      <c r="E265" s="175"/>
      <c r="F265" s="175"/>
      <c r="G265" s="175"/>
      <c r="H265" s="175"/>
      <c r="I265" s="175"/>
      <c r="J265" s="175"/>
      <c r="K265" s="175"/>
      <c r="L265" s="175"/>
      <c r="M265" s="175"/>
      <c r="N265" s="175"/>
      <c r="O265" s="176"/>
    </row>
    <row r="266" spans="1:15" x14ac:dyDescent="0.45">
      <c r="C266" s="178" t="s">
        <v>82</v>
      </c>
      <c r="D266" s="190">
        <f>SUM(D250:D263)</f>
        <v>500000</v>
      </c>
      <c r="E266" s="190">
        <f t="shared" ref="E266:O266" si="0">SUM(E250:E263)</f>
        <v>3458028</v>
      </c>
      <c r="F266" s="190">
        <f t="shared" si="0"/>
        <v>36716709.710000001</v>
      </c>
      <c r="G266" s="190">
        <f t="shared" si="0"/>
        <v>19979245.759999998</v>
      </c>
      <c r="H266" s="190">
        <f t="shared" si="0"/>
        <v>8345318</v>
      </c>
      <c r="I266" s="190">
        <f t="shared" si="0"/>
        <v>6604501</v>
      </c>
      <c r="J266" s="190">
        <f t="shared" si="0"/>
        <v>18713500.32</v>
      </c>
      <c r="K266" s="190">
        <f t="shared" si="0"/>
        <v>8769305</v>
      </c>
      <c r="L266" s="190">
        <f>SUM(L250:L264)</f>
        <v>11918553</v>
      </c>
      <c r="M266" s="190">
        <f t="shared" si="0"/>
        <v>0</v>
      </c>
      <c r="N266" s="190">
        <f t="shared" si="0"/>
        <v>0</v>
      </c>
      <c r="O266" s="191">
        <f t="shared" si="0"/>
        <v>0</v>
      </c>
    </row>
    <row r="267" spans="1:15" x14ac:dyDescent="0.45">
      <c r="C267" s="179" t="s">
        <v>158</v>
      </c>
      <c r="D267" s="50"/>
      <c r="E267" s="180">
        <f>E266+D266</f>
        <v>3958028</v>
      </c>
      <c r="F267" s="180">
        <f>F266+E266+D266</f>
        <v>40674737.710000001</v>
      </c>
      <c r="G267" s="180">
        <f>G266+F266+E266+D266</f>
        <v>60653983.469999999</v>
      </c>
      <c r="H267" s="180">
        <f>H266+G266+F266+E266+D266</f>
        <v>68999301.469999999</v>
      </c>
      <c r="I267" s="180">
        <f>I266+H266+G266+F266+E266+D266</f>
        <v>75603802.469999999</v>
      </c>
      <c r="J267" s="180">
        <f>J266+I266+H266+G266+F266+E266+D266</f>
        <v>94317302.789999992</v>
      </c>
      <c r="K267" s="180">
        <f>K266+J266+I266+H266+G266+F266+E266+D266</f>
        <v>103086607.78999999</v>
      </c>
      <c r="L267" s="180"/>
      <c r="M267" s="180">
        <f>M266+L266</f>
        <v>11918553</v>
      </c>
      <c r="N267" s="180">
        <f>N266+M266</f>
        <v>0</v>
      </c>
      <c r="O267" s="191">
        <f>O266+N266</f>
        <v>0</v>
      </c>
    </row>
    <row r="268" spans="1:15" x14ac:dyDescent="0.45">
      <c r="C268" s="172"/>
      <c r="E268" s="55"/>
      <c r="F268" s="55"/>
      <c r="G268" s="55"/>
      <c r="H268" s="55"/>
      <c r="I268" s="55"/>
      <c r="J268" s="55"/>
      <c r="K268" s="55"/>
      <c r="L268" s="55"/>
      <c r="M268" s="55"/>
      <c r="N268" s="55"/>
      <c r="O268" s="55"/>
    </row>
    <row r="269" spans="1:15" x14ac:dyDescent="0.45">
      <c r="C269" s="172"/>
      <c r="E269" s="55"/>
      <c r="F269" s="55"/>
      <c r="G269" s="55"/>
      <c r="H269" s="55"/>
      <c r="I269" s="55"/>
      <c r="J269" s="55"/>
      <c r="K269" s="55"/>
      <c r="L269" s="55"/>
      <c r="M269" s="55"/>
      <c r="N269" s="55"/>
      <c r="O269" s="55"/>
    </row>
    <row r="271" spans="1:15" s="21" customFormat="1" ht="18" x14ac:dyDescent="0.55000000000000004">
      <c r="A271" s="19">
        <v>10</v>
      </c>
      <c r="B271" s="20"/>
      <c r="C271" s="21" t="s">
        <v>159</v>
      </c>
    </row>
    <row r="273" spans="3:7" x14ac:dyDescent="0.45">
      <c r="C273" s="18"/>
      <c r="D273" t="s">
        <v>155</v>
      </c>
    </row>
    <row r="275" spans="3:7" x14ac:dyDescent="0.45">
      <c r="C275" s="31" t="s">
        <v>156</v>
      </c>
    </row>
    <row r="276" spans="3:7" x14ac:dyDescent="0.45">
      <c r="C276" s="92" t="s">
        <v>156</v>
      </c>
      <c r="D276" s="92" t="s">
        <v>157</v>
      </c>
      <c r="E276" s="22"/>
      <c r="F276" s="22"/>
      <c r="G276" s="22"/>
    </row>
    <row r="277" spans="3:7" x14ac:dyDescent="0.45">
      <c r="C277" s="177"/>
      <c r="D277" s="184" t="s">
        <v>160</v>
      </c>
      <c r="E277" s="184" t="s">
        <v>161</v>
      </c>
      <c r="F277" s="184" t="s">
        <v>162</v>
      </c>
      <c r="G277" s="185" t="s">
        <v>163</v>
      </c>
    </row>
    <row r="278" spans="3:7" x14ac:dyDescent="0.45">
      <c r="C278" s="178" t="s">
        <v>92</v>
      </c>
      <c r="D278" s="55">
        <f t="shared" ref="D278:D291" si="1">SUM(D250:F250)</f>
        <v>500000</v>
      </c>
      <c r="E278" s="55">
        <f t="shared" ref="E278:E291" si="2">SUM(G250:I250)</f>
        <v>0</v>
      </c>
      <c r="F278" s="55">
        <f t="shared" ref="F278:F288" si="3">SUM(J250:L250)</f>
        <v>0</v>
      </c>
      <c r="G278" s="181">
        <f t="shared" ref="G278:G288" si="4">SUM(M250:O250)</f>
        <v>0</v>
      </c>
    </row>
    <row r="279" spans="3:7" x14ac:dyDescent="0.45">
      <c r="C279" s="178" t="s">
        <v>93</v>
      </c>
      <c r="D279" s="55">
        <f t="shared" si="1"/>
        <v>4884012</v>
      </c>
      <c r="E279" s="55">
        <f t="shared" si="2"/>
        <v>0</v>
      </c>
      <c r="F279" s="55">
        <f t="shared" si="3"/>
        <v>0</v>
      </c>
      <c r="G279" s="181">
        <f t="shared" si="4"/>
        <v>0</v>
      </c>
    </row>
    <row r="280" spans="3:7" x14ac:dyDescent="0.45">
      <c r="C280" s="178" t="s">
        <v>94</v>
      </c>
      <c r="D280" s="55">
        <f t="shared" si="1"/>
        <v>3458028</v>
      </c>
      <c r="E280" s="55">
        <f t="shared" si="2"/>
        <v>0</v>
      </c>
      <c r="F280" s="55">
        <f t="shared" si="3"/>
        <v>4983271</v>
      </c>
      <c r="G280" s="181">
        <f t="shared" si="4"/>
        <v>0</v>
      </c>
    </row>
    <row r="281" spans="3:7" x14ac:dyDescent="0.45">
      <c r="C281" s="178" t="s">
        <v>95</v>
      </c>
      <c r="D281" s="55">
        <f t="shared" si="1"/>
        <v>8399347.7100000009</v>
      </c>
      <c r="E281" s="55">
        <f t="shared" si="2"/>
        <v>8470000</v>
      </c>
      <c r="F281" s="55">
        <f t="shared" si="3"/>
        <v>1566154</v>
      </c>
      <c r="G281" s="181">
        <f t="shared" si="4"/>
        <v>0</v>
      </c>
    </row>
    <row r="282" spans="3:7" x14ac:dyDescent="0.45">
      <c r="C282" s="178" t="s">
        <v>97</v>
      </c>
      <c r="D282" s="55">
        <f t="shared" si="1"/>
        <v>0</v>
      </c>
      <c r="E282" s="55">
        <f t="shared" si="2"/>
        <v>1526147</v>
      </c>
      <c r="F282" s="55">
        <f t="shared" si="3"/>
        <v>2891550</v>
      </c>
      <c r="G282" s="181">
        <f t="shared" si="4"/>
        <v>0</v>
      </c>
    </row>
    <row r="283" spans="3:7" x14ac:dyDescent="0.45">
      <c r="C283" s="178" t="s">
        <v>98</v>
      </c>
      <c r="D283" s="55">
        <f t="shared" si="1"/>
        <v>0</v>
      </c>
      <c r="E283" s="55">
        <f t="shared" si="2"/>
        <v>5627985</v>
      </c>
      <c r="F283" s="55">
        <f t="shared" si="3"/>
        <v>0</v>
      </c>
      <c r="G283" s="181">
        <f t="shared" si="4"/>
        <v>0</v>
      </c>
    </row>
    <row r="284" spans="3:7" x14ac:dyDescent="0.45">
      <c r="C284" s="178" t="s">
        <v>101</v>
      </c>
      <c r="D284" s="55">
        <f t="shared" si="1"/>
        <v>23433350</v>
      </c>
      <c r="E284" s="55">
        <f t="shared" si="2"/>
        <v>5017098.76</v>
      </c>
      <c r="F284" s="55">
        <f t="shared" si="3"/>
        <v>3581632</v>
      </c>
      <c r="G284" s="181">
        <f t="shared" si="4"/>
        <v>0</v>
      </c>
    </row>
    <row r="285" spans="3:7" x14ac:dyDescent="0.45">
      <c r="C285" s="178" t="s">
        <v>103</v>
      </c>
      <c r="D285" s="55">
        <f t="shared" si="1"/>
        <v>0</v>
      </c>
      <c r="E285" s="55">
        <f t="shared" si="2"/>
        <v>5760333</v>
      </c>
      <c r="F285" s="55">
        <f t="shared" si="3"/>
        <v>5800000</v>
      </c>
      <c r="G285" s="181">
        <f t="shared" si="4"/>
        <v>0</v>
      </c>
    </row>
    <row r="286" spans="3:7" x14ac:dyDescent="0.45">
      <c r="C286" s="178" t="s">
        <v>104</v>
      </c>
      <c r="D286" s="55">
        <f t="shared" si="1"/>
        <v>0</v>
      </c>
      <c r="E286" s="55">
        <f t="shared" si="2"/>
        <v>7037501</v>
      </c>
      <c r="F286" s="55">
        <f t="shared" si="3"/>
        <v>10214276.32</v>
      </c>
      <c r="G286" s="181">
        <f t="shared" si="4"/>
        <v>0</v>
      </c>
    </row>
    <row r="287" spans="3:7" x14ac:dyDescent="0.45">
      <c r="C287" s="178" t="s">
        <v>105</v>
      </c>
      <c r="D287" s="55">
        <f t="shared" si="1"/>
        <v>0</v>
      </c>
      <c r="E287" s="55">
        <f t="shared" si="2"/>
        <v>1490000</v>
      </c>
      <c r="F287" s="55">
        <f t="shared" si="3"/>
        <v>0</v>
      </c>
      <c r="G287" s="181">
        <f t="shared" si="4"/>
        <v>0</v>
      </c>
    </row>
    <row r="288" spans="3:7" x14ac:dyDescent="0.45">
      <c r="C288" s="178" t="s">
        <v>106</v>
      </c>
      <c r="D288" s="55">
        <f t="shared" si="1"/>
        <v>0</v>
      </c>
      <c r="E288" s="55">
        <f t="shared" si="2"/>
        <v>0</v>
      </c>
      <c r="F288" s="55">
        <f t="shared" si="3"/>
        <v>5741459</v>
      </c>
      <c r="G288" s="181">
        <f t="shared" si="4"/>
        <v>0</v>
      </c>
    </row>
    <row r="289" spans="3:14" x14ac:dyDescent="0.45">
      <c r="C289" s="178" t="s">
        <v>107</v>
      </c>
      <c r="D289" s="55">
        <f t="shared" si="1"/>
        <v>0</v>
      </c>
      <c r="E289" s="55">
        <f t="shared" si="2"/>
        <v>0</v>
      </c>
      <c r="F289" s="55">
        <f t="shared" ref="F289:G291" si="5">SUM(F261:H261)</f>
        <v>0</v>
      </c>
      <c r="G289" s="181">
        <f t="shared" si="5"/>
        <v>0</v>
      </c>
    </row>
    <row r="290" spans="3:14" x14ac:dyDescent="0.45">
      <c r="C290" s="178" t="s">
        <v>110</v>
      </c>
      <c r="D290" s="55">
        <f t="shared" si="1"/>
        <v>0</v>
      </c>
      <c r="E290" s="55">
        <f t="shared" si="2"/>
        <v>0</v>
      </c>
      <c r="F290" s="55">
        <f t="shared" si="5"/>
        <v>0</v>
      </c>
      <c r="G290" s="181">
        <f t="shared" si="5"/>
        <v>0</v>
      </c>
    </row>
    <row r="291" spans="3:14" x14ac:dyDescent="0.45">
      <c r="C291" s="178" t="s">
        <v>100</v>
      </c>
      <c r="D291" s="55">
        <f t="shared" si="1"/>
        <v>0</v>
      </c>
      <c r="E291" s="55">
        <f t="shared" si="2"/>
        <v>0</v>
      </c>
      <c r="F291" s="55">
        <f t="shared" si="5"/>
        <v>0</v>
      </c>
      <c r="G291" s="181">
        <f t="shared" si="5"/>
        <v>0</v>
      </c>
    </row>
    <row r="292" spans="3:14" x14ac:dyDescent="0.45">
      <c r="C292" s="179" t="s">
        <v>82</v>
      </c>
      <c r="D292" s="182">
        <f>SUM(D278:D291)</f>
        <v>40674737.710000001</v>
      </c>
      <c r="E292" s="182">
        <f t="shared" ref="E292:G292" si="6">SUM(E278:E291)</f>
        <v>34929064.759999998</v>
      </c>
      <c r="F292" s="182">
        <f t="shared" si="6"/>
        <v>34778342.32</v>
      </c>
      <c r="G292" s="183">
        <f t="shared" si="6"/>
        <v>0</v>
      </c>
    </row>
    <row r="293" spans="3:14" x14ac:dyDescent="0.45">
      <c r="C293" s="179" t="s">
        <v>158</v>
      </c>
      <c r="D293" s="182">
        <f>D292</f>
        <v>40674737.710000001</v>
      </c>
      <c r="E293" s="182">
        <f>E292+D293</f>
        <v>75603802.469999999</v>
      </c>
      <c r="F293" s="182">
        <f t="shared" ref="F293:G293" si="7">F292+E293</f>
        <v>110382144.78999999</v>
      </c>
      <c r="G293" s="183">
        <f t="shared" si="7"/>
        <v>110382144.78999999</v>
      </c>
    </row>
    <row r="294" spans="3:14" x14ac:dyDescent="0.45">
      <c r="C294" s="172"/>
      <c r="D294" s="230"/>
      <c r="E294" s="230"/>
      <c r="F294" s="230"/>
      <c r="G294" s="230"/>
    </row>
    <row r="295" spans="3:14" x14ac:dyDescent="0.45">
      <c r="C295" s="172"/>
      <c r="D295" s="230"/>
      <c r="E295" s="230"/>
      <c r="F295" s="230"/>
      <c r="G295" s="230"/>
    </row>
    <row r="297" spans="3:14" x14ac:dyDescent="0.45">
      <c r="C297" s="66" t="s">
        <v>149</v>
      </c>
      <c r="D297" t="s">
        <v>71</v>
      </c>
    </row>
    <row r="298" spans="3:14" x14ac:dyDescent="0.45">
      <c r="C298" s="66" t="s">
        <v>150</v>
      </c>
      <c r="D298" t="s">
        <v>87</v>
      </c>
    </row>
    <row r="300" spans="3:14" x14ac:dyDescent="0.45">
      <c r="C300" s="66" t="s">
        <v>164</v>
      </c>
      <c r="D300" s="66" t="s">
        <v>90</v>
      </c>
    </row>
    <row r="301" spans="3:14" x14ac:dyDescent="0.45">
      <c r="C301" s="66" t="s">
        <v>165</v>
      </c>
      <c r="D301" s="192" t="s">
        <v>166</v>
      </c>
      <c r="E301" s="192" t="s">
        <v>167</v>
      </c>
      <c r="F301" s="192" t="s">
        <v>168</v>
      </c>
      <c r="G301" s="192" t="s">
        <v>169</v>
      </c>
      <c r="H301" s="192" t="s">
        <v>170</v>
      </c>
      <c r="I301" s="192" t="s">
        <v>171</v>
      </c>
      <c r="J301" s="192" t="s">
        <v>172</v>
      </c>
      <c r="K301" s="192" t="s">
        <v>173</v>
      </c>
      <c r="L301" s="192" t="s">
        <v>174</v>
      </c>
      <c r="M301" s="192">
        <v>10</v>
      </c>
      <c r="N301" s="13" t="s">
        <v>111</v>
      </c>
    </row>
    <row r="302" spans="3:14" x14ac:dyDescent="0.45">
      <c r="C302" s="67" t="s">
        <v>92</v>
      </c>
      <c r="D302" s="231">
        <v>500000</v>
      </c>
      <c r="E302" s="231"/>
      <c r="F302" s="231"/>
      <c r="G302" s="231"/>
      <c r="H302" s="231"/>
      <c r="I302" s="231"/>
      <c r="J302" s="231"/>
      <c r="K302" s="231"/>
      <c r="L302" s="231"/>
      <c r="M302" s="231"/>
      <c r="N302" s="186">
        <v>500000</v>
      </c>
    </row>
    <row r="303" spans="3:14" x14ac:dyDescent="0.45">
      <c r="C303" s="67" t="s">
        <v>93</v>
      </c>
      <c r="D303" s="231"/>
      <c r="E303" s="231"/>
      <c r="F303" s="231">
        <v>4884012</v>
      </c>
      <c r="G303" s="231"/>
      <c r="H303" s="231"/>
      <c r="I303" s="231"/>
      <c r="J303" s="231"/>
      <c r="K303" s="232"/>
      <c r="L303" s="231"/>
      <c r="M303" s="231"/>
      <c r="N303" s="186">
        <v>4884012</v>
      </c>
    </row>
    <row r="304" spans="3:14" x14ac:dyDescent="0.45">
      <c r="C304" s="67" t="s">
        <v>107</v>
      </c>
      <c r="D304" s="231"/>
      <c r="E304" s="231"/>
      <c r="F304" s="231"/>
      <c r="G304" s="231"/>
      <c r="H304" s="231"/>
      <c r="I304" s="231"/>
      <c r="J304" s="231"/>
      <c r="K304" s="232">
        <v>189096</v>
      </c>
      <c r="L304" s="231"/>
      <c r="M304" s="231"/>
      <c r="N304" s="186">
        <v>189096</v>
      </c>
    </row>
    <row r="305" spans="3:14" x14ac:dyDescent="0.45">
      <c r="C305" s="67" t="s">
        <v>94</v>
      </c>
      <c r="D305" s="231"/>
      <c r="E305" s="231">
        <v>3458028</v>
      </c>
      <c r="F305" s="231"/>
      <c r="G305" s="231"/>
      <c r="H305" s="231"/>
      <c r="I305" s="231"/>
      <c r="J305" s="231"/>
      <c r="K305" s="232">
        <v>4983271</v>
      </c>
      <c r="L305" s="231"/>
      <c r="M305" s="231"/>
      <c r="N305" s="186">
        <v>8441299</v>
      </c>
    </row>
    <row r="306" spans="3:14" x14ac:dyDescent="0.45">
      <c r="C306" s="67" t="s">
        <v>95</v>
      </c>
      <c r="D306" s="231"/>
      <c r="E306" s="231"/>
      <c r="F306" s="231">
        <v>8399347.7100000009</v>
      </c>
      <c r="G306" s="231">
        <v>8470000</v>
      </c>
      <c r="H306" s="231"/>
      <c r="I306" s="231"/>
      <c r="J306" s="231"/>
      <c r="K306" s="232"/>
      <c r="L306" s="231">
        <v>1566154</v>
      </c>
      <c r="M306" s="231"/>
      <c r="N306" s="186">
        <v>18435501.710000001</v>
      </c>
    </row>
    <row r="307" spans="3:14" x14ac:dyDescent="0.45">
      <c r="C307" s="67" t="s">
        <v>100</v>
      </c>
      <c r="D307" s="231"/>
      <c r="E307" s="231"/>
      <c r="F307" s="231"/>
      <c r="G307" s="231"/>
      <c r="H307" s="231"/>
      <c r="I307" s="231"/>
      <c r="J307" s="231"/>
      <c r="K307" s="232"/>
      <c r="L307" s="231">
        <v>500000</v>
      </c>
      <c r="M307" s="231"/>
      <c r="N307" s="186">
        <v>500000</v>
      </c>
    </row>
    <row r="308" spans="3:14" x14ac:dyDescent="0.45">
      <c r="C308" s="67" t="s">
        <v>105</v>
      </c>
      <c r="D308" s="231"/>
      <c r="E308" s="231"/>
      <c r="F308" s="231"/>
      <c r="G308" s="231"/>
      <c r="H308" s="231"/>
      <c r="I308" s="231">
        <v>1490000</v>
      </c>
      <c r="J308" s="231"/>
      <c r="K308" s="232"/>
      <c r="L308" s="231"/>
      <c r="M308" s="231"/>
      <c r="N308" s="186">
        <v>1490000</v>
      </c>
    </row>
    <row r="309" spans="3:14" x14ac:dyDescent="0.45">
      <c r="C309" s="67" t="s">
        <v>106</v>
      </c>
      <c r="D309" s="231"/>
      <c r="E309" s="231"/>
      <c r="F309" s="231"/>
      <c r="G309" s="231"/>
      <c r="H309" s="231"/>
      <c r="I309" s="231"/>
      <c r="J309" s="231">
        <v>2699224</v>
      </c>
      <c r="K309" s="232"/>
      <c r="L309" s="231">
        <v>3042235</v>
      </c>
      <c r="M309" s="231"/>
      <c r="N309" s="186">
        <v>5741459</v>
      </c>
    </row>
    <row r="310" spans="3:14" x14ac:dyDescent="0.45">
      <c r="C310" s="67" t="s">
        <v>101</v>
      </c>
      <c r="D310" s="231"/>
      <c r="E310" s="231"/>
      <c r="F310" s="231">
        <v>23433350</v>
      </c>
      <c r="G310" s="231">
        <v>5017098.76</v>
      </c>
      <c r="H310" s="231"/>
      <c r="I310" s="231"/>
      <c r="J310" s="231"/>
      <c r="K310" s="232"/>
      <c r="L310" s="231">
        <v>3581632</v>
      </c>
      <c r="M310" s="231"/>
      <c r="N310" s="186">
        <v>32032080.759999998</v>
      </c>
    </row>
    <row r="311" spans="3:14" x14ac:dyDescent="0.45">
      <c r="C311" s="67" t="s">
        <v>97</v>
      </c>
      <c r="D311" s="231"/>
      <c r="E311" s="231"/>
      <c r="F311" s="231"/>
      <c r="G311" s="231">
        <v>1526147</v>
      </c>
      <c r="H311" s="231"/>
      <c r="I311" s="231"/>
      <c r="J311" s="231"/>
      <c r="K311" s="232">
        <v>2891550</v>
      </c>
      <c r="L311" s="231"/>
      <c r="M311" s="231"/>
      <c r="N311" s="186">
        <v>4417697</v>
      </c>
    </row>
    <row r="312" spans="3:14" x14ac:dyDescent="0.45">
      <c r="C312" s="67" t="s">
        <v>104</v>
      </c>
      <c r="D312" s="231"/>
      <c r="E312" s="231"/>
      <c r="F312" s="231"/>
      <c r="G312" s="231">
        <v>1923000</v>
      </c>
      <c r="H312" s="231"/>
      <c r="I312" s="231">
        <v>5114501</v>
      </c>
      <c r="J312" s="231">
        <v>10214276.32</v>
      </c>
      <c r="K312" s="232"/>
      <c r="L312" s="231"/>
      <c r="M312" s="231"/>
      <c r="N312" s="186">
        <v>17251777.32</v>
      </c>
    </row>
    <row r="313" spans="3:14" x14ac:dyDescent="0.45">
      <c r="C313" s="67" t="s">
        <v>98</v>
      </c>
      <c r="D313" s="231"/>
      <c r="E313" s="231"/>
      <c r="F313" s="231"/>
      <c r="G313" s="231">
        <v>3043000</v>
      </c>
      <c r="H313" s="231">
        <v>2584985</v>
      </c>
      <c r="I313" s="231"/>
      <c r="J313" s="231"/>
      <c r="K313" s="232"/>
      <c r="L313" s="231"/>
      <c r="M313" s="231"/>
      <c r="N313" s="186">
        <v>5627985</v>
      </c>
    </row>
    <row r="314" spans="3:14" x14ac:dyDescent="0.45">
      <c r="C314" s="67" t="s">
        <v>103</v>
      </c>
      <c r="D314" s="231"/>
      <c r="E314" s="231"/>
      <c r="F314" s="231"/>
      <c r="G314" s="231"/>
      <c r="H314" s="231">
        <v>5760333</v>
      </c>
      <c r="I314" s="231"/>
      <c r="J314" s="231">
        <v>5800000</v>
      </c>
      <c r="K314" s="232"/>
      <c r="L314" s="231"/>
      <c r="M314" s="231"/>
      <c r="N314" s="186">
        <v>11560333</v>
      </c>
    </row>
    <row r="315" spans="3:14" x14ac:dyDescent="0.45">
      <c r="C315" s="67" t="s">
        <v>108</v>
      </c>
      <c r="D315" s="231"/>
      <c r="E315" s="231"/>
      <c r="F315" s="231"/>
      <c r="G315" s="231"/>
      <c r="H315" s="231"/>
      <c r="I315" s="231"/>
      <c r="J315" s="231"/>
      <c r="K315" s="232">
        <v>705388</v>
      </c>
      <c r="L315" s="231"/>
      <c r="M315" s="231"/>
      <c r="N315" s="186">
        <v>705388</v>
      </c>
    </row>
    <row r="316" spans="3:14" x14ac:dyDescent="0.45">
      <c r="C316" s="67" t="s">
        <v>110</v>
      </c>
      <c r="D316" s="186"/>
      <c r="E316" s="186"/>
      <c r="F316" s="186"/>
      <c r="G316" s="186"/>
      <c r="H316" s="186"/>
      <c r="I316" s="186"/>
      <c r="J316" s="186"/>
      <c r="K316" s="186"/>
      <c r="L316" s="186">
        <v>3228532</v>
      </c>
      <c r="M316" s="186"/>
      <c r="N316" s="186">
        <v>3228532</v>
      </c>
    </row>
    <row r="317" spans="3:14" x14ac:dyDescent="0.45">
      <c r="C317" s="67" t="s">
        <v>466</v>
      </c>
      <c r="D317" s="186"/>
      <c r="E317" s="186"/>
      <c r="F317" s="186"/>
      <c r="G317" s="186"/>
      <c r="H317" s="186"/>
      <c r="I317" s="186"/>
      <c r="J317" s="186"/>
      <c r="K317" s="186"/>
      <c r="L317" s="186"/>
      <c r="M317" s="186">
        <v>4958931</v>
      </c>
      <c r="N317" s="186">
        <v>4958931</v>
      </c>
    </row>
    <row r="318" spans="3:14" x14ac:dyDescent="0.45">
      <c r="C318" s="67" t="s">
        <v>111</v>
      </c>
      <c r="D318" s="186">
        <v>500000</v>
      </c>
      <c r="E318" s="186">
        <v>3458028</v>
      </c>
      <c r="F318" s="186">
        <v>36716709.710000001</v>
      </c>
      <c r="G318" s="186">
        <v>19979245.759999998</v>
      </c>
      <c r="H318" s="186">
        <v>8345318</v>
      </c>
      <c r="I318" s="186">
        <v>6604501</v>
      </c>
      <c r="J318" s="186">
        <v>18713500.32</v>
      </c>
      <c r="K318" s="186">
        <v>8769305</v>
      </c>
      <c r="L318" s="186">
        <v>11918553</v>
      </c>
      <c r="M318" s="186">
        <v>4958931</v>
      </c>
      <c r="N318" s="186">
        <v>119964091.78999999</v>
      </c>
    </row>
  </sheetData>
  <conditionalFormatting pivot="1" sqref="F211:F24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46CE9A2-D4BC-493D-B0C1-E3D2FE3C722F}">
          <x14:formula1>
            <xm:f>'SCM &amp; DO contact list'!$A$2:$A$161</xm:f>
          </x14:formula1>
          <xm:sqref>D69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B435D-7ADE-46F5-A962-A8F0E9EC6DF3}">
  <dimension ref="A1:AL60"/>
  <sheetViews>
    <sheetView tabSelected="1" topLeftCell="M1" zoomScale="80" zoomScaleNormal="80" workbookViewId="0">
      <selection activeCell="U1" sqref="A1:XFD1"/>
    </sheetView>
  </sheetViews>
  <sheetFormatPr defaultColWidth="8.86328125" defaultRowHeight="14.25" outlineLevelCol="1" x14ac:dyDescent="0.45"/>
  <cols>
    <col min="1" max="1" width="13.86328125" customWidth="1"/>
    <col min="2" max="2" width="32.1328125" customWidth="1"/>
    <col min="3" max="3" width="20.265625" bestFit="1" customWidth="1"/>
    <col min="4" max="4" width="16.86328125" style="160" hidden="1" customWidth="1" outlineLevel="1"/>
    <col min="5" max="5" width="20.1328125" style="160" hidden="1" customWidth="1" outlineLevel="1"/>
    <col min="6" max="6" width="14.265625" style="67" customWidth="1" collapsed="1"/>
    <col min="7" max="7" width="13.1328125" style="160" customWidth="1"/>
    <col min="8" max="8" width="33.1328125" style="188" customWidth="1"/>
    <col min="9" max="9" width="241.86328125" bestFit="1" customWidth="1"/>
    <col min="10" max="10" width="38.86328125" customWidth="1" outlineLevel="1"/>
    <col min="11" max="11" width="29.1328125" customWidth="1" outlineLevel="1"/>
    <col min="12" max="12" width="34.86328125" customWidth="1" outlineLevel="1"/>
    <col min="13" max="13" width="14.1328125" customWidth="1" outlineLevel="1"/>
    <col min="14" max="14" width="21" customWidth="1" outlineLevel="1"/>
    <col min="15" max="15" width="36.86328125" customWidth="1" outlineLevel="1"/>
    <col min="16" max="16" width="34.86328125" customWidth="1" outlineLevel="1"/>
    <col min="17" max="17" width="33.86328125" customWidth="1" outlineLevel="1"/>
    <col min="18" max="18" width="21.86328125" customWidth="1" outlineLevel="1"/>
    <col min="19" max="19" width="57.86328125" customWidth="1" outlineLevel="1"/>
    <col min="20" max="20" width="42.265625" customWidth="1" outlineLevel="1"/>
    <col min="21" max="21" width="25.86328125" customWidth="1" outlineLevel="1"/>
    <col min="22" max="24" width="33.1328125" customWidth="1" outlineLevel="1"/>
    <col min="25" max="25" width="255.86328125" bestFit="1" customWidth="1"/>
    <col min="26" max="26" width="34.265625" customWidth="1"/>
    <col min="27" max="27" width="13.86328125" customWidth="1"/>
    <col min="28" max="28" width="25" customWidth="1"/>
    <col min="29" max="30" width="40.1328125" customWidth="1"/>
    <col min="31" max="33" width="63.265625" customWidth="1"/>
    <col min="34" max="34" width="69" bestFit="1" customWidth="1"/>
    <col min="35" max="35" width="15.86328125" customWidth="1"/>
    <col min="36" max="36" width="15.1328125" customWidth="1"/>
    <col min="37" max="37" width="2.86328125" style="31" customWidth="1"/>
  </cols>
  <sheetData>
    <row r="1" spans="1:38" x14ac:dyDescent="0.45">
      <c r="A1" s="195" t="s">
        <v>1327</v>
      </c>
      <c r="B1" s="189" t="s">
        <v>175</v>
      </c>
      <c r="C1" s="159" t="s">
        <v>151</v>
      </c>
      <c r="D1" s="189" t="s">
        <v>176</v>
      </c>
      <c r="E1" s="189" t="s">
        <v>177</v>
      </c>
      <c r="F1" s="157" t="s">
        <v>178</v>
      </c>
      <c r="G1" s="159" t="s">
        <v>86</v>
      </c>
      <c r="H1" s="197" t="s">
        <v>179</v>
      </c>
      <c r="I1" s="3" t="s">
        <v>146</v>
      </c>
      <c r="J1" s="3" t="s">
        <v>180</v>
      </c>
      <c r="K1" s="3" t="s">
        <v>181</v>
      </c>
      <c r="L1" s="14" t="s">
        <v>182</v>
      </c>
      <c r="M1" s="14" t="s">
        <v>183</v>
      </c>
      <c r="N1" s="14" t="s">
        <v>184</v>
      </c>
      <c r="O1" s="14" t="s">
        <v>185</v>
      </c>
      <c r="P1" s="198" t="s">
        <v>150</v>
      </c>
      <c r="Q1" s="14" t="s">
        <v>186</v>
      </c>
      <c r="R1" s="14" t="s">
        <v>187</v>
      </c>
      <c r="S1" s="14" t="s">
        <v>188</v>
      </c>
      <c r="T1" s="14" t="s">
        <v>189</v>
      </c>
      <c r="U1" s="14" t="s">
        <v>149</v>
      </c>
      <c r="V1" s="14" t="s">
        <v>190</v>
      </c>
      <c r="W1" s="118" t="s">
        <v>191</v>
      </c>
      <c r="X1" s="118" t="s">
        <v>192</v>
      </c>
      <c r="Y1" s="119" t="s">
        <v>193</v>
      </c>
      <c r="Z1" s="118" t="s">
        <v>194</v>
      </c>
      <c r="AA1" s="118" t="s">
        <v>195</v>
      </c>
      <c r="AB1" s="118" t="s">
        <v>196</v>
      </c>
      <c r="AC1" s="118" t="s">
        <v>197</v>
      </c>
      <c r="AD1" s="118" t="s">
        <v>198</v>
      </c>
      <c r="AE1" s="118" t="s">
        <v>199</v>
      </c>
      <c r="AF1" s="118" t="s">
        <v>200</v>
      </c>
      <c r="AG1" s="118" t="s">
        <v>201</v>
      </c>
      <c r="AH1" s="118" t="s">
        <v>202</v>
      </c>
      <c r="AI1" s="59" t="s">
        <v>203</v>
      </c>
      <c r="AJ1" s="59" t="s">
        <v>204</v>
      </c>
      <c r="AK1" s="60" t="s">
        <v>28</v>
      </c>
      <c r="AL1" s="69" t="s">
        <v>205</v>
      </c>
    </row>
    <row r="2" spans="1:38" x14ac:dyDescent="0.45">
      <c r="A2" s="199" t="s">
        <v>981</v>
      </c>
      <c r="B2" s="141" t="s">
        <v>1272</v>
      </c>
      <c r="C2" s="141" t="s">
        <v>95</v>
      </c>
      <c r="D2" s="136" t="s">
        <v>511</v>
      </c>
      <c r="E2" s="136" t="s">
        <v>513</v>
      </c>
      <c r="F2" s="169">
        <v>4400000</v>
      </c>
      <c r="G2" s="169" t="s">
        <v>206</v>
      </c>
      <c r="H2" s="217">
        <v>2200000</v>
      </c>
      <c r="I2" s="136" t="s">
        <v>207</v>
      </c>
      <c r="J2" t="s">
        <v>208</v>
      </c>
      <c r="K2" t="s">
        <v>176</v>
      </c>
      <c r="L2" s="2">
        <v>44677</v>
      </c>
      <c r="M2" t="s">
        <v>71</v>
      </c>
      <c r="N2" s="2">
        <v>44677</v>
      </c>
      <c r="O2" s="2" t="s">
        <v>71</v>
      </c>
      <c r="P2" s="2" t="s">
        <v>65</v>
      </c>
      <c r="Q2" s="2">
        <v>44677</v>
      </c>
      <c r="R2" s="55">
        <v>2200000</v>
      </c>
      <c r="S2" t="s">
        <v>71</v>
      </c>
      <c r="T2" s="2">
        <v>44678</v>
      </c>
      <c r="U2" t="s">
        <v>71</v>
      </c>
      <c r="V2" s="2">
        <v>44680</v>
      </c>
      <c r="W2" s="13">
        <v>4</v>
      </c>
      <c r="X2" s="163">
        <v>0.49</v>
      </c>
      <c r="Y2" s="15" t="s">
        <v>209</v>
      </c>
      <c r="Z2" s="61" t="s">
        <v>22</v>
      </c>
      <c r="AA2" s="12">
        <v>177</v>
      </c>
      <c r="AB2" s="12">
        <v>177</v>
      </c>
      <c r="AC2" s="12">
        <v>177</v>
      </c>
      <c r="AD2" s="12" t="s">
        <v>1273</v>
      </c>
      <c r="AE2" s="12">
        <v>3</v>
      </c>
      <c r="AF2" s="12">
        <v>3</v>
      </c>
      <c r="AG2" s="12" t="s">
        <v>696</v>
      </c>
      <c r="AH2" s="234">
        <v>3</v>
      </c>
      <c r="AJ2" t="s">
        <v>1274</v>
      </c>
      <c r="AK2" s="31">
        <v>2</v>
      </c>
      <c r="AL2" s="61" t="s">
        <v>1275</v>
      </c>
    </row>
    <row r="3" spans="1:38" x14ac:dyDescent="0.45">
      <c r="A3" s="199" t="s">
        <v>981</v>
      </c>
      <c r="B3" s="141" t="s">
        <v>1276</v>
      </c>
      <c r="C3" s="141" t="s">
        <v>95</v>
      </c>
      <c r="D3" s="136" t="s">
        <v>511</v>
      </c>
      <c r="E3" s="136" t="s">
        <v>513</v>
      </c>
      <c r="F3" s="169">
        <v>1566154</v>
      </c>
      <c r="G3" s="169" t="s">
        <v>206</v>
      </c>
      <c r="H3" s="169">
        <v>1566154</v>
      </c>
      <c r="I3" s="136" t="s">
        <v>210</v>
      </c>
      <c r="J3" s="8" t="s">
        <v>211</v>
      </c>
      <c r="K3" t="s">
        <v>212</v>
      </c>
      <c r="L3" s="2">
        <v>44803</v>
      </c>
      <c r="M3" t="s">
        <v>71</v>
      </c>
      <c r="N3" s="2">
        <v>44803</v>
      </c>
      <c r="O3" s="2" t="s">
        <v>71</v>
      </c>
      <c r="P3" s="2" t="s">
        <v>64</v>
      </c>
      <c r="Q3" s="2">
        <v>44803</v>
      </c>
      <c r="R3" s="55">
        <v>1566154</v>
      </c>
      <c r="S3" t="s">
        <v>71</v>
      </c>
      <c r="T3" s="2">
        <v>44803</v>
      </c>
      <c r="U3" t="s">
        <v>71</v>
      </c>
      <c r="V3" s="2">
        <v>44806</v>
      </c>
      <c r="W3" s="13">
        <v>9</v>
      </c>
      <c r="X3" s="163">
        <v>0.99</v>
      </c>
      <c r="Y3" s="15" t="s">
        <v>213</v>
      </c>
      <c r="Z3" s="61" t="s">
        <v>22</v>
      </c>
      <c r="AA3" s="65">
        <v>51</v>
      </c>
      <c r="AB3" s="65">
        <v>51</v>
      </c>
      <c r="AC3" s="12">
        <v>51</v>
      </c>
      <c r="AD3" s="12" t="s">
        <v>1273</v>
      </c>
      <c r="AE3" s="12"/>
      <c r="AF3" s="12">
        <v>3</v>
      </c>
      <c r="AG3" s="12" t="s">
        <v>696</v>
      </c>
      <c r="AH3" s="234">
        <v>3</v>
      </c>
      <c r="AJ3" t="s">
        <v>1277</v>
      </c>
      <c r="AK3" s="31">
        <v>1</v>
      </c>
      <c r="AL3" s="61" t="s">
        <v>1275</v>
      </c>
    </row>
    <row r="4" spans="1:38" x14ac:dyDescent="0.45">
      <c r="A4" s="199" t="s">
        <v>1018</v>
      </c>
      <c r="B4" s="141" t="s">
        <v>1278</v>
      </c>
      <c r="C4" s="7" t="s">
        <v>109</v>
      </c>
      <c r="D4" s="136" t="s">
        <v>524</v>
      </c>
      <c r="E4" s="136" t="s">
        <v>478</v>
      </c>
      <c r="F4" s="169">
        <v>7628522</v>
      </c>
      <c r="G4" s="169" t="s">
        <v>206</v>
      </c>
      <c r="H4" s="169">
        <v>7628522</v>
      </c>
      <c r="I4" s="136" t="s">
        <v>214</v>
      </c>
      <c r="J4" s="8" t="s">
        <v>215</v>
      </c>
      <c r="K4" t="s">
        <v>216</v>
      </c>
      <c r="L4" s="2">
        <v>44820</v>
      </c>
      <c r="M4" t="s">
        <v>72</v>
      </c>
      <c r="N4" s="2"/>
      <c r="O4" s="2" t="s">
        <v>72</v>
      </c>
      <c r="P4" s="2"/>
      <c r="Q4" s="2"/>
      <c r="R4" s="55">
        <v>7628522</v>
      </c>
      <c r="S4" t="s">
        <v>72</v>
      </c>
      <c r="T4" s="2">
        <v>0</v>
      </c>
      <c r="U4" t="s">
        <v>72</v>
      </c>
      <c r="V4" s="2"/>
      <c r="W4" s="13">
        <v>1</v>
      </c>
      <c r="X4" s="163"/>
      <c r="Y4" s="15" t="s">
        <v>217</v>
      </c>
      <c r="Z4" s="61" t="s">
        <v>14</v>
      </c>
      <c r="AA4" s="65">
        <v>44854</v>
      </c>
      <c r="AB4" s="65">
        <v>34</v>
      </c>
      <c r="AC4" s="12" t="s">
        <v>1273</v>
      </c>
      <c r="AD4" s="12" t="s">
        <v>1273</v>
      </c>
      <c r="AE4" s="12"/>
      <c r="AF4" s="12" t="s">
        <v>696</v>
      </c>
      <c r="AG4" s="12" t="s">
        <v>696</v>
      </c>
      <c r="AH4" s="234" t="s">
        <v>696</v>
      </c>
      <c r="AJ4" t="s">
        <v>1277</v>
      </c>
      <c r="AK4" s="31">
        <v>1</v>
      </c>
      <c r="AL4" s="61">
        <v>34</v>
      </c>
    </row>
    <row r="5" spans="1:38" x14ac:dyDescent="0.45">
      <c r="A5" s="199" t="s">
        <v>902</v>
      </c>
      <c r="B5" s="141" t="s">
        <v>1279</v>
      </c>
      <c r="C5" s="246" t="s">
        <v>466</v>
      </c>
      <c r="D5" s="136" t="s">
        <v>467</v>
      </c>
      <c r="E5" s="136">
        <v>0</v>
      </c>
      <c r="F5" s="169">
        <v>4958931</v>
      </c>
      <c r="G5" s="169" t="s">
        <v>206</v>
      </c>
      <c r="H5" s="169">
        <v>4958931</v>
      </c>
      <c r="I5" s="136" t="s">
        <v>1269</v>
      </c>
      <c r="J5" s="8" t="s">
        <v>1270</v>
      </c>
      <c r="K5" t="s">
        <v>229</v>
      </c>
      <c r="L5" s="2">
        <v>44838</v>
      </c>
      <c r="M5" t="s">
        <v>71</v>
      </c>
      <c r="N5" s="2">
        <v>44838</v>
      </c>
      <c r="O5" s="2" t="s">
        <v>71</v>
      </c>
      <c r="P5" s="2" t="s">
        <v>65</v>
      </c>
      <c r="Q5" s="2">
        <v>44838</v>
      </c>
      <c r="R5" s="55">
        <v>4958931</v>
      </c>
      <c r="S5" t="s">
        <v>71</v>
      </c>
      <c r="T5" s="2">
        <v>44838</v>
      </c>
      <c r="U5" t="s">
        <v>71</v>
      </c>
      <c r="V5" s="2">
        <v>44851</v>
      </c>
      <c r="W5" s="13">
        <v>10</v>
      </c>
      <c r="X5" s="163"/>
      <c r="Y5" s="15" t="s">
        <v>1271</v>
      </c>
      <c r="Z5" s="61" t="s">
        <v>22</v>
      </c>
      <c r="AA5" s="65">
        <v>16</v>
      </c>
      <c r="AB5" s="65">
        <v>16</v>
      </c>
      <c r="AC5" s="12">
        <v>16</v>
      </c>
      <c r="AD5" s="12" t="s">
        <v>1273</v>
      </c>
      <c r="AE5" s="12"/>
      <c r="AF5" s="12">
        <v>9</v>
      </c>
      <c r="AG5" s="12" t="s">
        <v>696</v>
      </c>
      <c r="AH5" s="234">
        <v>9</v>
      </c>
      <c r="AJ5" t="s">
        <v>1277</v>
      </c>
      <c r="AK5" s="31">
        <v>1</v>
      </c>
      <c r="AL5" s="61" t="s">
        <v>1275</v>
      </c>
    </row>
    <row r="6" spans="1:38" x14ac:dyDescent="0.45">
      <c r="A6" s="199" t="s">
        <v>899</v>
      </c>
      <c r="B6" s="141" t="s">
        <v>1280</v>
      </c>
      <c r="C6" s="141" t="s">
        <v>110</v>
      </c>
      <c r="D6" s="136" t="s">
        <v>439</v>
      </c>
      <c r="E6" s="136" t="s">
        <v>475</v>
      </c>
      <c r="F6" s="169">
        <v>2200000</v>
      </c>
      <c r="G6" s="169" t="s">
        <v>206</v>
      </c>
      <c r="H6" s="169">
        <v>2200000</v>
      </c>
      <c r="I6" s="136" t="s">
        <v>218</v>
      </c>
      <c r="J6" s="8" t="s">
        <v>219</v>
      </c>
      <c r="K6" t="s">
        <v>220</v>
      </c>
      <c r="L6" s="2">
        <v>44826</v>
      </c>
      <c r="M6" t="s">
        <v>71</v>
      </c>
      <c r="N6" s="2">
        <v>44826</v>
      </c>
      <c r="O6" s="2" t="s">
        <v>71</v>
      </c>
      <c r="P6" s="2" t="s">
        <v>65</v>
      </c>
      <c r="Q6" s="2">
        <v>44826</v>
      </c>
      <c r="R6" s="55">
        <v>2200000</v>
      </c>
      <c r="S6" t="s">
        <v>71</v>
      </c>
      <c r="T6" s="2">
        <v>44826</v>
      </c>
      <c r="U6" t="s">
        <v>71</v>
      </c>
      <c r="V6" s="2">
        <v>44827</v>
      </c>
      <c r="W6" s="13">
        <v>9</v>
      </c>
      <c r="X6" s="163"/>
      <c r="Y6" s="15" t="s">
        <v>221</v>
      </c>
      <c r="Z6" s="61" t="s">
        <v>22</v>
      </c>
      <c r="AA6" s="65">
        <v>28</v>
      </c>
      <c r="AB6" s="65">
        <v>28</v>
      </c>
      <c r="AC6" s="12">
        <v>28</v>
      </c>
      <c r="AD6" s="12" t="s">
        <v>1273</v>
      </c>
      <c r="AE6" s="12"/>
      <c r="AF6" s="12">
        <v>1</v>
      </c>
      <c r="AG6" s="12" t="s">
        <v>696</v>
      </c>
      <c r="AH6" s="234">
        <v>1</v>
      </c>
      <c r="AJ6" t="s">
        <v>1277</v>
      </c>
      <c r="AK6" s="31">
        <v>1</v>
      </c>
      <c r="AL6" s="61" t="s">
        <v>1275</v>
      </c>
    </row>
    <row r="7" spans="1:38" x14ac:dyDescent="0.45">
      <c r="A7" s="199" t="s">
        <v>899</v>
      </c>
      <c r="B7" s="141" t="s">
        <v>1281</v>
      </c>
      <c r="C7" s="5" t="s">
        <v>110</v>
      </c>
      <c r="D7" s="136" t="s">
        <v>439</v>
      </c>
      <c r="E7" s="136" t="s">
        <v>475</v>
      </c>
      <c r="F7" s="169">
        <v>1028532</v>
      </c>
      <c r="G7" s="169" t="s">
        <v>206</v>
      </c>
      <c r="H7" s="169">
        <v>1028532</v>
      </c>
      <c r="I7" s="136" t="s">
        <v>222</v>
      </c>
      <c r="J7" s="8" t="s">
        <v>223</v>
      </c>
      <c r="K7" t="s">
        <v>224</v>
      </c>
      <c r="L7" s="2">
        <v>44803</v>
      </c>
      <c r="M7" t="s">
        <v>71</v>
      </c>
      <c r="N7" s="2">
        <v>44803</v>
      </c>
      <c r="O7" s="2" t="s">
        <v>71</v>
      </c>
      <c r="P7" s="2" t="s">
        <v>64</v>
      </c>
      <c r="Q7" s="2">
        <v>44803</v>
      </c>
      <c r="R7" s="55">
        <v>1028532</v>
      </c>
      <c r="S7" t="s">
        <v>71</v>
      </c>
      <c r="T7" s="2">
        <v>44803</v>
      </c>
      <c r="U7" t="s">
        <v>71</v>
      </c>
      <c r="V7" s="2">
        <v>44806</v>
      </c>
      <c r="W7" s="13">
        <v>9</v>
      </c>
      <c r="X7" s="163">
        <v>0.71</v>
      </c>
      <c r="Y7" s="15" t="s">
        <v>225</v>
      </c>
      <c r="Z7" s="61" t="s">
        <v>22</v>
      </c>
      <c r="AA7" s="65">
        <v>51</v>
      </c>
      <c r="AB7" s="65">
        <v>51</v>
      </c>
      <c r="AC7" s="12">
        <v>51</v>
      </c>
      <c r="AD7" s="12" t="s">
        <v>1273</v>
      </c>
      <c r="AE7" s="12"/>
      <c r="AF7" s="12">
        <v>3</v>
      </c>
      <c r="AG7" s="12" t="s">
        <v>696</v>
      </c>
      <c r="AH7" s="234">
        <v>3</v>
      </c>
      <c r="AJ7" t="s">
        <v>1277</v>
      </c>
      <c r="AK7" s="31">
        <v>1</v>
      </c>
      <c r="AL7" s="61" t="s">
        <v>1275</v>
      </c>
    </row>
    <row r="8" spans="1:38" x14ac:dyDescent="0.45">
      <c r="A8" s="199" t="s">
        <v>1265</v>
      </c>
      <c r="B8" s="141" t="s">
        <v>1282</v>
      </c>
      <c r="C8" s="141" t="s">
        <v>99</v>
      </c>
      <c r="D8" s="136" t="s">
        <v>625</v>
      </c>
      <c r="E8" s="136" t="s">
        <v>492</v>
      </c>
      <c r="F8" s="169">
        <v>5362117.8900000006</v>
      </c>
      <c r="G8" s="169" t="s">
        <v>226</v>
      </c>
      <c r="H8" s="169">
        <v>5362117.8900000006</v>
      </c>
      <c r="I8" s="136" t="s">
        <v>227</v>
      </c>
      <c r="J8" s="8" t="s">
        <v>228</v>
      </c>
      <c r="K8" t="s">
        <v>229</v>
      </c>
      <c r="L8" s="2">
        <v>44823</v>
      </c>
      <c r="M8" t="s">
        <v>71</v>
      </c>
      <c r="N8" s="2">
        <v>44823</v>
      </c>
      <c r="O8" s="2" t="s">
        <v>72</v>
      </c>
      <c r="P8" s="2"/>
      <c r="Q8" s="2"/>
      <c r="R8" s="55">
        <v>5362117.8900000006</v>
      </c>
      <c r="S8" t="s">
        <v>72</v>
      </c>
      <c r="T8" s="2">
        <v>0</v>
      </c>
      <c r="U8" t="s">
        <v>72</v>
      </c>
      <c r="V8" s="2"/>
      <c r="W8" s="13">
        <v>1</v>
      </c>
      <c r="X8" s="163"/>
      <c r="Y8" s="15" t="s">
        <v>230</v>
      </c>
      <c r="Z8" s="61" t="s">
        <v>16</v>
      </c>
      <c r="AA8" s="65">
        <v>31</v>
      </c>
      <c r="AB8" s="65">
        <v>31</v>
      </c>
      <c r="AC8" s="12">
        <v>31</v>
      </c>
      <c r="AD8" s="12" t="s">
        <v>1273</v>
      </c>
      <c r="AE8" s="12"/>
      <c r="AF8" s="12" t="s">
        <v>696</v>
      </c>
      <c r="AG8" s="12" t="s">
        <v>696</v>
      </c>
      <c r="AH8" s="234" t="s">
        <v>696</v>
      </c>
      <c r="AJ8" t="s">
        <v>1277</v>
      </c>
      <c r="AK8" s="31">
        <v>1</v>
      </c>
      <c r="AL8" s="61">
        <v>31</v>
      </c>
    </row>
    <row r="9" spans="1:38" x14ac:dyDescent="0.45">
      <c r="A9" s="199" t="s">
        <v>1009</v>
      </c>
      <c r="B9" s="141" t="s">
        <v>1283</v>
      </c>
      <c r="C9" s="141" t="s">
        <v>100</v>
      </c>
      <c r="D9" s="136" t="s">
        <v>524</v>
      </c>
      <c r="E9" s="136" t="s">
        <v>513</v>
      </c>
      <c r="F9" s="169">
        <v>895000</v>
      </c>
      <c r="G9" s="169" t="s">
        <v>206</v>
      </c>
      <c r="H9" s="217">
        <v>500000</v>
      </c>
      <c r="I9" s="136" t="s">
        <v>231</v>
      </c>
      <c r="J9" s="8" t="s">
        <v>232</v>
      </c>
      <c r="K9" t="s">
        <v>220</v>
      </c>
      <c r="L9" s="2">
        <v>44818</v>
      </c>
      <c r="M9" t="s">
        <v>71</v>
      </c>
      <c r="N9" s="2">
        <v>44818</v>
      </c>
      <c r="O9" s="2" t="s">
        <v>71</v>
      </c>
      <c r="P9" s="2" t="s">
        <v>65</v>
      </c>
      <c r="Q9" s="2">
        <v>44818</v>
      </c>
      <c r="R9" s="55">
        <v>500000</v>
      </c>
      <c r="S9" t="s">
        <v>71</v>
      </c>
      <c r="T9" s="2">
        <v>44818</v>
      </c>
      <c r="U9" t="s">
        <v>71</v>
      </c>
      <c r="V9" s="2">
        <v>44819</v>
      </c>
      <c r="W9" s="13">
        <v>9</v>
      </c>
      <c r="X9" s="163">
        <v>1</v>
      </c>
      <c r="Y9" s="15" t="s">
        <v>233</v>
      </c>
      <c r="Z9" s="61" t="s">
        <v>22</v>
      </c>
      <c r="AA9" s="65">
        <v>36</v>
      </c>
      <c r="AB9" s="65">
        <v>36</v>
      </c>
      <c r="AC9" s="12">
        <v>36</v>
      </c>
      <c r="AD9" s="12" t="s">
        <v>1273</v>
      </c>
      <c r="AE9" s="12"/>
      <c r="AF9" s="12">
        <v>1</v>
      </c>
      <c r="AG9" s="12" t="s">
        <v>696</v>
      </c>
      <c r="AH9" s="234">
        <v>1</v>
      </c>
      <c r="AJ9" t="s">
        <v>1277</v>
      </c>
      <c r="AK9" s="31">
        <v>1</v>
      </c>
      <c r="AL9" s="61" t="s">
        <v>1275</v>
      </c>
    </row>
    <row r="10" spans="1:38" x14ac:dyDescent="0.45">
      <c r="A10" s="161" t="s">
        <v>883</v>
      </c>
      <c r="B10" s="141" t="s">
        <v>1284</v>
      </c>
      <c r="C10" s="141" t="s">
        <v>108</v>
      </c>
      <c r="D10" s="136" t="s">
        <v>473</v>
      </c>
      <c r="E10" s="136" t="s">
        <v>475</v>
      </c>
      <c r="F10" s="169">
        <v>522166</v>
      </c>
      <c r="G10" s="169" t="s">
        <v>206</v>
      </c>
      <c r="H10" s="218">
        <v>261083</v>
      </c>
      <c r="I10" s="136" t="s">
        <v>234</v>
      </c>
      <c r="J10" s="8" t="s">
        <v>235</v>
      </c>
      <c r="K10" t="s">
        <v>229</v>
      </c>
      <c r="L10" s="2">
        <v>44768</v>
      </c>
      <c r="M10" t="s">
        <v>71</v>
      </c>
      <c r="N10" s="2">
        <v>44768</v>
      </c>
      <c r="O10" s="2" t="s">
        <v>71</v>
      </c>
      <c r="P10" s="2" t="s">
        <v>64</v>
      </c>
      <c r="Q10" s="2">
        <v>44774</v>
      </c>
      <c r="R10" s="55">
        <v>261083</v>
      </c>
      <c r="S10" t="s">
        <v>71</v>
      </c>
      <c r="T10" s="2">
        <v>44774</v>
      </c>
      <c r="U10" t="s">
        <v>71</v>
      </c>
      <c r="V10" s="2">
        <v>44775</v>
      </c>
      <c r="W10" s="13">
        <v>8</v>
      </c>
      <c r="X10" s="163">
        <v>0.6</v>
      </c>
      <c r="Y10" s="15" t="s">
        <v>236</v>
      </c>
      <c r="Z10" s="61" t="s">
        <v>22</v>
      </c>
      <c r="AA10" s="65">
        <v>86</v>
      </c>
      <c r="AB10" s="65">
        <v>86</v>
      </c>
      <c r="AC10" s="12">
        <v>86</v>
      </c>
      <c r="AD10" s="12" t="s">
        <v>1273</v>
      </c>
      <c r="AE10" s="12"/>
      <c r="AF10" s="12">
        <v>5</v>
      </c>
      <c r="AG10" s="12" t="s">
        <v>696</v>
      </c>
      <c r="AH10" s="234">
        <v>1</v>
      </c>
      <c r="AJ10" t="s">
        <v>1274</v>
      </c>
      <c r="AK10" s="31">
        <v>2</v>
      </c>
      <c r="AL10" s="61" t="s">
        <v>1275</v>
      </c>
    </row>
    <row r="11" spans="1:38" x14ac:dyDescent="0.45">
      <c r="A11" s="199" t="s">
        <v>883</v>
      </c>
      <c r="B11" s="141" t="s">
        <v>1285</v>
      </c>
      <c r="C11" s="141" t="s">
        <v>108</v>
      </c>
      <c r="D11" s="136" t="s">
        <v>473</v>
      </c>
      <c r="E11" s="136" t="s">
        <v>475</v>
      </c>
      <c r="F11" s="187">
        <v>183222</v>
      </c>
      <c r="G11" s="169" t="s">
        <v>206</v>
      </c>
      <c r="H11" s="219">
        <v>183222</v>
      </c>
      <c r="I11" s="136" t="s">
        <v>237</v>
      </c>
      <c r="J11" s="8" t="s">
        <v>238</v>
      </c>
      <c r="K11" t="s">
        <v>229</v>
      </c>
      <c r="L11" s="2">
        <v>44768</v>
      </c>
      <c r="M11" t="s">
        <v>71</v>
      </c>
      <c r="N11" s="2">
        <v>44769</v>
      </c>
      <c r="O11" s="2" t="s">
        <v>71</v>
      </c>
      <c r="P11" s="2" t="s">
        <v>65</v>
      </c>
      <c r="Q11" s="2">
        <v>44792</v>
      </c>
      <c r="R11" s="55">
        <v>183222</v>
      </c>
      <c r="S11" t="s">
        <v>71</v>
      </c>
      <c r="T11" s="2">
        <v>44792</v>
      </c>
      <c r="U11" t="s">
        <v>71</v>
      </c>
      <c r="V11" s="2">
        <v>44796</v>
      </c>
      <c r="W11" s="13">
        <v>8</v>
      </c>
      <c r="X11" s="163">
        <v>0</v>
      </c>
      <c r="Y11" s="15" t="s">
        <v>239</v>
      </c>
      <c r="Z11" s="61" t="s">
        <v>22</v>
      </c>
      <c r="AA11" s="65">
        <v>85</v>
      </c>
      <c r="AB11" s="65">
        <v>86</v>
      </c>
      <c r="AC11" s="12">
        <v>85</v>
      </c>
      <c r="AD11" s="12" t="s">
        <v>1273</v>
      </c>
      <c r="AE11" s="12"/>
      <c r="AF11" s="12">
        <v>19</v>
      </c>
      <c r="AG11" s="12" t="s">
        <v>696</v>
      </c>
      <c r="AH11" s="234">
        <v>2</v>
      </c>
      <c r="AJ11" t="s">
        <v>1277</v>
      </c>
      <c r="AK11" s="31">
        <v>1</v>
      </c>
      <c r="AL11" s="61" t="s">
        <v>1275</v>
      </c>
    </row>
    <row r="12" spans="1:38" x14ac:dyDescent="0.45">
      <c r="A12" s="161" t="s">
        <v>883</v>
      </c>
      <c r="B12" s="141" t="s">
        <v>1284</v>
      </c>
      <c r="C12" s="141" t="s">
        <v>108</v>
      </c>
      <c r="D12" s="136" t="s">
        <v>473</v>
      </c>
      <c r="E12" s="136" t="s">
        <v>475</v>
      </c>
      <c r="F12" s="169">
        <v>522166</v>
      </c>
      <c r="G12" s="169" t="s">
        <v>206</v>
      </c>
      <c r="H12" s="219">
        <v>261083</v>
      </c>
      <c r="I12" s="136" t="s">
        <v>240</v>
      </c>
      <c r="J12" s="8" t="s">
        <v>235</v>
      </c>
      <c r="K12" t="s">
        <v>229</v>
      </c>
      <c r="L12" s="2">
        <v>44768</v>
      </c>
      <c r="M12" t="s">
        <v>71</v>
      </c>
      <c r="N12" s="2">
        <v>44768</v>
      </c>
      <c r="O12" s="2" t="s">
        <v>71</v>
      </c>
      <c r="P12" s="2" t="s">
        <v>65</v>
      </c>
      <c r="Q12" s="2">
        <v>44774</v>
      </c>
      <c r="R12" s="55">
        <v>261083</v>
      </c>
      <c r="S12" t="s">
        <v>71</v>
      </c>
      <c r="T12" s="2">
        <v>44774</v>
      </c>
      <c r="U12" t="s">
        <v>71</v>
      </c>
      <c r="V12" s="2">
        <v>44775</v>
      </c>
      <c r="W12" s="13">
        <v>8</v>
      </c>
      <c r="X12" s="163">
        <v>0</v>
      </c>
      <c r="Y12" s="15" t="s">
        <v>241</v>
      </c>
      <c r="Z12" s="61" t="s">
        <v>22</v>
      </c>
      <c r="AA12" s="65">
        <v>86</v>
      </c>
      <c r="AB12" s="65">
        <v>86</v>
      </c>
      <c r="AC12" s="12">
        <v>86</v>
      </c>
      <c r="AD12" s="12" t="s">
        <v>1273</v>
      </c>
      <c r="AE12" s="12"/>
      <c r="AF12" s="12">
        <v>5</v>
      </c>
      <c r="AG12" s="12" t="s">
        <v>696</v>
      </c>
      <c r="AH12" s="234">
        <v>1</v>
      </c>
      <c r="AJ12" t="s">
        <v>1274</v>
      </c>
      <c r="AK12" s="31">
        <v>2</v>
      </c>
      <c r="AL12" s="61" t="s">
        <v>1275</v>
      </c>
    </row>
    <row r="13" spans="1:38" ht="28.5" x14ac:dyDescent="0.45">
      <c r="A13" s="199" t="s">
        <v>981</v>
      </c>
      <c r="B13" s="141" t="s">
        <v>1286</v>
      </c>
      <c r="C13" s="141" t="s">
        <v>95</v>
      </c>
      <c r="D13" s="136" t="s">
        <v>511</v>
      </c>
      <c r="E13" s="136" t="s">
        <v>513</v>
      </c>
      <c r="F13" s="169">
        <v>5400000</v>
      </c>
      <c r="G13" s="169" t="s">
        <v>206</v>
      </c>
      <c r="H13" s="217">
        <v>2400000</v>
      </c>
      <c r="I13" s="136" t="s">
        <v>76</v>
      </c>
      <c r="J13" s="129" t="s">
        <v>242</v>
      </c>
      <c r="K13" t="s">
        <v>176</v>
      </c>
      <c r="L13" s="2">
        <v>44604</v>
      </c>
      <c r="M13" t="s">
        <v>71</v>
      </c>
      <c r="N13" s="2">
        <v>44558</v>
      </c>
      <c r="O13" s="2" t="s">
        <v>71</v>
      </c>
      <c r="P13" s="2" t="s">
        <v>65</v>
      </c>
      <c r="Q13" s="2">
        <v>44620</v>
      </c>
      <c r="R13" s="55">
        <v>2400000</v>
      </c>
      <c r="S13" s="140" t="s">
        <v>71</v>
      </c>
      <c r="T13" s="127">
        <v>44663</v>
      </c>
      <c r="U13" s="140" t="s">
        <v>71</v>
      </c>
      <c r="V13" s="127">
        <v>44663</v>
      </c>
      <c r="W13" s="13">
        <v>4</v>
      </c>
      <c r="X13" s="163">
        <v>0.05</v>
      </c>
      <c r="Y13" s="15" t="s">
        <v>243</v>
      </c>
      <c r="Z13" s="61" t="s">
        <v>22</v>
      </c>
      <c r="AA13" s="65">
        <v>296</v>
      </c>
      <c r="AB13" s="65">
        <v>250</v>
      </c>
      <c r="AC13" s="12">
        <v>296</v>
      </c>
      <c r="AD13" s="12" t="s">
        <v>1273</v>
      </c>
      <c r="AE13" s="12">
        <v>105</v>
      </c>
      <c r="AF13" s="12">
        <v>75</v>
      </c>
      <c r="AG13" s="12" t="s">
        <v>696</v>
      </c>
      <c r="AH13" s="234">
        <v>31</v>
      </c>
      <c r="AJ13" t="s">
        <v>1277</v>
      </c>
      <c r="AK13" s="31">
        <v>1</v>
      </c>
      <c r="AL13" s="61" t="s">
        <v>1275</v>
      </c>
    </row>
    <row r="14" spans="1:38" x14ac:dyDescent="0.45">
      <c r="A14" s="161" t="s">
        <v>1179</v>
      </c>
      <c r="B14" s="141" t="s">
        <v>1287</v>
      </c>
      <c r="C14" s="141" t="s">
        <v>106</v>
      </c>
      <c r="D14" s="136" t="s">
        <v>556</v>
      </c>
      <c r="E14" s="136" t="s">
        <v>561</v>
      </c>
      <c r="F14" s="169">
        <v>2154578.606060606</v>
      </c>
      <c r="G14" s="169" t="s">
        <v>206</v>
      </c>
      <c r="H14" s="219">
        <v>714645</v>
      </c>
      <c r="I14" s="136" t="s">
        <v>244</v>
      </c>
      <c r="J14" s="8" t="s">
        <v>245</v>
      </c>
      <c r="K14" t="s">
        <v>229</v>
      </c>
      <c r="L14" s="2">
        <v>44729</v>
      </c>
      <c r="M14" t="s">
        <v>71</v>
      </c>
      <c r="N14" s="2">
        <v>44734</v>
      </c>
      <c r="O14" s="2" t="s">
        <v>71</v>
      </c>
      <c r="P14" s="2" t="s">
        <v>65</v>
      </c>
      <c r="Q14" s="2">
        <v>44736</v>
      </c>
      <c r="R14" s="55">
        <v>714645</v>
      </c>
      <c r="S14" s="140" t="s">
        <v>71</v>
      </c>
      <c r="T14" s="127">
        <v>44736</v>
      </c>
      <c r="U14" s="140" t="s">
        <v>71</v>
      </c>
      <c r="V14" s="127">
        <v>44746</v>
      </c>
      <c r="W14" s="13">
        <v>7</v>
      </c>
      <c r="X14" s="164">
        <v>0.2</v>
      </c>
      <c r="Y14" s="15" t="s">
        <v>246</v>
      </c>
      <c r="Z14" s="61" t="s">
        <v>22</v>
      </c>
      <c r="AA14" s="65">
        <v>120</v>
      </c>
      <c r="AB14" s="65">
        <v>125</v>
      </c>
      <c r="AC14" s="12">
        <v>120</v>
      </c>
      <c r="AD14" s="12" t="s">
        <v>1273</v>
      </c>
      <c r="AE14" s="12"/>
      <c r="AF14" s="12">
        <v>8</v>
      </c>
      <c r="AG14" s="12" t="s">
        <v>696</v>
      </c>
      <c r="AH14" s="234">
        <v>6</v>
      </c>
      <c r="AJ14" t="s">
        <v>1274</v>
      </c>
      <c r="AK14" s="31">
        <v>2</v>
      </c>
      <c r="AL14" s="61" t="s">
        <v>1275</v>
      </c>
    </row>
    <row r="15" spans="1:38" x14ac:dyDescent="0.45">
      <c r="A15" s="161" t="s">
        <v>1179</v>
      </c>
      <c r="B15" s="141" t="s">
        <v>1288</v>
      </c>
      <c r="C15" s="141" t="s">
        <v>106</v>
      </c>
      <c r="D15" s="136" t="s">
        <v>556</v>
      </c>
      <c r="E15" s="136" t="s">
        <v>561</v>
      </c>
      <c r="F15" s="169">
        <v>2500000</v>
      </c>
      <c r="G15" s="169" t="s">
        <v>206</v>
      </c>
      <c r="H15" s="225">
        <v>2500000</v>
      </c>
      <c r="I15" s="136" t="s">
        <v>247</v>
      </c>
      <c r="J15" s="8" t="s">
        <v>248</v>
      </c>
      <c r="K15" t="s">
        <v>249</v>
      </c>
      <c r="L15" s="2">
        <v>44803</v>
      </c>
      <c r="M15" t="s">
        <v>71</v>
      </c>
      <c r="N15" s="2">
        <v>44803</v>
      </c>
      <c r="O15" s="2" t="s">
        <v>71</v>
      </c>
      <c r="P15" s="2" t="s">
        <v>64</v>
      </c>
      <c r="Q15" s="2">
        <v>44803</v>
      </c>
      <c r="R15" s="55">
        <v>2500000</v>
      </c>
      <c r="S15" s="140" t="s">
        <v>71</v>
      </c>
      <c r="T15" s="127">
        <v>44803</v>
      </c>
      <c r="U15" s="140" t="s">
        <v>71</v>
      </c>
      <c r="V15" s="127">
        <v>44806</v>
      </c>
      <c r="W15" s="13">
        <v>9</v>
      </c>
      <c r="X15" s="164">
        <v>0.89</v>
      </c>
      <c r="Y15" s="15" t="s">
        <v>250</v>
      </c>
      <c r="Z15" s="61" t="s">
        <v>22</v>
      </c>
      <c r="AA15" s="65">
        <v>51</v>
      </c>
      <c r="AB15" s="65">
        <v>51</v>
      </c>
      <c r="AC15" s="12">
        <v>51</v>
      </c>
      <c r="AD15" s="12" t="s">
        <v>1273</v>
      </c>
      <c r="AE15" s="12"/>
      <c r="AF15" s="12">
        <v>3</v>
      </c>
      <c r="AG15" s="12" t="s">
        <v>696</v>
      </c>
      <c r="AH15" s="234">
        <v>3</v>
      </c>
      <c r="AJ15" t="s">
        <v>1277</v>
      </c>
      <c r="AK15" s="31">
        <v>1</v>
      </c>
      <c r="AL15" s="61" t="s">
        <v>1275</v>
      </c>
    </row>
    <row r="16" spans="1:38" x14ac:dyDescent="0.45">
      <c r="A16" s="161" t="s">
        <v>1179</v>
      </c>
      <c r="B16" s="141" t="s">
        <v>1289</v>
      </c>
      <c r="C16" s="141" t="s">
        <v>106</v>
      </c>
      <c r="D16" s="136" t="s">
        <v>556</v>
      </c>
      <c r="E16" s="136" t="s">
        <v>561</v>
      </c>
      <c r="F16" s="169">
        <v>542235</v>
      </c>
      <c r="G16" s="169" t="s">
        <v>206</v>
      </c>
      <c r="H16" s="169">
        <v>542235</v>
      </c>
      <c r="I16" s="136" t="s">
        <v>251</v>
      </c>
      <c r="J16" s="8" t="s">
        <v>252</v>
      </c>
      <c r="K16" t="s">
        <v>176</v>
      </c>
      <c r="L16" s="2">
        <v>44817</v>
      </c>
      <c r="M16" t="s">
        <v>71</v>
      </c>
      <c r="N16" s="2">
        <v>44817</v>
      </c>
      <c r="O16" s="2" t="s">
        <v>71</v>
      </c>
      <c r="P16" s="2" t="s">
        <v>66</v>
      </c>
      <c r="Q16" s="2">
        <v>44817</v>
      </c>
      <c r="R16" s="55">
        <v>542235</v>
      </c>
      <c r="S16" s="140" t="s">
        <v>71</v>
      </c>
      <c r="T16" s="127">
        <v>44817</v>
      </c>
      <c r="U16" s="140" t="s">
        <v>71</v>
      </c>
      <c r="V16" s="239">
        <v>44827</v>
      </c>
      <c r="W16" s="13">
        <v>9</v>
      </c>
      <c r="X16" s="164"/>
      <c r="Y16" s="15" t="s">
        <v>253</v>
      </c>
      <c r="Z16" s="61" t="s">
        <v>22</v>
      </c>
      <c r="AA16" s="65">
        <v>37</v>
      </c>
      <c r="AB16" s="65">
        <v>37</v>
      </c>
      <c r="AC16" s="12">
        <v>37</v>
      </c>
      <c r="AD16" s="12" t="s">
        <v>1273</v>
      </c>
      <c r="AE16" s="12"/>
      <c r="AF16" s="12">
        <v>8</v>
      </c>
      <c r="AG16" s="12">
        <v>8</v>
      </c>
      <c r="AH16" s="234" t="s">
        <v>696</v>
      </c>
      <c r="AJ16" t="s">
        <v>1277</v>
      </c>
      <c r="AK16" s="31">
        <v>1</v>
      </c>
      <c r="AL16" s="61" t="s">
        <v>1275</v>
      </c>
    </row>
    <row r="17" spans="1:38" x14ac:dyDescent="0.45">
      <c r="A17" s="199" t="s">
        <v>1179</v>
      </c>
      <c r="B17" s="141" t="s">
        <v>1287</v>
      </c>
      <c r="C17" s="141" t="s">
        <v>106</v>
      </c>
      <c r="D17" s="136" t="s">
        <v>556</v>
      </c>
      <c r="E17" s="136" t="s">
        <v>561</v>
      </c>
      <c r="F17" s="169">
        <v>2154578.606060606</v>
      </c>
      <c r="G17" s="169" t="s">
        <v>206</v>
      </c>
      <c r="H17" s="219">
        <v>1984579</v>
      </c>
      <c r="I17" s="136" t="s">
        <v>254</v>
      </c>
      <c r="J17" s="8" t="s">
        <v>245</v>
      </c>
      <c r="K17" t="s">
        <v>229</v>
      </c>
      <c r="L17" s="2">
        <v>44729</v>
      </c>
      <c r="M17" t="s">
        <v>71</v>
      </c>
      <c r="N17" s="2">
        <v>44740</v>
      </c>
      <c r="O17" s="2" t="s">
        <v>71</v>
      </c>
      <c r="P17" s="2" t="s">
        <v>64</v>
      </c>
      <c r="Q17" s="2">
        <v>44740</v>
      </c>
      <c r="R17" s="55">
        <v>1984579</v>
      </c>
      <c r="S17" s="140" t="s">
        <v>71</v>
      </c>
      <c r="T17" s="127">
        <v>44740</v>
      </c>
      <c r="U17" s="140" t="s">
        <v>71</v>
      </c>
      <c r="V17" s="127">
        <v>44743</v>
      </c>
      <c r="W17" s="13">
        <v>7</v>
      </c>
      <c r="X17" s="163">
        <v>0.89</v>
      </c>
      <c r="Y17" s="15" t="s">
        <v>255</v>
      </c>
      <c r="Z17" s="61" t="s">
        <v>22</v>
      </c>
      <c r="AA17" s="65">
        <v>114</v>
      </c>
      <c r="AB17" s="65">
        <v>125</v>
      </c>
      <c r="AC17" s="12">
        <v>114</v>
      </c>
      <c r="AD17" s="12" t="s">
        <v>1273</v>
      </c>
      <c r="AE17" s="12"/>
      <c r="AF17" s="12">
        <v>3</v>
      </c>
      <c r="AG17" s="12" t="s">
        <v>696</v>
      </c>
      <c r="AH17" s="234">
        <v>3</v>
      </c>
      <c r="AJ17" t="s">
        <v>1274</v>
      </c>
      <c r="AK17" s="31">
        <v>2</v>
      </c>
      <c r="AL17" s="61" t="s">
        <v>1275</v>
      </c>
    </row>
    <row r="18" spans="1:38" x14ac:dyDescent="0.45">
      <c r="A18" s="161" t="s">
        <v>824</v>
      </c>
      <c r="B18" s="141" t="s">
        <v>1290</v>
      </c>
      <c r="C18" s="141" t="s">
        <v>92</v>
      </c>
      <c r="D18" s="136" t="s">
        <v>456</v>
      </c>
      <c r="E18" s="136" t="s">
        <v>458</v>
      </c>
      <c r="F18" s="169">
        <v>500000</v>
      </c>
      <c r="G18" s="169" t="s">
        <v>206</v>
      </c>
      <c r="H18" s="217">
        <v>500000</v>
      </c>
      <c r="I18" s="136" t="s">
        <v>256</v>
      </c>
      <c r="J18" t="s">
        <v>257</v>
      </c>
      <c r="L18" s="2">
        <v>44515</v>
      </c>
      <c r="M18" t="s">
        <v>71</v>
      </c>
      <c r="N18" s="2">
        <v>44558</v>
      </c>
      <c r="O18" t="s">
        <v>71</v>
      </c>
      <c r="P18" t="s">
        <v>64</v>
      </c>
      <c r="Q18" s="2">
        <v>44560</v>
      </c>
      <c r="R18" s="55">
        <v>500000</v>
      </c>
      <c r="S18" t="s">
        <v>71</v>
      </c>
      <c r="T18" s="2">
        <v>44924</v>
      </c>
      <c r="U18" t="s">
        <v>71</v>
      </c>
      <c r="V18" s="2">
        <v>44563</v>
      </c>
      <c r="W18" s="13">
        <v>1</v>
      </c>
      <c r="X18" s="163">
        <v>0.86</v>
      </c>
      <c r="Z18" s="61" t="s">
        <v>22</v>
      </c>
      <c r="AA18" s="12">
        <v>296</v>
      </c>
      <c r="AB18" s="12">
        <v>339</v>
      </c>
      <c r="AC18" s="12">
        <v>296</v>
      </c>
      <c r="AD18" s="12" t="s">
        <v>1273</v>
      </c>
      <c r="AE18" s="12">
        <v>5</v>
      </c>
      <c r="AF18" s="12">
        <v>3</v>
      </c>
      <c r="AG18" s="12" t="s">
        <v>696</v>
      </c>
      <c r="AH18" s="234">
        <v>1</v>
      </c>
      <c r="AJ18" t="s">
        <v>1277</v>
      </c>
      <c r="AK18" s="31">
        <v>1</v>
      </c>
      <c r="AL18" s="61" t="s">
        <v>1275</v>
      </c>
    </row>
    <row r="19" spans="1:38" x14ac:dyDescent="0.45">
      <c r="A19" s="199" t="s">
        <v>1263</v>
      </c>
      <c r="B19" s="141" t="s">
        <v>1291</v>
      </c>
      <c r="C19" s="141" t="s">
        <v>93</v>
      </c>
      <c r="D19" s="136" t="s">
        <v>476</v>
      </c>
      <c r="E19" s="141" t="s">
        <v>478</v>
      </c>
      <c r="F19" s="171">
        <v>5390938</v>
      </c>
      <c r="G19" s="169" t="s">
        <v>206</v>
      </c>
      <c r="H19" s="217">
        <v>0</v>
      </c>
      <c r="I19" s="141" t="s">
        <v>258</v>
      </c>
      <c r="J19" s="8" t="s">
        <v>259</v>
      </c>
      <c r="K19" t="s">
        <v>176</v>
      </c>
      <c r="L19" s="2">
        <v>44725</v>
      </c>
      <c r="M19" t="s">
        <v>72</v>
      </c>
      <c r="N19" s="2"/>
      <c r="O19" t="s">
        <v>72</v>
      </c>
      <c r="Q19" s="2"/>
      <c r="R19" s="55">
        <v>0</v>
      </c>
      <c r="S19" t="s">
        <v>72</v>
      </c>
      <c r="T19" s="2"/>
      <c r="U19" t="s">
        <v>72</v>
      </c>
      <c r="V19" s="2"/>
      <c r="W19" s="13">
        <v>1</v>
      </c>
      <c r="X19" s="163"/>
      <c r="Y19" t="s">
        <v>260</v>
      </c>
      <c r="Z19" s="61" t="s">
        <v>14</v>
      </c>
      <c r="AA19" s="65">
        <v>44854</v>
      </c>
      <c r="AB19" s="65">
        <v>129</v>
      </c>
      <c r="AC19" s="12" t="s">
        <v>1273</v>
      </c>
      <c r="AD19" s="12" t="s">
        <v>1273</v>
      </c>
      <c r="AE19" s="12"/>
      <c r="AF19" s="12" t="s">
        <v>696</v>
      </c>
      <c r="AG19" s="12" t="s">
        <v>696</v>
      </c>
      <c r="AH19" s="234" t="s">
        <v>696</v>
      </c>
      <c r="AJ19" t="s">
        <v>1277</v>
      </c>
      <c r="AK19" s="31">
        <v>1</v>
      </c>
      <c r="AL19" s="61">
        <v>129</v>
      </c>
    </row>
    <row r="20" spans="1:38" x14ac:dyDescent="0.45">
      <c r="A20" s="199" t="s">
        <v>1263</v>
      </c>
      <c r="B20" s="141" t="s">
        <v>1292</v>
      </c>
      <c r="C20" s="141" t="s">
        <v>93</v>
      </c>
      <c r="D20" s="136" t="s">
        <v>476</v>
      </c>
      <c r="E20" s="141" t="s">
        <v>478</v>
      </c>
      <c r="F20" s="171">
        <v>8058093</v>
      </c>
      <c r="G20" s="169" t="s">
        <v>138</v>
      </c>
      <c r="H20" s="171">
        <v>8058093</v>
      </c>
      <c r="I20" s="141" t="s">
        <v>261</v>
      </c>
      <c r="J20" s="8" t="s">
        <v>262</v>
      </c>
      <c r="K20" t="s">
        <v>176</v>
      </c>
      <c r="L20" s="2">
        <v>44614</v>
      </c>
      <c r="M20" t="s">
        <v>71</v>
      </c>
      <c r="N20" s="2">
        <v>44614</v>
      </c>
      <c r="O20" t="s">
        <v>71</v>
      </c>
      <c r="P20" t="s">
        <v>66</v>
      </c>
      <c r="Q20" s="2">
        <v>44614</v>
      </c>
      <c r="R20" s="55">
        <v>8058093</v>
      </c>
      <c r="S20" t="s">
        <v>71</v>
      </c>
      <c r="T20" s="2">
        <v>44614</v>
      </c>
      <c r="U20" t="s">
        <v>72</v>
      </c>
      <c r="V20" s="2"/>
      <c r="W20" s="13">
        <v>1</v>
      </c>
      <c r="X20" s="163"/>
      <c r="Y20" t="s">
        <v>263</v>
      </c>
      <c r="Z20" s="61" t="s">
        <v>84</v>
      </c>
      <c r="AA20" s="65">
        <v>240</v>
      </c>
      <c r="AB20" s="65">
        <v>240</v>
      </c>
      <c r="AC20" s="12">
        <v>240</v>
      </c>
      <c r="AD20" s="12">
        <v>240</v>
      </c>
      <c r="AE20" s="12"/>
      <c r="AF20" s="12" t="s">
        <v>696</v>
      </c>
      <c r="AG20" s="12" t="s">
        <v>696</v>
      </c>
      <c r="AH20" s="234" t="s">
        <v>696</v>
      </c>
      <c r="AJ20" t="s">
        <v>1277</v>
      </c>
      <c r="AK20" s="31">
        <v>1</v>
      </c>
      <c r="AL20" s="61">
        <v>240</v>
      </c>
    </row>
    <row r="21" spans="1:38" x14ac:dyDescent="0.45">
      <c r="A21" s="161" t="s">
        <v>1263</v>
      </c>
      <c r="B21" s="141" t="s">
        <v>1293</v>
      </c>
      <c r="C21" s="141" t="s">
        <v>93</v>
      </c>
      <c r="D21" s="136" t="s">
        <v>476</v>
      </c>
      <c r="E21" s="141" t="s">
        <v>478</v>
      </c>
      <c r="F21" s="171">
        <v>8048614</v>
      </c>
      <c r="G21" s="169" t="s">
        <v>206</v>
      </c>
      <c r="H21" s="220">
        <v>3000000</v>
      </c>
      <c r="I21" s="141" t="s">
        <v>264</v>
      </c>
      <c r="J21" t="s">
        <v>265</v>
      </c>
      <c r="K21" t="s">
        <v>266</v>
      </c>
      <c r="L21" s="2">
        <v>44613</v>
      </c>
      <c r="M21" t="s">
        <v>71</v>
      </c>
      <c r="N21" s="2">
        <v>44627</v>
      </c>
      <c r="O21" t="s">
        <v>71</v>
      </c>
      <c r="P21" t="s">
        <v>64</v>
      </c>
      <c r="Q21" s="2">
        <v>44628</v>
      </c>
      <c r="R21" s="55">
        <v>3000000</v>
      </c>
      <c r="S21" t="s">
        <v>71</v>
      </c>
      <c r="T21" s="2">
        <v>44631</v>
      </c>
      <c r="U21" t="s">
        <v>71</v>
      </c>
      <c r="V21" s="2">
        <v>44635</v>
      </c>
      <c r="W21" s="13">
        <v>3</v>
      </c>
      <c r="X21" s="163">
        <v>0.99</v>
      </c>
      <c r="Y21" t="s">
        <v>267</v>
      </c>
      <c r="Z21" s="61" t="s">
        <v>22</v>
      </c>
      <c r="AA21" s="12">
        <v>227</v>
      </c>
      <c r="AB21" s="12">
        <v>241</v>
      </c>
      <c r="AC21" s="12">
        <v>227</v>
      </c>
      <c r="AD21" s="12" t="s">
        <v>1273</v>
      </c>
      <c r="AE21" s="12">
        <v>8</v>
      </c>
      <c r="AF21" s="12">
        <v>6</v>
      </c>
      <c r="AG21" s="12" t="s">
        <v>696</v>
      </c>
      <c r="AH21" s="234">
        <v>5</v>
      </c>
      <c r="AJ21" t="s">
        <v>1274</v>
      </c>
      <c r="AK21" s="31">
        <v>3</v>
      </c>
      <c r="AL21" s="61" t="s">
        <v>1275</v>
      </c>
    </row>
    <row r="22" spans="1:38" x14ac:dyDescent="0.45">
      <c r="A22" s="199" t="s">
        <v>1263</v>
      </c>
      <c r="B22" s="141" t="s">
        <v>1293</v>
      </c>
      <c r="C22" s="141" t="s">
        <v>93</v>
      </c>
      <c r="D22" s="141" t="s">
        <v>476</v>
      </c>
      <c r="E22" s="158" t="s">
        <v>478</v>
      </c>
      <c r="F22" s="171">
        <v>8048614</v>
      </c>
      <c r="G22" s="171" t="s">
        <v>206</v>
      </c>
      <c r="H22" s="221">
        <v>740012</v>
      </c>
      <c r="I22" s="67" t="s">
        <v>76</v>
      </c>
      <c r="J22" s="160" t="s">
        <v>265</v>
      </c>
      <c r="K22" t="s">
        <v>176</v>
      </c>
      <c r="L22" s="2">
        <v>44613</v>
      </c>
      <c r="M22" t="s">
        <v>71</v>
      </c>
      <c r="N22" s="2">
        <v>44627</v>
      </c>
      <c r="O22" t="s">
        <v>71</v>
      </c>
      <c r="P22" t="s">
        <v>64</v>
      </c>
      <c r="Q22" s="2">
        <v>44628</v>
      </c>
      <c r="R22" s="55">
        <v>740012</v>
      </c>
      <c r="S22" t="s">
        <v>71</v>
      </c>
      <c r="T22" s="2">
        <v>44641</v>
      </c>
      <c r="U22" t="s">
        <v>71</v>
      </c>
      <c r="V22" s="2">
        <v>44638</v>
      </c>
      <c r="W22" s="13">
        <v>3</v>
      </c>
      <c r="X22" s="163">
        <v>0.99</v>
      </c>
      <c r="Y22" s="200"/>
      <c r="Z22" s="61" t="s">
        <v>22</v>
      </c>
      <c r="AA22" s="12">
        <v>227</v>
      </c>
      <c r="AB22" s="12">
        <v>241</v>
      </c>
      <c r="AC22" s="12">
        <v>227</v>
      </c>
      <c r="AD22" s="201" t="s">
        <v>1273</v>
      </c>
      <c r="AE22" s="12">
        <v>11</v>
      </c>
      <c r="AF22" s="12">
        <v>9</v>
      </c>
      <c r="AG22" s="160" t="s">
        <v>696</v>
      </c>
      <c r="AH22" s="234">
        <v>8</v>
      </c>
      <c r="AI22" s="160" t="s">
        <v>268</v>
      </c>
      <c r="AJ22" t="s">
        <v>1274</v>
      </c>
      <c r="AK22" s="200">
        <v>3</v>
      </c>
      <c r="AL22" s="61" t="s">
        <v>1275</v>
      </c>
    </row>
    <row r="23" spans="1:38" x14ac:dyDescent="0.45">
      <c r="A23" s="161" t="s">
        <v>904</v>
      </c>
      <c r="B23" s="141" t="s">
        <v>1294</v>
      </c>
      <c r="C23" s="141" t="s">
        <v>94</v>
      </c>
      <c r="D23" s="136" t="s">
        <v>501</v>
      </c>
      <c r="E23" s="136" t="s">
        <v>460</v>
      </c>
      <c r="F23" s="171">
        <v>3458028</v>
      </c>
      <c r="G23" s="169" t="s">
        <v>206</v>
      </c>
      <c r="H23" s="220">
        <v>3458028</v>
      </c>
      <c r="I23" s="136" t="s">
        <v>269</v>
      </c>
      <c r="J23" t="s">
        <v>270</v>
      </c>
      <c r="K23" t="s">
        <v>229</v>
      </c>
      <c r="L23" s="2">
        <v>44600</v>
      </c>
      <c r="M23" t="s">
        <v>71</v>
      </c>
      <c r="N23" s="2">
        <v>44610</v>
      </c>
      <c r="O23" t="s">
        <v>71</v>
      </c>
      <c r="P23" t="s">
        <v>64</v>
      </c>
      <c r="Q23" s="2">
        <v>44614</v>
      </c>
      <c r="R23" s="55">
        <v>3458028</v>
      </c>
      <c r="S23" t="s">
        <v>71</v>
      </c>
      <c r="T23" s="2">
        <v>44614</v>
      </c>
      <c r="U23" t="s">
        <v>71</v>
      </c>
      <c r="V23" s="2">
        <v>44620</v>
      </c>
      <c r="W23" s="13">
        <v>2</v>
      </c>
      <c r="X23" s="163">
        <v>0.73</v>
      </c>
      <c r="Y23" t="s">
        <v>271</v>
      </c>
      <c r="Z23" s="61" t="s">
        <v>22</v>
      </c>
      <c r="AA23" s="12">
        <v>244</v>
      </c>
      <c r="AB23" s="12">
        <v>254</v>
      </c>
      <c r="AC23" s="12">
        <v>244</v>
      </c>
      <c r="AD23" s="12" t="s">
        <v>1273</v>
      </c>
      <c r="AE23" s="12">
        <v>10</v>
      </c>
      <c r="AF23" s="12">
        <v>6</v>
      </c>
      <c r="AG23" s="12" t="s">
        <v>696</v>
      </c>
      <c r="AH23" s="234">
        <v>4</v>
      </c>
      <c r="AJ23" t="s">
        <v>1277</v>
      </c>
      <c r="AK23" s="31">
        <v>1</v>
      </c>
      <c r="AL23" s="61" t="s">
        <v>1275</v>
      </c>
    </row>
    <row r="24" spans="1:38" x14ac:dyDescent="0.45">
      <c r="A24" s="199" t="s">
        <v>904</v>
      </c>
      <c r="B24" s="141" t="s">
        <v>1295</v>
      </c>
      <c r="C24" s="141" t="s">
        <v>94</v>
      </c>
      <c r="D24" s="136" t="s">
        <v>501</v>
      </c>
      <c r="E24" s="136" t="s">
        <v>460</v>
      </c>
      <c r="F24" s="171">
        <v>4983271</v>
      </c>
      <c r="G24" s="169" t="s">
        <v>206</v>
      </c>
      <c r="H24" s="220">
        <v>4983271</v>
      </c>
      <c r="I24" s="136" t="s">
        <v>272</v>
      </c>
      <c r="J24" s="8" t="s">
        <v>273</v>
      </c>
      <c r="K24" t="s">
        <v>229</v>
      </c>
      <c r="L24" s="2">
        <v>44768</v>
      </c>
      <c r="M24" t="s">
        <v>71</v>
      </c>
      <c r="N24" s="2">
        <v>44768</v>
      </c>
      <c r="O24" t="s">
        <v>71</v>
      </c>
      <c r="P24" t="s">
        <v>64</v>
      </c>
      <c r="Q24" s="2">
        <v>44768</v>
      </c>
      <c r="R24" s="55">
        <v>4983271</v>
      </c>
      <c r="S24" t="s">
        <v>71</v>
      </c>
      <c r="T24" s="2">
        <v>44783</v>
      </c>
      <c r="U24" t="s">
        <v>71</v>
      </c>
      <c r="V24" s="2">
        <v>44783</v>
      </c>
      <c r="W24" s="13">
        <v>8</v>
      </c>
      <c r="X24" s="163">
        <v>0.73</v>
      </c>
      <c r="Y24" t="s">
        <v>274</v>
      </c>
      <c r="Z24" s="61" t="s">
        <v>22</v>
      </c>
      <c r="AA24" s="65">
        <v>86</v>
      </c>
      <c r="AB24" s="65">
        <v>86</v>
      </c>
      <c r="AC24" s="12">
        <v>86</v>
      </c>
      <c r="AD24" s="12" t="s">
        <v>1273</v>
      </c>
      <c r="AE24" s="12"/>
      <c r="AF24" s="12">
        <v>11</v>
      </c>
      <c r="AG24" s="12" t="s">
        <v>696</v>
      </c>
      <c r="AH24" s="234">
        <v>11</v>
      </c>
      <c r="AJ24" t="s">
        <v>1277</v>
      </c>
      <c r="AK24" s="31">
        <v>1</v>
      </c>
      <c r="AL24" s="61" t="s">
        <v>1275</v>
      </c>
    </row>
    <row r="25" spans="1:38" x14ac:dyDescent="0.45">
      <c r="A25" s="161" t="s">
        <v>904</v>
      </c>
      <c r="B25" s="141" t="s">
        <v>1296</v>
      </c>
      <c r="C25" s="141" t="s">
        <v>94</v>
      </c>
      <c r="D25" s="136" t="s">
        <v>501</v>
      </c>
      <c r="E25" s="136" t="s">
        <v>460</v>
      </c>
      <c r="F25" s="171">
        <v>898279</v>
      </c>
      <c r="G25" s="169" t="s">
        <v>206</v>
      </c>
      <c r="H25" s="220">
        <v>898279</v>
      </c>
      <c r="I25" s="136" t="s">
        <v>275</v>
      </c>
      <c r="J25" s="8" t="s">
        <v>276</v>
      </c>
      <c r="K25" t="s">
        <v>229</v>
      </c>
      <c r="L25" s="2">
        <v>44768</v>
      </c>
      <c r="M25" t="s">
        <v>72</v>
      </c>
      <c r="N25" s="2"/>
      <c r="O25" t="s">
        <v>72</v>
      </c>
      <c r="Q25" s="2"/>
      <c r="R25" s="55">
        <v>898279</v>
      </c>
      <c r="S25" t="s">
        <v>72</v>
      </c>
      <c r="T25" s="2">
        <v>0</v>
      </c>
      <c r="U25" t="s">
        <v>72</v>
      </c>
      <c r="V25" s="2"/>
      <c r="W25" s="13">
        <v>1</v>
      </c>
      <c r="X25" s="163"/>
      <c r="Y25" t="s">
        <v>277</v>
      </c>
      <c r="Z25" s="61" t="s">
        <v>14</v>
      </c>
      <c r="AA25" s="65">
        <v>44854</v>
      </c>
      <c r="AB25" s="65">
        <v>86</v>
      </c>
      <c r="AC25" s="12" t="s">
        <v>1273</v>
      </c>
      <c r="AD25" s="12" t="s">
        <v>1273</v>
      </c>
      <c r="AE25" s="12"/>
      <c r="AF25" s="12" t="s">
        <v>696</v>
      </c>
      <c r="AG25" s="12" t="s">
        <v>696</v>
      </c>
      <c r="AH25" s="234" t="s">
        <v>696</v>
      </c>
      <c r="AJ25" t="s">
        <v>1277</v>
      </c>
      <c r="AK25" s="31">
        <v>1</v>
      </c>
      <c r="AL25" s="61">
        <v>86</v>
      </c>
    </row>
    <row r="26" spans="1:38" x14ac:dyDescent="0.45">
      <c r="A26" s="199" t="s">
        <v>904</v>
      </c>
      <c r="B26" s="141" t="s">
        <v>1297</v>
      </c>
      <c r="C26" s="141" t="s">
        <v>94</v>
      </c>
      <c r="D26" s="141" t="s">
        <v>501</v>
      </c>
      <c r="E26" s="158" t="s">
        <v>460</v>
      </c>
      <c r="F26" s="171">
        <v>3000000</v>
      </c>
      <c r="G26" s="158" t="s">
        <v>206</v>
      </c>
      <c r="H26" s="221">
        <v>4390890</v>
      </c>
      <c r="I26" s="202" t="s">
        <v>278</v>
      </c>
      <c r="J26" s="67" t="s">
        <v>279</v>
      </c>
      <c r="K26" s="203" t="s">
        <v>229</v>
      </c>
      <c r="L26" s="67">
        <v>44721</v>
      </c>
      <c r="M26" s="203" t="s">
        <v>72</v>
      </c>
      <c r="N26" s="67"/>
      <c r="O26" s="67" t="s">
        <v>72</v>
      </c>
      <c r="P26" s="203"/>
      <c r="Q26" s="204"/>
      <c r="R26" s="67">
        <v>4390890</v>
      </c>
      <c r="S26" s="203" t="s">
        <v>72</v>
      </c>
      <c r="T26" s="67"/>
      <c r="U26" s="203" t="s">
        <v>72</v>
      </c>
      <c r="V26" s="205"/>
      <c r="W26" s="206">
        <v>1</v>
      </c>
      <c r="X26" s="67"/>
      <c r="Y26" s="207" t="s">
        <v>280</v>
      </c>
      <c r="Z26" s="208" t="s">
        <v>14</v>
      </c>
      <c r="AA26" s="208">
        <v>44854</v>
      </c>
      <c r="AB26" s="209">
        <v>133</v>
      </c>
      <c r="AC26" s="209" t="s">
        <v>1273</v>
      </c>
      <c r="AD26" s="209" t="s">
        <v>1273</v>
      </c>
      <c r="AE26" s="209"/>
      <c r="AF26" s="209" t="s">
        <v>696</v>
      </c>
      <c r="AG26" s="67" t="s">
        <v>696</v>
      </c>
      <c r="AH26" s="234" t="s">
        <v>696</v>
      </c>
      <c r="AI26" s="67"/>
      <c r="AJ26" s="210" t="s">
        <v>1277</v>
      </c>
      <c r="AK26" s="207">
        <v>1</v>
      </c>
      <c r="AL26" s="207">
        <v>133</v>
      </c>
    </row>
    <row r="27" spans="1:38" x14ac:dyDescent="0.45">
      <c r="A27" s="161" t="s">
        <v>1263</v>
      </c>
      <c r="B27" s="141" t="s">
        <v>1293</v>
      </c>
      <c r="C27" s="141" t="s">
        <v>93</v>
      </c>
      <c r="D27" s="136" t="s">
        <v>476</v>
      </c>
      <c r="E27" s="141" t="s">
        <v>478</v>
      </c>
      <c r="F27" s="171">
        <v>8048614</v>
      </c>
      <c r="G27" s="169" t="s">
        <v>206</v>
      </c>
      <c r="H27" s="220">
        <v>1144000</v>
      </c>
      <c r="I27" s="141" t="s">
        <v>76</v>
      </c>
      <c r="J27" t="s">
        <v>265</v>
      </c>
      <c r="K27" t="s">
        <v>176</v>
      </c>
      <c r="L27" s="2">
        <v>44613</v>
      </c>
      <c r="M27" t="s">
        <v>71</v>
      </c>
      <c r="N27" s="2">
        <v>44627</v>
      </c>
      <c r="O27" t="s">
        <v>71</v>
      </c>
      <c r="P27" t="s">
        <v>65</v>
      </c>
      <c r="Q27" s="2">
        <v>44628</v>
      </c>
      <c r="R27" s="55">
        <v>1144000</v>
      </c>
      <c r="S27" t="s">
        <v>71</v>
      </c>
      <c r="T27" s="2">
        <v>44631</v>
      </c>
      <c r="U27" t="s">
        <v>71</v>
      </c>
      <c r="V27" s="2">
        <v>44629</v>
      </c>
      <c r="W27" s="13">
        <v>3</v>
      </c>
      <c r="X27" s="163">
        <v>0.69</v>
      </c>
      <c r="Y27" s="15" t="s">
        <v>281</v>
      </c>
      <c r="Z27" s="61" t="s">
        <v>22</v>
      </c>
      <c r="AA27" s="12">
        <v>227</v>
      </c>
      <c r="AB27" s="12">
        <v>241</v>
      </c>
      <c r="AC27" s="12">
        <v>227</v>
      </c>
      <c r="AD27" s="12" t="s">
        <v>1273</v>
      </c>
      <c r="AE27" s="12">
        <v>2</v>
      </c>
      <c r="AF27" s="12">
        <v>2</v>
      </c>
      <c r="AG27" s="12" t="s">
        <v>696</v>
      </c>
      <c r="AH27" s="234">
        <v>1</v>
      </c>
      <c r="AI27" t="s">
        <v>282</v>
      </c>
      <c r="AJ27" t="s">
        <v>1274</v>
      </c>
      <c r="AK27" s="31">
        <v>3</v>
      </c>
      <c r="AL27" s="61" t="s">
        <v>1275</v>
      </c>
    </row>
    <row r="28" spans="1:38" s="61" customFormat="1" x14ac:dyDescent="0.45">
      <c r="A28" s="211" t="s">
        <v>1101</v>
      </c>
      <c r="B28" s="212" t="s">
        <v>1298</v>
      </c>
      <c r="C28" s="212" t="s">
        <v>96</v>
      </c>
      <c r="D28" s="136" t="s">
        <v>552</v>
      </c>
      <c r="E28" s="136">
        <v>0</v>
      </c>
      <c r="F28" s="214" t="s">
        <v>283</v>
      </c>
      <c r="G28" s="162" t="s">
        <v>140</v>
      </c>
      <c r="H28" s="222" t="s">
        <v>283</v>
      </c>
      <c r="I28" s="128" t="s">
        <v>284</v>
      </c>
      <c r="K28" s="61" t="s">
        <v>285</v>
      </c>
      <c r="L28" s="62">
        <v>44613</v>
      </c>
      <c r="M28" s="61" t="s">
        <v>72</v>
      </c>
      <c r="O28" s="61" t="s">
        <v>24</v>
      </c>
      <c r="R28" s="63" t="s">
        <v>283</v>
      </c>
      <c r="T28" s="62"/>
      <c r="W28" s="64">
        <v>1</v>
      </c>
      <c r="X28" s="165"/>
      <c r="Y28" s="61" t="s">
        <v>286</v>
      </c>
      <c r="Z28" s="61" t="s">
        <v>24</v>
      </c>
      <c r="AA28" s="65">
        <v>44854</v>
      </c>
      <c r="AB28" s="65">
        <v>241</v>
      </c>
      <c r="AC28" s="65" t="s">
        <v>1273</v>
      </c>
      <c r="AD28" s="65" t="s">
        <v>1273</v>
      </c>
      <c r="AE28" s="12" t="s">
        <v>1273</v>
      </c>
      <c r="AF28" s="65" t="s">
        <v>696</v>
      </c>
      <c r="AG28" s="65" t="s">
        <v>696</v>
      </c>
      <c r="AH28" s="235" t="s">
        <v>696</v>
      </c>
      <c r="AJ28" s="61" t="s">
        <v>1277</v>
      </c>
      <c r="AK28" s="61">
        <v>1</v>
      </c>
      <c r="AL28" s="61">
        <v>241</v>
      </c>
    </row>
    <row r="29" spans="1:38" s="155" customFormat="1" x14ac:dyDescent="0.45">
      <c r="A29" s="161" t="s">
        <v>981</v>
      </c>
      <c r="B29" s="141" t="s">
        <v>1299</v>
      </c>
      <c r="C29" s="141" t="s">
        <v>95</v>
      </c>
      <c r="D29" s="136" t="s">
        <v>511</v>
      </c>
      <c r="E29" s="136" t="s">
        <v>513</v>
      </c>
      <c r="F29" s="169" t="s">
        <v>283</v>
      </c>
      <c r="G29" s="169" t="s">
        <v>206</v>
      </c>
      <c r="H29" s="217">
        <v>216502</v>
      </c>
      <c r="I29" s="136" t="s">
        <v>76</v>
      </c>
      <c r="J29" t="s">
        <v>287</v>
      </c>
      <c r="K29" t="s">
        <v>176</v>
      </c>
      <c r="L29" s="2">
        <v>44604</v>
      </c>
      <c r="M29" t="s">
        <v>71</v>
      </c>
      <c r="N29" s="2">
        <v>44614</v>
      </c>
      <c r="O29" s="2" t="s">
        <v>71</v>
      </c>
      <c r="P29" s="2" t="s">
        <v>64</v>
      </c>
      <c r="Q29" s="2">
        <v>44621</v>
      </c>
      <c r="R29" s="55">
        <v>216502</v>
      </c>
      <c r="S29" t="s">
        <v>71</v>
      </c>
      <c r="T29" s="2">
        <v>44624</v>
      </c>
      <c r="U29" t="s">
        <v>71</v>
      </c>
      <c r="V29" s="2">
        <v>44631</v>
      </c>
      <c r="W29" s="13">
        <v>3</v>
      </c>
      <c r="X29" s="163">
        <v>0.99</v>
      </c>
      <c r="Y29" t="s">
        <v>288</v>
      </c>
      <c r="Z29" s="61" t="s">
        <v>22</v>
      </c>
      <c r="AA29" s="12">
        <v>240</v>
      </c>
      <c r="AB29" s="12">
        <v>250</v>
      </c>
      <c r="AC29" s="12">
        <v>240</v>
      </c>
      <c r="AD29" s="12" t="s">
        <v>1273</v>
      </c>
      <c r="AE29" s="12">
        <v>17</v>
      </c>
      <c r="AF29" s="12">
        <v>13</v>
      </c>
      <c r="AG29" s="12" t="s">
        <v>696</v>
      </c>
      <c r="AH29" s="234">
        <v>8</v>
      </c>
      <c r="AI29"/>
      <c r="AJ29" t="s">
        <v>1277</v>
      </c>
      <c r="AK29" s="31">
        <v>1</v>
      </c>
      <c r="AL29" s="61" t="s">
        <v>1275</v>
      </c>
    </row>
    <row r="30" spans="1:38" s="135" customFormat="1" x14ac:dyDescent="0.45">
      <c r="A30" s="199" t="s">
        <v>981</v>
      </c>
      <c r="B30" s="141" t="s">
        <v>1300</v>
      </c>
      <c r="C30" s="141" t="s">
        <v>95</v>
      </c>
      <c r="D30" s="136" t="s">
        <v>511</v>
      </c>
      <c r="E30" s="136" t="s">
        <v>513</v>
      </c>
      <c r="F30" s="171">
        <v>3400000</v>
      </c>
      <c r="G30" s="161" t="s">
        <v>206</v>
      </c>
      <c r="H30" s="220">
        <v>1700000</v>
      </c>
      <c r="I30" s="136" t="s">
        <v>289</v>
      </c>
      <c r="J30" t="s">
        <v>290</v>
      </c>
      <c r="K30" t="s">
        <v>176</v>
      </c>
      <c r="L30" s="2">
        <v>44677</v>
      </c>
      <c r="M30" t="s">
        <v>71</v>
      </c>
      <c r="N30" s="2">
        <v>44677</v>
      </c>
      <c r="O30" t="s">
        <v>71</v>
      </c>
      <c r="P30" t="s">
        <v>64</v>
      </c>
      <c r="Q30" s="2">
        <v>44677</v>
      </c>
      <c r="R30" s="55">
        <v>1700000</v>
      </c>
      <c r="S30" t="s">
        <v>71</v>
      </c>
      <c r="T30" s="2">
        <v>44677</v>
      </c>
      <c r="U30" t="s">
        <v>71</v>
      </c>
      <c r="V30" s="2">
        <v>44679</v>
      </c>
      <c r="W30" s="13">
        <v>4</v>
      </c>
      <c r="X30" s="163">
        <v>0.99</v>
      </c>
      <c r="Y30" s="15" t="s">
        <v>291</v>
      </c>
      <c r="Z30" s="61" t="s">
        <v>22</v>
      </c>
      <c r="AA30" s="65">
        <v>177</v>
      </c>
      <c r="AB30" s="65">
        <v>177</v>
      </c>
      <c r="AC30" s="12">
        <v>177</v>
      </c>
      <c r="AD30" s="12" t="s">
        <v>1273</v>
      </c>
      <c r="AE30" s="12"/>
      <c r="AF30" s="65">
        <v>2</v>
      </c>
      <c r="AG30" s="65" t="s">
        <v>696</v>
      </c>
      <c r="AH30" s="235">
        <v>2</v>
      </c>
      <c r="AI30"/>
      <c r="AJ30" t="s">
        <v>1277</v>
      </c>
      <c r="AK30" s="31">
        <v>1</v>
      </c>
      <c r="AL30" s="61" t="s">
        <v>1275</v>
      </c>
    </row>
    <row r="31" spans="1:38" s="155" customFormat="1" x14ac:dyDescent="0.45">
      <c r="A31" s="211" t="s">
        <v>1264</v>
      </c>
      <c r="B31" s="212" t="s">
        <v>1301</v>
      </c>
      <c r="C31" s="213" t="s">
        <v>98</v>
      </c>
      <c r="D31" s="136" t="s">
        <v>618</v>
      </c>
      <c r="E31" s="136" t="s">
        <v>561</v>
      </c>
      <c r="F31" s="171">
        <v>2800000</v>
      </c>
      <c r="G31" s="162" t="s">
        <v>138</v>
      </c>
      <c r="H31" s="245">
        <v>2584985</v>
      </c>
      <c r="I31" s="146" t="s">
        <v>292</v>
      </c>
      <c r="J31" s="147" t="s">
        <v>293</v>
      </c>
      <c r="K31" s="145" t="s">
        <v>176</v>
      </c>
      <c r="L31" s="148">
        <v>44620</v>
      </c>
      <c r="M31" s="145" t="s">
        <v>71</v>
      </c>
      <c r="N31" s="138">
        <v>44644</v>
      </c>
      <c r="O31" s="145" t="s">
        <v>71</v>
      </c>
      <c r="P31" s="145" t="s">
        <v>66</v>
      </c>
      <c r="Q31" s="138">
        <v>44644</v>
      </c>
      <c r="R31" s="149">
        <v>2584985</v>
      </c>
      <c r="S31" s="145" t="s">
        <v>71</v>
      </c>
      <c r="T31" s="148">
        <v>44644</v>
      </c>
      <c r="U31" s="145" t="s">
        <v>71</v>
      </c>
      <c r="V31" s="138">
        <v>44685</v>
      </c>
      <c r="W31" s="150">
        <v>5</v>
      </c>
      <c r="X31" s="166">
        <v>0.8</v>
      </c>
      <c r="Y31" s="151" t="s">
        <v>294</v>
      </c>
      <c r="Z31" s="145" t="s">
        <v>22</v>
      </c>
      <c r="AA31" s="152">
        <v>210</v>
      </c>
      <c r="AB31" s="152">
        <v>234</v>
      </c>
      <c r="AC31" s="152">
        <v>210</v>
      </c>
      <c r="AD31" s="152" t="s">
        <v>1273</v>
      </c>
      <c r="AE31" s="153"/>
      <c r="AF31" s="152">
        <v>29</v>
      </c>
      <c r="AG31" s="152">
        <v>29</v>
      </c>
      <c r="AH31" s="236" t="s">
        <v>696</v>
      </c>
      <c r="AI31" s="145"/>
      <c r="AJ31" s="145" t="s">
        <v>1277</v>
      </c>
      <c r="AK31" s="154">
        <v>1</v>
      </c>
      <c r="AL31" s="145" t="s">
        <v>1275</v>
      </c>
    </row>
    <row r="32" spans="1:38" x14ac:dyDescent="0.45">
      <c r="A32" s="199" t="s">
        <v>981</v>
      </c>
      <c r="B32" s="141" t="s">
        <v>1272</v>
      </c>
      <c r="C32" s="141" t="s">
        <v>95</v>
      </c>
      <c r="D32" s="136" t="s">
        <v>511</v>
      </c>
      <c r="E32" s="136" t="s">
        <v>513</v>
      </c>
      <c r="F32" s="171">
        <v>4400000</v>
      </c>
      <c r="G32" s="161" t="s">
        <v>206</v>
      </c>
      <c r="H32" s="220">
        <v>2170000</v>
      </c>
      <c r="I32" s="136" t="s">
        <v>295</v>
      </c>
      <c r="J32" t="s">
        <v>208</v>
      </c>
      <c r="K32" t="s">
        <v>296</v>
      </c>
      <c r="L32" s="2">
        <v>44677</v>
      </c>
      <c r="M32" t="s">
        <v>71</v>
      </c>
      <c r="N32" s="2">
        <v>44677</v>
      </c>
      <c r="O32" t="s">
        <v>71</v>
      </c>
      <c r="P32" t="s">
        <v>64</v>
      </c>
      <c r="Q32" s="2">
        <v>44677</v>
      </c>
      <c r="R32" s="55">
        <v>2170000</v>
      </c>
      <c r="S32" t="s">
        <v>71</v>
      </c>
      <c r="T32" s="2">
        <v>44677</v>
      </c>
      <c r="U32" t="s">
        <v>71</v>
      </c>
      <c r="V32" s="2">
        <v>44678</v>
      </c>
      <c r="W32" s="13">
        <v>4</v>
      </c>
      <c r="X32" s="163">
        <v>0.99</v>
      </c>
      <c r="Y32" s="15" t="s">
        <v>297</v>
      </c>
      <c r="Z32" s="61" t="s">
        <v>22</v>
      </c>
      <c r="AA32" s="65">
        <v>177</v>
      </c>
      <c r="AB32" s="65">
        <v>177</v>
      </c>
      <c r="AC32" s="12">
        <v>177</v>
      </c>
      <c r="AD32" s="12" t="s">
        <v>1273</v>
      </c>
      <c r="AE32" s="12">
        <v>1</v>
      </c>
      <c r="AF32" s="65">
        <v>1</v>
      </c>
      <c r="AG32" s="65" t="s">
        <v>696</v>
      </c>
      <c r="AH32" s="235">
        <v>1</v>
      </c>
      <c r="AI32" t="s">
        <v>298</v>
      </c>
      <c r="AJ32" t="s">
        <v>1274</v>
      </c>
      <c r="AK32" s="31">
        <v>2</v>
      </c>
      <c r="AL32" s="61" t="s">
        <v>1275</v>
      </c>
    </row>
    <row r="33" spans="1:38" x14ac:dyDescent="0.45">
      <c r="A33" s="161" t="s">
        <v>1190</v>
      </c>
      <c r="B33" s="141" t="s">
        <v>1302</v>
      </c>
      <c r="C33" s="141" t="s">
        <v>101</v>
      </c>
      <c r="D33" s="136" t="s">
        <v>590</v>
      </c>
      <c r="E33" s="136" t="s">
        <v>513</v>
      </c>
      <c r="F33" s="215">
        <v>2800000</v>
      </c>
      <c r="G33" s="161" t="s">
        <v>206</v>
      </c>
      <c r="H33" s="220">
        <v>1417098.76</v>
      </c>
      <c r="I33" s="136" t="s">
        <v>299</v>
      </c>
      <c r="J33" t="s">
        <v>300</v>
      </c>
      <c r="K33" t="s">
        <v>296</v>
      </c>
      <c r="L33" s="62">
        <v>44670</v>
      </c>
      <c r="M33" t="s">
        <v>71</v>
      </c>
      <c r="N33" s="2">
        <v>44670</v>
      </c>
      <c r="O33" t="s">
        <v>71</v>
      </c>
      <c r="P33" t="s">
        <v>64</v>
      </c>
      <c r="Q33" s="2">
        <v>44671</v>
      </c>
      <c r="R33" s="55">
        <v>1417098.76</v>
      </c>
      <c r="S33" t="s">
        <v>71</v>
      </c>
      <c r="T33" s="2">
        <v>44671</v>
      </c>
      <c r="U33" t="s">
        <v>71</v>
      </c>
      <c r="V33" s="2">
        <v>44676</v>
      </c>
      <c r="W33" s="13">
        <v>4</v>
      </c>
      <c r="X33" s="163">
        <v>0.99</v>
      </c>
      <c r="Y33" t="s">
        <v>301</v>
      </c>
      <c r="Z33" s="61" t="s">
        <v>22</v>
      </c>
      <c r="AA33" s="65">
        <v>184</v>
      </c>
      <c r="AB33" s="65">
        <v>184</v>
      </c>
      <c r="AC33" s="12">
        <v>184</v>
      </c>
      <c r="AD33" s="12" t="s">
        <v>1273</v>
      </c>
      <c r="AE33" s="12">
        <v>6</v>
      </c>
      <c r="AF33" s="12">
        <v>4</v>
      </c>
      <c r="AG33" s="12" t="s">
        <v>696</v>
      </c>
      <c r="AH33" s="234">
        <v>3</v>
      </c>
      <c r="AJ33" t="s">
        <v>1277</v>
      </c>
      <c r="AK33" s="31">
        <v>1</v>
      </c>
      <c r="AL33" s="61" t="s">
        <v>1275</v>
      </c>
    </row>
    <row r="34" spans="1:38" x14ac:dyDescent="0.45">
      <c r="A34" s="241" t="s">
        <v>1265</v>
      </c>
      <c r="B34" s="141" t="s">
        <v>1303</v>
      </c>
      <c r="C34" s="141" t="s">
        <v>99</v>
      </c>
      <c r="D34" s="136" t="s">
        <v>625</v>
      </c>
      <c r="E34" s="136" t="s">
        <v>492</v>
      </c>
      <c r="F34" s="169">
        <v>1208710</v>
      </c>
      <c r="G34" s="161" t="s">
        <v>138</v>
      </c>
      <c r="H34" s="169">
        <v>1208710</v>
      </c>
      <c r="I34" s="136" t="s">
        <v>302</v>
      </c>
      <c r="J34" s="8" t="s">
        <v>303</v>
      </c>
      <c r="K34" t="s">
        <v>176</v>
      </c>
      <c r="L34" s="62">
        <v>44628</v>
      </c>
      <c r="M34" t="s">
        <v>71</v>
      </c>
      <c r="N34" s="2">
        <v>44628</v>
      </c>
      <c r="O34" t="s">
        <v>71</v>
      </c>
      <c r="P34" t="s">
        <v>66</v>
      </c>
      <c r="Q34" s="2">
        <v>44628</v>
      </c>
      <c r="R34" s="55">
        <v>1208710</v>
      </c>
      <c r="S34" t="s">
        <v>71</v>
      </c>
      <c r="T34" s="2">
        <v>44628</v>
      </c>
      <c r="U34" t="s">
        <v>72</v>
      </c>
      <c r="V34" s="2"/>
      <c r="W34" s="13">
        <v>1</v>
      </c>
      <c r="X34" s="163"/>
      <c r="Y34" t="s">
        <v>302</v>
      </c>
      <c r="Z34" s="61" t="s">
        <v>84</v>
      </c>
      <c r="AA34" s="65">
        <v>226</v>
      </c>
      <c r="AB34" s="65">
        <v>226</v>
      </c>
      <c r="AC34" s="12">
        <v>226</v>
      </c>
      <c r="AD34" s="12">
        <v>226</v>
      </c>
      <c r="AE34" s="12"/>
      <c r="AF34" s="12" t="s">
        <v>696</v>
      </c>
      <c r="AG34" s="12" t="s">
        <v>696</v>
      </c>
      <c r="AH34" s="234" t="s">
        <v>696</v>
      </c>
      <c r="AJ34" t="s">
        <v>1277</v>
      </c>
      <c r="AK34" s="31">
        <v>1</v>
      </c>
      <c r="AL34" s="61">
        <v>226</v>
      </c>
    </row>
    <row r="35" spans="1:38" s="58" customFormat="1" ht="28.5" x14ac:dyDescent="0.45">
      <c r="A35" s="211" t="s">
        <v>1265</v>
      </c>
      <c r="B35" s="212" t="s">
        <v>1304</v>
      </c>
      <c r="C35" s="212" t="s">
        <v>99</v>
      </c>
      <c r="D35" s="136" t="s">
        <v>625</v>
      </c>
      <c r="E35" s="136" t="s">
        <v>492</v>
      </c>
      <c r="F35" s="214">
        <v>4800000</v>
      </c>
      <c r="G35" s="162" t="s">
        <v>140</v>
      </c>
      <c r="H35" s="222">
        <v>0</v>
      </c>
      <c r="I35" s="128" t="s">
        <v>304</v>
      </c>
      <c r="J35" t="s">
        <v>305</v>
      </c>
      <c r="K35" s="61" t="s">
        <v>296</v>
      </c>
      <c r="L35" s="2">
        <v>44621</v>
      </c>
      <c r="M35" s="61" t="s">
        <v>72</v>
      </c>
      <c r="N35" s="61"/>
      <c r="O35" s="61"/>
      <c r="P35" s="61" t="s">
        <v>24</v>
      </c>
      <c r="Q35" s="61"/>
      <c r="R35" s="63">
        <v>0</v>
      </c>
      <c r="S35" s="61"/>
      <c r="T35" s="62"/>
      <c r="U35" s="61"/>
      <c r="V35" s="61"/>
      <c r="W35" s="64">
        <v>1</v>
      </c>
      <c r="X35" s="165"/>
      <c r="Y35" s="68" t="s">
        <v>306</v>
      </c>
      <c r="Z35" s="61" t="s">
        <v>24</v>
      </c>
      <c r="AA35" s="65">
        <v>44854</v>
      </c>
      <c r="AB35" s="65">
        <v>233</v>
      </c>
      <c r="AC35" s="65" t="s">
        <v>1273</v>
      </c>
      <c r="AD35" s="65">
        <v>44854</v>
      </c>
      <c r="AE35" s="12" t="s">
        <v>1273</v>
      </c>
      <c r="AF35" s="65" t="s">
        <v>696</v>
      </c>
      <c r="AG35" s="65" t="s">
        <v>696</v>
      </c>
      <c r="AH35" s="235">
        <v>-1</v>
      </c>
      <c r="AI35" s="61"/>
      <c r="AJ35" s="61" t="s">
        <v>1277</v>
      </c>
      <c r="AK35" s="61">
        <v>1</v>
      </c>
      <c r="AL35" s="61">
        <v>233</v>
      </c>
    </row>
    <row r="36" spans="1:38" s="61" customFormat="1" x14ac:dyDescent="0.45">
      <c r="A36" s="161" t="s">
        <v>981</v>
      </c>
      <c r="B36" s="212" t="s">
        <v>1305</v>
      </c>
      <c r="C36" s="212" t="s">
        <v>95</v>
      </c>
      <c r="D36" s="136" t="s">
        <v>511</v>
      </c>
      <c r="E36" s="136" t="s">
        <v>513</v>
      </c>
      <c r="F36" s="162">
        <v>8000000</v>
      </c>
      <c r="G36" s="162" t="s">
        <v>138</v>
      </c>
      <c r="H36" s="223">
        <v>8182845.71</v>
      </c>
      <c r="I36" s="128" t="s">
        <v>307</v>
      </c>
      <c r="K36" s="61" t="s">
        <v>296</v>
      </c>
      <c r="L36" s="62">
        <v>44587</v>
      </c>
      <c r="M36" s="61" t="s">
        <v>71</v>
      </c>
      <c r="N36" s="62">
        <v>44589</v>
      </c>
      <c r="O36" s="61" t="s">
        <v>71</v>
      </c>
      <c r="P36" s="61" t="s">
        <v>66</v>
      </c>
      <c r="Q36" s="62">
        <v>44608</v>
      </c>
      <c r="R36" s="63">
        <v>8182845.71</v>
      </c>
      <c r="S36" s="61" t="s">
        <v>71</v>
      </c>
      <c r="T36" s="62">
        <v>44624</v>
      </c>
      <c r="U36" s="61" t="s">
        <v>71</v>
      </c>
      <c r="V36" s="62">
        <v>44638</v>
      </c>
      <c r="W36" s="64">
        <v>3</v>
      </c>
      <c r="X36" s="165"/>
      <c r="Y36" s="68"/>
      <c r="Z36" s="61" t="s">
        <v>22</v>
      </c>
      <c r="AA36" s="65">
        <v>265</v>
      </c>
      <c r="AB36" s="65">
        <v>267</v>
      </c>
      <c r="AC36" s="65">
        <v>265</v>
      </c>
      <c r="AD36" s="65" t="s">
        <v>1273</v>
      </c>
      <c r="AE36" s="12">
        <v>49</v>
      </c>
      <c r="AF36" s="65">
        <v>35</v>
      </c>
      <c r="AG36" s="65">
        <v>22</v>
      </c>
      <c r="AH36" s="235" t="s">
        <v>696</v>
      </c>
      <c r="AJ36" s="61" t="s">
        <v>1277</v>
      </c>
      <c r="AK36" s="61">
        <v>1</v>
      </c>
      <c r="AL36" s="61" t="s">
        <v>1275</v>
      </c>
    </row>
    <row r="37" spans="1:38" x14ac:dyDescent="0.45">
      <c r="A37" s="199" t="s">
        <v>1009</v>
      </c>
      <c r="B37" s="141" t="s">
        <v>1306</v>
      </c>
      <c r="C37" s="141" t="s">
        <v>100</v>
      </c>
      <c r="D37" s="136" t="s">
        <v>524</v>
      </c>
      <c r="E37" s="136" t="s">
        <v>513</v>
      </c>
      <c r="F37" s="214" t="s">
        <v>283</v>
      </c>
      <c r="G37" s="161" t="s">
        <v>206</v>
      </c>
      <c r="H37" s="222" t="s">
        <v>283</v>
      </c>
      <c r="I37" s="170" t="s">
        <v>283</v>
      </c>
      <c r="K37" t="s">
        <v>229</v>
      </c>
      <c r="L37" s="2">
        <v>44637</v>
      </c>
      <c r="M37" t="s">
        <v>72</v>
      </c>
      <c r="R37" s="55" t="s">
        <v>283</v>
      </c>
      <c r="T37" s="2"/>
      <c r="W37" s="13">
        <v>1</v>
      </c>
      <c r="X37" s="163"/>
      <c r="Y37" s="117" t="s">
        <v>308</v>
      </c>
      <c r="Z37" s="61" t="s">
        <v>14</v>
      </c>
      <c r="AA37" s="65">
        <v>44854</v>
      </c>
      <c r="AB37" s="65">
        <v>217</v>
      </c>
      <c r="AC37" s="12" t="s">
        <v>1273</v>
      </c>
      <c r="AD37" s="12" t="s">
        <v>1273</v>
      </c>
      <c r="AE37" s="12" t="s">
        <v>1273</v>
      </c>
      <c r="AF37" s="65" t="s">
        <v>696</v>
      </c>
      <c r="AG37" s="65" t="s">
        <v>696</v>
      </c>
      <c r="AH37" s="235" t="s">
        <v>696</v>
      </c>
      <c r="AJ37" t="s">
        <v>1277</v>
      </c>
      <c r="AK37" s="31">
        <v>1</v>
      </c>
      <c r="AL37" s="61">
        <v>217</v>
      </c>
    </row>
    <row r="38" spans="1:38" x14ac:dyDescent="0.45">
      <c r="A38" s="161" t="s">
        <v>1190</v>
      </c>
      <c r="B38" s="141" t="s">
        <v>1307</v>
      </c>
      <c r="C38" s="141" t="s">
        <v>101</v>
      </c>
      <c r="D38" s="136" t="s">
        <v>590</v>
      </c>
      <c r="E38" s="136" t="s">
        <v>513</v>
      </c>
      <c r="F38" s="171">
        <v>3000000</v>
      </c>
      <c r="G38" s="161" t="s">
        <v>206</v>
      </c>
      <c r="H38" s="220">
        <v>3046250</v>
      </c>
      <c r="I38" s="136" t="s">
        <v>309</v>
      </c>
      <c r="J38" t="s">
        <v>310</v>
      </c>
      <c r="K38" t="s">
        <v>229</v>
      </c>
      <c r="L38" s="2">
        <v>44781</v>
      </c>
      <c r="M38" t="s">
        <v>72</v>
      </c>
      <c r="R38" s="55">
        <v>3046250</v>
      </c>
      <c r="T38" s="2"/>
      <c r="W38" s="13">
        <v>1</v>
      </c>
      <c r="X38" s="163"/>
      <c r="Y38" s="15" t="s">
        <v>311</v>
      </c>
      <c r="Z38" s="61" t="s">
        <v>14</v>
      </c>
      <c r="AA38" s="65">
        <v>44854</v>
      </c>
      <c r="AB38" s="65">
        <v>73</v>
      </c>
      <c r="AC38" s="12" t="s">
        <v>1273</v>
      </c>
      <c r="AD38" s="12" t="s">
        <v>1273</v>
      </c>
      <c r="AE38" s="12" t="s">
        <v>1273</v>
      </c>
      <c r="AF38" s="65" t="s">
        <v>696</v>
      </c>
      <c r="AG38" s="65" t="s">
        <v>696</v>
      </c>
      <c r="AH38" s="235" t="s">
        <v>696</v>
      </c>
      <c r="AJ38" t="s">
        <v>1277</v>
      </c>
      <c r="AK38" s="31">
        <v>1</v>
      </c>
      <c r="AL38" s="61">
        <v>73</v>
      </c>
    </row>
    <row r="39" spans="1:38" x14ac:dyDescent="0.45">
      <c r="A39" s="199" t="s">
        <v>1190</v>
      </c>
      <c r="B39" s="141" t="s">
        <v>1308</v>
      </c>
      <c r="C39" s="141" t="s">
        <v>101</v>
      </c>
      <c r="D39" s="136" t="s">
        <v>590</v>
      </c>
      <c r="E39" s="136" t="s">
        <v>513</v>
      </c>
      <c r="F39" s="171">
        <v>7609716</v>
      </c>
      <c r="G39" s="161" t="s">
        <v>206</v>
      </c>
      <c r="H39" s="220">
        <v>7609716</v>
      </c>
      <c r="I39" s="136" t="s">
        <v>312</v>
      </c>
      <c r="J39" s="8" t="s">
        <v>313</v>
      </c>
      <c r="K39" t="s">
        <v>229</v>
      </c>
      <c r="L39" s="2">
        <v>44781</v>
      </c>
      <c r="M39" t="s">
        <v>72</v>
      </c>
      <c r="R39" s="55">
        <v>7609716</v>
      </c>
      <c r="T39" s="2">
        <v>0</v>
      </c>
      <c r="W39" s="13">
        <v>1</v>
      </c>
      <c r="X39" s="163"/>
      <c r="Y39" s="15"/>
      <c r="Z39" s="61" t="s">
        <v>14</v>
      </c>
      <c r="AA39" s="65">
        <v>44854</v>
      </c>
      <c r="AB39" s="65">
        <v>73</v>
      </c>
      <c r="AC39" s="12" t="s">
        <v>1273</v>
      </c>
      <c r="AD39" s="12" t="s">
        <v>1273</v>
      </c>
      <c r="AE39" s="12"/>
      <c r="AF39" s="65" t="s">
        <v>696</v>
      </c>
      <c r="AG39" s="65" t="s">
        <v>696</v>
      </c>
      <c r="AH39" s="235" t="s">
        <v>696</v>
      </c>
      <c r="AJ39" t="s">
        <v>1277</v>
      </c>
      <c r="AK39" s="31">
        <v>1</v>
      </c>
      <c r="AL39" s="61">
        <v>73</v>
      </c>
    </row>
    <row r="40" spans="1:38" x14ac:dyDescent="0.45">
      <c r="A40" s="161" t="s">
        <v>1190</v>
      </c>
      <c r="B40" s="141" t="s">
        <v>1309</v>
      </c>
      <c r="C40" s="141" t="s">
        <v>101</v>
      </c>
      <c r="D40" s="136" t="s">
        <v>590</v>
      </c>
      <c r="E40" s="136" t="s">
        <v>513</v>
      </c>
      <c r="F40" s="215">
        <v>6100000</v>
      </c>
      <c r="G40" s="161" t="s">
        <v>206</v>
      </c>
      <c r="H40" s="220">
        <v>3600000</v>
      </c>
      <c r="I40" s="136" t="s">
        <v>314</v>
      </c>
      <c r="J40" t="s">
        <v>300</v>
      </c>
      <c r="K40" t="s">
        <v>296</v>
      </c>
      <c r="L40" s="62">
        <v>44670</v>
      </c>
      <c r="M40" t="s">
        <v>71</v>
      </c>
      <c r="N40" s="2">
        <v>44670</v>
      </c>
      <c r="O40" t="s">
        <v>71</v>
      </c>
      <c r="P40" t="s">
        <v>64</v>
      </c>
      <c r="Q40" s="2">
        <v>44671</v>
      </c>
      <c r="R40" s="55">
        <v>3600000</v>
      </c>
      <c r="S40" t="s">
        <v>71</v>
      </c>
      <c r="T40" s="2">
        <v>44671</v>
      </c>
      <c r="U40" t="s">
        <v>71</v>
      </c>
      <c r="V40" s="2">
        <v>44675</v>
      </c>
      <c r="W40" s="13">
        <v>4</v>
      </c>
      <c r="X40" s="163">
        <v>0.99</v>
      </c>
      <c r="Y40" t="s">
        <v>301</v>
      </c>
      <c r="Z40" s="61" t="s">
        <v>22</v>
      </c>
      <c r="AA40" s="65">
        <v>184</v>
      </c>
      <c r="AB40" s="65">
        <v>184</v>
      </c>
      <c r="AC40" s="12">
        <v>184</v>
      </c>
      <c r="AD40" s="12" t="s">
        <v>1273</v>
      </c>
      <c r="AE40" s="12">
        <v>5</v>
      </c>
      <c r="AF40" s="12">
        <v>3</v>
      </c>
      <c r="AG40" s="12" t="s">
        <v>696</v>
      </c>
      <c r="AH40" s="234">
        <v>2</v>
      </c>
      <c r="AJ40" t="s">
        <v>1277</v>
      </c>
      <c r="AK40" s="31">
        <v>1</v>
      </c>
      <c r="AL40" s="61" t="s">
        <v>1275</v>
      </c>
    </row>
    <row r="41" spans="1:38" x14ac:dyDescent="0.45">
      <c r="A41" s="199" t="s">
        <v>1266</v>
      </c>
      <c r="B41" s="141" t="s">
        <v>1310</v>
      </c>
      <c r="C41" s="141" t="s">
        <v>97</v>
      </c>
      <c r="D41" s="136" t="s">
        <v>531</v>
      </c>
      <c r="E41" s="136" t="s">
        <v>399</v>
      </c>
      <c r="F41" s="171">
        <v>4986223.1502367631</v>
      </c>
      <c r="G41" s="161" t="s">
        <v>206</v>
      </c>
      <c r="H41" s="220">
        <v>2706000</v>
      </c>
      <c r="I41" s="136" t="s">
        <v>315</v>
      </c>
      <c r="J41" s="8" t="s">
        <v>316</v>
      </c>
      <c r="K41" t="s">
        <v>229</v>
      </c>
      <c r="L41" s="62">
        <v>44768</v>
      </c>
      <c r="M41" t="s">
        <v>71</v>
      </c>
      <c r="N41" s="2">
        <v>44768</v>
      </c>
      <c r="O41" t="s">
        <v>71</v>
      </c>
      <c r="P41" t="s">
        <v>64</v>
      </c>
      <c r="Q41" s="2">
        <v>44775</v>
      </c>
      <c r="R41" s="55">
        <v>2706000</v>
      </c>
      <c r="S41" t="s">
        <v>72</v>
      </c>
      <c r="T41" s="2">
        <v>44777</v>
      </c>
      <c r="U41" t="s">
        <v>71</v>
      </c>
      <c r="V41" s="2">
        <v>44777</v>
      </c>
      <c r="W41" s="13">
        <v>8</v>
      </c>
      <c r="X41" s="163">
        <v>0.6</v>
      </c>
      <c r="Y41" t="s">
        <v>317</v>
      </c>
      <c r="Z41" s="61" t="s">
        <v>22</v>
      </c>
      <c r="AA41" s="65">
        <v>86</v>
      </c>
      <c r="AB41" s="65">
        <v>86</v>
      </c>
      <c r="AC41" s="12">
        <v>86</v>
      </c>
      <c r="AD41" s="12" t="s">
        <v>1273</v>
      </c>
      <c r="AE41" s="12"/>
      <c r="AF41" s="12">
        <v>7</v>
      </c>
      <c r="AG41" s="12" t="s">
        <v>696</v>
      </c>
      <c r="AH41" s="234">
        <v>2</v>
      </c>
      <c r="AJ41" t="s">
        <v>1274</v>
      </c>
      <c r="AK41" s="31">
        <v>2</v>
      </c>
      <c r="AL41" s="61" t="s">
        <v>1275</v>
      </c>
    </row>
    <row r="42" spans="1:38" x14ac:dyDescent="0.45">
      <c r="A42" s="161" t="s">
        <v>952</v>
      </c>
      <c r="B42" s="141" t="s">
        <v>1311</v>
      </c>
      <c r="C42" s="141" t="s">
        <v>107</v>
      </c>
      <c r="D42" s="136" t="s">
        <v>490</v>
      </c>
      <c r="E42" s="136" t="s">
        <v>492</v>
      </c>
      <c r="F42" s="187">
        <v>53390</v>
      </c>
      <c r="G42" s="161" t="s">
        <v>206</v>
      </c>
      <c r="H42" s="219">
        <v>53390</v>
      </c>
      <c r="I42" s="136" t="s">
        <v>318</v>
      </c>
      <c r="J42" s="8" t="s">
        <v>319</v>
      </c>
      <c r="K42" t="s">
        <v>320</v>
      </c>
      <c r="L42" s="62">
        <v>44767</v>
      </c>
      <c r="M42" t="s">
        <v>71</v>
      </c>
      <c r="N42" s="2">
        <v>44767</v>
      </c>
      <c r="O42" t="s">
        <v>71</v>
      </c>
      <c r="P42" t="s">
        <v>64</v>
      </c>
      <c r="Q42" s="2">
        <v>44767</v>
      </c>
      <c r="R42" s="55">
        <v>53390</v>
      </c>
      <c r="S42" t="s">
        <v>71</v>
      </c>
      <c r="T42" s="2">
        <v>44767</v>
      </c>
      <c r="U42" t="s">
        <v>71</v>
      </c>
      <c r="V42" s="2">
        <v>44782</v>
      </c>
      <c r="W42" s="13">
        <v>8</v>
      </c>
      <c r="X42" s="163">
        <v>0.13</v>
      </c>
      <c r="Y42" t="s">
        <v>321</v>
      </c>
      <c r="Z42" s="61" t="s">
        <v>22</v>
      </c>
      <c r="AA42" s="65">
        <v>87</v>
      </c>
      <c r="AB42" s="65">
        <v>87</v>
      </c>
      <c r="AC42" s="12">
        <v>87</v>
      </c>
      <c r="AD42" s="12" t="s">
        <v>1273</v>
      </c>
      <c r="AE42" s="12"/>
      <c r="AF42" s="12">
        <v>11</v>
      </c>
      <c r="AG42" s="12" t="s">
        <v>696</v>
      </c>
      <c r="AH42" s="234">
        <v>11</v>
      </c>
      <c r="AJ42" t="s">
        <v>1277</v>
      </c>
      <c r="AK42" s="31">
        <v>1</v>
      </c>
      <c r="AL42" s="61" t="s">
        <v>1275</v>
      </c>
    </row>
    <row r="43" spans="1:38" x14ac:dyDescent="0.45">
      <c r="A43" s="199" t="s">
        <v>1266</v>
      </c>
      <c r="B43" s="141" t="s">
        <v>1310</v>
      </c>
      <c r="C43" s="141" t="s">
        <v>97</v>
      </c>
      <c r="D43" s="136" t="s">
        <v>531</v>
      </c>
      <c r="E43" s="136" t="s">
        <v>399</v>
      </c>
      <c r="F43" s="171">
        <v>4986223.1502367631</v>
      </c>
      <c r="G43" s="161" t="s">
        <v>206</v>
      </c>
      <c r="H43" s="225">
        <v>185550</v>
      </c>
      <c r="I43" s="136" t="s">
        <v>322</v>
      </c>
      <c r="J43" s="8" t="s">
        <v>316</v>
      </c>
      <c r="K43" t="s">
        <v>229</v>
      </c>
      <c r="L43" s="62">
        <v>44768</v>
      </c>
      <c r="M43" t="s">
        <v>71</v>
      </c>
      <c r="N43" s="2">
        <v>44768</v>
      </c>
      <c r="O43" t="s">
        <v>71</v>
      </c>
      <c r="P43" t="s">
        <v>65</v>
      </c>
      <c r="Q43" s="2">
        <v>44782</v>
      </c>
      <c r="R43" s="55">
        <v>185550</v>
      </c>
      <c r="S43" t="s">
        <v>72</v>
      </c>
      <c r="T43" s="2">
        <v>44782</v>
      </c>
      <c r="U43" t="s">
        <v>71</v>
      </c>
      <c r="V43" s="2">
        <v>44796</v>
      </c>
      <c r="W43" s="13">
        <v>8</v>
      </c>
      <c r="X43" s="163">
        <v>0.25</v>
      </c>
      <c r="Y43" t="s">
        <v>323</v>
      </c>
      <c r="Z43" s="61" t="s">
        <v>22</v>
      </c>
      <c r="AA43" s="65">
        <v>86</v>
      </c>
      <c r="AB43" s="65">
        <v>86</v>
      </c>
      <c r="AC43" s="12">
        <v>86</v>
      </c>
      <c r="AD43" s="12" t="s">
        <v>1273</v>
      </c>
      <c r="AE43" s="12"/>
      <c r="AF43" s="12">
        <v>20</v>
      </c>
      <c r="AG43" s="12" t="s">
        <v>696</v>
      </c>
      <c r="AH43" s="234">
        <v>10</v>
      </c>
      <c r="AJ43" t="s">
        <v>1274</v>
      </c>
      <c r="AK43" s="31">
        <v>2</v>
      </c>
      <c r="AL43" s="61" t="s">
        <v>1275</v>
      </c>
    </row>
    <row r="44" spans="1:38" ht="42.75" x14ac:dyDescent="0.45">
      <c r="A44" s="161" t="s">
        <v>1266</v>
      </c>
      <c r="B44" s="141" t="s">
        <v>1312</v>
      </c>
      <c r="C44" s="141" t="s">
        <v>97</v>
      </c>
      <c r="D44" s="136" t="s">
        <v>531</v>
      </c>
      <c r="E44" s="136" t="s">
        <v>399</v>
      </c>
      <c r="F44" s="171">
        <v>1520000</v>
      </c>
      <c r="G44" s="171" t="s">
        <v>206</v>
      </c>
      <c r="H44" s="220">
        <v>1526147</v>
      </c>
      <c r="I44" s="136" t="s">
        <v>324</v>
      </c>
      <c r="J44" s="61" t="s">
        <v>325</v>
      </c>
      <c r="K44" t="s">
        <v>229</v>
      </c>
      <c r="L44" s="2">
        <v>44624</v>
      </c>
      <c r="M44" t="s">
        <v>71</v>
      </c>
      <c r="N44" s="2">
        <v>44650</v>
      </c>
      <c r="O44" t="s">
        <v>71</v>
      </c>
      <c r="P44" t="s">
        <v>64</v>
      </c>
      <c r="Q44" s="2">
        <v>44662</v>
      </c>
      <c r="R44" s="55">
        <v>1526147</v>
      </c>
      <c r="S44" t="s">
        <v>71</v>
      </c>
      <c r="T44" s="2">
        <v>44662</v>
      </c>
      <c r="U44" t="s">
        <v>71</v>
      </c>
      <c r="V44" s="2">
        <v>44662</v>
      </c>
      <c r="W44" s="13">
        <v>4</v>
      </c>
      <c r="X44" s="163">
        <v>0.62</v>
      </c>
      <c r="Y44" s="15" t="s">
        <v>326</v>
      </c>
      <c r="Z44" s="61" t="s">
        <v>22</v>
      </c>
      <c r="AA44" s="12">
        <v>204</v>
      </c>
      <c r="AB44" s="12">
        <v>230</v>
      </c>
      <c r="AC44" s="12">
        <v>204</v>
      </c>
      <c r="AD44" s="12" t="s">
        <v>1273</v>
      </c>
      <c r="AE44" s="12">
        <v>12</v>
      </c>
      <c r="AF44" s="12">
        <v>8</v>
      </c>
      <c r="AG44" s="12" t="s">
        <v>696</v>
      </c>
      <c r="AH44" s="234">
        <v>0</v>
      </c>
      <c r="AJ44" t="s">
        <v>1277</v>
      </c>
      <c r="AK44" s="31">
        <v>1</v>
      </c>
      <c r="AL44" s="61" t="s">
        <v>1275</v>
      </c>
    </row>
    <row r="45" spans="1:38" x14ac:dyDescent="0.45">
      <c r="A45" s="199" t="s">
        <v>1190</v>
      </c>
      <c r="B45" s="141" t="s">
        <v>1313</v>
      </c>
      <c r="C45" s="141" t="s">
        <v>101</v>
      </c>
      <c r="D45" s="136" t="s">
        <v>590</v>
      </c>
      <c r="E45" s="136" t="s">
        <v>513</v>
      </c>
      <c r="F45" s="171">
        <v>6216901</v>
      </c>
      <c r="G45" s="161" t="s">
        <v>138</v>
      </c>
      <c r="H45" s="220">
        <v>3581632</v>
      </c>
      <c r="I45" s="136" t="s">
        <v>327</v>
      </c>
      <c r="J45" s="8" t="s">
        <v>328</v>
      </c>
      <c r="K45" t="s">
        <v>229</v>
      </c>
      <c r="L45" s="2">
        <v>44677</v>
      </c>
      <c r="M45" t="s">
        <v>71</v>
      </c>
      <c r="N45" s="2">
        <v>44692</v>
      </c>
      <c r="O45" t="s">
        <v>71</v>
      </c>
      <c r="P45" t="s">
        <v>66</v>
      </c>
      <c r="Q45" s="2">
        <v>44736</v>
      </c>
      <c r="R45" s="55">
        <v>3581632</v>
      </c>
      <c r="S45" t="s">
        <v>71</v>
      </c>
      <c r="T45" s="2">
        <v>44736</v>
      </c>
      <c r="U45" t="s">
        <v>71</v>
      </c>
      <c r="V45" s="2">
        <v>44805</v>
      </c>
      <c r="W45" s="13">
        <v>9</v>
      </c>
      <c r="X45" s="163"/>
      <c r="Y45" t="s">
        <v>329</v>
      </c>
      <c r="Z45" s="61" t="s">
        <v>22</v>
      </c>
      <c r="AA45" s="65">
        <v>162</v>
      </c>
      <c r="AB45" s="65">
        <v>177</v>
      </c>
      <c r="AC45" s="12">
        <v>162</v>
      </c>
      <c r="AD45" s="12" t="s">
        <v>1273</v>
      </c>
      <c r="AE45" s="12">
        <v>113</v>
      </c>
      <c r="AF45" s="12">
        <v>81</v>
      </c>
      <c r="AG45" s="12">
        <v>49</v>
      </c>
      <c r="AH45" s="234" t="s">
        <v>696</v>
      </c>
      <c r="AJ45" t="s">
        <v>1277</v>
      </c>
      <c r="AK45" s="31">
        <v>1</v>
      </c>
      <c r="AL45" s="61" t="s">
        <v>1275</v>
      </c>
    </row>
    <row r="46" spans="1:38" x14ac:dyDescent="0.45">
      <c r="A46" s="161" t="s">
        <v>698</v>
      </c>
      <c r="B46" s="141" t="s">
        <v>1314</v>
      </c>
      <c r="C46" s="141" t="s">
        <v>102</v>
      </c>
      <c r="D46" s="136" t="s">
        <v>397</v>
      </c>
      <c r="E46" s="136" t="s">
        <v>399</v>
      </c>
      <c r="F46" s="214" t="s">
        <v>283</v>
      </c>
      <c r="G46" s="161" t="s">
        <v>206</v>
      </c>
      <c r="H46" s="222" t="s">
        <v>283</v>
      </c>
      <c r="I46" s="136" t="s">
        <v>330</v>
      </c>
      <c r="K46" t="s">
        <v>229</v>
      </c>
      <c r="L46" s="2">
        <v>44649</v>
      </c>
      <c r="M46" t="s">
        <v>72</v>
      </c>
      <c r="R46" s="55" t="s">
        <v>283</v>
      </c>
      <c r="T46" s="2"/>
      <c r="W46" s="13">
        <v>1</v>
      </c>
      <c r="X46" s="163"/>
      <c r="Y46" t="s">
        <v>331</v>
      </c>
      <c r="Z46" s="61" t="s">
        <v>14</v>
      </c>
      <c r="AA46" s="65">
        <v>44854</v>
      </c>
      <c r="AB46" s="65">
        <v>205</v>
      </c>
      <c r="AC46" s="12" t="s">
        <v>1273</v>
      </c>
      <c r="AD46" s="12" t="s">
        <v>1273</v>
      </c>
      <c r="AE46" s="12" t="s">
        <v>1273</v>
      </c>
      <c r="AF46" s="12" t="s">
        <v>696</v>
      </c>
      <c r="AG46" s="12" t="s">
        <v>696</v>
      </c>
      <c r="AH46" s="234" t="s">
        <v>696</v>
      </c>
      <c r="AJ46" t="s">
        <v>1277</v>
      </c>
      <c r="AK46" s="31">
        <v>1</v>
      </c>
      <c r="AL46" s="61">
        <v>205</v>
      </c>
    </row>
    <row r="47" spans="1:38" x14ac:dyDescent="0.45">
      <c r="A47" s="199" t="s">
        <v>1190</v>
      </c>
      <c r="B47" s="141" t="s">
        <v>1315</v>
      </c>
      <c r="C47" s="141" t="s">
        <v>101</v>
      </c>
      <c r="D47" s="136" t="s">
        <v>590</v>
      </c>
      <c r="E47" s="136" t="s">
        <v>513</v>
      </c>
      <c r="F47" s="171">
        <v>23433350</v>
      </c>
      <c r="G47" s="161" t="s">
        <v>138</v>
      </c>
      <c r="H47" s="171">
        <v>23433350</v>
      </c>
      <c r="I47" s="136" t="s">
        <v>332</v>
      </c>
      <c r="K47" t="s">
        <v>176</v>
      </c>
      <c r="L47" s="2">
        <v>44614</v>
      </c>
      <c r="M47" t="s">
        <v>71</v>
      </c>
      <c r="N47" s="2">
        <v>44614</v>
      </c>
      <c r="O47" t="s">
        <v>71</v>
      </c>
      <c r="P47" t="s">
        <v>66</v>
      </c>
      <c r="Q47" s="2">
        <v>44614</v>
      </c>
      <c r="R47" s="55">
        <v>23433350</v>
      </c>
      <c r="S47" t="s">
        <v>71</v>
      </c>
      <c r="T47" s="2">
        <v>44614</v>
      </c>
      <c r="U47" t="s">
        <v>71</v>
      </c>
      <c r="V47" s="2">
        <v>44643</v>
      </c>
      <c r="W47" s="13">
        <v>3</v>
      </c>
      <c r="X47" s="163"/>
      <c r="Y47" t="s">
        <v>333</v>
      </c>
      <c r="Z47" s="61" t="s">
        <v>22</v>
      </c>
      <c r="AA47" s="65">
        <v>240</v>
      </c>
      <c r="AB47" s="65">
        <v>240</v>
      </c>
      <c r="AC47" s="12">
        <v>240</v>
      </c>
      <c r="AD47" s="12" t="s">
        <v>1273</v>
      </c>
      <c r="AE47" s="12"/>
      <c r="AF47" s="12">
        <v>21</v>
      </c>
      <c r="AG47" s="12">
        <v>21</v>
      </c>
      <c r="AH47" s="234" t="s">
        <v>696</v>
      </c>
      <c r="AJ47" t="s">
        <v>1277</v>
      </c>
      <c r="AK47" s="31">
        <v>1</v>
      </c>
      <c r="AL47" s="61" t="s">
        <v>1275</v>
      </c>
    </row>
    <row r="48" spans="1:38" x14ac:dyDescent="0.45">
      <c r="A48" s="199" t="s">
        <v>1267</v>
      </c>
      <c r="B48" s="141" t="s">
        <v>1316</v>
      </c>
      <c r="C48" s="141" t="s">
        <v>104</v>
      </c>
      <c r="D48" s="136" t="s">
        <v>618</v>
      </c>
      <c r="E48" s="136" t="s">
        <v>492</v>
      </c>
      <c r="F48" s="158">
        <v>5552930</v>
      </c>
      <c r="G48" s="161" t="s">
        <v>138</v>
      </c>
      <c r="H48" s="240">
        <v>5552720.3200000003</v>
      </c>
      <c r="I48" s="136" t="s">
        <v>334</v>
      </c>
      <c r="J48" t="s">
        <v>335</v>
      </c>
      <c r="K48" t="s">
        <v>296</v>
      </c>
      <c r="L48" s="62">
        <v>44670</v>
      </c>
      <c r="M48" t="s">
        <v>71</v>
      </c>
      <c r="N48" s="2">
        <v>44670</v>
      </c>
      <c r="O48" t="s">
        <v>71</v>
      </c>
      <c r="P48" t="s">
        <v>66</v>
      </c>
      <c r="Q48" s="2">
        <v>44670</v>
      </c>
      <c r="R48" s="55">
        <v>5552720.3200000003</v>
      </c>
      <c r="S48" t="s">
        <v>71</v>
      </c>
      <c r="T48" s="2">
        <v>44670</v>
      </c>
      <c r="U48" t="s">
        <v>71</v>
      </c>
      <c r="V48" s="2">
        <v>44754</v>
      </c>
      <c r="W48" s="13">
        <v>7</v>
      </c>
      <c r="X48" s="163"/>
      <c r="Y48" t="s">
        <v>336</v>
      </c>
      <c r="Z48" s="61" t="s">
        <v>22</v>
      </c>
      <c r="AA48" s="65">
        <v>184</v>
      </c>
      <c r="AB48" s="65">
        <v>184</v>
      </c>
      <c r="AC48" s="12">
        <v>184</v>
      </c>
      <c r="AD48" s="12" t="s">
        <v>1273</v>
      </c>
      <c r="AE48" s="12">
        <v>84</v>
      </c>
      <c r="AF48" s="12">
        <v>60</v>
      </c>
      <c r="AG48" s="12">
        <v>60</v>
      </c>
      <c r="AH48" s="234" t="s">
        <v>696</v>
      </c>
      <c r="AJ48" t="s">
        <v>1277</v>
      </c>
      <c r="AK48" s="31">
        <v>1</v>
      </c>
      <c r="AL48" s="61" t="s">
        <v>1275</v>
      </c>
    </row>
    <row r="49" spans="1:38" x14ac:dyDescent="0.45">
      <c r="A49" s="199" t="s">
        <v>1267</v>
      </c>
      <c r="B49" s="141" t="s">
        <v>1317</v>
      </c>
      <c r="C49" s="141" t="s">
        <v>104</v>
      </c>
      <c r="D49" s="136" t="s">
        <v>618</v>
      </c>
      <c r="E49" s="136" t="s">
        <v>492</v>
      </c>
      <c r="F49" s="158">
        <v>17430000</v>
      </c>
      <c r="G49" s="161" t="s">
        <v>206</v>
      </c>
      <c r="H49" s="220">
        <v>4661556</v>
      </c>
      <c r="I49" s="136" t="s">
        <v>337</v>
      </c>
      <c r="J49" t="s">
        <v>338</v>
      </c>
      <c r="K49" t="s">
        <v>296</v>
      </c>
      <c r="L49" s="156">
        <v>44670</v>
      </c>
      <c r="M49" t="s">
        <v>71</v>
      </c>
      <c r="N49" s="2">
        <v>44711</v>
      </c>
      <c r="O49" t="s">
        <v>71</v>
      </c>
      <c r="P49" t="s">
        <v>65</v>
      </c>
      <c r="Q49" s="2">
        <v>44711</v>
      </c>
      <c r="R49" s="55">
        <v>4661556</v>
      </c>
      <c r="S49" t="s">
        <v>71</v>
      </c>
      <c r="T49" s="2">
        <v>44711</v>
      </c>
      <c r="U49" t="s">
        <v>71</v>
      </c>
      <c r="V49" s="2">
        <v>44746</v>
      </c>
      <c r="W49" s="13">
        <v>7</v>
      </c>
      <c r="X49" s="163">
        <v>1</v>
      </c>
      <c r="Y49" t="s">
        <v>339</v>
      </c>
      <c r="Z49" s="61" t="s">
        <v>22</v>
      </c>
      <c r="AA49" s="65">
        <v>143</v>
      </c>
      <c r="AB49" s="65">
        <v>184</v>
      </c>
      <c r="AC49" s="12">
        <v>143</v>
      </c>
      <c r="AD49" s="12" t="s">
        <v>1273</v>
      </c>
      <c r="AE49" s="12"/>
      <c r="AF49" s="12">
        <v>25</v>
      </c>
      <c r="AG49" s="12" t="s">
        <v>696</v>
      </c>
      <c r="AH49" s="234">
        <v>25</v>
      </c>
      <c r="AJ49" t="s">
        <v>1274</v>
      </c>
      <c r="AK49" s="31">
        <v>2</v>
      </c>
      <c r="AL49" s="61" t="s">
        <v>1275</v>
      </c>
    </row>
    <row r="50" spans="1:38" x14ac:dyDescent="0.45">
      <c r="A50" s="161" t="s">
        <v>1268</v>
      </c>
      <c r="B50" s="141" t="s">
        <v>1318</v>
      </c>
      <c r="C50" s="141" t="s">
        <v>103</v>
      </c>
      <c r="D50" s="136" t="s">
        <v>625</v>
      </c>
      <c r="E50" s="136" t="s">
        <v>492</v>
      </c>
      <c r="F50" s="216">
        <v>21829690.973559324</v>
      </c>
      <c r="G50" s="161" t="s">
        <v>206</v>
      </c>
      <c r="H50" s="226">
        <v>1800000</v>
      </c>
      <c r="I50" s="136" t="s">
        <v>340</v>
      </c>
      <c r="J50" t="s">
        <v>341</v>
      </c>
      <c r="K50" t="s">
        <v>229</v>
      </c>
      <c r="L50" s="2">
        <v>44640</v>
      </c>
      <c r="M50" t="s">
        <v>71</v>
      </c>
      <c r="N50" s="2">
        <v>44712</v>
      </c>
      <c r="O50" t="s">
        <v>71</v>
      </c>
      <c r="P50" t="s">
        <v>65</v>
      </c>
      <c r="Q50" s="2">
        <v>44712</v>
      </c>
      <c r="R50" s="55">
        <v>1800000</v>
      </c>
      <c r="S50" t="s">
        <v>71</v>
      </c>
      <c r="T50" s="2">
        <v>44720</v>
      </c>
      <c r="U50" t="s">
        <v>71</v>
      </c>
      <c r="V50" s="2">
        <v>44746</v>
      </c>
      <c r="W50" s="13">
        <v>7</v>
      </c>
      <c r="X50" s="163">
        <v>0.26</v>
      </c>
      <c r="Y50" t="s">
        <v>342</v>
      </c>
      <c r="Z50" s="61" t="s">
        <v>22</v>
      </c>
      <c r="AA50" s="65">
        <v>142</v>
      </c>
      <c r="AB50" s="65">
        <v>214</v>
      </c>
      <c r="AC50" s="12">
        <v>142</v>
      </c>
      <c r="AD50" s="12" t="s">
        <v>1273</v>
      </c>
      <c r="AE50" s="12"/>
      <c r="AF50" s="12">
        <v>24</v>
      </c>
      <c r="AG50" s="12" t="s">
        <v>696</v>
      </c>
      <c r="AH50" s="234">
        <v>24</v>
      </c>
      <c r="AJ50" t="s">
        <v>1274</v>
      </c>
      <c r="AK50" s="31">
        <v>2</v>
      </c>
      <c r="AL50" s="61" t="s">
        <v>1275</v>
      </c>
    </row>
    <row r="51" spans="1:38" x14ac:dyDescent="0.45">
      <c r="A51" s="199" t="s">
        <v>1268</v>
      </c>
      <c r="B51" s="141" t="s">
        <v>1319</v>
      </c>
      <c r="C51" s="141" t="s">
        <v>103</v>
      </c>
      <c r="D51" s="136" t="s">
        <v>625</v>
      </c>
      <c r="E51" s="136" t="s">
        <v>492</v>
      </c>
      <c r="F51" s="171">
        <v>5763000</v>
      </c>
      <c r="G51" s="161" t="s">
        <v>138</v>
      </c>
      <c r="H51" s="171">
        <v>5760333</v>
      </c>
      <c r="I51" s="136" t="s">
        <v>343</v>
      </c>
      <c r="J51" t="s">
        <v>344</v>
      </c>
      <c r="K51" t="s">
        <v>296</v>
      </c>
      <c r="L51" s="62">
        <v>44648</v>
      </c>
      <c r="M51" t="s">
        <v>71</v>
      </c>
      <c r="N51" s="2">
        <v>44648</v>
      </c>
      <c r="O51" t="s">
        <v>71</v>
      </c>
      <c r="P51" t="s">
        <v>66</v>
      </c>
      <c r="Q51" s="2">
        <v>44648</v>
      </c>
      <c r="R51" s="55">
        <v>5760333</v>
      </c>
      <c r="S51" t="s">
        <v>71</v>
      </c>
      <c r="T51" s="2">
        <v>44683</v>
      </c>
      <c r="U51" t="s">
        <v>71</v>
      </c>
      <c r="V51" s="2">
        <v>44699</v>
      </c>
      <c r="W51" s="13">
        <v>5</v>
      </c>
      <c r="X51" s="163">
        <v>0.21</v>
      </c>
      <c r="Y51" t="s">
        <v>345</v>
      </c>
      <c r="Z51" s="61" t="s">
        <v>22</v>
      </c>
      <c r="AA51" s="65">
        <v>206</v>
      </c>
      <c r="AB51" s="65">
        <v>206</v>
      </c>
      <c r="AC51" s="12">
        <v>206</v>
      </c>
      <c r="AD51" s="12" t="s">
        <v>1273</v>
      </c>
      <c r="AE51" s="12">
        <v>51</v>
      </c>
      <c r="AF51" s="12">
        <v>37</v>
      </c>
      <c r="AG51" s="12">
        <v>37</v>
      </c>
      <c r="AH51" s="234" t="s">
        <v>696</v>
      </c>
      <c r="AJ51" t="s">
        <v>1277</v>
      </c>
      <c r="AK51" s="31">
        <v>1</v>
      </c>
      <c r="AL51" s="61" t="s">
        <v>1275</v>
      </c>
    </row>
    <row r="52" spans="1:38" x14ac:dyDescent="0.45">
      <c r="A52" s="161" t="s">
        <v>1267</v>
      </c>
      <c r="B52" s="141" t="s">
        <v>1317</v>
      </c>
      <c r="C52" s="141" t="s">
        <v>104</v>
      </c>
      <c r="D52" s="136" t="s">
        <v>618</v>
      </c>
      <c r="E52" s="136" t="s">
        <v>492</v>
      </c>
      <c r="F52" s="158">
        <v>17430000</v>
      </c>
      <c r="G52" s="161" t="s">
        <v>206</v>
      </c>
      <c r="H52" s="220">
        <v>1923000</v>
      </c>
      <c r="I52" s="136" t="s">
        <v>346</v>
      </c>
      <c r="J52" t="s">
        <v>347</v>
      </c>
      <c r="K52" t="s">
        <v>296</v>
      </c>
      <c r="L52" s="62">
        <v>44670</v>
      </c>
      <c r="M52" t="s">
        <v>71</v>
      </c>
      <c r="N52" s="2">
        <v>44670</v>
      </c>
      <c r="O52" t="s">
        <v>71</v>
      </c>
      <c r="P52" t="s">
        <v>65</v>
      </c>
      <c r="Q52" s="2">
        <v>44670</v>
      </c>
      <c r="R52" s="55">
        <v>1923000</v>
      </c>
      <c r="S52" t="s">
        <v>71</v>
      </c>
      <c r="T52" s="2">
        <v>44670</v>
      </c>
      <c r="U52" t="s">
        <v>71</v>
      </c>
      <c r="V52" s="2">
        <v>44678</v>
      </c>
      <c r="W52" s="13">
        <v>4</v>
      </c>
      <c r="X52" s="163">
        <v>0.84</v>
      </c>
      <c r="Y52" t="s">
        <v>348</v>
      </c>
      <c r="Z52" s="61" t="s">
        <v>22</v>
      </c>
      <c r="AA52" s="65">
        <v>184</v>
      </c>
      <c r="AB52" s="65">
        <v>184</v>
      </c>
      <c r="AC52" s="12">
        <v>184</v>
      </c>
      <c r="AD52" s="12" t="s">
        <v>1273</v>
      </c>
      <c r="AE52" s="12"/>
      <c r="AF52" s="12">
        <v>6</v>
      </c>
      <c r="AG52" s="12" t="s">
        <v>696</v>
      </c>
      <c r="AH52" s="234">
        <v>6</v>
      </c>
      <c r="AJ52" t="s">
        <v>1274</v>
      </c>
      <c r="AK52" s="31">
        <v>2</v>
      </c>
      <c r="AL52" s="61" t="s">
        <v>1275</v>
      </c>
    </row>
    <row r="53" spans="1:38" x14ac:dyDescent="0.45">
      <c r="A53" s="199" t="s">
        <v>1267</v>
      </c>
      <c r="B53" s="141" t="s">
        <v>1320</v>
      </c>
      <c r="C53" s="141" t="s">
        <v>104</v>
      </c>
      <c r="D53" s="136" t="s">
        <v>618</v>
      </c>
      <c r="E53" s="136" t="s">
        <v>492</v>
      </c>
      <c r="F53" s="158">
        <v>366000</v>
      </c>
      <c r="G53" s="161" t="s">
        <v>140</v>
      </c>
      <c r="H53" s="220">
        <v>225000</v>
      </c>
      <c r="I53" s="136" t="s">
        <v>349</v>
      </c>
      <c r="J53" t="s">
        <v>350</v>
      </c>
      <c r="K53" t="s">
        <v>296</v>
      </c>
      <c r="L53" s="62">
        <v>44670</v>
      </c>
      <c r="M53" t="s">
        <v>71</v>
      </c>
      <c r="N53" s="2">
        <v>44678</v>
      </c>
      <c r="O53" t="s">
        <v>71</v>
      </c>
      <c r="Q53" s="2">
        <v>44670</v>
      </c>
      <c r="R53" s="55">
        <v>225000</v>
      </c>
      <c r="S53" t="s">
        <v>71</v>
      </c>
      <c r="T53" s="2">
        <v>44699</v>
      </c>
      <c r="U53" t="s">
        <v>72</v>
      </c>
      <c r="V53" s="2"/>
      <c r="W53" s="13">
        <v>1</v>
      </c>
      <c r="X53" s="163"/>
      <c r="Y53" t="s">
        <v>351</v>
      </c>
      <c r="Z53" s="58" t="s">
        <v>24</v>
      </c>
      <c r="AA53" s="65">
        <v>176</v>
      </c>
      <c r="AB53" s="65">
        <v>184</v>
      </c>
      <c r="AC53" s="12">
        <v>176</v>
      </c>
      <c r="AD53" s="12" t="s">
        <v>1273</v>
      </c>
      <c r="AE53" s="12"/>
      <c r="AF53" s="12" t="s">
        <v>696</v>
      </c>
      <c r="AG53" s="12" t="s">
        <v>696</v>
      </c>
      <c r="AH53" s="234" t="s">
        <v>696</v>
      </c>
      <c r="AJ53" t="s">
        <v>1277</v>
      </c>
      <c r="AK53" s="31">
        <v>1</v>
      </c>
      <c r="AL53" s="61">
        <v>184</v>
      </c>
    </row>
    <row r="54" spans="1:38" x14ac:dyDescent="0.45">
      <c r="A54" s="161" t="s">
        <v>1267</v>
      </c>
      <c r="B54" s="141" t="s">
        <v>1321</v>
      </c>
      <c r="C54" s="141" t="s">
        <v>104</v>
      </c>
      <c r="D54" s="136" t="s">
        <v>618</v>
      </c>
      <c r="E54" s="136" t="s">
        <v>492</v>
      </c>
      <c r="F54" s="158">
        <v>17430000</v>
      </c>
      <c r="G54" s="161" t="s">
        <v>206</v>
      </c>
      <c r="H54" s="220">
        <v>5114501</v>
      </c>
      <c r="I54" s="136" t="s">
        <v>352</v>
      </c>
      <c r="J54" t="s">
        <v>338</v>
      </c>
      <c r="K54" t="s">
        <v>296</v>
      </c>
      <c r="L54" s="62">
        <v>44711</v>
      </c>
      <c r="M54" t="s">
        <v>71</v>
      </c>
      <c r="N54" s="2">
        <v>44712</v>
      </c>
      <c r="O54" t="s">
        <v>71</v>
      </c>
      <c r="P54" t="s">
        <v>64</v>
      </c>
      <c r="Q54" s="2">
        <v>44712</v>
      </c>
      <c r="R54" s="55">
        <v>5114501</v>
      </c>
      <c r="S54" t="s">
        <v>71</v>
      </c>
      <c r="T54" s="2">
        <v>44712</v>
      </c>
      <c r="U54" t="s">
        <v>71</v>
      </c>
      <c r="V54" s="2">
        <v>44713</v>
      </c>
      <c r="W54" s="13">
        <v>6</v>
      </c>
      <c r="X54" s="163">
        <v>0.54</v>
      </c>
      <c r="Y54" t="s">
        <v>353</v>
      </c>
      <c r="Z54" s="61" t="s">
        <v>22</v>
      </c>
      <c r="AA54" s="65">
        <v>142</v>
      </c>
      <c r="AB54" s="65">
        <v>143</v>
      </c>
      <c r="AC54" s="12">
        <v>142</v>
      </c>
      <c r="AD54" s="12" t="s">
        <v>1273</v>
      </c>
      <c r="AE54" s="12">
        <v>1</v>
      </c>
      <c r="AF54" s="12">
        <v>1</v>
      </c>
      <c r="AG54" s="12" t="s">
        <v>696</v>
      </c>
      <c r="AH54" s="234">
        <v>1</v>
      </c>
      <c r="AJ54" t="s">
        <v>1277</v>
      </c>
      <c r="AK54" s="31">
        <v>1</v>
      </c>
      <c r="AL54" s="61" t="s">
        <v>1275</v>
      </c>
    </row>
    <row r="55" spans="1:38" x14ac:dyDescent="0.45">
      <c r="A55" s="199" t="s">
        <v>1264</v>
      </c>
      <c r="B55" s="141" t="s">
        <v>1322</v>
      </c>
      <c r="C55" s="141" t="s">
        <v>98</v>
      </c>
      <c r="D55" s="136" t="s">
        <v>618</v>
      </c>
      <c r="E55" s="136" t="s">
        <v>561</v>
      </c>
      <c r="F55" s="171">
        <v>14882000</v>
      </c>
      <c r="G55" s="161" t="s">
        <v>206</v>
      </c>
      <c r="H55" s="220">
        <v>3000000</v>
      </c>
      <c r="I55" s="136" t="s">
        <v>354</v>
      </c>
      <c r="J55" s="147" t="s">
        <v>355</v>
      </c>
      <c r="K55" s="145" t="s">
        <v>176</v>
      </c>
      <c r="L55" s="148">
        <v>44620</v>
      </c>
      <c r="M55" s="145" t="s">
        <v>71</v>
      </c>
      <c r="N55" s="138">
        <v>44644</v>
      </c>
      <c r="O55" s="145" t="s">
        <v>71</v>
      </c>
      <c r="P55" s="145" t="s">
        <v>64</v>
      </c>
      <c r="Q55" s="138">
        <v>44649</v>
      </c>
      <c r="R55" s="149">
        <v>3000000</v>
      </c>
      <c r="S55" s="145" t="s">
        <v>71</v>
      </c>
      <c r="T55" s="148">
        <v>44649</v>
      </c>
      <c r="U55" s="145" t="s">
        <v>71</v>
      </c>
      <c r="V55" s="138">
        <v>44655</v>
      </c>
      <c r="W55" s="150">
        <v>4</v>
      </c>
      <c r="X55" s="166">
        <v>0.91</v>
      </c>
      <c r="Y55" s="151" t="s">
        <v>356</v>
      </c>
      <c r="Z55" s="145" t="s">
        <v>22</v>
      </c>
      <c r="AA55" s="152">
        <v>210</v>
      </c>
      <c r="AB55" s="152">
        <v>234</v>
      </c>
      <c r="AC55" s="152">
        <v>210</v>
      </c>
      <c r="AD55" s="152" t="s">
        <v>1273</v>
      </c>
      <c r="AE55" s="153">
        <v>11</v>
      </c>
      <c r="AF55" s="152">
        <v>7</v>
      </c>
      <c r="AG55" s="152" t="s">
        <v>696</v>
      </c>
      <c r="AH55" s="236">
        <v>4</v>
      </c>
      <c r="AI55" s="145"/>
      <c r="AJ55" s="145" t="s">
        <v>1277</v>
      </c>
      <c r="AK55" s="154">
        <v>1</v>
      </c>
      <c r="AL55" s="145" t="s">
        <v>1275</v>
      </c>
    </row>
    <row r="56" spans="1:38" x14ac:dyDescent="0.45">
      <c r="A56" s="161" t="s">
        <v>1268</v>
      </c>
      <c r="B56" s="141" t="s">
        <v>1318</v>
      </c>
      <c r="C56" s="141" t="s">
        <v>103</v>
      </c>
      <c r="D56" s="136" t="s">
        <v>625</v>
      </c>
      <c r="E56" s="136" t="s">
        <v>492</v>
      </c>
      <c r="F56" s="216">
        <v>21829690.973559324</v>
      </c>
      <c r="G56" s="161" t="s">
        <v>138</v>
      </c>
      <c r="H56" s="227">
        <v>14629690.973559324</v>
      </c>
      <c r="I56" s="136" t="s">
        <v>357</v>
      </c>
      <c r="J56" t="s">
        <v>341</v>
      </c>
      <c r="K56" t="s">
        <v>229</v>
      </c>
      <c r="L56" s="2">
        <v>44640</v>
      </c>
      <c r="M56" t="s">
        <v>72</v>
      </c>
      <c r="N56" s="2"/>
      <c r="O56" t="s">
        <v>72</v>
      </c>
      <c r="P56" t="s">
        <v>66</v>
      </c>
      <c r="Q56" s="2"/>
      <c r="R56" s="55">
        <v>14629690.973559324</v>
      </c>
      <c r="S56" t="s">
        <v>72</v>
      </c>
      <c r="T56" s="2"/>
      <c r="U56" t="s">
        <v>72</v>
      </c>
      <c r="W56" s="13">
        <v>1</v>
      </c>
      <c r="X56" s="163"/>
      <c r="Y56" t="s">
        <v>358</v>
      </c>
      <c r="Z56" s="61" t="s">
        <v>14</v>
      </c>
      <c r="AA56" s="65">
        <v>44854</v>
      </c>
      <c r="AB56" s="65">
        <v>214</v>
      </c>
      <c r="AC56" s="12" t="s">
        <v>1273</v>
      </c>
      <c r="AD56" s="12">
        <v>44854</v>
      </c>
      <c r="AE56" s="12"/>
      <c r="AF56" s="12" t="s">
        <v>696</v>
      </c>
      <c r="AG56" s="12" t="s">
        <v>696</v>
      </c>
      <c r="AH56" s="234" t="s">
        <v>696</v>
      </c>
      <c r="AJ56" t="s">
        <v>1274</v>
      </c>
      <c r="AK56" s="31">
        <v>2</v>
      </c>
      <c r="AL56" s="61">
        <v>214</v>
      </c>
    </row>
    <row r="57" spans="1:38" x14ac:dyDescent="0.45">
      <c r="A57" s="199" t="s">
        <v>1264</v>
      </c>
      <c r="B57" s="212" t="s">
        <v>1323</v>
      </c>
      <c r="C57" s="141" t="s">
        <v>98</v>
      </c>
      <c r="D57" s="136" t="s">
        <v>618</v>
      </c>
      <c r="E57" s="136" t="s">
        <v>561</v>
      </c>
      <c r="F57" s="171">
        <v>14882000</v>
      </c>
      <c r="G57" s="162" t="s">
        <v>206</v>
      </c>
      <c r="H57" s="224">
        <v>43000</v>
      </c>
      <c r="I57" s="128" t="s">
        <v>359</v>
      </c>
      <c r="J57" s="129"/>
      <c r="K57" s="128" t="s">
        <v>176</v>
      </c>
      <c r="L57" s="130">
        <v>44663</v>
      </c>
      <c r="M57" s="128" t="s">
        <v>71</v>
      </c>
      <c r="N57" s="137">
        <v>44663</v>
      </c>
      <c r="O57" s="128" t="s">
        <v>71</v>
      </c>
      <c r="P57" s="128" t="s">
        <v>64</v>
      </c>
      <c r="Q57" s="137">
        <v>44673</v>
      </c>
      <c r="R57" s="131">
        <v>43000</v>
      </c>
      <c r="S57" s="128" t="s">
        <v>71</v>
      </c>
      <c r="T57" s="130">
        <v>44673</v>
      </c>
      <c r="U57" s="128" t="s">
        <v>71</v>
      </c>
      <c r="V57" s="138">
        <v>44673</v>
      </c>
      <c r="W57" s="132">
        <v>4</v>
      </c>
      <c r="X57" s="167">
        <v>0.91</v>
      </c>
      <c r="Y57" s="133" t="s">
        <v>360</v>
      </c>
      <c r="Z57" s="128" t="s">
        <v>22</v>
      </c>
      <c r="AA57" s="134">
        <v>191</v>
      </c>
      <c r="AB57" s="134">
        <v>191</v>
      </c>
      <c r="AC57" s="134">
        <v>191</v>
      </c>
      <c r="AD57" s="134" t="s">
        <v>1273</v>
      </c>
      <c r="AE57" s="12"/>
      <c r="AF57" s="134">
        <v>8</v>
      </c>
      <c r="AG57" s="134" t="s">
        <v>696</v>
      </c>
      <c r="AH57" s="237">
        <v>0</v>
      </c>
      <c r="AI57" s="128"/>
      <c r="AJ57" s="128" t="s">
        <v>1277</v>
      </c>
      <c r="AK57" s="139">
        <v>1</v>
      </c>
      <c r="AL57" s="128" t="s">
        <v>1275</v>
      </c>
    </row>
    <row r="58" spans="1:38" x14ac:dyDescent="0.45">
      <c r="A58" s="161" t="s">
        <v>1082</v>
      </c>
      <c r="B58" s="141" t="s">
        <v>1324</v>
      </c>
      <c r="C58" s="141" t="s">
        <v>105</v>
      </c>
      <c r="D58" s="136" t="s">
        <v>490</v>
      </c>
      <c r="E58" s="136" t="s">
        <v>475</v>
      </c>
      <c r="F58" s="171">
        <v>1794314.4</v>
      </c>
      <c r="G58" s="161" t="s">
        <v>206</v>
      </c>
      <c r="H58" s="220">
        <v>1490000</v>
      </c>
      <c r="I58" s="136" t="s">
        <v>361</v>
      </c>
      <c r="J58" t="s">
        <v>362</v>
      </c>
      <c r="K58" t="s">
        <v>229</v>
      </c>
      <c r="L58" s="62">
        <v>44710</v>
      </c>
      <c r="M58" t="s">
        <v>71</v>
      </c>
      <c r="N58" s="2">
        <v>44710</v>
      </c>
      <c r="O58" t="s">
        <v>71</v>
      </c>
      <c r="P58" t="s">
        <v>65</v>
      </c>
      <c r="Q58" s="2">
        <v>44720</v>
      </c>
      <c r="R58" s="55">
        <v>1490000</v>
      </c>
      <c r="S58" t="s">
        <v>71</v>
      </c>
      <c r="T58" s="2">
        <v>37415</v>
      </c>
      <c r="U58" t="s">
        <v>71</v>
      </c>
      <c r="V58" s="2">
        <v>44721</v>
      </c>
      <c r="W58" s="13">
        <v>6</v>
      </c>
      <c r="X58" s="163">
        <v>0.22</v>
      </c>
      <c r="Y58" t="s">
        <v>363</v>
      </c>
      <c r="Z58" s="61" t="s">
        <v>22</v>
      </c>
      <c r="AA58" s="65">
        <v>144</v>
      </c>
      <c r="AB58" s="65">
        <v>144</v>
      </c>
      <c r="AC58" s="12">
        <v>144</v>
      </c>
      <c r="AD58" s="12" t="s">
        <v>1273</v>
      </c>
      <c r="AE58" s="12"/>
      <c r="AF58" s="12">
        <v>8</v>
      </c>
      <c r="AG58" s="12" t="s">
        <v>696</v>
      </c>
      <c r="AH58" s="234">
        <v>1</v>
      </c>
      <c r="AJ58" t="s">
        <v>1277</v>
      </c>
      <c r="AK58" s="31">
        <v>1</v>
      </c>
      <c r="AL58" s="61" t="s">
        <v>1275</v>
      </c>
    </row>
    <row r="59" spans="1:38" x14ac:dyDescent="0.45">
      <c r="A59" s="199" t="s">
        <v>952</v>
      </c>
      <c r="B59" s="141" t="s">
        <v>1325</v>
      </c>
      <c r="C59" s="141" t="s">
        <v>107</v>
      </c>
      <c r="D59" s="161" t="s">
        <v>490</v>
      </c>
      <c r="E59" s="161" t="s">
        <v>492</v>
      </c>
      <c r="F59" s="171">
        <v>363503</v>
      </c>
      <c r="G59" s="161" t="s">
        <v>206</v>
      </c>
      <c r="H59" s="219">
        <v>135706</v>
      </c>
      <c r="I59" s="233" t="s">
        <v>364</v>
      </c>
      <c r="J59" s="8" t="s">
        <v>319</v>
      </c>
      <c r="K59" t="s">
        <v>229</v>
      </c>
      <c r="L59" s="62">
        <v>44767</v>
      </c>
      <c r="M59" t="s">
        <v>71</v>
      </c>
      <c r="N59" s="2">
        <v>44767</v>
      </c>
      <c r="O59" t="s">
        <v>71</v>
      </c>
      <c r="P59" t="s">
        <v>64</v>
      </c>
      <c r="Q59" s="2">
        <v>44767</v>
      </c>
      <c r="R59" s="55">
        <v>135706</v>
      </c>
      <c r="S59" t="s">
        <v>71</v>
      </c>
      <c r="T59" s="2">
        <v>44775</v>
      </c>
      <c r="U59" t="s">
        <v>71</v>
      </c>
      <c r="V59" s="2">
        <v>44776</v>
      </c>
      <c r="W59" s="13">
        <v>8</v>
      </c>
      <c r="X59" s="163">
        <v>0.04</v>
      </c>
      <c r="Y59" t="s">
        <v>365</v>
      </c>
      <c r="Z59" s="61" t="s">
        <v>22</v>
      </c>
      <c r="AA59" s="65">
        <v>87</v>
      </c>
      <c r="AB59" s="65">
        <v>87</v>
      </c>
      <c r="AC59" s="12">
        <v>87</v>
      </c>
      <c r="AD59" s="12" t="s">
        <v>1273</v>
      </c>
      <c r="AE59" s="12"/>
      <c r="AF59" s="12">
        <v>7</v>
      </c>
      <c r="AG59" s="12" t="s">
        <v>696</v>
      </c>
      <c r="AH59" s="234">
        <v>7</v>
      </c>
      <c r="AJ59" t="s">
        <v>1277</v>
      </c>
      <c r="AK59" s="31">
        <v>1</v>
      </c>
      <c r="AL59" s="61" t="s">
        <v>1275</v>
      </c>
    </row>
    <row r="60" spans="1:38" x14ac:dyDescent="0.45">
      <c r="A60" s="161" t="s">
        <v>1268</v>
      </c>
      <c r="B60" s="141" t="s">
        <v>1326</v>
      </c>
      <c r="C60" s="141" t="s">
        <v>103</v>
      </c>
      <c r="D60" s="136" t="s">
        <v>625</v>
      </c>
      <c r="E60" s="136" t="s">
        <v>492</v>
      </c>
      <c r="F60" s="216">
        <v>21829690.973559324</v>
      </c>
      <c r="G60" s="161" t="s">
        <v>138</v>
      </c>
      <c r="H60" s="227">
        <v>4000000</v>
      </c>
      <c r="I60" s="136" t="s">
        <v>366</v>
      </c>
      <c r="J60" s="8" t="s">
        <v>341</v>
      </c>
      <c r="K60" t="s">
        <v>229</v>
      </c>
      <c r="L60" s="2">
        <v>44650</v>
      </c>
      <c r="M60" t="s">
        <v>71</v>
      </c>
      <c r="N60" s="2">
        <v>44754</v>
      </c>
      <c r="O60" t="s">
        <v>71</v>
      </c>
      <c r="P60" t="s">
        <v>64</v>
      </c>
      <c r="Q60" s="2">
        <v>44754</v>
      </c>
      <c r="R60" s="55">
        <v>4000000</v>
      </c>
      <c r="S60" t="s">
        <v>71</v>
      </c>
      <c r="T60" s="2">
        <v>44754</v>
      </c>
      <c r="U60" t="s">
        <v>71</v>
      </c>
      <c r="V60" s="2">
        <v>44762</v>
      </c>
      <c r="W60" s="13">
        <v>7</v>
      </c>
      <c r="X60" s="163">
        <v>0.11</v>
      </c>
      <c r="Y60" t="s">
        <v>367</v>
      </c>
      <c r="Z60" s="61" t="s">
        <v>22</v>
      </c>
      <c r="AA60" s="65">
        <v>100</v>
      </c>
      <c r="AB60" s="65">
        <v>204</v>
      </c>
      <c r="AC60" s="12">
        <v>100</v>
      </c>
      <c r="AD60" s="12" t="s">
        <v>1273</v>
      </c>
      <c r="AE60" s="12">
        <v>8</v>
      </c>
      <c r="AF60" s="12">
        <v>6</v>
      </c>
      <c r="AG60" s="12" t="s">
        <v>696</v>
      </c>
      <c r="AH60" s="234">
        <v>6</v>
      </c>
      <c r="AJ60" t="s">
        <v>1277</v>
      </c>
      <c r="AK60" s="31">
        <v>1</v>
      </c>
      <c r="AL60" s="61" t="s">
        <v>1275</v>
      </c>
    </row>
  </sheetData>
  <dataConsolidate/>
  <phoneticPr fontId="22" type="noConversion"/>
  <conditionalFormatting sqref="AL1:AL1048576">
    <cfRule type="colorScale" priority="3">
      <colorScale>
        <cfvo type="min"/>
        <cfvo type="percentile" val="20"/>
        <cfvo type="max"/>
        <color theme="9"/>
        <color rgb="FFFFEB84"/>
        <color rgb="FFFF0000"/>
      </colorScale>
    </cfRule>
  </conditionalFormatting>
  <conditionalFormatting sqref="AK22">
    <cfRule type="colorScale" priority="2">
      <colorScale>
        <cfvo type="min"/>
        <cfvo type="percentile" val="20"/>
        <cfvo type="max"/>
        <color theme="9"/>
        <color rgb="FFFFEB84"/>
        <color rgb="FFFF0000"/>
      </colorScale>
    </cfRule>
  </conditionalFormatting>
  <conditionalFormatting sqref="AK26">
    <cfRule type="colorScale" priority="1">
      <colorScale>
        <cfvo type="min"/>
        <cfvo type="percentile" val="20"/>
        <cfvo type="max"/>
        <color theme="9"/>
        <color rgb="FFFFEB84"/>
        <color rgb="FFFF0000"/>
      </colorScale>
    </cfRule>
  </conditionalFormatting>
  <hyperlinks>
    <hyperlink ref="J55" r:id="rId1" display="https://worldhealthorg.sharepoint.com/:x:/r/sites/COVID19VaccineDeliveryFacility/Shared%20Documents/General/02%20Workstreams/02%20Delivery%20Funding/4.%20Funding%20requests/02.%20South%20Sudan/01.%20CDS%20application/Initial%20South%20Sudan%20Budget%20.xlsm?d=w6ddf0b8ae2c14b1785b7e36d8ca4bfd0&amp;csf=1&amp;web=1&amp;e=h028k9" xr:uid="{756204CF-9D5D-4BE8-BFA9-75E81FA68A56}"/>
    <hyperlink ref="J13" r:id="rId2" display="../../../../../../../../:p:/r/sites/COVID19VaccineDeliveryFacility/_layouts/15/Doc.aspx?action=view&amp;sourcedoc=%7B8132e0b7-007b-4aee-98dd-777e720d60a7%7D&amp;wdOrigin=TEAMS-WEB.teamsSdk.openFilePreview&amp;wdExp=TEAMS-CONTROL&amp;wdhostclicktime=1652272756901" xr:uid="{DDEF7DD0-ED02-477B-BD06-FD9E4B841694}"/>
    <hyperlink ref="J19" r:id="rId3" display="../../../../../../../../:x:/r/sites/COVID19VaccineDeliveryFacility/Shared Documents/General/02 Workstreams/02 Delivery Funding/4. Funding requests/05. Chad/Copy of Copy of Synthese macroplan bloc 2_dose 1_v06.01.xlsx?d=wb61e72123933434cb32228b4e117e370&amp;csf=1&amp;web=1&amp;e=2rgzxx" xr:uid="{1B54392E-9BD6-41B2-8136-B3F57F066F03}"/>
    <hyperlink ref="J26" r:id="rId4" display="../../../../../../../../:w:/r/sites/COVID19VaccineDeliveryFacility/Shared Documents/General/02 Workstreams/02 Delivery Funding/4. Funding requests/03. DRC/PHASE II Strengthening Covid vaccination 06062022 (003).docx?d=w0d8060c7a778489695fa83e578dfa62c&amp;csf=1&amp;web=1&amp;e=5ij8tx" xr:uid="{EA5C0C6E-A988-4999-B837-A344DF3616CA}"/>
    <hyperlink ref="J17" r:id="rId5" display="../../../../../../../../:x:/r/sites/COVID19VaccineDeliveryFacility/Shared Documents/General/02 Workstreams/02 Delivery Funding/4. Funding requests/14. Malawi/Copy of Malawi _CoVDP One Budget_Urgent Funding Request_Campaign July 2022.xlsx?d=we5ea515103b84f0a99f2e09fd4e22116&amp;csf=1&amp;web=1&amp;e=aQqIyl" xr:uid="{522381E9-5867-42CE-A5B2-AA3685FC43D1}"/>
    <hyperlink ref="J14" r:id="rId6" display="../../../../../../../../:x:/r/sites/COVID19VaccineDeliveryFacility/Shared Documents/General/02 Workstreams/02 Delivery Funding/4. Funding requests/14. Malawi/Copy of Malawi _CoVDP One Budget_Urgent Funding Request_Campaign July 2022.xlsx?d=we5ea515103b84f0a99f2e09fd4e22116&amp;csf=1&amp;web=1&amp;e=aQqIyl" xr:uid="{F4984510-0062-4953-98A8-DB76D0801566}"/>
    <hyperlink ref="J24" r:id="rId7" display="../../../../../../../../:x:/r/sites/COVID19VaccineDeliveryFacility/Shared Documents/General/02 Workstreams/02 Delivery Funding/4. Funding requests/03. DRC/Urgent funding request/Copy of Budget_COVID-19 vaccination_ IDPs and POE_IOM_21Jul22.xlsx?d=w484654cf8168421b8ac0f6c66a417325&amp;csf=1&amp;web=1&amp;e=SoZMP5" xr:uid="{136C95AC-0DA4-42DB-BBAB-B300D5C6CFDC}"/>
    <hyperlink ref="J59" r:id="rId8" display="../../../../../../../../:x:/r/sites/COVID19VaccineDeliveryFacility/Shared Documents/General/02 Workstreams/02 Delivery Funding/4. Funding requests/16. Djibouti/Copy of Budget-Urgent-Covid-vaccination-18-juillet-2022-strat%C3%A9gie-renforc%C3%A9e.xls?d=we44031ae5e814c749f165911992ad058&amp;csf=1&amp;web=1&amp;e=BUXfGp" xr:uid="{04651E17-C298-4C70-B67E-2A76BC200BE6}"/>
    <hyperlink ref="J41" r:id="rId9" display="../../../../../../../../:x:/r/sites/COVID19VaccineDeliveryFacility/Shared Documents/General/02 Workstreams/02 Delivery Funding/4. Funding requests/08. Sierra Leone/Copy of Copy of Consolidated SIX MONTHS country Plan - Covid -19 vaccination 16_06_22.xlsx?d=we5451886b19747d59d69743bd40a6108&amp;csf=1&amp;web=1&amp;e=nAHc76" xr:uid="{DB91E51D-1973-4464-AB05-E82C48BA57C0}"/>
    <hyperlink ref="J12" r:id="rId10" display="../../../../../../../../:x:/r/sites/COVID19VaccineDeliveryFacility/Shared Documents/General/02 Workstreams/02 Delivery Funding/4. Funding requests/17. CAR/Cout ope%CC%81rationnel campagne Covid dans 35 DS en RCA VF ok - 260722.xlsx?d=w91b1a44a98074630bca1d48ef43381f5&amp;csf=1&amp;web=1&amp;e=85mStr" xr:uid="{8B4BB157-8948-46BE-8EA9-F31429A33D7F}"/>
    <hyperlink ref="J10" r:id="rId11" display="../../../../../../../../:x:/r/sites/COVID19VaccineDeliveryFacility/Shared Documents/General/02 Workstreams/02 Delivery Funding/4. Funding requests/17. CAR/Cout ope%CC%81rationnel campagne Covid dans 35 DS en RCA VF ok - 260722.xlsx?d=w91b1a44a98074630bca1d48ef43381f5&amp;csf=1&amp;web=1&amp;e=85mStr" xr:uid="{5A5A6458-6471-4769-94D2-E7E2CE07BEA2}"/>
    <hyperlink ref="J39" r:id="rId12" display="../../../../../../../../:x:/r/sites/COVID19VaccineDeliveryFacility/Shared Documents/General/02 Workstreams/02 Delivery Funding/4. Funding requests/07. Nigeria/UNNICEF Nigeria_COVDP Urgent request_2 Aug 2022.xlsx?d=wfb4ac2dc49014d2391ac6943bae4e796&amp;csf=1&amp;web=1&amp;e=hiM8Jh" xr:uid="{5DF22CA3-3AF6-4981-A063-FD97B36C9CC0}"/>
    <hyperlink ref="J25" r:id="rId13" display="../../../../../../../../:x:/r/sites/COVID19VaccineDeliveryFacility/Shared Documents/General/02 Workstreams/02 Delivery Funding/4. Funding requests/03. DRC/Urgent funding request/Copy of Evidence generation COVID Vaccination DRC (002).xlsx?d=w1318ef5eae5f46b4b4c6ce8c91066ef8&amp;csf=1&amp;web=1&amp;e=UJn4QT" xr:uid="{DB1E9016-403E-47B1-BCC3-DBECCA79C49B}"/>
    <hyperlink ref="J60" r:id="rId14" display="https://worldhealthorg.sharepoint.com/:x:/r/sites/COVID19VaccineDeliveryFacility/Shared%20Documents/General/02%20Workstreams/02%20Delivery%20Funding/4.%20Funding%20requests/11.%20Sudan/Copy%20of%20DE%20to%20OT_%20COVID%2019%20vaccination%20Budget%20needs%20July%20-%20Dec%202022.xlsx?d=wabd137df4d25464d87d8b5de675673e5&amp;csf=1&amp;web=1&amp;e=LtFGNP" xr:uid="{9100B3D9-19F3-4F64-8698-57D08A0304DA}"/>
    <hyperlink ref="J42" r:id="rId15" display="../../../../../../../../:x:/r/sites/COVID19VaccineDeliveryFacility/Shared Documents/General/02 Workstreams/02 Delivery Funding/4. Funding requests/16. Djibouti/Copy of Budget-Urgent-Covid-vaccination-18-juillet-2022-strat%C3%A9gie-renforc%C3%A9e.xls?d=we44031ae5e814c749f165911992ad058&amp;csf=1&amp;web=1&amp;e=BUXfGp" xr:uid="{FFAE32A5-3948-4ED7-BE36-EBB7A0DBDC1F}"/>
    <hyperlink ref="J43" r:id="rId16" display="../../../../../../../../:x:/r/sites/COVID19VaccineDeliveryFacility/Shared Documents/General/02 Workstreams/02 Delivery Funding/4. Funding requests/08. Sierra Leone/Copy of Copy of Consolidated SIX MONTHS country Plan - Covid -19 vaccination 16_06_22.xlsx?d=we5451886b19747d59d69743bd40a6108&amp;csf=1&amp;web=1&amp;e=nAHc76" xr:uid="{32AD4AF3-7CDB-499F-8B2C-75474D363CF0}"/>
    <hyperlink ref="J11" r:id="rId17" display="../../../../../../../../:u:/r/sites/COVID19VaccineDeliveryFacility/Shared Documents/General/02 Workstreams/02 Delivery Funding/4. Funding requests/17. CAR/TR EXT RE Discussions de la mission CDF avec la BM - Cold chain equipment in CAR.msg?csf=1&amp;web=1&amp;e=n9kDfX" xr:uid="{A0E59814-5C5F-4390-BE84-94906054E372}"/>
    <hyperlink ref="J15" r:id="rId18" display="../../../../../../../../:u:/r/sites/COVID19VaccineDeliveryFacility/Shared Documents/General/02 Workstreams/02 Delivery Funding/4. Funding requests/14. Malawi/RE Next week - Malawi request.msg?csf=1&amp;web=1&amp;e=5hZ1UE" xr:uid="{336C82CE-883F-4A12-86FF-08E934D3464A}"/>
    <hyperlink ref="J9" r:id="rId19" display="../../../../../../../../:x:/r/sites/COVID19VaccineDeliveryFacility/Shared Documents/General/02 Workstreams/02 Delivery Funding/4. Funding requests/18. Ghana/Ghana USG Funds Request_010922.xlsx?d=w3025fa26358a4cdda1e477c31d7bef86&amp;csf=1&amp;web=1&amp;e=iRBZW7" xr:uid="{E1A761A0-D659-4072-98FB-6970DC5ED463}"/>
    <hyperlink ref="J3" r:id="rId20" display="../../../../../../../../:x:/r/sites/COVID19VaccineDeliveryFacility/Shared Documents/General/02 Workstreams/02 Delivery Funding/4. Funding requests/01. Ethiopia/Ethiopia - Copy of UNICEF Q3 and Q4 Budget breakdown (002).xlsx?d=wc8880277009149db8ec64aede280def1&amp;csf=1&amp;web=1&amp;e=YFZF7L" xr:uid="{E78410EC-B5AE-4044-81EB-722546769B1C}"/>
    <hyperlink ref="J8" r:id="rId21" display="../../../../../../../../:x:/r/sites/COVID19VaccineDeliveryFacility/Shared Documents/General/02 Workstreams/02 Delivery Funding/4. Funding requests/10. Yemen/COVDP Urgent request template Yemen 23.08.2022.xlsx?d=wcce6de77da1541ebb93376a112694ef0&amp;csf=1&amp;web=1&amp;e=dkt9lh" xr:uid="{96D0FD71-6080-443C-B69E-400F8C29630B}"/>
    <hyperlink ref="J7" r:id="rId22" display="../../../../../../../../:x:/r/sites/COVID19VaccineDeliveryFacility/Shared Documents/General/02 Workstreams/02 Delivery Funding/4. Funding requests/19. Cote d%27Ivoire/BUDGET  DE LA CAMPAGNE  DE VACCINATION  CONTRE LA COVID-19  DU 03 AU 12 OCTOBRE -VF14092022.xlsx?d=w150efa36982c4088b3531c702c4ab825&amp;csf=1&amp;web=1&amp;e=qUcHKw" xr:uid="{E83C594D-530D-4A86-A516-DA3876874E57}"/>
    <hyperlink ref="J4" r:id="rId23" display="../../../../../../../../:x:/r/sites/COVID19VaccineDeliveryFacility/Shared Documents/General/02 Workstreams/02 Delivery Funding/4. Funding requests/20. Guinea-Bissau/Requeste urgents Guinee Bissau au CoVDP-16-09-2022.xlsx?d=wb983e8deac3e4dbfb251b7d60a06937d&amp;csf=1&amp;web=1&amp;e=dyR6ml" xr:uid="{B384A1FF-3254-4B72-B0B7-47AB15023819}"/>
    <hyperlink ref="J6" r:id="rId24" display="../../../../../../../../:u:/r/sites/COVID19VaccineDeliveryFacility/Shared Documents/General/02 Workstreams/02 Delivery Funding/4. Funding requests/19. Cote d%27Ivoire/RE EXT Funding Alignment call for CoVDP - AFRO and EMRO.msg?csf=1&amp;web=1&amp;e=6ginUJ" xr:uid="{1C96472C-69CE-4CE7-A719-872678F959B6}"/>
    <hyperlink ref="J16" r:id="rId25" display="../../../../../../../../:p:/r/sites/COVID19VaccineDeliveryFacility/Shared Documents/General/02 Workstreams/02 Delivery Funding/1 Presentations and meetings/CoVDP Funding alignment call/20220912 - Tuesday Funding Alignment call_v1.pptx?d=wa647ee8c0aee4f74b802edadfa914966&amp;csf=1&amp;web=1&amp;e=rkfjXY" xr:uid="{5727D12A-9B35-4ADD-9DD1-A453CEE5922A}"/>
    <hyperlink ref="J34" r:id="rId26" display="../../../../../../../../:p:/r/sites/COVID19VaccineDeliveryFacility/Shared Documents/General/02 Workstreams/02 Delivery Funding/1 Presentations and meetings/CoVDP Funding alignment call/20220308 Tuesday Funding Alignment - v1.pptx?d=w3bdadc2cbd5646c197690433cb395ef5&amp;csf=1&amp;web=1&amp;e=mPgzJp" xr:uid="{F22AA489-B012-4789-A8FB-B764CC71CCCB}"/>
    <hyperlink ref="J5" r:id="rId27" display="../../../../../../../../:w:/r/sites/COVID19VaccineDeliveryFacility/Shared Documents/General/02 Workstreams/02 Delivery Funding/4. Funding requests/21. Cameroon/CMR Projet d%27organisation de la 5e campagne d%27intensification de la vaccination contre Covid-19 okbiey.docx?d=wbb5c106ec22c4a4c8242e1e7b41f96b3&amp;csf=1&amp;web=1&amp;e=uCrsIN" xr:uid="{0752E1FB-977A-4C7F-A0FD-882ED2CFC35B}"/>
  </hyperlinks>
  <pageMargins left="0.7" right="0.7" top="0.75" bottom="0.75" header="0.3" footer="0.3"/>
  <pageSetup paperSize="9" orientation="portrait" horizontalDpi="1200" verticalDpi="1200" r:id="rId28"/>
  <tableParts count="1">
    <tablePart r:id="rId29"/>
  </tableParts>
  <extLst>
    <ext xmlns:x14="http://schemas.microsoft.com/office/spreadsheetml/2009/9/main" uri="{CCE6A557-97BC-4b89-ADB6-D9C93CAAB3DF}">
      <x14:dataValidations xmlns:xm="http://schemas.microsoft.com/office/excel/2006/main" count="2">
        <x14:dataValidation type="list" allowBlank="1" showInputMessage="1" showErrorMessage="1" xr:uid="{09819F5B-145F-4C30-BD3B-87A726F42880}">
          <x14:formula1>
            <xm:f>Utilities!$B$4:$B$9</xm:f>
          </x14:formula1>
          <xm:sqref>P1:P34 P36:P1048576</xm:sqref>
        </x14:dataValidation>
        <x14:dataValidation type="list" allowBlank="1" showInputMessage="1" showErrorMessage="1" xr:uid="{5B480CD8-C08C-4CEA-BD37-EAB3196FECA3}">
          <x14:formula1>
            <xm:f>Utilities!$B$12:$B$14</xm:f>
          </x14:formula1>
          <xm:sqref>P35 U2:U1048576 S1:S1048576 M1:M1048576 O1:O1048576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9C906-EC78-4462-8F8D-453C1C404C3C}">
  <dimension ref="A1:F3"/>
  <sheetViews>
    <sheetView topLeftCell="A17" zoomScale="70" zoomScaleNormal="70" workbookViewId="0">
      <selection activeCell="A17" sqref="A17"/>
    </sheetView>
  </sheetViews>
  <sheetFormatPr defaultColWidth="8.86328125" defaultRowHeight="14.25" x14ac:dyDescent="0.45"/>
  <cols>
    <col min="1" max="2" width="13.86328125" customWidth="1"/>
    <col min="3" max="3" width="19.265625" customWidth="1"/>
    <col min="4" max="4" width="69.86328125" customWidth="1"/>
    <col min="5" max="5" width="14.265625" customWidth="1"/>
    <col min="6" max="6" width="160" customWidth="1"/>
  </cols>
  <sheetData>
    <row r="1" spans="1:6" x14ac:dyDescent="0.45">
      <c r="A1" s="56" t="s">
        <v>368</v>
      </c>
      <c r="B1" s="56" t="s">
        <v>176</v>
      </c>
      <c r="C1" s="56" t="s">
        <v>177</v>
      </c>
      <c r="D1" s="57" t="s">
        <v>369</v>
      </c>
      <c r="E1" s="57" t="s">
        <v>370</v>
      </c>
      <c r="F1" s="57" t="s">
        <v>371</v>
      </c>
    </row>
    <row r="2" spans="1:6" ht="48.75" customHeight="1" x14ac:dyDescent="0.45">
      <c r="A2" t="s">
        <v>102</v>
      </c>
      <c r="B2" t="str">
        <f>INDEX(Table1[#All],MATCH(Table3[[#This Row],[Country]],Table1[[#All],[Recipient country Name]],0),MATCH(Table3[[#Headers],[GAVI SCM]],Table1[#Headers],0))</f>
        <v>Veronique Maeva Fages</v>
      </c>
      <c r="C2" t="str">
        <f>INDEX(Table1[#All],MATCH(Table3[[#This Row],[Country]],Table1[[#All],[Recipient country Name]],0),MATCH(Table3[[#Headers],[CoVDP Desk Officer]],Table1[#Headers],0))</f>
        <v>Imran</v>
      </c>
      <c r="D2" t="s">
        <v>372</v>
      </c>
      <c r="E2" s="2">
        <v>44638</v>
      </c>
      <c r="F2" s="15" t="s">
        <v>373</v>
      </c>
    </row>
    <row r="3" spans="1:6" x14ac:dyDescent="0.45">
      <c r="A3" t="s">
        <v>93</v>
      </c>
      <c r="B3" t="str">
        <f>INDEX(Table1[#All],MATCH(Table3[[#This Row],[Country]],Table1[[#All],[Recipient country Name]],0),MATCH(Table3[[#Headers],[GAVI SCM]],Table1[#Headers],0))</f>
        <v>Thierry Vincent</v>
      </c>
      <c r="C3" t="str">
        <f>INDEX(Table1[#All],MATCH(Table3[[#This Row],[Country]],Table1[[#All],[Recipient country Name]],0),MATCH(Table3[[#Headers],[CoVDP Desk Officer]],Table1[#Headers],0))</f>
        <v>Simon</v>
      </c>
      <c r="D3" t="str">
        <f>'Funding tracker'!I23</f>
        <v>Launch of a vaccination campaign in the 11 country states that are still facing very low vaccination rate (HCW salaries, transportation and mgt team)</v>
      </c>
      <c r="E3" s="2">
        <v>44628</v>
      </c>
      <c r="F3" t="s">
        <v>374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67E80-ED36-4BBE-9F38-E7138C0677AF}">
  <sheetPr>
    <tabColor theme="9" tint="0.59999389629810485"/>
  </sheetPr>
  <dimension ref="A1"/>
  <sheetViews>
    <sheetView workbookViewId="0">
      <selection activeCell="I18" sqref="I18"/>
    </sheetView>
  </sheetViews>
  <sheetFormatPr defaultColWidth="8.86328125" defaultRowHeight="14.25" x14ac:dyDescent="0.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2155-8048-4A00-9CD5-21A8FAD2BC40}">
  <dimension ref="A1:K27"/>
  <sheetViews>
    <sheetView zoomScale="70" zoomScaleNormal="70" workbookViewId="0">
      <selection activeCell="F14" sqref="F14"/>
    </sheetView>
  </sheetViews>
  <sheetFormatPr defaultColWidth="8.86328125" defaultRowHeight="14.25" x14ac:dyDescent="0.45"/>
  <cols>
    <col min="6" max="6" width="30.1328125" customWidth="1"/>
    <col min="7" max="7" width="40.265625" bestFit="1" customWidth="1"/>
    <col min="8" max="8" width="30.73046875" customWidth="1"/>
    <col min="9" max="9" width="14.86328125" customWidth="1"/>
    <col min="10" max="10" width="14.1328125" customWidth="1"/>
    <col min="11" max="11" width="15.1328125" customWidth="1"/>
  </cols>
  <sheetData>
    <row r="1" spans="1:11" s="21" customFormat="1" ht="18" x14ac:dyDescent="0.55000000000000004">
      <c r="A1" s="19">
        <v>1</v>
      </c>
      <c r="B1" s="20"/>
      <c r="C1" s="21" t="s">
        <v>375</v>
      </c>
    </row>
    <row r="2" spans="1:11" x14ac:dyDescent="0.45">
      <c r="C2" s="114" t="s">
        <v>376</v>
      </c>
    </row>
    <row r="3" spans="1:11" x14ac:dyDescent="0.45">
      <c r="C3" s="113" t="s">
        <v>377</v>
      </c>
    </row>
    <row r="5" spans="1:11" x14ac:dyDescent="0.45">
      <c r="C5" s="124"/>
      <c r="D5" s="126" t="s">
        <v>378</v>
      </c>
      <c r="E5" s="126" t="s">
        <v>379</v>
      </c>
      <c r="F5" s="126" t="s">
        <v>380</v>
      </c>
      <c r="G5" s="126" t="s">
        <v>16</v>
      </c>
      <c r="H5" s="126" t="s">
        <v>381</v>
      </c>
      <c r="I5" s="126" t="s">
        <v>382</v>
      </c>
      <c r="J5" s="126" t="s">
        <v>383</v>
      </c>
      <c r="K5" s="126" t="s">
        <v>384</v>
      </c>
    </row>
    <row r="6" spans="1:11" x14ac:dyDescent="0.45">
      <c r="C6" s="125"/>
      <c r="D6" s="125"/>
      <c r="E6" s="125"/>
      <c r="F6" s="125"/>
      <c r="G6" s="125"/>
      <c r="H6" s="125"/>
      <c r="I6" s="125"/>
      <c r="J6" s="125"/>
      <c r="K6" s="125"/>
    </row>
    <row r="7" spans="1:11" x14ac:dyDescent="0.45">
      <c r="C7" s="124" t="s">
        <v>82</v>
      </c>
      <c r="D7" s="111" t="s">
        <v>385</v>
      </c>
      <c r="E7" s="111">
        <f>Overview!D14</f>
        <v>225000</v>
      </c>
      <c r="F7" s="112">
        <f>Overview!D8</f>
        <v>38203347.97355932</v>
      </c>
      <c r="G7" s="111">
        <f>Overview!D9</f>
        <v>5362117.8900000006</v>
      </c>
      <c r="H7" s="111"/>
      <c r="I7" s="111"/>
      <c r="J7" s="111"/>
      <c r="K7" s="111"/>
    </row>
    <row r="8" spans="1:11" x14ac:dyDescent="0.45">
      <c r="C8" s="124" t="s">
        <v>65</v>
      </c>
      <c r="D8" s="111"/>
      <c r="E8" s="111"/>
      <c r="F8" s="111"/>
      <c r="G8" s="111"/>
      <c r="H8" s="111">
        <f>Overview!G10</f>
        <v>0</v>
      </c>
      <c r="I8" s="112">
        <f>Overview!G11</f>
        <v>0</v>
      </c>
      <c r="J8" s="111">
        <f>Overview!G12</f>
        <v>0</v>
      </c>
      <c r="K8" s="111">
        <f>Overview!G13</f>
        <v>24621987</v>
      </c>
    </row>
    <row r="9" spans="1:11" x14ac:dyDescent="0.45">
      <c r="C9" s="124" t="s">
        <v>66</v>
      </c>
      <c r="D9" s="111"/>
      <c r="E9" s="111"/>
      <c r="F9" s="111"/>
      <c r="G9" s="111"/>
      <c r="H9" s="111">
        <f>Overview!E10</f>
        <v>0</v>
      </c>
      <c r="I9" s="112">
        <f>Overview!E11</f>
        <v>0</v>
      </c>
      <c r="J9" s="111">
        <f>Overview!E12</f>
        <v>9266803</v>
      </c>
      <c r="K9" s="111">
        <f>Overview!E13</f>
        <v>49638101.030000001</v>
      </c>
    </row>
    <row r="10" spans="1:11" x14ac:dyDescent="0.45">
      <c r="C10" s="124" t="s">
        <v>64</v>
      </c>
      <c r="D10" s="111"/>
      <c r="E10" s="111"/>
      <c r="F10" s="111"/>
      <c r="G10" s="111"/>
      <c r="H10" s="112">
        <f>Overview!F10</f>
        <v>0</v>
      </c>
      <c r="I10" s="112">
        <f>Overview!F11</f>
        <v>0</v>
      </c>
      <c r="J10" s="111">
        <f>Overview!F12</f>
        <v>0</v>
      </c>
      <c r="K10" s="112">
        <f>Overview!F13</f>
        <v>45704003.760000005</v>
      </c>
    </row>
    <row r="11" spans="1:11" x14ac:dyDescent="0.45">
      <c r="C11" s="124" t="s">
        <v>69</v>
      </c>
      <c r="D11" s="111"/>
      <c r="E11" s="111"/>
      <c r="F11" s="111"/>
      <c r="G11" s="111"/>
      <c r="H11" s="112">
        <f>Overview!H10</f>
        <v>0</v>
      </c>
      <c r="I11" s="112">
        <f>Overview!H11</f>
        <v>0</v>
      </c>
      <c r="J11" s="111">
        <f>Overview!H12</f>
        <v>0</v>
      </c>
      <c r="K11" s="112">
        <f>Overview!H13</f>
        <v>0</v>
      </c>
    </row>
    <row r="12" spans="1:11" x14ac:dyDescent="0.45">
      <c r="C12" s="124" t="s">
        <v>386</v>
      </c>
      <c r="D12" s="111"/>
      <c r="E12" s="111"/>
      <c r="F12" s="111"/>
      <c r="G12" s="111"/>
      <c r="H12" s="111">
        <f>Overview!I10</f>
        <v>0</v>
      </c>
      <c r="I12" s="111"/>
      <c r="J12" s="111">
        <f>Overview!I12</f>
        <v>0</v>
      </c>
      <c r="K12" s="111">
        <f>Overview!I13</f>
        <v>0</v>
      </c>
    </row>
    <row r="17" spans="1:11" s="21" customFormat="1" ht="18" x14ac:dyDescent="0.55000000000000004">
      <c r="A17" s="19">
        <v>2</v>
      </c>
      <c r="B17" s="20"/>
      <c r="C17" s="21" t="s">
        <v>387</v>
      </c>
    </row>
    <row r="20" spans="1:11" x14ac:dyDescent="0.45">
      <c r="C20" s="124"/>
      <c r="D20" s="126" t="s">
        <v>378</v>
      </c>
      <c r="E20" s="126" t="s">
        <v>379</v>
      </c>
      <c r="F20" s="126" t="s">
        <v>380</v>
      </c>
      <c r="G20" s="126" t="s">
        <v>16</v>
      </c>
      <c r="H20" s="126" t="s">
        <v>381</v>
      </c>
      <c r="I20" s="126" t="s">
        <v>382</v>
      </c>
      <c r="J20" s="126" t="s">
        <v>383</v>
      </c>
      <c r="K20" s="126" t="s">
        <v>384</v>
      </c>
    </row>
    <row r="21" spans="1:11" x14ac:dyDescent="0.45">
      <c r="C21" s="125"/>
      <c r="D21" s="125"/>
      <c r="E21" s="125"/>
      <c r="F21" s="125"/>
      <c r="G21" s="125"/>
      <c r="H21" s="125"/>
      <c r="I21" s="125"/>
      <c r="J21" s="125"/>
      <c r="K21" s="125"/>
    </row>
    <row r="22" spans="1:11" x14ac:dyDescent="0.45">
      <c r="C22" s="124" t="s">
        <v>82</v>
      </c>
      <c r="D22" s="111" t="s">
        <v>385</v>
      </c>
      <c r="E22" s="111">
        <f>Overview!D80</f>
        <v>0</v>
      </c>
      <c r="F22" s="112">
        <f>Overview!D74</f>
        <v>14629690.973559324</v>
      </c>
      <c r="G22" s="111">
        <f>Overview!D75</f>
        <v>0</v>
      </c>
      <c r="H22" s="111"/>
      <c r="I22" s="111"/>
      <c r="J22" s="111"/>
      <c r="K22" s="111"/>
    </row>
    <row r="23" spans="1:11" x14ac:dyDescent="0.45">
      <c r="C23" s="124" t="s">
        <v>65</v>
      </c>
      <c r="D23" s="111"/>
      <c r="E23" s="111"/>
      <c r="F23" s="111"/>
      <c r="G23" s="111"/>
      <c r="H23" s="111">
        <f>Overview!G76</f>
        <v>0</v>
      </c>
      <c r="I23" s="112">
        <f>Overview!G77</f>
        <v>0</v>
      </c>
      <c r="J23" s="111">
        <f>Overview!G78</f>
        <v>0</v>
      </c>
      <c r="K23" s="111">
        <f>Overview!G79</f>
        <v>1800000</v>
      </c>
    </row>
    <row r="24" spans="1:11" x14ac:dyDescent="0.45">
      <c r="C24" s="124" t="s">
        <v>66</v>
      </c>
      <c r="D24" s="111"/>
      <c r="E24" s="111"/>
      <c r="F24" s="111"/>
      <c r="G24" s="111"/>
      <c r="H24" s="111">
        <f>Overview!E76</f>
        <v>0</v>
      </c>
      <c r="I24" s="112">
        <f>Overview!E77</f>
        <v>0</v>
      </c>
      <c r="J24" s="111">
        <f>Overview!E78</f>
        <v>0</v>
      </c>
      <c r="K24" s="111">
        <f>Overview!E79</f>
        <v>5760333</v>
      </c>
    </row>
    <row r="25" spans="1:11" x14ac:dyDescent="0.45">
      <c r="C25" s="124" t="s">
        <v>64</v>
      </c>
      <c r="D25" s="111"/>
      <c r="E25" s="111"/>
      <c r="F25" s="111"/>
      <c r="G25" s="111"/>
      <c r="H25" s="112">
        <f>Overview!F76</f>
        <v>0</v>
      </c>
      <c r="I25" s="112">
        <f>Overview!F77</f>
        <v>0</v>
      </c>
      <c r="J25" s="111">
        <f>Overview!F78</f>
        <v>0</v>
      </c>
      <c r="K25" s="112">
        <f>Overview!F79</f>
        <v>4000000</v>
      </c>
    </row>
    <row r="26" spans="1:11" x14ac:dyDescent="0.45">
      <c r="C26" s="124" t="s">
        <v>69</v>
      </c>
      <c r="D26" s="111"/>
      <c r="E26" s="111"/>
      <c r="F26" s="111"/>
      <c r="G26" s="111"/>
      <c r="H26" s="112">
        <f>Overview!H76</f>
        <v>0</v>
      </c>
      <c r="I26" s="112">
        <f>Overview!H77</f>
        <v>0</v>
      </c>
      <c r="J26" s="111">
        <f>Overview!H78</f>
        <v>0</v>
      </c>
      <c r="K26" s="112">
        <f>Overview!H79</f>
        <v>0</v>
      </c>
    </row>
    <row r="27" spans="1:11" x14ac:dyDescent="0.45">
      <c r="C27" s="124" t="s">
        <v>386</v>
      </c>
      <c r="D27" s="111"/>
      <c r="E27" s="111"/>
      <c r="F27" s="111"/>
      <c r="G27" s="111"/>
      <c r="H27" s="111">
        <f>Overview!I76</f>
        <v>0</v>
      </c>
      <c r="I27" s="111">
        <f>Overview!I77</f>
        <v>0</v>
      </c>
      <c r="J27" s="111">
        <f>Overview!I78</f>
        <v>0</v>
      </c>
      <c r="K27" s="111">
        <f>Overview!I79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750B-4818-4314-9ECD-0D1CF8E87D7B}">
  <dimension ref="A1:H161"/>
  <sheetViews>
    <sheetView topLeftCell="A50" zoomScale="70" zoomScaleNormal="70" workbookViewId="0">
      <selection activeCell="G62" sqref="G62"/>
    </sheetView>
  </sheetViews>
  <sheetFormatPr defaultColWidth="8.86328125" defaultRowHeight="14.25" x14ac:dyDescent="0.45"/>
  <cols>
    <col min="1" max="1" width="23.1328125" customWidth="1"/>
    <col min="2" max="2" width="13.265625" customWidth="1"/>
    <col min="3" max="3" width="15.1328125" customWidth="1"/>
    <col min="4" max="4" width="33.265625" customWidth="1"/>
    <col min="5" max="5" width="23.86328125" customWidth="1"/>
    <col min="6" max="6" width="40.1328125" bestFit="1" customWidth="1"/>
    <col min="7" max="7" width="28.86328125" customWidth="1"/>
    <col min="8" max="8" width="37.1328125" bestFit="1" customWidth="1"/>
  </cols>
  <sheetData>
    <row r="1" spans="1:8" x14ac:dyDescent="0.45">
      <c r="A1" s="4" t="s">
        <v>388</v>
      </c>
      <c r="B1" s="4" t="s">
        <v>389</v>
      </c>
      <c r="C1" s="4" t="s">
        <v>390</v>
      </c>
      <c r="D1" s="4" t="s">
        <v>391</v>
      </c>
      <c r="E1" s="4" t="s">
        <v>176</v>
      </c>
      <c r="F1" s="4" t="s">
        <v>392</v>
      </c>
      <c r="G1" s="4" t="s">
        <v>177</v>
      </c>
      <c r="H1" s="4" t="s">
        <v>393</v>
      </c>
    </row>
    <row r="2" spans="1:8" x14ac:dyDescent="0.45">
      <c r="A2" s="5" t="s">
        <v>102</v>
      </c>
      <c r="B2" s="5" t="s">
        <v>394</v>
      </c>
      <c r="C2" s="5" t="s">
        <v>395</v>
      </c>
      <c r="D2" s="6" t="s">
        <v>396</v>
      </c>
      <c r="E2" s="5" t="s">
        <v>397</v>
      </c>
      <c r="F2" s="5" t="s">
        <v>398</v>
      </c>
      <c r="G2" s="5" t="s">
        <v>399</v>
      </c>
      <c r="H2" t="s">
        <v>400</v>
      </c>
    </row>
    <row r="3" spans="1:8" x14ac:dyDescent="0.45">
      <c r="A3" s="7" t="s">
        <v>401</v>
      </c>
      <c r="B3" s="7" t="s">
        <v>402</v>
      </c>
      <c r="C3" s="7"/>
      <c r="D3" s="7"/>
      <c r="E3" s="7" t="s">
        <v>403</v>
      </c>
      <c r="F3" s="7" t="s">
        <v>404</v>
      </c>
    </row>
    <row r="4" spans="1:8" x14ac:dyDescent="0.45">
      <c r="A4" s="5" t="s">
        <v>405</v>
      </c>
      <c r="B4" s="5" t="s">
        <v>406</v>
      </c>
      <c r="C4" s="5" t="s">
        <v>407</v>
      </c>
      <c r="D4" s="6" t="s">
        <v>408</v>
      </c>
      <c r="E4" s="5" t="s">
        <v>409</v>
      </c>
      <c r="F4" s="5"/>
    </row>
    <row r="5" spans="1:8" x14ac:dyDescent="0.45">
      <c r="A5" s="7" t="s">
        <v>410</v>
      </c>
      <c r="B5" s="7" t="s">
        <v>402</v>
      </c>
      <c r="C5" s="7"/>
      <c r="D5" s="7"/>
      <c r="E5" s="7" t="s">
        <v>403</v>
      </c>
      <c r="F5" s="7" t="s">
        <v>404</v>
      </c>
    </row>
    <row r="6" spans="1:8" x14ac:dyDescent="0.45">
      <c r="A6" s="5" t="s">
        <v>411</v>
      </c>
      <c r="B6" s="5" t="s">
        <v>406</v>
      </c>
      <c r="C6" s="5" t="s">
        <v>395</v>
      </c>
      <c r="D6" s="6" t="s">
        <v>396</v>
      </c>
      <c r="E6" s="5" t="s">
        <v>412</v>
      </c>
      <c r="F6" s="6" t="s">
        <v>413</v>
      </c>
    </row>
    <row r="7" spans="1:8" x14ac:dyDescent="0.45">
      <c r="A7" s="7" t="s">
        <v>414</v>
      </c>
      <c r="B7" s="7" t="s">
        <v>402</v>
      </c>
      <c r="C7" s="7"/>
      <c r="D7" s="7"/>
      <c r="E7" s="7" t="s">
        <v>415</v>
      </c>
      <c r="F7" s="7" t="s">
        <v>416</v>
      </c>
    </row>
    <row r="8" spans="1:8" x14ac:dyDescent="0.45">
      <c r="A8" s="5" t="s">
        <v>417</v>
      </c>
      <c r="B8" s="5" t="s">
        <v>402</v>
      </c>
      <c r="C8" s="5"/>
      <c r="D8" s="5"/>
      <c r="E8" s="5" t="s">
        <v>418</v>
      </c>
      <c r="F8" s="5" t="s">
        <v>419</v>
      </c>
    </row>
    <row r="9" spans="1:8" x14ac:dyDescent="0.45">
      <c r="A9" s="7" t="s">
        <v>420</v>
      </c>
      <c r="B9" s="7" t="s">
        <v>402</v>
      </c>
      <c r="C9" s="7"/>
      <c r="D9" s="7"/>
      <c r="E9" s="7" t="s">
        <v>403</v>
      </c>
      <c r="F9" s="7" t="s">
        <v>404</v>
      </c>
    </row>
    <row r="10" spans="1:8" x14ac:dyDescent="0.45">
      <c r="A10" s="5" t="s">
        <v>421</v>
      </c>
      <c r="B10" s="5" t="s">
        <v>402</v>
      </c>
      <c r="C10" s="5"/>
      <c r="D10" s="5"/>
      <c r="E10" s="5" t="s">
        <v>422</v>
      </c>
      <c r="F10" s="5" t="s">
        <v>423</v>
      </c>
    </row>
    <row r="11" spans="1:8" x14ac:dyDescent="0.45">
      <c r="A11" s="7" t="s">
        <v>424</v>
      </c>
      <c r="B11" s="7" t="s">
        <v>402</v>
      </c>
      <c r="C11" s="7"/>
      <c r="D11" s="7"/>
      <c r="E11" s="7" t="s">
        <v>403</v>
      </c>
      <c r="F11" s="7" t="s">
        <v>404</v>
      </c>
    </row>
    <row r="12" spans="1:8" x14ac:dyDescent="0.45">
      <c r="A12" s="5" t="s">
        <v>425</v>
      </c>
      <c r="B12" s="5" t="s">
        <v>402</v>
      </c>
      <c r="C12" s="5"/>
      <c r="D12" s="5"/>
      <c r="E12" s="5" t="s">
        <v>415</v>
      </c>
      <c r="F12" s="5" t="s">
        <v>416</v>
      </c>
    </row>
    <row r="13" spans="1:8" x14ac:dyDescent="0.45">
      <c r="A13" s="7" t="s">
        <v>426</v>
      </c>
      <c r="B13" s="7" t="s">
        <v>402</v>
      </c>
      <c r="C13" s="7"/>
      <c r="D13" s="7"/>
      <c r="E13" s="7" t="s">
        <v>427</v>
      </c>
      <c r="F13" s="7" t="s">
        <v>428</v>
      </c>
    </row>
    <row r="14" spans="1:8" x14ac:dyDescent="0.45">
      <c r="A14" s="5" t="s">
        <v>429</v>
      </c>
      <c r="B14" s="5" t="s">
        <v>394</v>
      </c>
      <c r="C14" s="5" t="s">
        <v>430</v>
      </c>
      <c r="D14" s="6" t="s">
        <v>431</v>
      </c>
      <c r="E14" s="5" t="s">
        <v>432</v>
      </c>
      <c r="F14" s="5" t="s">
        <v>433</v>
      </c>
    </row>
    <row r="15" spans="1:8" x14ac:dyDescent="0.45">
      <c r="A15" s="7" t="s">
        <v>434</v>
      </c>
      <c r="B15" s="7" t="s">
        <v>402</v>
      </c>
      <c r="C15" s="7"/>
      <c r="D15" s="7"/>
      <c r="E15" s="7" t="s">
        <v>415</v>
      </c>
      <c r="F15" s="7" t="s">
        <v>416</v>
      </c>
    </row>
    <row r="16" spans="1:8" x14ac:dyDescent="0.45">
      <c r="A16" s="5" t="s">
        <v>435</v>
      </c>
      <c r="B16" s="5" t="s">
        <v>402</v>
      </c>
      <c r="C16" s="5"/>
      <c r="D16" s="5"/>
      <c r="E16" s="5" t="s">
        <v>415</v>
      </c>
      <c r="F16" s="5" t="s">
        <v>416</v>
      </c>
    </row>
    <row r="17" spans="1:8" x14ac:dyDescent="0.45">
      <c r="A17" s="7" t="s">
        <v>436</v>
      </c>
      <c r="B17" s="7" t="s">
        <v>394</v>
      </c>
      <c r="C17" s="7" t="s">
        <v>437</v>
      </c>
      <c r="D17" s="8" t="s">
        <v>438</v>
      </c>
      <c r="E17" s="7" t="s">
        <v>439</v>
      </c>
      <c r="F17" s="8" t="s">
        <v>440</v>
      </c>
    </row>
    <row r="18" spans="1:8" x14ac:dyDescent="0.45">
      <c r="A18" s="5" t="s">
        <v>441</v>
      </c>
      <c r="B18" s="5" t="s">
        <v>402</v>
      </c>
      <c r="C18" s="5"/>
      <c r="D18" s="5"/>
      <c r="E18" s="5" t="s">
        <v>442</v>
      </c>
      <c r="F18" s="5" t="s">
        <v>443</v>
      </c>
    </row>
    <row r="19" spans="1:8" x14ac:dyDescent="0.45">
      <c r="A19" s="7" t="s">
        <v>444</v>
      </c>
      <c r="B19" s="7" t="s">
        <v>406</v>
      </c>
      <c r="C19" s="7"/>
      <c r="D19" s="9"/>
      <c r="E19" s="7" t="s">
        <v>445</v>
      </c>
      <c r="F19" s="7" t="s">
        <v>446</v>
      </c>
    </row>
    <row r="20" spans="1:8" x14ac:dyDescent="0.45">
      <c r="A20" s="5" t="s">
        <v>447</v>
      </c>
      <c r="B20" s="5" t="s">
        <v>406</v>
      </c>
      <c r="C20" s="5" t="s">
        <v>407</v>
      </c>
      <c r="D20" s="10" t="s">
        <v>408</v>
      </c>
      <c r="E20" s="5" t="s">
        <v>448</v>
      </c>
      <c r="F20" s="5" t="s">
        <v>449</v>
      </c>
    </row>
    <row r="21" spans="1:8" x14ac:dyDescent="0.45">
      <c r="A21" s="7" t="s">
        <v>450</v>
      </c>
      <c r="B21" s="7" t="s">
        <v>402</v>
      </c>
      <c r="C21" s="7"/>
      <c r="D21" s="7"/>
      <c r="E21" s="7" t="s">
        <v>403</v>
      </c>
      <c r="F21" s="7" t="s">
        <v>404</v>
      </c>
    </row>
    <row r="22" spans="1:8" x14ac:dyDescent="0.45">
      <c r="A22" s="5" t="s">
        <v>451</v>
      </c>
      <c r="B22" s="5" t="s">
        <v>402</v>
      </c>
      <c r="C22" s="5"/>
      <c r="D22" s="5"/>
      <c r="E22" s="5" t="s">
        <v>452</v>
      </c>
      <c r="F22" s="5" t="s">
        <v>453</v>
      </c>
    </row>
    <row r="23" spans="1:8" x14ac:dyDescent="0.45">
      <c r="A23" s="7" t="s">
        <v>454</v>
      </c>
      <c r="B23" s="7" t="s">
        <v>402</v>
      </c>
      <c r="C23" s="7"/>
      <c r="D23" s="7"/>
      <c r="E23" s="7" t="s">
        <v>422</v>
      </c>
      <c r="F23" s="7" t="s">
        <v>423</v>
      </c>
    </row>
    <row r="24" spans="1:8" x14ac:dyDescent="0.45">
      <c r="A24" s="5" t="s">
        <v>455</v>
      </c>
      <c r="B24" s="5" t="s">
        <v>402</v>
      </c>
      <c r="C24" s="5"/>
      <c r="D24" s="5"/>
      <c r="E24" s="5" t="s">
        <v>403</v>
      </c>
      <c r="F24" s="5" t="s">
        <v>404</v>
      </c>
    </row>
    <row r="25" spans="1:8" x14ac:dyDescent="0.45">
      <c r="A25" s="7" t="s">
        <v>92</v>
      </c>
      <c r="B25" s="7" t="s">
        <v>394</v>
      </c>
      <c r="C25" s="7" t="s">
        <v>437</v>
      </c>
      <c r="D25" s="8" t="s">
        <v>438</v>
      </c>
      <c r="E25" s="7" t="s">
        <v>456</v>
      </c>
      <c r="F25" s="8" t="s">
        <v>457</v>
      </c>
      <c r="G25" s="7" t="s">
        <v>458</v>
      </c>
    </row>
    <row r="26" spans="1:8" x14ac:dyDescent="0.45">
      <c r="A26" s="5" t="s">
        <v>459</v>
      </c>
      <c r="B26" s="5" t="s">
        <v>394</v>
      </c>
      <c r="C26" s="5" t="s">
        <v>395</v>
      </c>
      <c r="D26" s="6" t="s">
        <v>396</v>
      </c>
      <c r="E26" s="5" t="s">
        <v>456</v>
      </c>
      <c r="F26" s="5" t="s">
        <v>457</v>
      </c>
      <c r="G26" s="5" t="s">
        <v>460</v>
      </c>
      <c r="H26" s="8" t="s">
        <v>461</v>
      </c>
    </row>
    <row r="27" spans="1:8" x14ac:dyDescent="0.45">
      <c r="A27" s="7" t="s">
        <v>462</v>
      </c>
      <c r="B27" s="7" t="s">
        <v>406</v>
      </c>
      <c r="C27" s="7" t="s">
        <v>463</v>
      </c>
      <c r="D27" s="8" t="s">
        <v>464</v>
      </c>
      <c r="E27" s="7" t="s">
        <v>463</v>
      </c>
      <c r="F27" s="8" t="s">
        <v>464</v>
      </c>
    </row>
    <row r="28" spans="1:8" x14ac:dyDescent="0.45">
      <c r="A28" s="5" t="s">
        <v>465</v>
      </c>
      <c r="B28" s="5" t="s">
        <v>394</v>
      </c>
      <c r="C28" s="5" t="s">
        <v>430</v>
      </c>
      <c r="D28" s="6" t="s">
        <v>431</v>
      </c>
      <c r="E28" s="5"/>
      <c r="F28" s="5"/>
    </row>
    <row r="29" spans="1:8" x14ac:dyDescent="0.45">
      <c r="A29" s="7" t="s">
        <v>466</v>
      </c>
      <c r="B29" s="7" t="s">
        <v>394</v>
      </c>
      <c r="C29" s="7" t="s">
        <v>437</v>
      </c>
      <c r="D29" s="8" t="s">
        <v>438</v>
      </c>
      <c r="E29" s="7" t="s">
        <v>467</v>
      </c>
      <c r="F29" s="8" t="s">
        <v>468</v>
      </c>
    </row>
    <row r="30" spans="1:8" x14ac:dyDescent="0.45">
      <c r="A30" s="5" t="s">
        <v>469</v>
      </c>
      <c r="B30" s="5" t="s">
        <v>402</v>
      </c>
      <c r="C30" s="5"/>
      <c r="D30" s="5"/>
      <c r="E30" s="5" t="s">
        <v>470</v>
      </c>
      <c r="F30" s="5" t="s">
        <v>471</v>
      </c>
    </row>
    <row r="31" spans="1:8" x14ac:dyDescent="0.45">
      <c r="A31" s="7" t="s">
        <v>472</v>
      </c>
      <c r="B31" s="7" t="s">
        <v>402</v>
      </c>
      <c r="C31" s="7"/>
      <c r="D31" s="7"/>
      <c r="E31" s="7" t="s">
        <v>442</v>
      </c>
      <c r="F31" s="7" t="s">
        <v>443</v>
      </c>
    </row>
    <row r="32" spans="1:8" x14ac:dyDescent="0.45">
      <c r="A32" s="5" t="s">
        <v>108</v>
      </c>
      <c r="B32" s="5" t="s">
        <v>394</v>
      </c>
      <c r="C32" s="5" t="s">
        <v>437</v>
      </c>
      <c r="D32" s="6" t="s">
        <v>438</v>
      </c>
      <c r="E32" s="5" t="s">
        <v>473</v>
      </c>
      <c r="F32" s="5" t="s">
        <v>474</v>
      </c>
      <c r="G32" t="s">
        <v>475</v>
      </c>
    </row>
    <row r="33" spans="1:8" x14ac:dyDescent="0.45">
      <c r="A33" s="7" t="s">
        <v>93</v>
      </c>
      <c r="B33" s="7" t="s">
        <v>394</v>
      </c>
      <c r="C33" s="7" t="s">
        <v>437</v>
      </c>
      <c r="D33" s="8" t="s">
        <v>438</v>
      </c>
      <c r="E33" s="7" t="s">
        <v>476</v>
      </c>
      <c r="F33" s="7" t="s">
        <v>477</v>
      </c>
      <c r="G33" s="5" t="s">
        <v>478</v>
      </c>
      <c r="H33" s="8" t="s">
        <v>479</v>
      </c>
    </row>
    <row r="34" spans="1:8" x14ac:dyDescent="0.45">
      <c r="A34" s="5" t="s">
        <v>480</v>
      </c>
      <c r="B34" s="5" t="s">
        <v>402</v>
      </c>
      <c r="C34" s="5"/>
      <c r="D34" s="5"/>
      <c r="E34" s="5" t="s">
        <v>418</v>
      </c>
      <c r="F34" s="5" t="s">
        <v>419</v>
      </c>
    </row>
    <row r="35" spans="1:8" x14ac:dyDescent="0.45">
      <c r="A35" s="7" t="s">
        <v>481</v>
      </c>
      <c r="B35" s="7" t="s">
        <v>402</v>
      </c>
      <c r="C35" s="7"/>
      <c r="D35" s="7"/>
      <c r="E35" s="7" t="s">
        <v>482</v>
      </c>
      <c r="F35" s="7" t="s">
        <v>483</v>
      </c>
    </row>
    <row r="36" spans="1:8" x14ac:dyDescent="0.45">
      <c r="A36" s="5" t="s">
        <v>484</v>
      </c>
      <c r="B36" s="5" t="s">
        <v>402</v>
      </c>
      <c r="C36" s="5"/>
      <c r="D36" s="5"/>
      <c r="E36" s="5" t="s">
        <v>418</v>
      </c>
      <c r="F36" s="5" t="s">
        <v>419</v>
      </c>
    </row>
    <row r="37" spans="1:8" x14ac:dyDescent="0.45">
      <c r="A37" s="7" t="s">
        <v>485</v>
      </c>
      <c r="B37" s="7" t="s">
        <v>394</v>
      </c>
      <c r="C37" s="7" t="s">
        <v>395</v>
      </c>
      <c r="D37" s="8" t="s">
        <v>396</v>
      </c>
      <c r="E37" s="7" t="s">
        <v>486</v>
      </c>
      <c r="F37" s="7" t="s">
        <v>487</v>
      </c>
    </row>
    <row r="38" spans="1:8" x14ac:dyDescent="0.45">
      <c r="A38" s="7" t="s">
        <v>488</v>
      </c>
      <c r="B38" s="7" t="s">
        <v>402</v>
      </c>
      <c r="C38" s="7"/>
      <c r="D38" s="7"/>
      <c r="E38" s="7" t="s">
        <v>415</v>
      </c>
      <c r="F38" s="7" t="s">
        <v>416</v>
      </c>
    </row>
    <row r="39" spans="1:8" x14ac:dyDescent="0.45">
      <c r="A39" s="5" t="s">
        <v>110</v>
      </c>
      <c r="B39" s="5" t="s">
        <v>394</v>
      </c>
      <c r="C39" s="5" t="s">
        <v>437</v>
      </c>
      <c r="D39" s="6" t="s">
        <v>438</v>
      </c>
      <c r="E39" s="5" t="s">
        <v>439</v>
      </c>
      <c r="F39" s="5" t="s">
        <v>440</v>
      </c>
      <c r="G39" t="s">
        <v>475</v>
      </c>
    </row>
    <row r="40" spans="1:8" x14ac:dyDescent="0.45">
      <c r="A40" s="7" t="s">
        <v>489</v>
      </c>
      <c r="B40" s="7"/>
      <c r="C40" s="7" t="s">
        <v>448</v>
      </c>
      <c r="D40" s="8" t="s">
        <v>449</v>
      </c>
      <c r="E40" s="7" t="s">
        <v>448</v>
      </c>
      <c r="F40" s="7" t="s">
        <v>449</v>
      </c>
    </row>
    <row r="41" spans="1:8" x14ac:dyDescent="0.45">
      <c r="A41" s="7" t="s">
        <v>107</v>
      </c>
      <c r="B41" s="7" t="s">
        <v>394</v>
      </c>
      <c r="C41" s="7" t="s">
        <v>395</v>
      </c>
      <c r="D41" s="8" t="s">
        <v>396</v>
      </c>
      <c r="E41" s="7" t="s">
        <v>490</v>
      </c>
      <c r="F41" s="8" t="s">
        <v>491</v>
      </c>
      <c r="G41" t="s">
        <v>492</v>
      </c>
      <c r="H41" t="s">
        <v>493</v>
      </c>
    </row>
    <row r="42" spans="1:8" x14ac:dyDescent="0.45">
      <c r="A42" s="5" t="s">
        <v>494</v>
      </c>
      <c r="B42" s="5" t="s">
        <v>406</v>
      </c>
      <c r="C42" s="5" t="s">
        <v>495</v>
      </c>
      <c r="D42" s="6" t="s">
        <v>496</v>
      </c>
      <c r="E42" s="5" t="s">
        <v>448</v>
      </c>
      <c r="F42" s="5" t="s">
        <v>449</v>
      </c>
    </row>
    <row r="43" spans="1:8" x14ac:dyDescent="0.45">
      <c r="A43" s="7" t="s">
        <v>497</v>
      </c>
      <c r="B43" s="7" t="s">
        <v>402</v>
      </c>
      <c r="C43" s="7"/>
      <c r="D43" s="7"/>
      <c r="E43" s="7" t="s">
        <v>415</v>
      </c>
      <c r="F43" s="7" t="s">
        <v>416</v>
      </c>
    </row>
    <row r="44" spans="1:8" x14ac:dyDescent="0.45">
      <c r="A44" s="5" t="s">
        <v>498</v>
      </c>
      <c r="B44" s="5" t="s">
        <v>394</v>
      </c>
      <c r="C44" s="5" t="s">
        <v>430</v>
      </c>
      <c r="D44" s="6" t="s">
        <v>431</v>
      </c>
      <c r="E44" s="5" t="s">
        <v>499</v>
      </c>
      <c r="F44" s="5" t="s">
        <v>500</v>
      </c>
    </row>
    <row r="45" spans="1:8" x14ac:dyDescent="0.45">
      <c r="A45" s="5" t="s">
        <v>94</v>
      </c>
      <c r="B45" s="5" t="s">
        <v>394</v>
      </c>
      <c r="C45" s="5" t="s">
        <v>430</v>
      </c>
      <c r="D45" s="6" t="s">
        <v>438</v>
      </c>
      <c r="E45" s="5" t="s">
        <v>501</v>
      </c>
      <c r="F45" s="5" t="s">
        <v>502</v>
      </c>
      <c r="G45" s="5" t="s">
        <v>460</v>
      </c>
      <c r="H45" s="8" t="s">
        <v>461</v>
      </c>
    </row>
    <row r="46" spans="1:8" x14ac:dyDescent="0.45">
      <c r="A46" s="5" t="s">
        <v>503</v>
      </c>
      <c r="B46" s="5" t="s">
        <v>402</v>
      </c>
      <c r="C46" s="5"/>
      <c r="D46" s="5"/>
      <c r="E46" s="5" t="s">
        <v>418</v>
      </c>
      <c r="F46" s="5" t="s">
        <v>419</v>
      </c>
    </row>
    <row r="47" spans="1:8" x14ac:dyDescent="0.45">
      <c r="A47" s="7" t="s">
        <v>504</v>
      </c>
      <c r="B47" s="7" t="s">
        <v>406</v>
      </c>
      <c r="C47" s="7" t="s">
        <v>463</v>
      </c>
      <c r="D47" s="8" t="s">
        <v>464</v>
      </c>
      <c r="E47" s="7" t="s">
        <v>463</v>
      </c>
      <c r="F47" s="8" t="s">
        <v>464</v>
      </c>
    </row>
    <row r="48" spans="1:8" x14ac:dyDescent="0.45">
      <c r="A48" s="5" t="s">
        <v>505</v>
      </c>
      <c r="B48" s="5" t="s">
        <v>406</v>
      </c>
      <c r="C48" s="5" t="s">
        <v>506</v>
      </c>
      <c r="D48" s="6" t="s">
        <v>507</v>
      </c>
      <c r="E48" s="5" t="s">
        <v>448</v>
      </c>
      <c r="F48" s="5" t="s">
        <v>449</v>
      </c>
    </row>
    <row r="49" spans="1:8" x14ac:dyDescent="0.45">
      <c r="A49" s="7" t="s">
        <v>508</v>
      </c>
      <c r="B49" s="7" t="s">
        <v>402</v>
      </c>
      <c r="C49" s="7"/>
      <c r="D49" s="7"/>
      <c r="E49" s="7" t="s">
        <v>452</v>
      </c>
      <c r="F49" s="7" t="s">
        <v>453</v>
      </c>
    </row>
    <row r="50" spans="1:8" x14ac:dyDescent="0.45">
      <c r="A50" s="5" t="s">
        <v>509</v>
      </c>
      <c r="B50" s="5" t="s">
        <v>394</v>
      </c>
      <c r="C50" s="5" t="s">
        <v>395</v>
      </c>
      <c r="D50" s="6" t="s">
        <v>396</v>
      </c>
      <c r="E50" s="5"/>
      <c r="F50" s="5"/>
    </row>
    <row r="51" spans="1:8" x14ac:dyDescent="0.45">
      <c r="A51" s="7" t="s">
        <v>510</v>
      </c>
      <c r="B51" s="7" t="s">
        <v>406</v>
      </c>
      <c r="C51" s="7" t="s">
        <v>463</v>
      </c>
      <c r="D51" s="8" t="s">
        <v>464</v>
      </c>
      <c r="E51" s="7" t="s">
        <v>452</v>
      </c>
      <c r="F51" s="7" t="s">
        <v>453</v>
      </c>
    </row>
    <row r="52" spans="1:8" x14ac:dyDescent="0.45">
      <c r="A52" s="5" t="s">
        <v>95</v>
      </c>
      <c r="B52" s="5" t="s">
        <v>394</v>
      </c>
      <c r="C52" s="5" t="s">
        <v>430</v>
      </c>
      <c r="D52" s="6" t="s">
        <v>431</v>
      </c>
      <c r="E52" s="5" t="s">
        <v>511</v>
      </c>
      <c r="F52" s="5" t="s">
        <v>512</v>
      </c>
      <c r="G52" t="s">
        <v>513</v>
      </c>
      <c r="H52" s="8" t="s">
        <v>514</v>
      </c>
    </row>
    <row r="53" spans="1:8" x14ac:dyDescent="0.45">
      <c r="A53" s="7" t="s">
        <v>515</v>
      </c>
      <c r="B53" s="7" t="s">
        <v>406</v>
      </c>
      <c r="C53" s="7" t="s">
        <v>445</v>
      </c>
      <c r="D53" s="11" t="s">
        <v>446</v>
      </c>
      <c r="E53" s="7" t="s">
        <v>516</v>
      </c>
      <c r="F53" s="7" t="s">
        <v>517</v>
      </c>
    </row>
    <row r="54" spans="1:8" x14ac:dyDescent="0.45">
      <c r="A54" s="5" t="s">
        <v>518</v>
      </c>
      <c r="B54" s="5" t="s">
        <v>402</v>
      </c>
      <c r="C54" s="5"/>
      <c r="D54" s="5"/>
      <c r="E54" s="5" t="s">
        <v>452</v>
      </c>
      <c r="F54" s="5" t="s">
        <v>453</v>
      </c>
    </row>
    <row r="55" spans="1:8" x14ac:dyDescent="0.45">
      <c r="A55" s="7" t="s">
        <v>519</v>
      </c>
      <c r="B55" s="7" t="s">
        <v>394</v>
      </c>
      <c r="C55" s="7" t="s">
        <v>430</v>
      </c>
      <c r="D55" s="8" t="s">
        <v>431</v>
      </c>
      <c r="E55" s="7" t="s">
        <v>520</v>
      </c>
      <c r="F55" s="7" t="s">
        <v>521</v>
      </c>
      <c r="G55" t="s">
        <v>513</v>
      </c>
      <c r="H55" s="8" t="s">
        <v>514</v>
      </c>
    </row>
    <row r="56" spans="1:8" x14ac:dyDescent="0.45">
      <c r="A56" s="5" t="s">
        <v>522</v>
      </c>
      <c r="B56" s="5" t="s">
        <v>402</v>
      </c>
      <c r="C56" s="5"/>
      <c r="D56" s="5"/>
      <c r="E56" s="5" t="s">
        <v>403</v>
      </c>
      <c r="F56" s="5" t="s">
        <v>404</v>
      </c>
    </row>
    <row r="57" spans="1:8" x14ac:dyDescent="0.45">
      <c r="A57" s="7" t="s">
        <v>100</v>
      </c>
      <c r="B57" s="7" t="s">
        <v>394</v>
      </c>
      <c r="C57" s="7" t="s">
        <v>523</v>
      </c>
      <c r="D57" s="8" t="s">
        <v>438</v>
      </c>
      <c r="E57" s="7" t="s">
        <v>524</v>
      </c>
      <c r="F57" s="8" t="s">
        <v>525</v>
      </c>
      <c r="G57" s="7" t="s">
        <v>513</v>
      </c>
      <c r="H57" s="8" t="s">
        <v>514</v>
      </c>
    </row>
    <row r="58" spans="1:8" x14ac:dyDescent="0.45">
      <c r="A58" s="5" t="s">
        <v>526</v>
      </c>
      <c r="B58" s="5" t="s">
        <v>406</v>
      </c>
      <c r="C58" s="5" t="s">
        <v>495</v>
      </c>
      <c r="D58" s="6" t="s">
        <v>496</v>
      </c>
      <c r="E58" s="5" t="s">
        <v>448</v>
      </c>
      <c r="F58" s="5" t="s">
        <v>449</v>
      </c>
    </row>
    <row r="59" spans="1:8" x14ac:dyDescent="0.45">
      <c r="A59" s="7" t="s">
        <v>527</v>
      </c>
      <c r="B59" s="7" t="s">
        <v>402</v>
      </c>
      <c r="C59" s="7"/>
      <c r="D59" s="7"/>
      <c r="E59" s="7" t="s">
        <v>415</v>
      </c>
      <c r="F59" s="7" t="s">
        <v>416</v>
      </c>
    </row>
    <row r="60" spans="1:8" x14ac:dyDescent="0.45">
      <c r="A60" s="5" t="s">
        <v>528</v>
      </c>
      <c r="B60" s="5" t="s">
        <v>394</v>
      </c>
      <c r="C60" s="5" t="s">
        <v>437</v>
      </c>
      <c r="D60" s="6" t="s">
        <v>438</v>
      </c>
      <c r="E60" s="5" t="s">
        <v>456</v>
      </c>
      <c r="F60" s="6" t="s">
        <v>457</v>
      </c>
    </row>
    <row r="61" spans="1:8" x14ac:dyDescent="0.45">
      <c r="A61" s="7" t="s">
        <v>109</v>
      </c>
      <c r="B61" s="7" t="s">
        <v>394</v>
      </c>
      <c r="C61" s="7" t="s">
        <v>437</v>
      </c>
      <c r="D61" s="8" t="s">
        <v>438</v>
      </c>
      <c r="E61" s="7" t="s">
        <v>524</v>
      </c>
      <c r="F61" s="8" t="s">
        <v>525</v>
      </c>
      <c r="G61" t="s">
        <v>478</v>
      </c>
    </row>
    <row r="62" spans="1:8" x14ac:dyDescent="0.45">
      <c r="A62" s="5" t="s">
        <v>529</v>
      </c>
      <c r="B62" s="5" t="s">
        <v>406</v>
      </c>
      <c r="C62" s="5" t="s">
        <v>448</v>
      </c>
      <c r="D62" s="6" t="s">
        <v>449</v>
      </c>
      <c r="E62" s="5" t="s">
        <v>448</v>
      </c>
      <c r="F62" s="5" t="s">
        <v>449</v>
      </c>
    </row>
    <row r="63" spans="1:8" x14ac:dyDescent="0.45">
      <c r="A63" s="7" t="s">
        <v>530</v>
      </c>
      <c r="B63" s="7" t="s">
        <v>394</v>
      </c>
      <c r="C63" s="7" t="s">
        <v>395</v>
      </c>
      <c r="D63" s="8" t="s">
        <v>396</v>
      </c>
      <c r="E63" s="7" t="s">
        <v>531</v>
      </c>
      <c r="F63" s="7" t="s">
        <v>532</v>
      </c>
      <c r="G63" t="s">
        <v>460</v>
      </c>
      <c r="H63" s="8" t="s">
        <v>461</v>
      </c>
    </row>
    <row r="64" spans="1:8" x14ac:dyDescent="0.45">
      <c r="A64" s="5" t="s">
        <v>533</v>
      </c>
      <c r="B64" s="5" t="s">
        <v>406</v>
      </c>
      <c r="C64" s="5" t="s">
        <v>448</v>
      </c>
      <c r="D64" s="6" t="s">
        <v>449</v>
      </c>
      <c r="E64" s="5" t="s">
        <v>448</v>
      </c>
      <c r="F64" s="5" t="s">
        <v>449</v>
      </c>
    </row>
    <row r="65" spans="1:7" x14ac:dyDescent="0.45">
      <c r="A65" s="7" t="s">
        <v>534</v>
      </c>
      <c r="B65" s="7" t="s">
        <v>394</v>
      </c>
      <c r="C65" s="7" t="s">
        <v>430</v>
      </c>
      <c r="D65" s="8" t="s">
        <v>431</v>
      </c>
      <c r="E65" s="7" t="s">
        <v>535</v>
      </c>
      <c r="F65" s="7" t="s">
        <v>536</v>
      </c>
    </row>
    <row r="66" spans="1:7" x14ac:dyDescent="0.45">
      <c r="A66" s="5" t="s">
        <v>537</v>
      </c>
      <c r="B66" s="5" t="s">
        <v>406</v>
      </c>
      <c r="C66" s="5" t="s">
        <v>407</v>
      </c>
      <c r="D66" s="6" t="s">
        <v>408</v>
      </c>
      <c r="E66" s="5" t="s">
        <v>445</v>
      </c>
      <c r="F66" s="5" t="s">
        <v>446</v>
      </c>
    </row>
    <row r="67" spans="1:7" x14ac:dyDescent="0.45">
      <c r="A67" s="7" t="s">
        <v>538</v>
      </c>
      <c r="B67" s="7" t="s">
        <v>402</v>
      </c>
      <c r="C67" s="7"/>
      <c r="D67" s="7"/>
      <c r="E67" s="7" t="s">
        <v>452</v>
      </c>
      <c r="F67" s="7" t="s">
        <v>453</v>
      </c>
    </row>
    <row r="68" spans="1:7" x14ac:dyDescent="0.45">
      <c r="A68" s="5" t="s">
        <v>539</v>
      </c>
      <c r="B68" s="5" t="s">
        <v>402</v>
      </c>
      <c r="C68" s="5"/>
      <c r="D68" s="5"/>
      <c r="E68" s="5" t="s">
        <v>452</v>
      </c>
      <c r="F68" s="5" t="s">
        <v>453</v>
      </c>
    </row>
    <row r="69" spans="1:7" x14ac:dyDescent="0.45">
      <c r="A69" s="7" t="s">
        <v>540</v>
      </c>
      <c r="B69" s="7" t="s">
        <v>402</v>
      </c>
      <c r="C69" s="7"/>
      <c r="D69" s="7"/>
      <c r="E69" s="7" t="s">
        <v>403</v>
      </c>
      <c r="F69" s="7" t="s">
        <v>404</v>
      </c>
    </row>
    <row r="70" spans="1:7" x14ac:dyDescent="0.45">
      <c r="A70" s="5" t="s">
        <v>541</v>
      </c>
      <c r="B70" s="5" t="s">
        <v>402</v>
      </c>
      <c r="C70" s="5"/>
      <c r="D70" s="5"/>
      <c r="E70" s="5" t="s">
        <v>415</v>
      </c>
      <c r="F70" s="5" t="s">
        <v>416</v>
      </c>
    </row>
    <row r="71" spans="1:7" x14ac:dyDescent="0.45">
      <c r="A71" s="7" t="s">
        <v>542</v>
      </c>
      <c r="B71" s="7" t="s">
        <v>402</v>
      </c>
      <c r="C71" s="7"/>
      <c r="D71" s="7"/>
      <c r="E71" s="7" t="s">
        <v>543</v>
      </c>
      <c r="F71" s="7" t="s">
        <v>544</v>
      </c>
    </row>
    <row r="72" spans="1:7" x14ac:dyDescent="0.45">
      <c r="A72" s="5" t="s">
        <v>545</v>
      </c>
      <c r="B72" s="5" t="s">
        <v>402</v>
      </c>
      <c r="C72" s="5"/>
      <c r="D72" s="5"/>
      <c r="E72" s="5" t="s">
        <v>452</v>
      </c>
      <c r="F72" s="5" t="s">
        <v>453</v>
      </c>
    </row>
    <row r="73" spans="1:7" x14ac:dyDescent="0.45">
      <c r="A73" s="7" t="s">
        <v>105</v>
      </c>
      <c r="B73" s="7" t="s">
        <v>394</v>
      </c>
      <c r="C73" s="7" t="s">
        <v>395</v>
      </c>
      <c r="D73" s="8" t="s">
        <v>396</v>
      </c>
      <c r="E73" s="7" t="s">
        <v>490</v>
      </c>
      <c r="F73" s="7" t="s">
        <v>491</v>
      </c>
      <c r="G73" s="7" t="s">
        <v>475</v>
      </c>
    </row>
    <row r="74" spans="1:7" x14ac:dyDescent="0.45">
      <c r="A74" s="5" t="s">
        <v>546</v>
      </c>
      <c r="B74" s="5" t="s">
        <v>406</v>
      </c>
      <c r="C74" s="5" t="s">
        <v>407</v>
      </c>
      <c r="D74" s="6" t="s">
        <v>408</v>
      </c>
      <c r="E74" s="5" t="s">
        <v>445</v>
      </c>
      <c r="F74" s="5" t="s">
        <v>446</v>
      </c>
    </row>
    <row r="75" spans="1:7" x14ac:dyDescent="0.45">
      <c r="A75" s="7" t="s">
        <v>547</v>
      </c>
      <c r="B75" s="7" t="s">
        <v>406</v>
      </c>
      <c r="C75" s="7" t="s">
        <v>463</v>
      </c>
      <c r="D75" s="8" t="s">
        <v>464</v>
      </c>
      <c r="E75" s="7" t="s">
        <v>463</v>
      </c>
      <c r="F75" s="8" t="s">
        <v>464</v>
      </c>
    </row>
    <row r="76" spans="1:7" x14ac:dyDescent="0.45">
      <c r="A76" s="5" t="s">
        <v>548</v>
      </c>
      <c r="B76" s="5" t="s">
        <v>402</v>
      </c>
      <c r="C76" s="5"/>
      <c r="D76" s="5"/>
      <c r="E76" s="5" t="s">
        <v>427</v>
      </c>
      <c r="F76" s="5" t="s">
        <v>428</v>
      </c>
    </row>
    <row r="77" spans="1:7" x14ac:dyDescent="0.45">
      <c r="A77" s="7" t="s">
        <v>549</v>
      </c>
      <c r="B77" s="7" t="s">
        <v>394</v>
      </c>
      <c r="C77" s="7" t="s">
        <v>430</v>
      </c>
      <c r="D77" s="8" t="s">
        <v>431</v>
      </c>
      <c r="E77" s="7" t="s">
        <v>550</v>
      </c>
      <c r="F77" s="7" t="s">
        <v>551</v>
      </c>
    </row>
    <row r="78" spans="1:7" x14ac:dyDescent="0.45">
      <c r="A78" s="5" t="s">
        <v>96</v>
      </c>
      <c r="B78" s="5" t="s">
        <v>394</v>
      </c>
      <c r="C78" s="5" t="s">
        <v>430</v>
      </c>
      <c r="D78" s="6" t="s">
        <v>431</v>
      </c>
      <c r="E78" s="5" t="s">
        <v>552</v>
      </c>
      <c r="F78" s="5" t="s">
        <v>553</v>
      </c>
    </row>
    <row r="79" spans="1:7" x14ac:dyDescent="0.45">
      <c r="A79" s="7" t="s">
        <v>554</v>
      </c>
      <c r="B79" s="7" t="s">
        <v>402</v>
      </c>
      <c r="C79" s="7"/>
      <c r="D79" s="7"/>
      <c r="E79" s="7" t="s">
        <v>452</v>
      </c>
      <c r="F79" s="7" t="s">
        <v>453</v>
      </c>
    </row>
    <row r="80" spans="1:7" x14ac:dyDescent="0.45">
      <c r="A80" s="5" t="s">
        <v>555</v>
      </c>
      <c r="B80" s="5" t="s">
        <v>394</v>
      </c>
      <c r="C80" s="5" t="s">
        <v>395</v>
      </c>
      <c r="D80" s="6" t="s">
        <v>396</v>
      </c>
      <c r="E80" s="5" t="s">
        <v>556</v>
      </c>
      <c r="F80" s="5" t="s">
        <v>557</v>
      </c>
    </row>
    <row r="81" spans="1:8" x14ac:dyDescent="0.45">
      <c r="A81" s="7" t="s">
        <v>558</v>
      </c>
      <c r="B81" s="7" t="s">
        <v>394</v>
      </c>
      <c r="C81" s="7" t="s">
        <v>430</v>
      </c>
      <c r="D81" s="8" t="s">
        <v>431</v>
      </c>
      <c r="E81" s="7" t="s">
        <v>520</v>
      </c>
      <c r="F81" s="7" t="s">
        <v>521</v>
      </c>
    </row>
    <row r="82" spans="1:8" x14ac:dyDescent="0.45">
      <c r="A82" s="5" t="s">
        <v>559</v>
      </c>
      <c r="B82" s="5" t="s">
        <v>402</v>
      </c>
      <c r="C82" s="5"/>
      <c r="D82" s="5"/>
      <c r="E82" s="5" t="s">
        <v>452</v>
      </c>
      <c r="F82" s="5" t="s">
        <v>453</v>
      </c>
    </row>
    <row r="83" spans="1:8" x14ac:dyDescent="0.45">
      <c r="A83" s="7" t="s">
        <v>560</v>
      </c>
      <c r="B83" s="7" t="s">
        <v>394</v>
      </c>
      <c r="C83" s="7" t="s">
        <v>395</v>
      </c>
      <c r="D83" s="8" t="s">
        <v>396</v>
      </c>
      <c r="E83" s="7" t="s">
        <v>486</v>
      </c>
      <c r="F83" s="7" t="s">
        <v>487</v>
      </c>
    </row>
    <row r="84" spans="1:8" x14ac:dyDescent="0.45">
      <c r="A84" s="5" t="s">
        <v>106</v>
      </c>
      <c r="B84" s="5" t="s">
        <v>394</v>
      </c>
      <c r="C84" s="5" t="s">
        <v>395</v>
      </c>
      <c r="D84" s="6" t="s">
        <v>396</v>
      </c>
      <c r="E84" s="5" t="s">
        <v>556</v>
      </c>
      <c r="F84" s="5" t="s">
        <v>557</v>
      </c>
      <c r="G84" t="s">
        <v>561</v>
      </c>
      <c r="H84" s="8" t="s">
        <v>562</v>
      </c>
    </row>
    <row r="85" spans="1:8" x14ac:dyDescent="0.45">
      <c r="A85" s="7" t="s">
        <v>563</v>
      </c>
      <c r="B85" s="7" t="s">
        <v>402</v>
      </c>
      <c r="C85" s="7"/>
      <c r="D85" s="7"/>
      <c r="E85" s="7" t="s">
        <v>403</v>
      </c>
      <c r="F85" s="7" t="s">
        <v>404</v>
      </c>
    </row>
    <row r="86" spans="1:8" x14ac:dyDescent="0.45">
      <c r="A86" s="5" t="s">
        <v>564</v>
      </c>
      <c r="B86" s="5" t="s">
        <v>406</v>
      </c>
      <c r="C86" s="5" t="s">
        <v>445</v>
      </c>
      <c r="D86" s="10" t="s">
        <v>446</v>
      </c>
      <c r="E86" s="5" t="s">
        <v>516</v>
      </c>
      <c r="F86" s="5" t="s">
        <v>517</v>
      </c>
    </row>
    <row r="87" spans="1:8" x14ac:dyDescent="0.45">
      <c r="A87" s="7" t="s">
        <v>565</v>
      </c>
      <c r="B87" s="7" t="s">
        <v>394</v>
      </c>
      <c r="C87" s="7" t="s">
        <v>437</v>
      </c>
      <c r="D87" s="8" t="s">
        <v>438</v>
      </c>
      <c r="E87" s="7" t="s">
        <v>476</v>
      </c>
      <c r="F87" s="8" t="s">
        <v>477</v>
      </c>
    </row>
    <row r="88" spans="1:8" x14ac:dyDescent="0.45">
      <c r="A88" s="5" t="s">
        <v>566</v>
      </c>
      <c r="B88" s="5" t="s">
        <v>406</v>
      </c>
      <c r="C88" s="5" t="s">
        <v>445</v>
      </c>
      <c r="D88" s="10" t="s">
        <v>446</v>
      </c>
      <c r="E88" s="5" t="s">
        <v>516</v>
      </c>
      <c r="F88" s="5" t="s">
        <v>517</v>
      </c>
    </row>
    <row r="89" spans="1:8" x14ac:dyDescent="0.45">
      <c r="A89" s="7" t="s">
        <v>567</v>
      </c>
      <c r="B89" s="7" t="s">
        <v>394</v>
      </c>
      <c r="C89" s="7" t="s">
        <v>437</v>
      </c>
      <c r="D89" s="8" t="s">
        <v>438</v>
      </c>
      <c r="E89" s="7" t="s">
        <v>439</v>
      </c>
      <c r="F89" s="7" t="s">
        <v>440</v>
      </c>
    </row>
    <row r="90" spans="1:8" x14ac:dyDescent="0.45">
      <c r="A90" s="5" t="s">
        <v>568</v>
      </c>
      <c r="B90" s="5" t="s">
        <v>402</v>
      </c>
      <c r="C90" s="5"/>
      <c r="D90" s="5"/>
      <c r="E90" s="5" t="s">
        <v>452</v>
      </c>
      <c r="F90" s="5" t="s">
        <v>453</v>
      </c>
    </row>
    <row r="91" spans="1:8" x14ac:dyDescent="0.45">
      <c r="A91" s="7" t="s">
        <v>569</v>
      </c>
      <c r="B91" s="7" t="s">
        <v>402</v>
      </c>
      <c r="C91" s="7"/>
      <c r="D91" s="7"/>
      <c r="E91" s="7" t="s">
        <v>422</v>
      </c>
      <c r="F91" s="7" t="s">
        <v>423</v>
      </c>
    </row>
    <row r="92" spans="1:8" x14ac:dyDescent="0.45">
      <c r="A92" s="5" t="s">
        <v>570</v>
      </c>
      <c r="B92" s="5" t="s">
        <v>406</v>
      </c>
      <c r="C92" s="5" t="s">
        <v>445</v>
      </c>
      <c r="D92" s="10" t="s">
        <v>446</v>
      </c>
      <c r="E92" s="5" t="s">
        <v>516</v>
      </c>
      <c r="F92" s="5" t="s">
        <v>517</v>
      </c>
    </row>
    <row r="93" spans="1:8" x14ac:dyDescent="0.45">
      <c r="A93" s="7" t="s">
        <v>571</v>
      </c>
      <c r="B93" s="7" t="s">
        <v>406</v>
      </c>
      <c r="C93" s="7" t="s">
        <v>407</v>
      </c>
      <c r="D93" s="8" t="s">
        <v>408</v>
      </c>
      <c r="E93" s="7" t="s">
        <v>572</v>
      </c>
      <c r="F93" s="7" t="s">
        <v>573</v>
      </c>
    </row>
    <row r="94" spans="1:8" x14ac:dyDescent="0.45">
      <c r="A94" s="5" t="s">
        <v>574</v>
      </c>
      <c r="B94" s="5" t="s">
        <v>402</v>
      </c>
      <c r="C94" s="5"/>
      <c r="D94" s="5"/>
      <c r="E94" s="5" t="s">
        <v>575</v>
      </c>
      <c r="F94" s="5" t="s">
        <v>576</v>
      </c>
    </row>
    <row r="95" spans="1:8" x14ac:dyDescent="0.45">
      <c r="A95" s="7" t="s">
        <v>577</v>
      </c>
      <c r="B95" s="7" t="s">
        <v>406</v>
      </c>
      <c r="C95" s="7" t="s">
        <v>430</v>
      </c>
      <c r="D95" s="8" t="s">
        <v>431</v>
      </c>
      <c r="E95" s="7" t="s">
        <v>445</v>
      </c>
      <c r="F95" s="7" t="s">
        <v>446</v>
      </c>
    </row>
    <row r="96" spans="1:8" x14ac:dyDescent="0.45">
      <c r="A96" s="5" t="s">
        <v>578</v>
      </c>
      <c r="B96" s="5" t="s">
        <v>402</v>
      </c>
      <c r="C96" s="5"/>
      <c r="D96" s="5"/>
      <c r="E96" s="5" t="s">
        <v>403</v>
      </c>
      <c r="F96" s="5" t="s">
        <v>404</v>
      </c>
    </row>
    <row r="97" spans="1:8" x14ac:dyDescent="0.45">
      <c r="A97" s="7" t="s">
        <v>579</v>
      </c>
      <c r="B97" s="7" t="s">
        <v>402</v>
      </c>
      <c r="C97" s="7"/>
      <c r="D97" s="7"/>
      <c r="E97" s="7" t="s">
        <v>442</v>
      </c>
      <c r="F97" s="7" t="s">
        <v>443</v>
      </c>
    </row>
    <row r="98" spans="1:8" x14ac:dyDescent="0.45">
      <c r="A98" s="5" t="s">
        <v>580</v>
      </c>
      <c r="B98" s="5" t="s">
        <v>406</v>
      </c>
      <c r="C98" s="5" t="s">
        <v>463</v>
      </c>
      <c r="D98" s="6" t="s">
        <v>464</v>
      </c>
      <c r="E98" s="5" t="s">
        <v>463</v>
      </c>
      <c r="F98" s="6" t="s">
        <v>464</v>
      </c>
    </row>
    <row r="99" spans="1:8" x14ac:dyDescent="0.45">
      <c r="A99" s="7" t="s">
        <v>581</v>
      </c>
      <c r="B99" s="7" t="s">
        <v>394</v>
      </c>
      <c r="C99" s="7" t="s">
        <v>395</v>
      </c>
      <c r="D99" s="8" t="s">
        <v>396</v>
      </c>
      <c r="E99" s="7" t="s">
        <v>582</v>
      </c>
      <c r="F99" s="8" t="s">
        <v>413</v>
      </c>
    </row>
    <row r="100" spans="1:8" x14ac:dyDescent="0.45">
      <c r="A100" s="5" t="s">
        <v>583</v>
      </c>
      <c r="B100" s="5" t="s">
        <v>394</v>
      </c>
      <c r="C100" s="5" t="s">
        <v>430</v>
      </c>
      <c r="D100" s="6" t="s">
        <v>431</v>
      </c>
      <c r="E100" s="5" t="s">
        <v>499</v>
      </c>
      <c r="F100" s="5" t="s">
        <v>500</v>
      </c>
    </row>
    <row r="101" spans="1:8" x14ac:dyDescent="0.45">
      <c r="A101" s="7" t="s">
        <v>584</v>
      </c>
      <c r="B101" s="7" t="s">
        <v>402</v>
      </c>
      <c r="C101" s="7"/>
      <c r="D101" s="7"/>
      <c r="E101" s="7" t="s">
        <v>452</v>
      </c>
      <c r="F101" s="7" t="s">
        <v>453</v>
      </c>
    </row>
    <row r="102" spans="1:8" x14ac:dyDescent="0.45">
      <c r="A102" s="5" t="s">
        <v>585</v>
      </c>
      <c r="B102" s="5" t="s">
        <v>402</v>
      </c>
      <c r="C102" s="5"/>
      <c r="D102" s="5"/>
      <c r="E102" s="5" t="s">
        <v>516</v>
      </c>
      <c r="F102" s="5" t="s">
        <v>517</v>
      </c>
    </row>
    <row r="103" spans="1:8" x14ac:dyDescent="0.45">
      <c r="A103" s="7" t="s">
        <v>586</v>
      </c>
      <c r="B103" s="7" t="s">
        <v>394</v>
      </c>
      <c r="C103" s="7" t="s">
        <v>430</v>
      </c>
      <c r="D103" s="8" t="s">
        <v>431</v>
      </c>
      <c r="E103" s="7" t="s">
        <v>535</v>
      </c>
      <c r="F103" s="7" t="s">
        <v>536</v>
      </c>
    </row>
    <row r="104" spans="1:8" x14ac:dyDescent="0.45">
      <c r="A104" s="5" t="s">
        <v>587</v>
      </c>
      <c r="B104" s="5" t="s">
        <v>402</v>
      </c>
      <c r="C104" s="5"/>
      <c r="D104" s="5"/>
      <c r="E104" s="5" t="s">
        <v>422</v>
      </c>
      <c r="F104" s="5" t="s">
        <v>423</v>
      </c>
    </row>
    <row r="105" spans="1:8" x14ac:dyDescent="0.45">
      <c r="A105" s="7" t="s">
        <v>588</v>
      </c>
      <c r="B105" s="7" t="s">
        <v>394</v>
      </c>
      <c r="C105" s="7"/>
      <c r="D105" s="7"/>
      <c r="E105" s="7" t="s">
        <v>448</v>
      </c>
      <c r="F105" s="7" t="s">
        <v>449</v>
      </c>
    </row>
    <row r="106" spans="1:8" x14ac:dyDescent="0.45">
      <c r="A106" s="5" t="s">
        <v>589</v>
      </c>
      <c r="B106" s="5" t="s">
        <v>394</v>
      </c>
      <c r="C106" s="5" t="s">
        <v>437</v>
      </c>
      <c r="D106" s="6" t="s">
        <v>438</v>
      </c>
      <c r="E106" s="5" t="s">
        <v>473</v>
      </c>
      <c r="F106" s="6" t="s">
        <v>474</v>
      </c>
    </row>
    <row r="107" spans="1:8" x14ac:dyDescent="0.45">
      <c r="A107" s="7" t="s">
        <v>101</v>
      </c>
      <c r="B107" s="7" t="s">
        <v>394</v>
      </c>
      <c r="C107" s="7" t="s">
        <v>430</v>
      </c>
      <c r="D107" s="8" t="s">
        <v>431</v>
      </c>
      <c r="E107" s="5" t="s">
        <v>590</v>
      </c>
      <c r="F107" s="7" t="s">
        <v>591</v>
      </c>
      <c r="G107" s="7" t="s">
        <v>513</v>
      </c>
      <c r="H107" s="8" t="s">
        <v>514</v>
      </c>
    </row>
    <row r="108" spans="1:8" x14ac:dyDescent="0.45">
      <c r="A108" s="5" t="s">
        <v>592</v>
      </c>
      <c r="B108" s="5" t="s">
        <v>402</v>
      </c>
      <c r="C108" s="5"/>
      <c r="D108" s="5"/>
      <c r="E108" s="5" t="s">
        <v>403</v>
      </c>
      <c r="F108" s="5" t="s">
        <v>404</v>
      </c>
    </row>
    <row r="109" spans="1:8" x14ac:dyDescent="0.45">
      <c r="A109" s="7" t="s">
        <v>593</v>
      </c>
      <c r="B109" s="7" t="s">
        <v>402</v>
      </c>
      <c r="C109" s="7"/>
      <c r="D109" s="7"/>
      <c r="E109" s="7" t="s">
        <v>427</v>
      </c>
      <c r="F109" s="7" t="s">
        <v>428</v>
      </c>
    </row>
    <row r="110" spans="1:8" x14ac:dyDescent="0.45">
      <c r="A110" s="5" t="s">
        <v>594</v>
      </c>
      <c r="B110" s="5" t="s">
        <v>394</v>
      </c>
      <c r="C110" s="5" t="s">
        <v>430</v>
      </c>
      <c r="D110" s="6" t="s">
        <v>431</v>
      </c>
      <c r="E110" s="5" t="s">
        <v>595</v>
      </c>
      <c r="F110" s="5" t="s">
        <v>596</v>
      </c>
    </row>
    <row r="111" spans="1:8" x14ac:dyDescent="0.45">
      <c r="A111" s="7" t="s">
        <v>597</v>
      </c>
      <c r="B111" s="7" t="s">
        <v>402</v>
      </c>
      <c r="C111" s="7"/>
      <c r="D111" s="7"/>
      <c r="E111" s="7" t="s">
        <v>516</v>
      </c>
      <c r="F111" s="7" t="s">
        <v>517</v>
      </c>
    </row>
    <row r="112" spans="1:8" x14ac:dyDescent="0.45">
      <c r="A112" s="5" t="s">
        <v>598</v>
      </c>
      <c r="B112" s="5" t="s">
        <v>402</v>
      </c>
      <c r="C112" s="5"/>
      <c r="D112" s="5"/>
      <c r="E112" s="5" t="s">
        <v>418</v>
      </c>
      <c r="F112" s="5" t="s">
        <v>419</v>
      </c>
    </row>
    <row r="113" spans="1:8" x14ac:dyDescent="0.45">
      <c r="A113" s="11" t="s">
        <v>599</v>
      </c>
      <c r="B113" s="7" t="s">
        <v>394</v>
      </c>
      <c r="C113" s="7" t="s">
        <v>395</v>
      </c>
      <c r="D113" s="8" t="s">
        <v>396</v>
      </c>
      <c r="E113" s="7" t="s">
        <v>600</v>
      </c>
      <c r="F113" s="8" t="s">
        <v>601</v>
      </c>
    </row>
    <row r="114" spans="1:8" x14ac:dyDescent="0.45">
      <c r="A114" s="5" t="s">
        <v>602</v>
      </c>
      <c r="B114" s="5" t="s">
        <v>402</v>
      </c>
      <c r="C114" s="5"/>
      <c r="D114" s="5"/>
      <c r="E114" s="5" t="s">
        <v>418</v>
      </c>
      <c r="F114" s="5" t="s">
        <v>419</v>
      </c>
    </row>
    <row r="115" spans="1:8" x14ac:dyDescent="0.45">
      <c r="A115" s="7" t="s">
        <v>603</v>
      </c>
      <c r="B115" s="7" t="s">
        <v>402</v>
      </c>
      <c r="C115" s="7"/>
      <c r="D115" s="7"/>
      <c r="E115" s="7" t="s">
        <v>418</v>
      </c>
      <c r="F115" s="7" t="s">
        <v>419</v>
      </c>
    </row>
    <row r="116" spans="1:8" x14ac:dyDescent="0.45">
      <c r="A116" s="5" t="s">
        <v>604</v>
      </c>
      <c r="B116" s="5" t="s">
        <v>406</v>
      </c>
      <c r="C116" s="5" t="s">
        <v>445</v>
      </c>
      <c r="D116" s="6" t="s">
        <v>446</v>
      </c>
      <c r="E116" s="5" t="s">
        <v>516</v>
      </c>
      <c r="F116" s="5" t="s">
        <v>517</v>
      </c>
    </row>
    <row r="117" spans="1:8" x14ac:dyDescent="0.45">
      <c r="A117" s="7" t="s">
        <v>605</v>
      </c>
      <c r="B117" s="7" t="s">
        <v>402</v>
      </c>
      <c r="C117" s="7"/>
      <c r="D117" s="7"/>
      <c r="E117" s="7" t="s">
        <v>543</v>
      </c>
      <c r="F117" s="7" t="s">
        <v>544</v>
      </c>
    </row>
    <row r="118" spans="1:8" x14ac:dyDescent="0.45">
      <c r="A118" s="5" t="s">
        <v>606</v>
      </c>
      <c r="B118" s="5" t="s">
        <v>394</v>
      </c>
      <c r="C118" s="5" t="s">
        <v>395</v>
      </c>
      <c r="D118" s="6" t="s">
        <v>396</v>
      </c>
      <c r="E118" s="5" t="s">
        <v>550</v>
      </c>
      <c r="F118" s="6" t="s">
        <v>551</v>
      </c>
    </row>
    <row r="119" spans="1:8" x14ac:dyDescent="0.45">
      <c r="A119" s="7" t="s">
        <v>607</v>
      </c>
      <c r="B119" s="7" t="s">
        <v>406</v>
      </c>
      <c r="C119" s="7"/>
      <c r="D119" s="8" t="s">
        <v>496</v>
      </c>
      <c r="E119" s="7" t="s">
        <v>448</v>
      </c>
      <c r="F119" s="7" t="s">
        <v>449</v>
      </c>
    </row>
    <row r="120" spans="1:8" x14ac:dyDescent="0.45">
      <c r="A120" s="5" t="s">
        <v>608</v>
      </c>
      <c r="B120" s="5" t="s">
        <v>406</v>
      </c>
      <c r="C120" s="5"/>
      <c r="D120" s="6" t="s">
        <v>496</v>
      </c>
      <c r="E120" s="5" t="s">
        <v>448</v>
      </c>
      <c r="F120" s="5" t="s">
        <v>449</v>
      </c>
    </row>
    <row r="121" spans="1:8" x14ac:dyDescent="0.45">
      <c r="A121" s="7" t="s">
        <v>609</v>
      </c>
      <c r="B121" s="7" t="s">
        <v>406</v>
      </c>
      <c r="C121" s="7" t="s">
        <v>445</v>
      </c>
      <c r="D121" s="11" t="s">
        <v>446</v>
      </c>
      <c r="E121" s="7" t="s">
        <v>516</v>
      </c>
      <c r="F121" s="7" t="s">
        <v>517</v>
      </c>
    </row>
    <row r="122" spans="1:8" x14ac:dyDescent="0.45">
      <c r="A122" s="5" t="s">
        <v>610</v>
      </c>
      <c r="B122" s="5" t="s">
        <v>394</v>
      </c>
      <c r="C122" s="5" t="s">
        <v>437</v>
      </c>
      <c r="D122" s="6" t="s">
        <v>438</v>
      </c>
      <c r="E122" s="5" t="s">
        <v>611</v>
      </c>
      <c r="F122" s="6" t="s">
        <v>525</v>
      </c>
    </row>
    <row r="123" spans="1:8" x14ac:dyDescent="0.45">
      <c r="A123" s="7" t="s">
        <v>612</v>
      </c>
      <c r="B123" s="7" t="s">
        <v>402</v>
      </c>
      <c r="C123" s="7"/>
      <c r="D123" s="7"/>
      <c r="E123" s="7" t="s">
        <v>427</v>
      </c>
      <c r="F123" s="7" t="s">
        <v>428</v>
      </c>
    </row>
    <row r="124" spans="1:8" x14ac:dyDescent="0.45">
      <c r="A124" s="5" t="s">
        <v>613</v>
      </c>
      <c r="B124" s="5" t="s">
        <v>394</v>
      </c>
      <c r="C124" s="5" t="s">
        <v>437</v>
      </c>
      <c r="D124" s="6" t="s">
        <v>438</v>
      </c>
      <c r="E124" s="5" t="s">
        <v>456</v>
      </c>
      <c r="F124" s="5" t="s">
        <v>457</v>
      </c>
      <c r="G124" t="s">
        <v>478</v>
      </c>
      <c r="H124" t="s">
        <v>479</v>
      </c>
    </row>
    <row r="125" spans="1:8" x14ac:dyDescent="0.45">
      <c r="A125" s="7" t="s">
        <v>614</v>
      </c>
      <c r="B125" s="7" t="s">
        <v>402</v>
      </c>
      <c r="C125" s="7"/>
      <c r="D125" s="7"/>
      <c r="E125" s="7" t="s">
        <v>403</v>
      </c>
      <c r="F125" s="7" t="s">
        <v>404</v>
      </c>
    </row>
    <row r="126" spans="1:8" x14ac:dyDescent="0.45">
      <c r="A126" s="5" t="s">
        <v>615</v>
      </c>
      <c r="B126" s="5" t="s">
        <v>402</v>
      </c>
      <c r="C126" s="5"/>
      <c r="D126" s="5"/>
      <c r="E126" s="5" t="s">
        <v>452</v>
      </c>
      <c r="F126" s="5" t="s">
        <v>453</v>
      </c>
    </row>
    <row r="127" spans="1:8" x14ac:dyDescent="0.45">
      <c r="A127" s="7" t="s">
        <v>97</v>
      </c>
      <c r="B127" s="7" t="s">
        <v>394</v>
      </c>
      <c r="C127" s="7" t="s">
        <v>430</v>
      </c>
      <c r="D127" s="8" t="s">
        <v>431</v>
      </c>
      <c r="E127" s="7" t="s">
        <v>531</v>
      </c>
      <c r="F127" s="7" t="s">
        <v>532</v>
      </c>
      <c r="G127" s="7" t="s">
        <v>399</v>
      </c>
      <c r="H127" t="s">
        <v>400</v>
      </c>
    </row>
    <row r="128" spans="1:8" x14ac:dyDescent="0.45">
      <c r="A128" s="7" t="s">
        <v>616</v>
      </c>
      <c r="B128" s="7" t="s">
        <v>402</v>
      </c>
      <c r="C128" s="7"/>
      <c r="D128" s="7"/>
      <c r="E128" s="7" t="s">
        <v>482</v>
      </c>
      <c r="F128" s="7" t="s">
        <v>483</v>
      </c>
    </row>
    <row r="129" spans="1:8" x14ac:dyDescent="0.45">
      <c r="A129" s="5" t="s">
        <v>617</v>
      </c>
      <c r="B129" s="5" t="s">
        <v>394</v>
      </c>
      <c r="C129" s="5" t="s">
        <v>430</v>
      </c>
      <c r="D129" s="6" t="s">
        <v>431</v>
      </c>
      <c r="E129" s="5" t="s">
        <v>600</v>
      </c>
      <c r="F129" s="5" t="s">
        <v>601</v>
      </c>
    </row>
    <row r="130" spans="1:8" x14ac:dyDescent="0.45">
      <c r="A130" s="7" t="s">
        <v>104</v>
      </c>
      <c r="B130" s="7" t="s">
        <v>394</v>
      </c>
      <c r="C130" s="7" t="s">
        <v>395</v>
      </c>
      <c r="D130" s="8" t="s">
        <v>396</v>
      </c>
      <c r="E130" s="7" t="s">
        <v>618</v>
      </c>
      <c r="F130" s="8" t="s">
        <v>619</v>
      </c>
      <c r="G130" s="7" t="s">
        <v>492</v>
      </c>
      <c r="H130" t="s">
        <v>493</v>
      </c>
    </row>
    <row r="131" spans="1:8" x14ac:dyDescent="0.45">
      <c r="A131" s="5" t="s">
        <v>620</v>
      </c>
      <c r="B131" s="5" t="s">
        <v>402</v>
      </c>
      <c r="C131" s="5"/>
      <c r="D131" s="5"/>
      <c r="E131" s="5" t="s">
        <v>621</v>
      </c>
      <c r="F131" s="5" t="s">
        <v>622</v>
      </c>
    </row>
    <row r="132" spans="1:8" x14ac:dyDescent="0.45">
      <c r="A132" s="7" t="s">
        <v>623</v>
      </c>
      <c r="B132" s="7" t="s">
        <v>402</v>
      </c>
      <c r="C132" s="7"/>
      <c r="D132" s="7"/>
      <c r="E132" s="7" t="s">
        <v>543</v>
      </c>
      <c r="F132" s="7" t="s">
        <v>544</v>
      </c>
    </row>
    <row r="133" spans="1:8" x14ac:dyDescent="0.45">
      <c r="A133" s="5" t="s">
        <v>98</v>
      </c>
      <c r="B133" s="5" t="s">
        <v>394</v>
      </c>
      <c r="C133" s="5" t="s">
        <v>395</v>
      </c>
      <c r="D133" s="6" t="s">
        <v>396</v>
      </c>
      <c r="E133" s="5" t="s">
        <v>618</v>
      </c>
      <c r="F133" s="5" t="s">
        <v>619</v>
      </c>
      <c r="G133" t="s">
        <v>561</v>
      </c>
      <c r="H133" t="s">
        <v>562</v>
      </c>
    </row>
    <row r="134" spans="1:8" x14ac:dyDescent="0.45">
      <c r="A134" s="7" t="s">
        <v>624</v>
      </c>
      <c r="B134" s="7" t="s">
        <v>406</v>
      </c>
      <c r="C134" s="7" t="s">
        <v>430</v>
      </c>
      <c r="D134" s="8" t="s">
        <v>431</v>
      </c>
      <c r="E134" s="7" t="s">
        <v>445</v>
      </c>
      <c r="F134" s="7" t="s">
        <v>446</v>
      </c>
    </row>
    <row r="135" spans="1:8" x14ac:dyDescent="0.45">
      <c r="A135" s="5" t="s">
        <v>103</v>
      </c>
      <c r="B135" s="5" t="s">
        <v>394</v>
      </c>
      <c r="C135" s="5" t="s">
        <v>395</v>
      </c>
      <c r="D135" s="6" t="s">
        <v>396</v>
      </c>
      <c r="E135" s="5" t="s">
        <v>625</v>
      </c>
      <c r="F135" s="6" t="s">
        <v>626</v>
      </c>
      <c r="G135" s="5" t="s">
        <v>492</v>
      </c>
      <c r="H135" t="s">
        <v>493</v>
      </c>
    </row>
    <row r="136" spans="1:8" x14ac:dyDescent="0.45">
      <c r="A136" s="7" t="s">
        <v>627</v>
      </c>
      <c r="B136" s="7" t="s">
        <v>402</v>
      </c>
      <c r="C136" s="7"/>
      <c r="D136" s="7"/>
      <c r="E136" s="7" t="s">
        <v>418</v>
      </c>
      <c r="F136" s="7" t="s">
        <v>419</v>
      </c>
    </row>
    <row r="137" spans="1:8" x14ac:dyDescent="0.45">
      <c r="A137" s="5" t="s">
        <v>628</v>
      </c>
      <c r="B137" s="5" t="s">
        <v>402</v>
      </c>
      <c r="C137" s="5"/>
      <c r="D137" s="5"/>
      <c r="E137" s="5" t="s">
        <v>575</v>
      </c>
      <c r="F137" s="5" t="s">
        <v>576</v>
      </c>
    </row>
    <row r="138" spans="1:8" x14ac:dyDescent="0.45">
      <c r="A138" s="7" t="s">
        <v>629</v>
      </c>
      <c r="B138" s="7" t="s">
        <v>394</v>
      </c>
      <c r="C138" s="7" t="s">
        <v>395</v>
      </c>
      <c r="D138" s="8" t="s">
        <v>396</v>
      </c>
      <c r="E138" s="7" t="s">
        <v>397</v>
      </c>
      <c r="F138" s="7" t="s">
        <v>398</v>
      </c>
    </row>
    <row r="139" spans="1:8" x14ac:dyDescent="0.45">
      <c r="A139" s="5" t="s">
        <v>630</v>
      </c>
      <c r="B139" s="5" t="s">
        <v>394</v>
      </c>
      <c r="C139" s="5" t="s">
        <v>395</v>
      </c>
      <c r="D139" s="6" t="s">
        <v>396</v>
      </c>
      <c r="E139" s="7" t="s">
        <v>397</v>
      </c>
      <c r="F139" s="7" t="s">
        <v>398</v>
      </c>
    </row>
    <row r="140" spans="1:8" x14ac:dyDescent="0.45">
      <c r="A140" s="7" t="s">
        <v>631</v>
      </c>
      <c r="B140" s="7" t="s">
        <v>394</v>
      </c>
      <c r="C140" s="7" t="s">
        <v>395</v>
      </c>
      <c r="D140" s="8" t="s">
        <v>396</v>
      </c>
      <c r="E140" s="7" t="s">
        <v>397</v>
      </c>
      <c r="F140" s="7" t="s">
        <v>398</v>
      </c>
    </row>
    <row r="141" spans="1:8" x14ac:dyDescent="0.45">
      <c r="A141" s="5" t="s">
        <v>632</v>
      </c>
      <c r="B141" s="5" t="s">
        <v>394</v>
      </c>
      <c r="C141" s="5" t="s">
        <v>430</v>
      </c>
      <c r="D141" s="6" t="s">
        <v>431</v>
      </c>
      <c r="E141" s="5" t="s">
        <v>467</v>
      </c>
      <c r="F141" s="5" t="s">
        <v>468</v>
      </c>
    </row>
    <row r="142" spans="1:8" x14ac:dyDescent="0.45">
      <c r="A142" s="7" t="s">
        <v>633</v>
      </c>
      <c r="B142" s="7" t="s">
        <v>394</v>
      </c>
      <c r="C142" s="7" t="s">
        <v>395</v>
      </c>
      <c r="D142" s="8" t="s">
        <v>396</v>
      </c>
      <c r="E142" s="7" t="s">
        <v>520</v>
      </c>
      <c r="F142" s="7" t="s">
        <v>521</v>
      </c>
    </row>
    <row r="143" spans="1:8" x14ac:dyDescent="0.45">
      <c r="A143" s="5" t="s">
        <v>634</v>
      </c>
      <c r="B143" s="5" t="s">
        <v>406</v>
      </c>
      <c r="C143" s="5" t="s">
        <v>430</v>
      </c>
      <c r="D143" s="6" t="s">
        <v>431</v>
      </c>
      <c r="E143" s="5" t="s">
        <v>432</v>
      </c>
      <c r="F143" s="5" t="s">
        <v>433</v>
      </c>
    </row>
    <row r="144" spans="1:8" x14ac:dyDescent="0.45">
      <c r="A144" s="7" t="s">
        <v>635</v>
      </c>
      <c r="B144" s="7" t="s">
        <v>394</v>
      </c>
      <c r="C144" s="7" t="s">
        <v>437</v>
      </c>
      <c r="D144" s="8" t="s">
        <v>438</v>
      </c>
      <c r="E144" s="7" t="s">
        <v>582</v>
      </c>
      <c r="F144" s="7" t="s">
        <v>413</v>
      </c>
    </row>
    <row r="145" spans="1:8" x14ac:dyDescent="0.45">
      <c r="A145" s="5" t="s">
        <v>636</v>
      </c>
      <c r="B145" s="5" t="s">
        <v>406</v>
      </c>
      <c r="C145" s="5" t="s">
        <v>445</v>
      </c>
      <c r="D145" s="10" t="s">
        <v>446</v>
      </c>
      <c r="E145" s="5" t="s">
        <v>516</v>
      </c>
      <c r="F145" s="5" t="s">
        <v>517</v>
      </c>
    </row>
    <row r="146" spans="1:8" x14ac:dyDescent="0.45">
      <c r="A146" s="7" t="s">
        <v>637</v>
      </c>
      <c r="B146" s="7" t="s">
        <v>402</v>
      </c>
      <c r="C146" s="7"/>
      <c r="D146" s="7"/>
      <c r="E146" s="7" t="s">
        <v>415</v>
      </c>
      <c r="F146" s="7" t="s">
        <v>416</v>
      </c>
    </row>
    <row r="147" spans="1:8" x14ac:dyDescent="0.45">
      <c r="A147" s="5" t="s">
        <v>638</v>
      </c>
      <c r="B147" s="5" t="s">
        <v>406</v>
      </c>
      <c r="C147" s="5" t="s">
        <v>463</v>
      </c>
      <c r="D147" s="6" t="s">
        <v>464</v>
      </c>
      <c r="E147" s="5" t="s">
        <v>463</v>
      </c>
      <c r="F147" s="6" t="s">
        <v>464</v>
      </c>
    </row>
    <row r="148" spans="1:8" x14ac:dyDescent="0.45">
      <c r="A148" s="7" t="s">
        <v>639</v>
      </c>
      <c r="B148" s="7" t="s">
        <v>402</v>
      </c>
      <c r="C148" s="7"/>
      <c r="D148" s="7"/>
      <c r="E148" s="7" t="s">
        <v>442</v>
      </c>
      <c r="F148" s="7" t="s">
        <v>443</v>
      </c>
    </row>
    <row r="149" spans="1:8" x14ac:dyDescent="0.45">
      <c r="A149" s="5" t="s">
        <v>640</v>
      </c>
      <c r="B149" s="5" t="s">
        <v>406</v>
      </c>
      <c r="C149" s="5" t="s">
        <v>445</v>
      </c>
      <c r="D149" s="10" t="s">
        <v>446</v>
      </c>
      <c r="E149" s="5" t="s">
        <v>516</v>
      </c>
      <c r="F149" s="5" t="s">
        <v>517</v>
      </c>
    </row>
    <row r="150" spans="1:8" x14ac:dyDescent="0.45">
      <c r="A150" s="7" t="s">
        <v>641</v>
      </c>
      <c r="B150" s="7" t="s">
        <v>394</v>
      </c>
      <c r="C150" s="7" t="s">
        <v>395</v>
      </c>
      <c r="D150" s="8" t="s">
        <v>396</v>
      </c>
      <c r="E150" s="7" t="s">
        <v>490</v>
      </c>
      <c r="F150" s="7" t="s">
        <v>491</v>
      </c>
    </row>
    <row r="151" spans="1:8" x14ac:dyDescent="0.45">
      <c r="A151" s="5" t="s">
        <v>642</v>
      </c>
      <c r="B151" s="5" t="s">
        <v>406</v>
      </c>
      <c r="C151" s="5" t="s">
        <v>463</v>
      </c>
      <c r="D151" s="6" t="s">
        <v>464</v>
      </c>
      <c r="E151" s="5" t="s">
        <v>463</v>
      </c>
      <c r="F151" s="6" t="s">
        <v>464</v>
      </c>
    </row>
    <row r="152" spans="1:8" x14ac:dyDescent="0.45">
      <c r="A152" s="7" t="s">
        <v>643</v>
      </c>
      <c r="B152" s="7" t="s">
        <v>402</v>
      </c>
      <c r="C152" s="7"/>
      <c r="D152" s="7"/>
      <c r="E152" s="7" t="s">
        <v>427</v>
      </c>
      <c r="F152" s="7" t="s">
        <v>428</v>
      </c>
    </row>
    <row r="153" spans="1:8" x14ac:dyDescent="0.45">
      <c r="A153" s="5" t="s">
        <v>644</v>
      </c>
      <c r="B153" s="5" t="s">
        <v>402</v>
      </c>
      <c r="C153" s="5"/>
      <c r="D153" s="5"/>
      <c r="E153" s="5" t="s">
        <v>418</v>
      </c>
      <c r="F153" s="5" t="s">
        <v>419</v>
      </c>
    </row>
    <row r="154" spans="1:8" x14ac:dyDescent="0.45">
      <c r="A154" s="7" t="s">
        <v>645</v>
      </c>
      <c r="B154" s="7" t="s">
        <v>394</v>
      </c>
      <c r="C154" s="7" t="s">
        <v>430</v>
      </c>
      <c r="D154" s="8" t="s">
        <v>431</v>
      </c>
      <c r="E154" s="7" t="s">
        <v>550</v>
      </c>
      <c r="F154" s="7" t="s">
        <v>551</v>
      </c>
    </row>
    <row r="155" spans="1:8" x14ac:dyDescent="0.45">
      <c r="A155" s="5" t="s">
        <v>646</v>
      </c>
      <c r="B155" s="5" t="s">
        <v>406</v>
      </c>
      <c r="C155" s="5" t="s">
        <v>445</v>
      </c>
      <c r="D155" s="10" t="s">
        <v>446</v>
      </c>
      <c r="E155" s="5" t="s">
        <v>516</v>
      </c>
      <c r="F155" s="5" t="s">
        <v>517</v>
      </c>
    </row>
    <row r="156" spans="1:8" x14ac:dyDescent="0.45">
      <c r="A156" s="7" t="s">
        <v>647</v>
      </c>
      <c r="B156" s="7" t="s">
        <v>402</v>
      </c>
      <c r="C156" s="7"/>
      <c r="D156" s="7"/>
      <c r="E156" s="7" t="s">
        <v>418</v>
      </c>
      <c r="F156" s="7" t="s">
        <v>419</v>
      </c>
    </row>
    <row r="157" spans="1:8" x14ac:dyDescent="0.45">
      <c r="A157" s="5" t="s">
        <v>648</v>
      </c>
      <c r="B157" s="5" t="s">
        <v>406</v>
      </c>
      <c r="C157" s="5" t="s">
        <v>649</v>
      </c>
      <c r="D157" s="6" t="s">
        <v>446</v>
      </c>
      <c r="E157" s="5"/>
      <c r="F157" s="5"/>
    </row>
    <row r="158" spans="1:8" x14ac:dyDescent="0.45">
      <c r="A158" s="7" t="s">
        <v>650</v>
      </c>
      <c r="B158" s="7" t="s">
        <v>406</v>
      </c>
      <c r="C158" s="7" t="s">
        <v>463</v>
      </c>
      <c r="D158" s="8" t="s">
        <v>464</v>
      </c>
      <c r="E158" s="7" t="s">
        <v>452</v>
      </c>
      <c r="F158" s="7" t="s">
        <v>453</v>
      </c>
    </row>
    <row r="159" spans="1:8" x14ac:dyDescent="0.45">
      <c r="A159" s="5" t="s">
        <v>99</v>
      </c>
      <c r="B159" s="5" t="s">
        <v>394</v>
      </c>
      <c r="C159" s="5" t="s">
        <v>395</v>
      </c>
      <c r="D159" s="6" t="s">
        <v>396</v>
      </c>
      <c r="E159" s="5" t="s">
        <v>625</v>
      </c>
      <c r="F159" s="6" t="s">
        <v>626</v>
      </c>
      <c r="G159" t="s">
        <v>492</v>
      </c>
      <c r="H159" t="s">
        <v>493</v>
      </c>
    </row>
    <row r="160" spans="1:8" x14ac:dyDescent="0.45">
      <c r="A160" s="7" t="s">
        <v>651</v>
      </c>
      <c r="B160" s="7" t="s">
        <v>394</v>
      </c>
      <c r="C160" s="7" t="s">
        <v>395</v>
      </c>
      <c r="D160" s="8" t="s">
        <v>396</v>
      </c>
      <c r="E160" s="7" t="s">
        <v>556</v>
      </c>
      <c r="F160" s="7" t="s">
        <v>557</v>
      </c>
    </row>
    <row r="161" spans="1:6" x14ac:dyDescent="0.45">
      <c r="A161" s="5" t="s">
        <v>652</v>
      </c>
      <c r="B161" s="5" t="s">
        <v>394</v>
      </c>
      <c r="C161" s="5" t="s">
        <v>395</v>
      </c>
      <c r="D161" s="6" t="s">
        <v>396</v>
      </c>
      <c r="E161" s="5" t="s">
        <v>511</v>
      </c>
      <c r="F161" s="5" t="s">
        <v>512</v>
      </c>
    </row>
  </sheetData>
  <hyperlinks>
    <hyperlink ref="D2" r:id="rId1" display="mailto:murrutxi@gavi.org" xr:uid="{8BF43300-7D5F-406D-92DC-5940887743BE}"/>
    <hyperlink ref="D4" r:id="rId2" display="mailto:smuller@gavi.org" xr:uid="{10778465-7533-43D5-AC67-C2C7E7DA59FA}"/>
    <hyperlink ref="D6" r:id="rId3" display="mailto:murrutxi@gavi.org" xr:uid="{1E08CB7A-A3D9-4E63-84DB-F428291C4762}"/>
    <hyperlink ref="F6" r:id="rId4" display="mailto:pdimattei@gavi.org" xr:uid="{B372589F-C7CF-4115-9FB1-63632E65257C}"/>
    <hyperlink ref="D14" r:id="rId5" display="mailto:hkiambuthi@gavi.org" xr:uid="{1BBE1846-3C91-4688-981F-76F2DF9FDC8B}"/>
    <hyperlink ref="D17" r:id="rId6" display="mailto:rbauquerez@gavi.org" xr:uid="{96E717CC-9FCF-4A4E-A359-7A8F11C26FD2}"/>
    <hyperlink ref="F17" r:id="rId7" display="mailto:kahawo@gavi.org" xr:uid="{A2BA5FB5-C2C8-48DD-95B8-83A354B69D95}"/>
    <hyperlink ref="D25" r:id="rId8" display="mailto:rbauquerez@gavi.org" xr:uid="{3669E59B-96C2-4991-BD6E-748229FE4AAB}"/>
    <hyperlink ref="F25" r:id="rId9" display="mailto:eawaga@gavi.org" xr:uid="{850EF21A-2EA6-4F2F-B06F-4B4F42D649B3}"/>
    <hyperlink ref="D26" r:id="rId10" display="mailto:murrutxi@gavi.org" xr:uid="{80BFBD4A-1FCC-4E6F-9A03-7CFC31A76139}"/>
    <hyperlink ref="D27" r:id="rId11" display="mailto:mfaid@gavi.org" xr:uid="{5B385365-F3EC-4CA7-AC99-B1DFE63217BC}"/>
    <hyperlink ref="F27" r:id="rId12" display="mailto:mfaid@gavi.org" xr:uid="{1FFD6D93-2E32-4A2D-ACCE-9DD812938AA6}"/>
    <hyperlink ref="D28" r:id="rId13" display="mailto:hkiambuthi@gavi.org" xr:uid="{3A89E04C-DFA0-4738-9BA8-DD1155F237E6}"/>
    <hyperlink ref="D29" r:id="rId14" display="mailto:rbauquerez@gavi.org" xr:uid="{D31E05AC-6366-4D03-BDBA-EBA63C1E984E}"/>
    <hyperlink ref="F29" r:id="rId15" display="mailto:rhafiz@gavi.org" xr:uid="{02D16FFC-3140-4402-A10C-C6AF95B31983}"/>
    <hyperlink ref="D32" r:id="rId16" display="mailto:rbauquerez@gavi.org" xr:uid="{7E0D1B5D-653B-4385-BC4C-588FE217222E}"/>
    <hyperlink ref="D33" r:id="rId17" display="mailto:rbauquerez@gavi.org" xr:uid="{DDA40CA1-CF6B-4CB4-9AC5-38447BCCF323}"/>
    <hyperlink ref="D37" r:id="rId18" display="mailto:murrutxi@gavi.org" xr:uid="{06A13736-57A6-4693-9038-6892E710CF27}"/>
    <hyperlink ref="D45" r:id="rId19" display="mailto:rbauquerez@gavi.org" xr:uid="{4FC7F0D9-D697-4066-9A2F-34457789BF03}"/>
    <hyperlink ref="D39" r:id="rId20" display="mailto:rbauquerez@gavi.org" xr:uid="{E844217A-C4D7-4969-BE29-D4B9DEB9823F}"/>
    <hyperlink ref="D40" r:id="rId21" display="mailto:mmeza@gavi.org" xr:uid="{2F836E92-D865-45DD-8741-8A6A543FEAD6}"/>
    <hyperlink ref="D44" r:id="rId22" display="mailto:hkiambuthi@gavi.org" xr:uid="{0154D9F3-9B57-4A7E-9605-F9430BCA8129}"/>
    <hyperlink ref="D41" r:id="rId23" display="mailto:murrutxi@gavi.org" xr:uid="{E60BEBF9-DBF5-4A5A-B94B-92644130F93D}"/>
    <hyperlink ref="F41" r:id="rId24" display="mailto:jcrawford@gavi.org" xr:uid="{24BF1052-6459-469A-9BF4-5F0AFEE24EAA}"/>
    <hyperlink ref="D42" r:id="rId25" display="mailto:rmugali@gavi.org" xr:uid="{0FBBC5D4-200B-4DAE-988A-E79560A4F585}"/>
    <hyperlink ref="D47" r:id="rId26" display="mailto:mfaid@gavi.org" xr:uid="{85BAA868-8671-4338-8A11-70E9C20FCF12}"/>
    <hyperlink ref="F47" r:id="rId27" display="mailto:mfaid@gavi.org" xr:uid="{A78629EF-4E60-4B18-A0DA-A5DA53C732FB}"/>
    <hyperlink ref="D48" r:id="rId28" display="mailto:mpaez-external-consultant@gavi.org" xr:uid="{0AFEC07F-B257-459E-817D-ADC1F41F9DB0}"/>
    <hyperlink ref="D50" r:id="rId29" display="mailto:murrutxi@gavi.org" xr:uid="{BA158F99-70A7-46B2-82FA-5D45DE1AF2E9}"/>
    <hyperlink ref="D51" r:id="rId30" display="mailto:mfaid@gavi.org" xr:uid="{B7C579F7-C809-47F2-955B-1D78F668B0E6}"/>
    <hyperlink ref="D52" r:id="rId31" display="mailto:hkiambuthi@gavi.org" xr:uid="{DB03041D-80C4-4B0B-B40B-91107291E02F}"/>
    <hyperlink ref="D55" r:id="rId32" display="mailto:hkiambuthi@gavi.org" xr:uid="{AE0700BF-20BC-481B-9599-64FE0FEB7B4B}"/>
    <hyperlink ref="D57" r:id="rId33" display="mailto:rbauquerez@gavi.org" xr:uid="{B3BC5CA6-3E2B-457B-B712-C06DE5F32BA9}"/>
    <hyperlink ref="F57" r:id="rId34" display="mailto:acisse@gavi.org" xr:uid="{7197A13E-81A6-4FD3-8D80-D6AC15B79A56}"/>
    <hyperlink ref="D58" r:id="rId35" display="mailto:rmugali@gavi.org" xr:uid="{C304806B-3F39-48BE-A7F5-97EF86301A3A}"/>
    <hyperlink ref="D60" r:id="rId36" display="mailto:rbauquerez@gavi.org" xr:uid="{57E23D4E-BDC1-4A83-A8E0-1BA12216F2CD}"/>
    <hyperlink ref="F60" r:id="rId37" display="mailto:eawaga@gavi.org" xr:uid="{49F56D0F-DA86-43FB-A13A-CC8025F7A191}"/>
    <hyperlink ref="D61" r:id="rId38" display="mailto:rbauquerez@gavi.org" xr:uid="{5F0F037F-537F-426F-A5B6-5376D583B4E5}"/>
    <hyperlink ref="F61" r:id="rId39" display="mailto:acisse@gavi.org" xr:uid="{21298604-D50B-4D35-B103-F14F66659AA4}"/>
    <hyperlink ref="D62" r:id="rId40" display="mailto:mmeza@gavi.org" xr:uid="{0B062A72-E83E-47C3-8F32-8272C9A27184}"/>
    <hyperlink ref="D63" r:id="rId41" display="mailto:murrutxi@gavi.org" xr:uid="{939E08CF-ABED-459E-B4F1-A2008BBA0F4B}"/>
    <hyperlink ref="D64" r:id="rId42" display="mailto:mmeza@gavi.org" xr:uid="{5B97C0CF-D217-4599-8873-23AF3274052E}"/>
    <hyperlink ref="D65" r:id="rId43" display="mailto:hkiambuthi@gavi.org" xr:uid="{5CD14DF9-536D-4792-B4D1-9A13FBD57AE4}"/>
    <hyperlink ref="D66" r:id="rId44" display="mailto:smuller@gavi.org" xr:uid="{2FC4D7EC-1C18-42F4-909D-AAAD6E0553C9}"/>
    <hyperlink ref="D73" r:id="rId45" display="mailto:murrutxi@gavi.org" xr:uid="{1FCF8A4A-A711-4122-8BF0-5D6908FA9550}"/>
    <hyperlink ref="D74" r:id="rId46" display="mailto:smuller@gavi.org" xr:uid="{3D06EE33-CE1A-40F4-AADB-1DAC6C3E6870}"/>
    <hyperlink ref="D75" r:id="rId47" display="mailto:mfaid@gavi.org" xr:uid="{274B0331-B6A3-4A3B-A363-8F51EE6C7787}"/>
    <hyperlink ref="F75" r:id="rId48" display="mailto:mfaid@gavi.org" xr:uid="{84656B53-A1E8-4804-A8A4-C2748F0C93EB}"/>
    <hyperlink ref="D77" r:id="rId49" display="mailto:hkiambuthi@gavi.org" xr:uid="{99AA606E-250E-44F5-8C96-0789112E7C3B}"/>
    <hyperlink ref="D78" r:id="rId50" display="mailto:hkiambuthi@gavi.org" xr:uid="{B62E2AF6-1BD3-4119-BAF2-2D244A5390B1}"/>
    <hyperlink ref="D80" r:id="rId51" display="mailto:murrutxi@gavi.org" xr:uid="{2115C983-EFCE-4267-A654-7200E2FC4098}"/>
    <hyperlink ref="D81" r:id="rId52" display="mailto:hkiambuthi@gavi.org" xr:uid="{50FA138D-C064-4672-B2AE-93A658229BD7}"/>
    <hyperlink ref="D83" r:id="rId53" display="mailto:murrutxi@gavi.org" xr:uid="{668A6548-38C5-4D70-A685-902A43328E03}"/>
    <hyperlink ref="D84" r:id="rId54" display="mailto:murrutxi@gavi.org" xr:uid="{4BDCDB23-544B-47EB-8ADC-0F9C00226819}"/>
    <hyperlink ref="D87" r:id="rId55" display="mailto:rbauquerez@gavi.org" xr:uid="{320BF38B-6471-4675-BE34-4D91637DD8FB}"/>
    <hyperlink ref="F87" r:id="rId56" display="mailto:tvincent@gavi.org" xr:uid="{5C267B1B-890B-47BB-94B8-9D67312A95A2}"/>
    <hyperlink ref="D89" r:id="rId57" display="mailto:rbauquerez@gavi.org" xr:uid="{758400BC-BA4A-42FA-BA92-3437843ACD08}"/>
    <hyperlink ref="D93" r:id="rId58" display="mailto:smuller@gavi.org" xr:uid="{5BFF7537-AFF6-447A-8FB8-79261474A96D}"/>
    <hyperlink ref="D95" r:id="rId59" display="mailto:hkiambuthi@gavi.org" xr:uid="{49618F7D-31C3-4E19-BAA8-1CD3939961BE}"/>
    <hyperlink ref="D98" r:id="rId60" display="mailto:mfaid@gavi.org" xr:uid="{F7F9946C-0049-497A-A706-38AD6EA28027}"/>
    <hyperlink ref="F98" r:id="rId61" display="mailto:mfaid@gavi.org" xr:uid="{3D790E8D-6806-4983-8DB4-C5757F808FD8}"/>
    <hyperlink ref="D99" r:id="rId62" display="mailto:murrutxi@gavi.org" xr:uid="{33DDDA93-A2D9-4055-994C-A85693CB4C6B}"/>
    <hyperlink ref="F99" r:id="rId63" display="mailto:pdimattei@gavi.org" xr:uid="{C5876583-C601-4179-BD41-60BD0ED18C66}"/>
    <hyperlink ref="D100" r:id="rId64" display="mailto:hkiambuthi@gavi.org" xr:uid="{7E74698E-5F49-420C-BD4A-08E81DE87688}"/>
    <hyperlink ref="D103" r:id="rId65" display="mailto:hkiambuthi@gavi.org" xr:uid="{011D35DB-17DD-48ED-9834-514BF9436157}"/>
    <hyperlink ref="D106" r:id="rId66" display="mailto:rbauquerez@gavi.org" xr:uid="{CAB64D56-433D-4CB2-A224-87C01F7661DB}"/>
    <hyperlink ref="D107" r:id="rId67" display="mailto:hkiambuthi@gavi.org" xr:uid="{D90383D4-2E74-4411-AA2A-41787F8FC3A1}"/>
    <hyperlink ref="D110" r:id="rId68" display="mailto:hkiambuthi@gavi.org" xr:uid="{490F0A9D-B50F-4C26-A124-D01FD9035240}"/>
    <hyperlink ref="D113" r:id="rId69" display="mailto:murrutxi@gavi.org" xr:uid="{BF6858CA-D11E-4720-807B-00672886BA10}"/>
    <hyperlink ref="D116" r:id="rId70" display="mailto:anader@gavi.org" xr:uid="{97412C78-4A98-4718-BE6C-FE53BBFE8C0B}"/>
    <hyperlink ref="D118" r:id="rId71" display="mailto:murrutxi@gavi.org" xr:uid="{7CFF3213-90AA-4C87-9EE6-48008B992644}"/>
    <hyperlink ref="F118" r:id="rId72" display="mailto:jsherova@gavi.org" xr:uid="{CEE545F3-1B11-428C-B516-02B8BF834DF3}"/>
    <hyperlink ref="D119" r:id="rId73" display="mailto:rmugali@gavi.org" xr:uid="{F5F06D0D-27FA-4A0F-8B2B-703632EA877E}"/>
    <hyperlink ref="D120" r:id="rId74" display="mailto:rmugali@gavi.org" xr:uid="{5A917FA3-66E8-4E59-B2DD-F8EE835A4DC2}"/>
    <hyperlink ref="D122" r:id="rId75" display="mailto:rbauquerez@gavi.org" xr:uid="{77E76CAC-8FB9-464D-A553-B6A86F8C1AA3}"/>
    <hyperlink ref="F122" r:id="rId76" display="mailto:acisse@gavi.org" xr:uid="{52D76559-9C2D-4AE8-A0A9-6DC7F0AA516E}"/>
    <hyperlink ref="D124" r:id="rId77" display="mailto:rbauquerez@gavi.org" xr:uid="{35C93673-8020-465E-8418-1CDE81DB4338}"/>
    <hyperlink ref="D127" r:id="rId78" xr:uid="{A4530E7A-5082-4930-B4A9-E0B96D3D11E4}"/>
    <hyperlink ref="D129" r:id="rId79" display="mailto:hkiambuthi@gavi.org" xr:uid="{0465A614-DDB7-4161-B847-C059DD59DDEC}"/>
    <hyperlink ref="D130" r:id="rId80" display="mailto:murrutxi@gavi.org" xr:uid="{7BDB06FA-3D3C-4E9A-ADD9-00FFAEA82F8D}"/>
    <hyperlink ref="F130" r:id="rId81" display="mailto:pmusanhu@gavi.org" xr:uid="{B75C2016-6295-4D8A-994E-F3EB92653091}"/>
    <hyperlink ref="D133" r:id="rId82" display="mailto:murrutxi@gavi.org" xr:uid="{574556E9-0749-4D9D-B479-BC72DA3E1A71}"/>
    <hyperlink ref="D134" r:id="rId83" display="mailto:hkiambuthi@gavi.org" xr:uid="{71E59CE1-1204-439A-B8EA-0C27DE15E9D8}"/>
    <hyperlink ref="D135" r:id="rId84" display="mailto:murrutxi@gavi.org" xr:uid="{9E15A778-510E-4F8B-A785-69E02CE76ACA}"/>
    <hyperlink ref="F135" r:id="rId85" display="mailto:acronin@gavi.org" xr:uid="{79EBE17A-7A43-425D-831F-5A732F9B84DA}"/>
    <hyperlink ref="D138" r:id="rId86" display="mailto:murrutxi@gavi.org" xr:uid="{68ABF817-BACC-43DB-AC75-57A3331F5223}"/>
    <hyperlink ref="D139" r:id="rId87" display="mailto:murrutxi@gavi.org" xr:uid="{7481A118-3F86-432A-9191-ECC373466621}"/>
    <hyperlink ref="D140" r:id="rId88" display="mailto:murrutxi@gavi.org" xr:uid="{67E7E12B-1043-4429-B1C6-AF25BC6A902E}"/>
    <hyperlink ref="D141" r:id="rId89" display="mailto:hkiambuthi@gavi.org" xr:uid="{28D72E3D-AB6C-4E34-925C-44871372460E}"/>
    <hyperlink ref="D142" r:id="rId90" display="mailto:murrutxi@gavi.org" xr:uid="{AD85C978-31C4-40DF-819E-2F4CDF174F89}"/>
    <hyperlink ref="D143" r:id="rId91" display="mailto:hkiambuthi@gavi.org" xr:uid="{1C637554-81DA-43C0-A1D7-7C85C692BAFD}"/>
    <hyperlink ref="D144" r:id="rId92" display="mailto:rbauquerez@gavi.org" xr:uid="{D8A572DE-4F84-4DB3-89E6-2ADD6E142EF0}"/>
    <hyperlink ref="D147" r:id="rId93" display="mailto:mfaid@gavi.org" xr:uid="{B3B989F1-C6BA-4518-AD9A-BDEC65EBCAA9}"/>
    <hyperlink ref="F147" r:id="rId94" display="mailto:mfaid@gavi.org" xr:uid="{DE6169E0-02D2-4767-834C-B9FE8298C830}"/>
    <hyperlink ref="D150" r:id="rId95" display="mailto:murrutxi@gavi.org" xr:uid="{8D91AF50-373B-4563-9E05-979C8FFC5FEC}"/>
    <hyperlink ref="D151" r:id="rId96" display="mailto:mfaid@gavi.org" xr:uid="{6628BF0C-B965-4426-9142-B7C9FFA1C580}"/>
    <hyperlink ref="F151" r:id="rId97" display="mailto:mfaid@gavi.org" xr:uid="{A38A063A-C5FE-4DFF-8247-C636D0E02E9D}"/>
    <hyperlink ref="D154" r:id="rId98" display="mailto:hkiambuthi@gavi.org" xr:uid="{96893F79-61FC-437A-A06F-E97E4F2AEF51}"/>
    <hyperlink ref="D157" r:id="rId99" display="mailto:anader@gavi.org" xr:uid="{C78AF813-5312-4F46-B83D-8443E595C573}"/>
    <hyperlink ref="D158" r:id="rId100" display="mailto:mfaid@gavi.org" xr:uid="{ADAC0BAD-E6BA-4589-8EFB-A8478E54A850}"/>
    <hyperlink ref="D159" r:id="rId101" display="mailto:murrutxi@gavi.org" xr:uid="{A925123F-E107-4511-9A54-57A8973DE9C2}"/>
    <hyperlink ref="F159" r:id="rId102" display="mailto:acronin@gavi.org" xr:uid="{018E149C-6A1C-46CF-9E71-5287339C9BF4}"/>
    <hyperlink ref="D160" r:id="rId103" display="mailto:murrutxi@gavi.org" xr:uid="{20513235-55E7-4C53-BAB1-D88981E26D32}"/>
    <hyperlink ref="D161" r:id="rId104" display="mailto:murrutxi@gavi.org" xr:uid="{4C4422A0-4560-4621-BCED-1DBB92936CC1}"/>
    <hyperlink ref="F113" r:id="rId105" xr:uid="{564AC68A-58D4-4A0D-A3A2-F6DF33EC5457}"/>
    <hyperlink ref="H63" r:id="rId106" xr:uid="{1CCDBCFD-2E2B-4922-A173-C89E715FA981}"/>
    <hyperlink ref="H45" r:id="rId107" xr:uid="{1F1A235B-B436-4431-BE10-0BBE6E879BE1}"/>
    <hyperlink ref="H26" r:id="rId108" xr:uid="{FC7E60C6-F903-4D0B-8648-22BA44D455F4}"/>
    <hyperlink ref="H52" r:id="rId109" xr:uid="{A233DEE4-87EF-451A-9F3A-256F2233DE4A}"/>
    <hyperlink ref="H107" r:id="rId110" xr:uid="{2146A753-ED08-43BF-A571-9FA55946F9B8}"/>
    <hyperlink ref="H55" r:id="rId111" xr:uid="{1B2133B1-DAF8-4EC4-A1B0-EAC3C7808363}"/>
    <hyperlink ref="H84" r:id="rId112" xr:uid="{5B14A4A2-008A-4F4E-8CDA-165FF0A56A53}"/>
    <hyperlink ref="F106" r:id="rId113" xr:uid="{B8B39AE5-BF6F-4CD3-B610-E0A7BE397D22}"/>
    <hyperlink ref="H57" r:id="rId114" xr:uid="{6258EDE5-B3F2-4BD9-8A36-3852AEE1833A}"/>
  </hyperlinks>
  <pageMargins left="0.7" right="0.7" top="0.75" bottom="0.75" header="0.3" footer="0.3"/>
  <pageSetup paperSize="9" orientation="portrait" horizontalDpi="1200" verticalDpi="1200" r:id="rId115"/>
  <tableParts count="1">
    <tablePart r:id="rId1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13" ma:contentTypeDescription="Create a new document." ma:contentTypeScope="" ma:versionID="13eff9136b4917bb459ad9c1db870f6d">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60e7197df19c7150b1ba0c3bfe00adf4"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915D1A-18AD-4B30-BF03-467F55554A05}">
  <ds:schemaRefs>
    <ds:schemaRef ds:uri="http://schemas.microsoft.com/sharepoint/v3/contenttype/forms"/>
  </ds:schemaRefs>
</ds:datastoreItem>
</file>

<file path=customXml/itemProps2.xml><?xml version="1.0" encoding="utf-8"?>
<ds:datastoreItem xmlns:ds="http://schemas.openxmlformats.org/officeDocument/2006/customXml" ds:itemID="{C313A188-427D-4CF3-BDF7-2C5D4A5374CA}">
  <ds:schemaRefs>
    <ds:schemaRef ds:uri="cf217452-244c-46eb-9f4c-99f380b0c60c"/>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cd273273-2d29-47ce-b53b-3ecfd61fda9e"/>
    <ds:schemaRef ds:uri="http://www.w3.org/XML/1998/namespace"/>
    <ds:schemaRef ds:uri="http://purl.org/dc/dcmitype/"/>
  </ds:schemaRefs>
</ds:datastoreItem>
</file>

<file path=customXml/itemProps3.xml><?xml version="1.0" encoding="utf-8"?>
<ds:datastoreItem xmlns:ds="http://schemas.openxmlformats.org/officeDocument/2006/customXml" ds:itemID="{77DCDFE5-5817-4751-8951-6671AF3EB3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70a6fa-a798-42e0-969d-19c284d8683f"/>
    <ds:schemaRef ds:uri="62ca1376-8bea-4949-825e-fec085c392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vt:lpstr>
      <vt:lpstr>Utilities</vt:lpstr>
      <vt:lpstr>Tracking &gt;&gt;</vt:lpstr>
      <vt:lpstr>Overview</vt:lpstr>
      <vt:lpstr>Funding tracker</vt:lpstr>
      <vt:lpstr>Other actions identified</vt:lpstr>
      <vt:lpstr>Extract &gt;&gt;</vt:lpstr>
      <vt:lpstr>Slides making</vt:lpstr>
      <vt:lpstr>SCM &amp; DO contact list</vt:lpstr>
      <vt:lpstr>Sources &gt;&gt;</vt:lpstr>
      <vt:lpstr>ISO 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Wery, Anais</dc:creator>
  <cp:keywords/>
  <dc:description/>
  <cp:lastModifiedBy>Rafael Panlilio</cp:lastModifiedBy>
  <cp:revision/>
  <dcterms:created xsi:type="dcterms:W3CDTF">2022-03-01T11:23:55Z</dcterms:created>
  <dcterms:modified xsi:type="dcterms:W3CDTF">2022-10-20T08:17:35Z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2022-03-01T12:08:24Z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208b7638-e761-4e42-8a2f-5c58d17c796a</vt:lpwstr>
  </property>
  <property fmtid="{D5CDD505-2E9C-101B-9397-08002B2CF9AE}" pid="8" name="MSIP_Label_b0d5c4f4-7a29-4385-b7a5-afbe2154ae6f_ContentBits">
    <vt:lpwstr>0</vt:lpwstr>
  </property>
  <property fmtid="{D5CDD505-2E9C-101B-9397-08002B2CF9AE}" pid="9" name="bcgClassification">
    <vt:lpwstr>bcgConfidential</vt:lpwstr>
  </property>
  <property fmtid="{D5CDD505-2E9C-101B-9397-08002B2CF9AE}" pid="10" name="ContentTypeId">
    <vt:lpwstr>0x0101001F87334A6AC30D4EA6021977FA7E2445</vt:lpwstr>
  </property>
  <property fmtid="{D5CDD505-2E9C-101B-9397-08002B2CF9AE}" pid="11" name="MediaServiceImageTags">
    <vt:lpwstr/>
  </property>
</Properties>
</file>