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rg\Documents\GitHub\covid19_vaccination_data\data\_input\"/>
    </mc:Choice>
  </mc:AlternateContent>
  <xr:revisionPtr revIDLastSave="0" documentId="13_ncr:1_{0EDD65D9-67F2-46AF-B355-969DFA9F2D7B}" xr6:coauthVersionLast="47" xr6:coauthVersionMax="47" xr10:uidLastSave="{00000000-0000-0000-0000-000000000000}"/>
  <bookViews>
    <workbookView xWindow="-110" yWindow="-110" windowWidth="19420" windowHeight="10300" xr2:uid="{FD644F38-BFEB-4730-9E59-BCD9CF33A41F}"/>
  </bookViews>
  <sheets>
    <sheet name="Status June22" sheetId="1" r:id="rId1"/>
    <sheet name="Sheet2" sheetId="2" r:id="rId2"/>
  </sheets>
  <definedNames>
    <definedName name="_xlnm._FilterDatabase" localSheetId="0" hidden="1">'Status June22'!$B$1:$H$1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8" i="1"/>
  <c r="H57" i="1"/>
  <c r="H56" i="1"/>
  <c r="H55" i="1"/>
  <c r="H54" i="1"/>
  <c r="H51" i="1"/>
  <c r="H49" i="1"/>
  <c r="H48" i="1"/>
  <c r="H47" i="1"/>
  <c r="H46" i="1"/>
  <c r="H45" i="1"/>
  <c r="H43" i="1"/>
  <c r="H42" i="1"/>
  <c r="H40" i="1"/>
  <c r="H39" i="1"/>
  <c r="H37" i="1"/>
  <c r="H36" i="1"/>
  <c r="H34" i="1"/>
  <c r="H32" i="1"/>
</calcChain>
</file>

<file path=xl/sharedStrings.xml><?xml version="1.0" encoding="utf-8"?>
<sst xmlns="http://schemas.openxmlformats.org/spreadsheetml/2006/main" count="261" uniqueCount="89">
  <si>
    <t>Country</t>
  </si>
  <si>
    <t>Funding type</t>
  </si>
  <si>
    <t xml:space="preserve">Amount requested in WHO Portal </t>
  </si>
  <si>
    <t xml:space="preserve">Application approved 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</si>
  <si>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</si>
  <si>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</si>
  <si>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</si>
  <si>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</si>
  <si>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Afghanistan</t>
  </si>
  <si>
    <t>Needs Based</t>
  </si>
  <si>
    <t>Pending</t>
  </si>
  <si>
    <t xml:space="preserve">Disbursement process initiated </t>
  </si>
  <si>
    <t>Burkina Faso</t>
  </si>
  <si>
    <t xml:space="preserve">Partially disbursement </t>
  </si>
  <si>
    <t>Central African Republic</t>
  </si>
  <si>
    <t xml:space="preserve">Needs based </t>
  </si>
  <si>
    <t xml:space="preserve">Pending </t>
  </si>
  <si>
    <t xml:space="preserve">Country revising application, under review  </t>
  </si>
  <si>
    <t>Chad</t>
  </si>
  <si>
    <t>Congo, Dem. Rep.</t>
  </si>
  <si>
    <t>Ethiopia</t>
  </si>
  <si>
    <t>Disbursed</t>
  </si>
  <si>
    <t>Ghana</t>
  </si>
  <si>
    <t xml:space="preserve">Partially disbursed </t>
  </si>
  <si>
    <t>Guinea</t>
  </si>
  <si>
    <t>Contracting on-going</t>
  </si>
  <si>
    <t>Kenya</t>
  </si>
  <si>
    <t>Madagascar</t>
  </si>
  <si>
    <t>Malawi</t>
  </si>
  <si>
    <t xml:space="preserve">Disbursed </t>
  </si>
  <si>
    <t>Niger</t>
  </si>
  <si>
    <t>Nigeria</t>
  </si>
  <si>
    <t xml:space="preserve">Approval nearly finalized </t>
  </si>
  <si>
    <t>Papua New Guinea</t>
  </si>
  <si>
    <t>Sierra Leone</t>
  </si>
  <si>
    <t>Somalia</t>
  </si>
  <si>
    <t xml:space="preserve">Countersigned Grant Agreement pending signature from WHO </t>
  </si>
  <si>
    <t>South Sudan</t>
  </si>
  <si>
    <t>Sudan</t>
  </si>
  <si>
    <t>Syrian Arab Republic - MoH</t>
  </si>
  <si>
    <t>Syrian Arab Republic - NWS</t>
  </si>
  <si>
    <t>Syrian Arab Republic- NWS</t>
  </si>
  <si>
    <t>Tanzania</t>
  </si>
  <si>
    <t xml:space="preserve">Disbursement nearly finalized </t>
  </si>
  <si>
    <t>Uganda</t>
  </si>
  <si>
    <t>Yemen, Rep.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</si>
  <si>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</si>
  <si>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</si>
  <si>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</si>
  <si>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</si>
  <si>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</si>
  <si>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</si>
  <si>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</si>
  <si>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Haiti</t>
  </si>
  <si>
    <t>Mali</t>
  </si>
  <si>
    <t>Senegal</t>
  </si>
  <si>
    <t>Syrian Arab Republic</t>
  </si>
  <si>
    <t>ISO</t>
  </si>
  <si>
    <t>AFG</t>
  </si>
  <si>
    <t>ETH</t>
  </si>
  <si>
    <t>BFA</t>
  </si>
  <si>
    <t>CAF</t>
  </si>
  <si>
    <t>TCD</t>
  </si>
  <si>
    <t>COD</t>
  </si>
  <si>
    <t>GHA</t>
  </si>
  <si>
    <t>GIN</t>
  </si>
  <si>
    <t>KEN</t>
  </si>
  <si>
    <t>MDG</t>
  </si>
  <si>
    <t>MWI</t>
  </si>
  <si>
    <t>NER</t>
  </si>
  <si>
    <t>NGA</t>
  </si>
  <si>
    <t>PNG</t>
  </si>
  <si>
    <t>SLE</t>
  </si>
  <si>
    <t>SOM</t>
  </si>
  <si>
    <t>SSD</t>
  </si>
  <si>
    <t>SDN</t>
  </si>
  <si>
    <t>SYR</t>
  </si>
  <si>
    <t>TZA</t>
  </si>
  <si>
    <t>YEM</t>
  </si>
  <si>
    <t>UGA</t>
  </si>
  <si>
    <t>ZMB</t>
  </si>
  <si>
    <t>CMR</t>
  </si>
  <si>
    <t>CIV</t>
  </si>
  <si>
    <t>DJI</t>
  </si>
  <si>
    <t>GMB</t>
  </si>
  <si>
    <t>GNB</t>
  </si>
  <si>
    <t>HTI</t>
  </si>
  <si>
    <t>MLI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</si>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</sst>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[$-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0" applyFont="1"/>
    <xf numFmtId="165" fontId="6" fillId="0" borderId="3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65" fontId="6" fillId="0" borderId="3" xfId="1" applyFont="1" applyFill="1" applyBorder="1"/>
    <xf numFmtId="168" fontId="6" fillId="0" borderId="3" xfId="0" applyNumberFormat="1" applyFont="1" applyBorder="1" applyAlignment="1">
      <alignment horizontal="center"/>
    </xf>
    <xf numFmtId="165" fontId="6" fillId="0" borderId="3" xfId="1" applyFont="1" applyFill="1" applyBorder="1" applyAlignment="1" applyProtection="1">
      <alignment horizontal="center" vertical="center" wrapText="1"/>
      <protection locked="0"/>
    </xf>
    <xf numFmtId="165" fontId="6" fillId="0" borderId="3" xfId="1" applyFont="1" applyFill="1" applyBorder="1" applyAlignment="1">
      <alignment wrapText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165" fontId="6" fillId="0" borderId="0" xfId="1" applyFont="1" applyFill="1" applyAlignment="1">
      <alignment vertical="center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165" fontId="6" fillId="0" borderId="4" xfId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8" fontId="6" fillId="0" borderId="4" xfId="0" applyNumberFormat="1" applyFont="1" applyBorder="1" applyAlignment="1">
      <alignment horizontal="right"/>
    </xf>
    <xf numFmtId="40" fontId="6" fillId="0" borderId="3" xfId="0" applyNumberFormat="1" applyFont="1" applyBorder="1" applyAlignment="1">
      <alignment horizontal="right"/>
    </xf>
    <xf numFmtId="168" fontId="6" fillId="0" borderId="3" xfId="0" applyNumberFormat="1" applyFont="1" applyBorder="1" applyAlignment="1">
      <alignment horizontal="right"/>
    </xf>
    <xf numFmtId="167" fontId="6" fillId="0" borderId="3" xfId="0" applyNumberFormat="1" applyFont="1" applyBorder="1" applyAlignment="1">
      <alignment horizontal="right"/>
    </xf>
    <xf numFmtId="40" fontId="6" fillId="0" borderId="3" xfId="0" applyNumberFormat="1" applyFont="1" applyBorder="1" applyAlignment="1">
      <alignment horizontal="right" wrapText="1"/>
    </xf>
    <xf numFmtId="168" fontId="6" fillId="0" borderId="4" xfId="0" applyNumberFormat="1" applyFont="1" applyBorder="1" applyAlignment="1">
      <alignment horizontal="right" vertical="center"/>
    </xf>
    <xf numFmtId="168" fontId="6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65" fontId="6" fillId="0" borderId="4" xfId="1" applyFont="1" applyFill="1" applyBorder="1"/>
    <xf numFmtId="165" fontId="6" fillId="0" borderId="0" xfId="1" applyFont="1" applyFill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165" fontId="6" fillId="0" borderId="4" xfId="1" applyFont="1" applyBorder="1" applyAlignment="1">
      <alignment vertical="center" wrapText="1"/>
    </xf>
    <xf numFmtId="165" fontId="6" fillId="0" borderId="3" xfId="1" applyFont="1" applyBorder="1" applyAlignment="1">
      <alignment vertical="center" wrapText="1"/>
    </xf>
    <xf numFmtId="165" fontId="6" fillId="0" borderId="3" xfId="1" applyFont="1" applyFill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4" fontId="9" fillId="0" borderId="3" xfId="0" applyNumberFormat="1" applyFont="1" applyBorder="1"/>
    <xf numFmtId="164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168" fontId="6" fillId="0" borderId="4" xfId="0" applyNumberFormat="1" applyFont="1" applyBorder="1" applyAlignment="1">
      <alignment horizontal="center"/>
    </xf>
    <xf numFmtId="15" fontId="6" fillId="0" borderId="0" xfId="0" applyNumberFormat="1" applyFont="1" applyAlignment="1" applyProtection="1">
      <alignment horizontal="center" wrapText="1"/>
      <protection locked="0"/>
    </xf>
    <xf numFmtId="168" fontId="6" fillId="0" borderId="3" xfId="0" applyNumberFormat="1" applyFont="1" applyBorder="1" applyAlignment="1">
      <alignment horizontal="center" wrapText="1"/>
    </xf>
    <xf numFmtId="165" fontId="6" fillId="0" borderId="0" xfId="1" applyFont="1" applyFill="1" applyAlignment="1">
      <alignment horizontal="center"/>
    </xf>
    <xf numFmtId="165" fontId="6" fillId="0" borderId="4" xfId="1" applyFont="1" applyBorder="1" applyAlignment="1">
      <alignment horizontal="center" vertical="center"/>
    </xf>
    <xf numFmtId="165" fontId="6" fillId="0" borderId="3" xfId="1" applyFont="1" applyBorder="1" applyAlignment="1">
      <alignment horizontal="center" vertical="center"/>
    </xf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9.149999999999999" customHeight="1" x14ac:dyDescent="0.35"/>
  <cols>
    <col min="2" max="2" width="22.1796875" customWidth="1"/>
    <col min="3" max="3" width="20.7265625" customWidth="1"/>
    <col min="4" max="4" width="18.26953125" style="3" customWidth="1"/>
    <col min="5" max="5" width="17.26953125" style="3" customWidth="1"/>
    <col min="6" max="6" width="17.7265625" customWidth="1"/>
    <col min="7" max="7" width="19" style="25" customWidth="1"/>
    <col min="8" max="8" width="18.26953125" style="1" customWidth="1"/>
    <col min="9" max="9" width="44.26953125" customWidth="1"/>
  </cols>
  <sheetData>
    <row r="1" spans="1:9" ht="58.15" customHeight="1" x14ac:dyDescent="0.35">
      <c r="A1" t="s">
        <v>57</v>
      </c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38" t="s">
        <v>7</v>
      </c>
    </row>
    <row r="2" spans="1:9" ht="58.15" customHeight="1" x14ac:dyDescent="0.35">
      <c r="A2" t="s">
        <v>58</v>
      </c>
      <c r="B2" s="16" t="s">
        <v>8</v>
      </c>
      <c r="C2" s="33" t="s">
        <v>9</v>
      </c>
      <c r="D2" s="13">
        <v>13000000</v>
      </c>
      <c r="E2" s="40">
        <v>44731</v>
      </c>
      <c r="F2" s="34">
        <v>11894913</v>
      </c>
      <c r="G2" s="33" t="s">
        <v>10</v>
      </c>
      <c r="H2" s="16"/>
      <c r="I2" t="s">
        <v>11</v>
      </c>
    </row>
    <row r="3" spans="1:9" ht="33" customHeight="1" x14ac:dyDescent="0.35">
      <c r="A3" t="s">
        <v>60</v>
      </c>
      <c r="B3" s="11" t="s">
        <v>12</v>
      </c>
      <c r="C3" s="12" t="s">
        <v>9</v>
      </c>
      <c r="D3" s="13">
        <v>10884667</v>
      </c>
      <c r="E3" s="39">
        <v>44623</v>
      </c>
      <c r="F3" s="26">
        <v>10258000</v>
      </c>
      <c r="G3" s="18">
        <v>44638</v>
      </c>
      <c r="H3" s="26">
        <v>3370159</v>
      </c>
      <c r="I3" t="s">
        <v>13</v>
      </c>
    </row>
    <row r="4" spans="1:9" ht="33" customHeight="1" x14ac:dyDescent="0.35">
      <c r="A4" t="s">
        <v>61</v>
      </c>
      <c r="B4" s="11" t="s">
        <v>14</v>
      </c>
      <c r="C4" s="12" t="s">
        <v>15</v>
      </c>
      <c r="D4" s="13">
        <v>8279531.0700000003</v>
      </c>
      <c r="E4" s="39" t="s">
        <v>16</v>
      </c>
      <c r="F4" s="26"/>
      <c r="G4" s="18"/>
      <c r="H4" s="26"/>
      <c r="I4" t="s">
        <v>17</v>
      </c>
    </row>
    <row r="5" spans="1:9" ht="33" customHeight="1" x14ac:dyDescent="0.35">
      <c r="A5" t="s">
        <v>62</v>
      </c>
      <c r="B5" s="11" t="s">
        <v>18</v>
      </c>
      <c r="C5" s="12" t="s">
        <v>15</v>
      </c>
      <c r="D5" s="13">
        <v>38043582.119999997</v>
      </c>
      <c r="E5" s="39" t="s">
        <v>16</v>
      </c>
      <c r="F5" s="26"/>
      <c r="G5" s="18"/>
      <c r="H5" s="26"/>
      <c r="I5" t="s">
        <v>17</v>
      </c>
    </row>
    <row r="6" spans="1:9" ht="33" customHeight="1" x14ac:dyDescent="0.35">
      <c r="A6" t="s">
        <v>63</v>
      </c>
      <c r="B6" s="11" t="s">
        <v>19</v>
      </c>
      <c r="C6" s="12" t="s">
        <v>15</v>
      </c>
      <c r="D6" s="13">
        <v>43694883</v>
      </c>
      <c r="E6" s="39" t="s">
        <v>16</v>
      </c>
      <c r="F6" s="26"/>
      <c r="G6" s="18"/>
      <c r="H6" s="26"/>
      <c r="I6" t="s">
        <v>17</v>
      </c>
    </row>
    <row r="7" spans="1:9" ht="33" customHeight="1" x14ac:dyDescent="0.35">
      <c r="A7" t="s">
        <v>59</v>
      </c>
      <c r="B7" s="11" t="s">
        <v>20</v>
      </c>
      <c r="C7" s="12" t="s">
        <v>15</v>
      </c>
      <c r="D7" s="13">
        <v>34844479.5</v>
      </c>
      <c r="E7" s="39"/>
      <c r="F7" s="26"/>
      <c r="G7" s="18"/>
      <c r="H7" s="26"/>
      <c r="I7" t="s">
        <v>17</v>
      </c>
    </row>
    <row r="8" spans="1:9" ht="39" customHeight="1" x14ac:dyDescent="0.35">
      <c r="A8" t="s">
        <v>59</v>
      </c>
      <c r="B8" s="9" t="s">
        <v>20</v>
      </c>
      <c r="C8" s="12" t="s">
        <v>9</v>
      </c>
      <c r="D8" s="13">
        <v>14041196.67</v>
      </c>
      <c r="E8" s="5">
        <v>44624</v>
      </c>
      <c r="F8" s="4">
        <v>8407821.7100000009</v>
      </c>
      <c r="G8" s="20">
        <v>44643</v>
      </c>
      <c r="H8" s="4">
        <v>8182845.71</v>
      </c>
      <c r="I8" t="s">
        <v>21</v>
      </c>
    </row>
    <row r="9" spans="1:9" ht="48" customHeight="1" x14ac:dyDescent="0.35">
      <c r="A9" t="s">
        <v>64</v>
      </c>
      <c r="B9" s="9" t="s">
        <v>22</v>
      </c>
      <c r="C9" s="12" t="s">
        <v>9</v>
      </c>
      <c r="D9" s="2">
        <v>26907017.140000001</v>
      </c>
      <c r="E9" s="5">
        <v>44623</v>
      </c>
      <c r="F9" s="4">
        <v>12555809</v>
      </c>
      <c r="G9" s="20">
        <v>44638</v>
      </c>
      <c r="H9" s="4">
        <v>7525472</v>
      </c>
      <c r="I9" t="s">
        <v>23</v>
      </c>
    </row>
    <row r="10" spans="1:9" ht="30" customHeight="1" x14ac:dyDescent="0.35">
      <c r="A10" t="s">
        <v>65</v>
      </c>
      <c r="B10" s="9" t="s">
        <v>24</v>
      </c>
      <c r="C10" s="12" t="s">
        <v>9</v>
      </c>
      <c r="D10" s="42">
        <v>8142600.6299999999</v>
      </c>
      <c r="E10" s="5">
        <v>44701</v>
      </c>
      <c r="F10" s="4">
        <v>4100000</v>
      </c>
      <c r="G10" s="19" t="s">
        <v>10</v>
      </c>
      <c r="H10" s="4"/>
      <c r="I10" t="s">
        <v>25</v>
      </c>
    </row>
    <row r="11" spans="1:9" ht="34.15" customHeight="1" x14ac:dyDescent="0.35">
      <c r="A11" t="s">
        <v>66</v>
      </c>
      <c r="B11" s="9" t="s">
        <v>26</v>
      </c>
      <c r="C11" s="12" t="s">
        <v>9</v>
      </c>
      <c r="D11" s="2">
        <v>3000000</v>
      </c>
      <c r="E11" s="5">
        <v>44544</v>
      </c>
      <c r="F11" s="4">
        <v>3000000</v>
      </c>
      <c r="G11" s="20">
        <v>44551</v>
      </c>
      <c r="H11" s="4">
        <v>1686683</v>
      </c>
      <c r="I11" t="s">
        <v>23</v>
      </c>
    </row>
    <row r="12" spans="1:9" ht="34.15" customHeight="1" x14ac:dyDescent="0.35">
      <c r="A12" t="s">
        <v>66</v>
      </c>
      <c r="B12" s="9" t="s">
        <v>26</v>
      </c>
      <c r="C12" s="12" t="s">
        <v>9</v>
      </c>
      <c r="D12" s="2">
        <v>19580600.300000001</v>
      </c>
      <c r="E12" s="5"/>
      <c r="F12" s="4"/>
      <c r="G12" s="20"/>
      <c r="H12" s="4"/>
      <c r="I12" t="s">
        <v>17</v>
      </c>
    </row>
    <row r="13" spans="1:9" ht="34.15" customHeight="1" x14ac:dyDescent="0.35">
      <c r="A13" t="s">
        <v>67</v>
      </c>
      <c r="B13" s="9" t="s">
        <v>27</v>
      </c>
      <c r="C13" s="12" t="s">
        <v>9</v>
      </c>
      <c r="D13" s="2">
        <v>9994205</v>
      </c>
      <c r="E13" s="5"/>
      <c r="F13" s="4"/>
      <c r="G13" s="20"/>
      <c r="H13" s="4"/>
      <c r="I13" t="s">
        <v>17</v>
      </c>
    </row>
    <row r="14" spans="1:9" ht="33" customHeight="1" x14ac:dyDescent="0.35">
      <c r="A14" t="s">
        <v>68</v>
      </c>
      <c r="B14" s="9" t="s">
        <v>28</v>
      </c>
      <c r="C14" s="12" t="s">
        <v>9</v>
      </c>
      <c r="D14" s="2">
        <v>542360.06999999995</v>
      </c>
      <c r="E14" s="5">
        <v>44544</v>
      </c>
      <c r="F14" s="4">
        <v>542235</v>
      </c>
      <c r="G14" s="20">
        <v>44551</v>
      </c>
      <c r="H14" s="4">
        <v>542235</v>
      </c>
      <c r="I14" t="s">
        <v>29</v>
      </c>
    </row>
    <row r="15" spans="1:9" ht="33" customHeight="1" x14ac:dyDescent="0.35">
      <c r="A15" t="s">
        <v>68</v>
      </c>
      <c r="B15" s="9" t="s">
        <v>28</v>
      </c>
      <c r="C15" s="12" t="s">
        <v>9</v>
      </c>
      <c r="D15" s="2">
        <v>5482659.9699999997</v>
      </c>
      <c r="E15" s="5"/>
      <c r="F15" s="4"/>
      <c r="G15" s="20"/>
      <c r="H15" s="4"/>
      <c r="I15" t="s">
        <v>17</v>
      </c>
    </row>
    <row r="16" spans="1:9" ht="37.15" customHeight="1" x14ac:dyDescent="0.35">
      <c r="A16" t="s">
        <v>69</v>
      </c>
      <c r="B16" s="9" t="s">
        <v>30</v>
      </c>
      <c r="C16" s="12" t="s">
        <v>9</v>
      </c>
      <c r="D16" s="2">
        <v>2975917.49</v>
      </c>
      <c r="E16" s="5">
        <v>44638</v>
      </c>
      <c r="F16" s="4">
        <v>2975917</v>
      </c>
      <c r="G16" s="20">
        <v>44685</v>
      </c>
      <c r="H16" s="4">
        <v>2975917</v>
      </c>
      <c r="I16" t="s">
        <v>29</v>
      </c>
    </row>
    <row r="17" spans="1:9" ht="45" customHeight="1" x14ac:dyDescent="0.35">
      <c r="A17" t="s">
        <v>70</v>
      </c>
      <c r="B17" s="9" t="s">
        <v>31</v>
      </c>
      <c r="C17" s="12" t="s">
        <v>9</v>
      </c>
      <c r="D17" s="2">
        <v>53088415.640000001</v>
      </c>
      <c r="E17" s="5">
        <v>44601</v>
      </c>
      <c r="F17" s="27">
        <v>23433350</v>
      </c>
      <c r="G17" s="21">
        <v>44643</v>
      </c>
      <c r="H17" s="4">
        <v>23433350</v>
      </c>
      <c r="I17" t="s">
        <v>29</v>
      </c>
    </row>
    <row r="18" spans="1:9" ht="45" customHeight="1" x14ac:dyDescent="0.35">
      <c r="A18" t="s">
        <v>70</v>
      </c>
      <c r="B18" s="9" t="s">
        <v>31</v>
      </c>
      <c r="C18" s="12" t="s">
        <v>9</v>
      </c>
      <c r="D18" s="2">
        <v>6041495.6299999999</v>
      </c>
      <c r="E18" s="5"/>
      <c r="F18" s="27"/>
      <c r="G18" s="21"/>
      <c r="H18" s="4"/>
      <c r="I18" t="s">
        <v>32</v>
      </c>
    </row>
    <row r="19" spans="1:9" ht="37.15" customHeight="1" x14ac:dyDescent="0.35">
      <c r="A19" t="s">
        <v>71</v>
      </c>
      <c r="B19" s="9" t="s">
        <v>33</v>
      </c>
      <c r="C19" s="12" t="s">
        <v>9</v>
      </c>
      <c r="D19" s="2">
        <v>2180890</v>
      </c>
      <c r="E19" s="5">
        <v>44638</v>
      </c>
      <c r="F19" s="4">
        <v>2180890</v>
      </c>
      <c r="G19" s="20">
        <v>44665</v>
      </c>
      <c r="H19" s="4">
        <v>942269</v>
      </c>
      <c r="I19" t="s">
        <v>23</v>
      </c>
    </row>
    <row r="20" spans="1:9" ht="28.15" customHeight="1" x14ac:dyDescent="0.35">
      <c r="A20" t="s">
        <v>72</v>
      </c>
      <c r="B20" s="9" t="s">
        <v>34</v>
      </c>
      <c r="C20" s="12" t="s">
        <v>9</v>
      </c>
      <c r="D20" s="2">
        <v>2444155.5</v>
      </c>
      <c r="E20" s="5">
        <v>44593</v>
      </c>
      <c r="F20" s="27">
        <v>1977284</v>
      </c>
      <c r="G20" s="20">
        <v>44631</v>
      </c>
      <c r="H20" s="4">
        <v>1977284</v>
      </c>
      <c r="I20" t="s">
        <v>29</v>
      </c>
    </row>
    <row r="21" spans="1:9" ht="40.15" customHeight="1" x14ac:dyDescent="0.35">
      <c r="A21" t="s">
        <v>73</v>
      </c>
      <c r="B21" s="9" t="s">
        <v>35</v>
      </c>
      <c r="C21" s="12" t="s">
        <v>9</v>
      </c>
      <c r="D21" s="2">
        <v>17242778</v>
      </c>
      <c r="E21" s="5">
        <v>44683</v>
      </c>
      <c r="F21" s="4">
        <v>5552930</v>
      </c>
      <c r="G21" s="19" t="s">
        <v>10</v>
      </c>
      <c r="H21" s="4"/>
      <c r="I21" t="s">
        <v>36</v>
      </c>
    </row>
    <row r="22" spans="1:9" ht="34.15" customHeight="1" x14ac:dyDescent="0.35">
      <c r="A22" t="s">
        <v>74</v>
      </c>
      <c r="B22" s="9" t="s">
        <v>37</v>
      </c>
      <c r="C22" s="12" t="s">
        <v>9</v>
      </c>
      <c r="D22" s="2">
        <v>9700000</v>
      </c>
      <c r="E22" s="5">
        <v>44659</v>
      </c>
      <c r="F22" s="4">
        <v>2800000</v>
      </c>
      <c r="G22" s="20">
        <v>44685</v>
      </c>
      <c r="H22" s="4">
        <v>2429705</v>
      </c>
      <c r="I22" t="s">
        <v>29</v>
      </c>
    </row>
    <row r="23" spans="1:9" ht="31.15" customHeight="1" x14ac:dyDescent="0.35">
      <c r="A23" t="s">
        <v>75</v>
      </c>
      <c r="B23" s="9" t="s">
        <v>38</v>
      </c>
      <c r="C23" s="12" t="s">
        <v>9</v>
      </c>
      <c r="D23" s="2">
        <v>10161223</v>
      </c>
      <c r="E23" s="5">
        <v>44683</v>
      </c>
      <c r="F23" s="4">
        <v>5763000</v>
      </c>
      <c r="G23" s="20">
        <v>44699</v>
      </c>
      <c r="H23" s="4">
        <v>5760333</v>
      </c>
      <c r="I23" t="s">
        <v>29</v>
      </c>
    </row>
    <row r="24" spans="1:9" ht="34.9" customHeight="1" x14ac:dyDescent="0.35">
      <c r="A24" t="s">
        <v>76</v>
      </c>
      <c r="B24" s="9" t="s">
        <v>39</v>
      </c>
      <c r="C24" s="12" t="s">
        <v>9</v>
      </c>
      <c r="D24" s="2">
        <v>10111419.02</v>
      </c>
      <c r="E24" s="5">
        <v>44659</v>
      </c>
      <c r="F24" s="4">
        <v>4692095</v>
      </c>
      <c r="G24" s="20">
        <v>44692</v>
      </c>
      <c r="H24" s="4">
        <v>4692089.46</v>
      </c>
      <c r="I24" t="s">
        <v>29</v>
      </c>
    </row>
    <row r="25" spans="1:9" ht="45.65" customHeight="1" x14ac:dyDescent="0.35">
      <c r="A25" t="s">
        <v>76</v>
      </c>
      <c r="B25" s="9" t="s">
        <v>40</v>
      </c>
      <c r="C25" s="12" t="s">
        <v>9</v>
      </c>
      <c r="D25" s="42">
        <v>1695205</v>
      </c>
      <c r="E25" s="5">
        <v>44694</v>
      </c>
      <c r="F25" s="27">
        <v>1653213</v>
      </c>
      <c r="G25" s="20">
        <v>44726</v>
      </c>
      <c r="H25" s="37">
        <v>752120</v>
      </c>
      <c r="I25" t="s">
        <v>23</v>
      </c>
    </row>
    <row r="26" spans="1:9" ht="45.65" customHeight="1" x14ac:dyDescent="0.35">
      <c r="A26" t="s">
        <v>76</v>
      </c>
      <c r="B26" s="9" t="s">
        <v>41</v>
      </c>
      <c r="C26" s="12" t="s">
        <v>9</v>
      </c>
      <c r="D26" s="42">
        <v>2950701.66</v>
      </c>
      <c r="E26" s="5">
        <v>44731</v>
      </c>
      <c r="F26" s="35">
        <v>3149914</v>
      </c>
      <c r="G26" s="20" t="s">
        <v>16</v>
      </c>
      <c r="H26" s="37"/>
      <c r="I26" t="s">
        <v>11</v>
      </c>
    </row>
    <row r="27" spans="1:9" ht="40.15" customHeight="1" x14ac:dyDescent="0.35">
      <c r="A27" t="s">
        <v>77</v>
      </c>
      <c r="B27" s="9" t="s">
        <v>42</v>
      </c>
      <c r="C27" s="12" t="s">
        <v>9</v>
      </c>
      <c r="D27" s="2">
        <v>4909493.7</v>
      </c>
      <c r="E27" s="5">
        <v>44623</v>
      </c>
      <c r="F27" s="10">
        <v>4899111</v>
      </c>
      <c r="G27" s="20">
        <v>44665</v>
      </c>
      <c r="H27" s="4">
        <v>4899111</v>
      </c>
      <c r="I27" t="s">
        <v>29</v>
      </c>
    </row>
    <row r="28" spans="1:9" ht="39" customHeight="1" x14ac:dyDescent="0.35">
      <c r="A28" t="s">
        <v>77</v>
      </c>
      <c r="B28" s="9" t="s">
        <v>42</v>
      </c>
      <c r="C28" s="12" t="s">
        <v>9</v>
      </c>
      <c r="D28" s="6">
        <v>43734993.560000002</v>
      </c>
      <c r="E28" s="41">
        <v>44713</v>
      </c>
      <c r="F28" s="10">
        <v>10900000</v>
      </c>
      <c r="G28" s="22" t="s">
        <v>10</v>
      </c>
      <c r="H28" s="7"/>
      <c r="I28" t="s">
        <v>43</v>
      </c>
    </row>
    <row r="29" spans="1:9" ht="34.9" customHeight="1" x14ac:dyDescent="0.35">
      <c r="A29" t="s">
        <v>79</v>
      </c>
      <c r="B29" s="9" t="s">
        <v>44</v>
      </c>
      <c r="C29" s="12" t="s">
        <v>9</v>
      </c>
      <c r="D29" s="2">
        <v>3000000</v>
      </c>
      <c r="E29" s="5">
        <v>44601</v>
      </c>
      <c r="F29" s="4">
        <v>3000000</v>
      </c>
      <c r="G29" s="20">
        <v>44617</v>
      </c>
      <c r="H29" s="4">
        <v>3000000</v>
      </c>
      <c r="I29" t="s">
        <v>29</v>
      </c>
    </row>
    <row r="30" spans="1:9" ht="34.9" customHeight="1" x14ac:dyDescent="0.35">
      <c r="A30" t="s">
        <v>78</v>
      </c>
      <c r="B30" s="9" t="s">
        <v>45</v>
      </c>
      <c r="C30" s="12" t="s">
        <v>9</v>
      </c>
      <c r="D30" s="36">
        <v>4283508</v>
      </c>
      <c r="E30" s="5"/>
      <c r="F30" s="4"/>
      <c r="G30" s="20"/>
      <c r="H30" s="4"/>
      <c r="I30" t="s">
        <v>17</v>
      </c>
    </row>
    <row r="31" spans="1:9" ht="40.9" customHeight="1" x14ac:dyDescent="0.35">
      <c r="A31" t="s">
        <v>80</v>
      </c>
      <c r="B31" s="9" t="s">
        <v>46</v>
      </c>
      <c r="C31" s="12" t="s">
        <v>9</v>
      </c>
      <c r="D31" s="2">
        <v>6717249.2400000002</v>
      </c>
      <c r="E31" s="5">
        <v>44637</v>
      </c>
      <c r="F31" s="4">
        <v>6717249</v>
      </c>
      <c r="G31" s="20">
        <v>44719</v>
      </c>
      <c r="H31" s="4">
        <v>601969</v>
      </c>
      <c r="I31" t="s">
        <v>29</v>
      </c>
    </row>
    <row r="32" spans="1:9" ht="19.149999999999999" customHeight="1" x14ac:dyDescent="0.35">
      <c r="A32" t="s">
        <v>58</v>
      </c>
      <c r="B32" s="16" t="s">
        <v>8</v>
      </c>
      <c r="C32" s="8" t="s">
        <v>47</v>
      </c>
      <c r="D32" s="43">
        <v>7900000</v>
      </c>
      <c r="E32" s="39">
        <v>44456</v>
      </c>
      <c r="F32" s="28">
        <v>7900000</v>
      </c>
      <c r="G32" s="23">
        <v>44481</v>
      </c>
      <c r="H32" s="30">
        <f>6949908+457162+74808+37404</f>
        <v>7519282</v>
      </c>
      <c r="I32" t="s">
        <v>29</v>
      </c>
    </row>
    <row r="33" spans="1:9" ht="19.149999999999999" customHeight="1" x14ac:dyDescent="0.35">
      <c r="A33" t="s">
        <v>60</v>
      </c>
      <c r="B33" s="9" t="s">
        <v>12</v>
      </c>
      <c r="C33" s="8" t="s">
        <v>47</v>
      </c>
      <c r="D33" s="44">
        <v>1144242</v>
      </c>
      <c r="E33" s="5">
        <v>44398</v>
      </c>
      <c r="F33" s="29">
        <v>1144242</v>
      </c>
      <c r="G33" s="24">
        <v>44418</v>
      </c>
      <c r="H33" s="31">
        <v>1144242</v>
      </c>
      <c r="I33" t="s">
        <v>29</v>
      </c>
    </row>
    <row r="34" spans="1:9" ht="19.149999999999999" customHeight="1" x14ac:dyDescent="0.35">
      <c r="A34" t="s">
        <v>81</v>
      </c>
      <c r="B34" s="9" t="s">
        <v>48</v>
      </c>
      <c r="C34" s="8" t="s">
        <v>47</v>
      </c>
      <c r="D34" s="44">
        <v>5507618</v>
      </c>
      <c r="E34" s="5">
        <v>44454</v>
      </c>
      <c r="F34" s="29">
        <v>5507618</v>
      </c>
      <c r="G34" s="24">
        <v>44489</v>
      </c>
      <c r="H34" s="29">
        <f>196992+5230626</f>
        <v>5427618</v>
      </c>
      <c r="I34" t="s">
        <v>29</v>
      </c>
    </row>
    <row r="35" spans="1:9" ht="19.149999999999999" customHeight="1" x14ac:dyDescent="0.35">
      <c r="A35" t="s">
        <v>61</v>
      </c>
      <c r="B35" s="9" t="s">
        <v>14</v>
      </c>
      <c r="C35" s="8" t="s">
        <v>47</v>
      </c>
      <c r="D35" s="44">
        <v>1303508</v>
      </c>
      <c r="E35" s="5">
        <v>44434</v>
      </c>
      <c r="F35" s="29">
        <v>1303508</v>
      </c>
      <c r="G35" s="24">
        <v>44502</v>
      </c>
      <c r="H35" s="31">
        <v>1303508</v>
      </c>
      <c r="I35" t="s">
        <v>29</v>
      </c>
    </row>
    <row r="36" spans="1:9" ht="19.149999999999999" customHeight="1" x14ac:dyDescent="0.35">
      <c r="A36" t="s">
        <v>62</v>
      </c>
      <c r="B36" s="9" t="s">
        <v>18</v>
      </c>
      <c r="C36" s="8" t="s">
        <v>47</v>
      </c>
      <c r="D36" s="44">
        <v>5000000</v>
      </c>
      <c r="E36" s="5">
        <v>44454</v>
      </c>
      <c r="F36" s="29">
        <v>5000000</v>
      </c>
      <c r="G36" s="24">
        <v>44502</v>
      </c>
      <c r="H36" s="31">
        <f>4000000+700000+300000</f>
        <v>5000000</v>
      </c>
      <c r="I36" t="s">
        <v>29</v>
      </c>
    </row>
    <row r="37" spans="1:9" ht="19.149999999999999" customHeight="1" x14ac:dyDescent="0.35">
      <c r="A37" t="s">
        <v>63</v>
      </c>
      <c r="B37" s="9" t="s">
        <v>19</v>
      </c>
      <c r="C37" s="8" t="s">
        <v>47</v>
      </c>
      <c r="D37" s="44">
        <v>13252291</v>
      </c>
      <c r="E37" s="5">
        <v>44454</v>
      </c>
      <c r="F37" s="29">
        <v>13252291</v>
      </c>
      <c r="G37" s="24">
        <v>44474</v>
      </c>
      <c r="H37" s="31">
        <f>3009307+8507891+1667401</f>
        <v>13184599</v>
      </c>
      <c r="I37" t="s">
        <v>29</v>
      </c>
    </row>
    <row r="38" spans="1:9" ht="19.149999999999999" customHeight="1" x14ac:dyDescent="0.35">
      <c r="A38" t="s">
        <v>82</v>
      </c>
      <c r="B38" s="9" t="s">
        <v>49</v>
      </c>
      <c r="C38" s="8" t="s">
        <v>47</v>
      </c>
      <c r="D38" s="44">
        <v>2628307</v>
      </c>
      <c r="E38" s="5">
        <v>44463</v>
      </c>
      <c r="F38" s="29">
        <v>2628307</v>
      </c>
      <c r="G38" s="24">
        <v>44487</v>
      </c>
      <c r="H38" s="29">
        <v>2628307</v>
      </c>
      <c r="I38" t="s">
        <v>29</v>
      </c>
    </row>
    <row r="39" spans="1:9" ht="19.149999999999999" customHeight="1" x14ac:dyDescent="0.35">
      <c r="A39" t="s">
        <v>83</v>
      </c>
      <c r="B39" s="9" t="s">
        <v>50</v>
      </c>
      <c r="C39" s="8" t="s">
        <v>47</v>
      </c>
      <c r="D39" s="44">
        <v>978421</v>
      </c>
      <c r="E39" s="5">
        <v>44454</v>
      </c>
      <c r="F39" s="29">
        <v>978421</v>
      </c>
      <c r="G39" s="24">
        <v>44491</v>
      </c>
      <c r="H39" s="31">
        <f>292108+686313</f>
        <v>978421</v>
      </c>
      <c r="I39" t="s">
        <v>29</v>
      </c>
    </row>
    <row r="40" spans="1:9" ht="19.149999999999999" customHeight="1" x14ac:dyDescent="0.35">
      <c r="A40" t="s">
        <v>59</v>
      </c>
      <c r="B40" s="9" t="s">
        <v>20</v>
      </c>
      <c r="C40" s="8" t="s">
        <v>47</v>
      </c>
      <c r="D40" s="44">
        <v>15000000</v>
      </c>
      <c r="E40" s="5">
        <v>44416</v>
      </c>
      <c r="F40" s="29">
        <v>15000000</v>
      </c>
      <c r="G40" s="24">
        <v>44462</v>
      </c>
      <c r="H40" s="31">
        <f>14600000+85612.5+44673.69</f>
        <v>14730286.189999999</v>
      </c>
      <c r="I40" t="s">
        <v>29</v>
      </c>
    </row>
    <row r="41" spans="1:9" ht="19.149999999999999" customHeight="1" x14ac:dyDescent="0.35">
      <c r="A41" t="s">
        <v>84</v>
      </c>
      <c r="B41" s="9" t="s">
        <v>51</v>
      </c>
      <c r="C41" s="8" t="s">
        <v>47</v>
      </c>
      <c r="D41" s="44">
        <v>977007</v>
      </c>
      <c r="E41" s="5">
        <v>44454</v>
      </c>
      <c r="F41" s="29">
        <v>977007</v>
      </c>
      <c r="G41" s="24">
        <v>44468</v>
      </c>
      <c r="H41" s="31">
        <v>977007</v>
      </c>
      <c r="I41" t="s">
        <v>29</v>
      </c>
    </row>
    <row r="42" spans="1:9" ht="19.149999999999999" customHeight="1" x14ac:dyDescent="0.35">
      <c r="A42" t="s">
        <v>64</v>
      </c>
      <c r="B42" s="9" t="s">
        <v>22</v>
      </c>
      <c r="C42" s="8" t="s">
        <v>47</v>
      </c>
      <c r="D42" s="44">
        <v>2211196</v>
      </c>
      <c r="E42" s="5">
        <v>44434</v>
      </c>
      <c r="F42" s="29">
        <v>2211196</v>
      </c>
      <c r="G42" s="24">
        <v>44462</v>
      </c>
      <c r="H42" s="31">
        <f>1923741+80488+18469+86237+12446+12573.37</f>
        <v>2133954.37</v>
      </c>
      <c r="I42" t="s">
        <v>29</v>
      </c>
    </row>
    <row r="43" spans="1:9" ht="19.149999999999999" customHeight="1" x14ac:dyDescent="0.35">
      <c r="A43" t="s">
        <v>65</v>
      </c>
      <c r="B43" s="9" t="s">
        <v>24</v>
      </c>
      <c r="C43" s="8" t="s">
        <v>47</v>
      </c>
      <c r="D43" s="44">
        <v>3959315</v>
      </c>
      <c r="E43" s="5">
        <v>44454</v>
      </c>
      <c r="F43" s="29">
        <v>3959315</v>
      </c>
      <c r="G43" s="24">
        <v>44511</v>
      </c>
      <c r="H43" s="31">
        <f>2000000+107400+197400</f>
        <v>2304800</v>
      </c>
      <c r="I43" t="s">
        <v>29</v>
      </c>
    </row>
    <row r="44" spans="1:9" ht="19.149999999999999" customHeight="1" x14ac:dyDescent="0.35">
      <c r="A44" t="s">
        <v>85</v>
      </c>
      <c r="B44" s="9" t="s">
        <v>52</v>
      </c>
      <c r="C44" s="8" t="s">
        <v>47</v>
      </c>
      <c r="D44" s="44">
        <v>978460</v>
      </c>
      <c r="E44" s="5">
        <v>44456</v>
      </c>
      <c r="F44" s="29">
        <v>978460</v>
      </c>
      <c r="G44" s="24">
        <v>44489</v>
      </c>
      <c r="H44" s="31">
        <v>978460</v>
      </c>
      <c r="I44" t="s">
        <v>29</v>
      </c>
    </row>
    <row r="45" spans="1:9" ht="19.149999999999999" customHeight="1" x14ac:dyDescent="0.35">
      <c r="A45" t="s">
        <v>86</v>
      </c>
      <c r="B45" s="9" t="s">
        <v>53</v>
      </c>
      <c r="C45" s="8" t="s">
        <v>47</v>
      </c>
      <c r="D45" s="44">
        <v>2138482</v>
      </c>
      <c r="E45" s="5">
        <v>44463</v>
      </c>
      <c r="F45" s="29">
        <v>2138482</v>
      </c>
      <c r="G45" s="24">
        <v>44496</v>
      </c>
      <c r="H45" s="31">
        <f>1686666.67+451815.42</f>
        <v>2138482.09</v>
      </c>
      <c r="I45" t="s">
        <v>29</v>
      </c>
    </row>
    <row r="46" spans="1:9" ht="19.149999999999999" customHeight="1" x14ac:dyDescent="0.35">
      <c r="A46" t="s">
        <v>66</v>
      </c>
      <c r="B46" s="9" t="s">
        <v>26</v>
      </c>
      <c r="C46" s="8" t="s">
        <v>47</v>
      </c>
      <c r="D46" s="44">
        <v>4306517</v>
      </c>
      <c r="E46" s="5">
        <v>44407</v>
      </c>
      <c r="F46" s="29">
        <v>4306517</v>
      </c>
      <c r="G46" s="24">
        <v>44432</v>
      </c>
      <c r="H46" s="31">
        <f>500000+2306517+200000+26944.5+15783.5+1300000</f>
        <v>4349245</v>
      </c>
      <c r="I46" t="s">
        <v>29</v>
      </c>
    </row>
    <row r="47" spans="1:9" ht="19.149999999999999" customHeight="1" x14ac:dyDescent="0.35">
      <c r="A47" t="s">
        <v>67</v>
      </c>
      <c r="B47" s="9" t="s">
        <v>27</v>
      </c>
      <c r="C47" s="8" t="s">
        <v>47</v>
      </c>
      <c r="D47" s="44">
        <v>4070028</v>
      </c>
      <c r="E47" s="5">
        <v>44414</v>
      </c>
      <c r="F47" s="29">
        <v>4070028</v>
      </c>
      <c r="G47" s="24">
        <v>44439</v>
      </c>
      <c r="H47" s="31">
        <f>3982627+81401</f>
        <v>4064028</v>
      </c>
      <c r="I47" t="s">
        <v>29</v>
      </c>
    </row>
    <row r="48" spans="1:9" ht="19.149999999999999" customHeight="1" x14ac:dyDescent="0.35">
      <c r="A48" t="s">
        <v>68</v>
      </c>
      <c r="B48" s="9" t="s">
        <v>28</v>
      </c>
      <c r="C48" s="8" t="s">
        <v>47</v>
      </c>
      <c r="D48" s="44">
        <v>1493213</v>
      </c>
      <c r="E48" s="5">
        <v>44486</v>
      </c>
      <c r="F48" s="29">
        <v>1493213</v>
      </c>
      <c r="G48" s="24">
        <v>44505</v>
      </c>
      <c r="H48" s="31">
        <f>779887.65+589325+70000+12201</f>
        <v>1451413.65</v>
      </c>
      <c r="I48" t="s">
        <v>29</v>
      </c>
    </row>
    <row r="49" spans="1:9" ht="19.149999999999999" customHeight="1" x14ac:dyDescent="0.35">
      <c r="A49" t="s">
        <v>87</v>
      </c>
      <c r="B49" s="9" t="s">
        <v>54</v>
      </c>
      <c r="C49" s="8" t="s">
        <v>47</v>
      </c>
      <c r="D49" s="44">
        <v>3105169</v>
      </c>
      <c r="E49" s="5">
        <v>44454</v>
      </c>
      <c r="F49" s="29">
        <v>3105169</v>
      </c>
      <c r="G49" s="24">
        <v>44511</v>
      </c>
      <c r="H49" s="31">
        <f>124207+3377016+124206</f>
        <v>3625429</v>
      </c>
      <c r="I49" t="s">
        <v>29</v>
      </c>
    </row>
    <row r="50" spans="1:9" ht="19.149999999999999" customHeight="1" x14ac:dyDescent="0.35">
      <c r="A50" t="s">
        <v>69</v>
      </c>
      <c r="B50" s="9" t="s">
        <v>30</v>
      </c>
      <c r="C50" s="8" t="s">
        <v>47</v>
      </c>
      <c r="D50" s="44">
        <v>3500000</v>
      </c>
      <c r="E50" s="5">
        <v>44434</v>
      </c>
      <c r="F50" s="29">
        <v>3500000</v>
      </c>
      <c r="G50" s="24">
        <v>44462</v>
      </c>
      <c r="H50" s="32">
        <v>3500000</v>
      </c>
      <c r="I50" t="s">
        <v>29</v>
      </c>
    </row>
    <row r="51" spans="1:9" ht="19.149999999999999" customHeight="1" x14ac:dyDescent="0.35">
      <c r="A51" t="s">
        <v>70</v>
      </c>
      <c r="B51" s="9" t="s">
        <v>31</v>
      </c>
      <c r="C51" s="8" t="s">
        <v>47</v>
      </c>
      <c r="D51" s="44">
        <v>9995380</v>
      </c>
      <c r="E51" s="5">
        <v>44470</v>
      </c>
      <c r="F51" s="29">
        <v>9995380</v>
      </c>
      <c r="G51" s="24">
        <v>44484</v>
      </c>
      <c r="H51" s="29">
        <f>5124130+4871251+60661.74+366320.37</f>
        <v>10422363.109999999</v>
      </c>
      <c r="I51" t="s">
        <v>29</v>
      </c>
    </row>
    <row r="52" spans="1:9" ht="19.149999999999999" customHeight="1" x14ac:dyDescent="0.35">
      <c r="A52" t="s">
        <v>71</v>
      </c>
      <c r="B52" s="9" t="s">
        <v>33</v>
      </c>
      <c r="C52" s="8" t="s">
        <v>47</v>
      </c>
      <c r="D52" s="44">
        <v>2745604</v>
      </c>
      <c r="E52" s="5">
        <v>44475</v>
      </c>
      <c r="F52" s="29">
        <v>2745604</v>
      </c>
      <c r="G52" s="24">
        <v>44547</v>
      </c>
      <c r="H52" s="31">
        <v>31079.25</v>
      </c>
      <c r="I52" t="s">
        <v>29</v>
      </c>
    </row>
    <row r="53" spans="1:9" ht="19.149999999999999" customHeight="1" x14ac:dyDescent="0.35">
      <c r="A53" t="s">
        <v>88</v>
      </c>
      <c r="B53" s="9" t="s">
        <v>55</v>
      </c>
      <c r="C53" s="8" t="s">
        <v>47</v>
      </c>
      <c r="D53" s="44">
        <v>1380115</v>
      </c>
      <c r="E53" s="5">
        <v>44454</v>
      </c>
      <c r="F53" s="29">
        <v>1380115</v>
      </c>
      <c r="G53" s="24">
        <v>44484</v>
      </c>
      <c r="H53" s="31">
        <v>1380115</v>
      </c>
      <c r="I53" t="s">
        <v>29</v>
      </c>
    </row>
    <row r="54" spans="1:9" ht="19.149999999999999" customHeight="1" x14ac:dyDescent="0.35">
      <c r="A54" t="s">
        <v>72</v>
      </c>
      <c r="B54" s="9" t="s">
        <v>34</v>
      </c>
      <c r="C54" s="8" t="s">
        <v>47</v>
      </c>
      <c r="D54" s="44">
        <v>967690</v>
      </c>
      <c r="E54" s="5">
        <v>44434</v>
      </c>
      <c r="F54" s="29">
        <v>967690</v>
      </c>
      <c r="G54" s="24">
        <v>44468</v>
      </c>
      <c r="H54" s="31">
        <f>252647+715040</f>
        <v>967687</v>
      </c>
      <c r="I54" t="s">
        <v>29</v>
      </c>
    </row>
    <row r="55" spans="1:9" ht="19.149999999999999" customHeight="1" x14ac:dyDescent="0.35">
      <c r="A55" t="s">
        <v>73</v>
      </c>
      <c r="B55" s="9" t="s">
        <v>35</v>
      </c>
      <c r="C55" s="8" t="s">
        <v>47</v>
      </c>
      <c r="D55" s="44">
        <v>5100000</v>
      </c>
      <c r="E55" s="5">
        <v>44463</v>
      </c>
      <c r="F55" s="29">
        <v>5100000</v>
      </c>
      <c r="G55" s="24">
        <v>44502</v>
      </c>
      <c r="H55" s="31">
        <f>2275285+2824715</f>
        <v>5100000</v>
      </c>
      <c r="I55" t="s">
        <v>29</v>
      </c>
    </row>
    <row r="56" spans="1:9" ht="19.149999999999999" customHeight="1" x14ac:dyDescent="0.35">
      <c r="A56" t="s">
        <v>74</v>
      </c>
      <c r="B56" s="9" t="s">
        <v>37</v>
      </c>
      <c r="C56" s="8" t="s">
        <v>47</v>
      </c>
      <c r="D56" s="44">
        <v>2988882</v>
      </c>
      <c r="E56" s="5">
        <v>44463</v>
      </c>
      <c r="F56" s="29">
        <v>2988882</v>
      </c>
      <c r="G56" s="24">
        <v>44491</v>
      </c>
      <c r="H56" s="31">
        <f>963663+970391+757400+58062+17250+29031+65590</f>
        <v>2861387</v>
      </c>
      <c r="I56" t="s">
        <v>29</v>
      </c>
    </row>
    <row r="57" spans="1:9" ht="19.149999999999999" customHeight="1" x14ac:dyDescent="0.35">
      <c r="A57" t="s">
        <v>75</v>
      </c>
      <c r="B57" s="9" t="s">
        <v>38</v>
      </c>
      <c r="C57" s="8" t="s">
        <v>47</v>
      </c>
      <c r="D57" s="44">
        <v>3536420</v>
      </c>
      <c r="E57" s="5">
        <v>44486</v>
      </c>
      <c r="F57" s="29">
        <v>3536420</v>
      </c>
      <c r="G57" s="24">
        <v>44533</v>
      </c>
      <c r="H57" s="31">
        <f>1124355+2412078</f>
        <v>3536433</v>
      </c>
      <c r="I57" t="s">
        <v>29</v>
      </c>
    </row>
    <row r="58" spans="1:9" ht="19.149999999999999" customHeight="1" x14ac:dyDescent="0.35">
      <c r="A58" t="s">
        <v>76</v>
      </c>
      <c r="B58" s="17" t="s">
        <v>56</v>
      </c>
      <c r="C58" s="8" t="s">
        <v>47</v>
      </c>
      <c r="D58" s="44">
        <v>2730325</v>
      </c>
      <c r="E58" s="5">
        <v>44470</v>
      </c>
      <c r="F58" s="29">
        <v>2730325</v>
      </c>
      <c r="G58" s="24">
        <v>44510</v>
      </c>
      <c r="H58" s="31">
        <f>1365162.5+1365162.5</f>
        <v>2730325</v>
      </c>
      <c r="I58" t="s">
        <v>29</v>
      </c>
    </row>
    <row r="59" spans="1:9" ht="19.149999999999999" customHeight="1" x14ac:dyDescent="0.35">
      <c r="A59" t="s">
        <v>77</v>
      </c>
      <c r="B59" s="9" t="s">
        <v>42</v>
      </c>
      <c r="C59" s="8" t="s">
        <v>47</v>
      </c>
      <c r="D59" s="44">
        <v>6752492</v>
      </c>
      <c r="E59" s="5">
        <v>44420</v>
      </c>
      <c r="F59" s="29">
        <v>6752492</v>
      </c>
      <c r="G59" s="24">
        <v>44439</v>
      </c>
      <c r="H59" s="31">
        <v>6752492</v>
      </c>
      <c r="I59" t="s">
        <v>29</v>
      </c>
    </row>
    <row r="60" spans="1:9" ht="19.149999999999999" customHeight="1" x14ac:dyDescent="0.35">
      <c r="A60" t="s">
        <v>79</v>
      </c>
      <c r="B60" s="9" t="s">
        <v>44</v>
      </c>
      <c r="C60" s="8" t="s">
        <v>47</v>
      </c>
      <c r="D60" s="44">
        <v>3554186</v>
      </c>
      <c r="E60" s="5">
        <v>44398</v>
      </c>
      <c r="F60" s="29">
        <v>3554186</v>
      </c>
      <c r="G60" s="24">
        <v>44418</v>
      </c>
      <c r="H60" s="31">
        <f>3554186</f>
        <v>3554186</v>
      </c>
      <c r="I60" t="s">
        <v>29</v>
      </c>
    </row>
    <row r="61" spans="1:9" ht="19.149999999999999" customHeight="1" x14ac:dyDescent="0.35">
      <c r="A61" t="s">
        <v>78</v>
      </c>
      <c r="B61" s="9" t="s">
        <v>45</v>
      </c>
      <c r="C61" s="8" t="s">
        <v>47</v>
      </c>
      <c r="D61" s="44">
        <v>4283509</v>
      </c>
      <c r="E61" s="5">
        <v>44471</v>
      </c>
      <c r="F61" s="29">
        <v>4283509</v>
      </c>
      <c r="G61" s="24">
        <v>44505</v>
      </c>
      <c r="H61" s="31">
        <f>1043077+3240431</f>
        <v>4283508</v>
      </c>
      <c r="I61" t="s">
        <v>29</v>
      </c>
    </row>
    <row r="62" spans="1:9" ht="19.149999999999999" customHeight="1" x14ac:dyDescent="0.35">
      <c r="A62" t="s">
        <v>80</v>
      </c>
      <c r="B62" s="9" t="s">
        <v>46</v>
      </c>
      <c r="C62" s="8" t="s">
        <v>47</v>
      </c>
      <c r="D62" s="44">
        <v>1920838</v>
      </c>
      <c r="E62" s="5">
        <v>44454</v>
      </c>
      <c r="F62" s="29">
        <v>1920838</v>
      </c>
      <c r="G62" s="24">
        <v>44489</v>
      </c>
      <c r="H62" s="29">
        <f>637595+472476+810766.65</f>
        <v>1920837.65</v>
      </c>
      <c r="I62" t="s">
        <v>29</v>
      </c>
    </row>
  </sheetData>
  <protectedRanges>
    <protectedRange algorithmName="SHA-512" hashValue="5Pc32SC9sKkOjch19iqZ+4Sh/UoLAdcgth1Gu1etoNQWZUfyNRyCcl196pqkoqf+mmoJ5yYFtcl02lDyXOP2sw==" saltValue="RazBueVJ8Os5LSXRduEbJw==" spinCount="100000" sqref="E32:E62" name="Range1_19"/>
    <protectedRange algorithmName="SHA-512" hashValue="5Pc32SC9sKkOjch19iqZ+4Sh/UoLAdcgth1Gu1etoNQWZUfyNRyCcl196pqkoqf+mmoJ5yYFtcl02lDyXOP2sw==" saltValue="RazBueVJ8Os5LSXRduEbJw==" spinCount="100000" sqref="H32:H62" name="Range1_20"/>
  </protectedRanges>
  <autoFilter ref="B1:H1" xr:uid="{684A2C1B-6B86-42B3-8147-0A75E163F9A5}"/>
  <conditionalFormatting sqref="E39 E37 E58:E59 E46:E50 E53:E55">
    <cfRule type="cellIs" dxfId="12" priority="23" operator="equal">
      <formula>"No"</formula>
    </cfRule>
  </conditionalFormatting>
  <conditionalFormatting sqref="E60:E61 E57 E40:E44 E35:E36 E32:E33">
    <cfRule type="cellIs" dxfId="11" priority="22" operator="equal">
      <formula>"No"</formula>
    </cfRule>
  </conditionalFormatting>
  <conditionalFormatting sqref="E34">
    <cfRule type="cellIs" dxfId="10" priority="20" operator="equal">
      <formula>"No"</formula>
    </cfRule>
  </conditionalFormatting>
  <conditionalFormatting sqref="E62">
    <cfRule type="cellIs" dxfId="9" priority="19" operator="equal">
      <formula>"No"</formula>
    </cfRule>
  </conditionalFormatting>
  <conditionalFormatting sqref="E52">
    <cfRule type="cellIs" dxfId="8" priority="11" operator="equal">
      <formula>"No"</formula>
    </cfRule>
  </conditionalFormatting>
  <conditionalFormatting sqref="E56">
    <cfRule type="cellIs" dxfId="7" priority="9" operator="equal">
      <formula>"No"</formula>
    </cfRule>
  </conditionalFormatting>
  <conditionalFormatting sqref="E51">
    <cfRule type="cellIs" dxfId="6" priority="8" operator="equal">
      <formula>"No"</formula>
    </cfRule>
  </conditionalFormatting>
  <conditionalFormatting sqref="E38">
    <cfRule type="cellIs" dxfId="5" priority="6" operator="equal">
      <formula>"No"</formula>
    </cfRule>
  </conditionalFormatting>
  <conditionalFormatting sqref="E45">
    <cfRule type="cellIs" dxfId="4" priority="5" operator="equal">
      <formula>"No"</formula>
    </cfRule>
  </conditionalFormatting>
  <conditionalFormatting sqref="H32 H36:H37 H61 H56:H58 H52 H48:H49 H45:H46 H42:H43 H40">
    <cfRule type="cellIs" dxfId="3" priority="4" operator="notEqual">
      <formula>"$h5:$h85"</formula>
    </cfRule>
  </conditionalFormatting>
  <conditionalFormatting sqref="H32 H36:H37 H61 H56:H58 H52 H48:H49 H45:H46 H42:H43 H40">
    <cfRule type="cellIs" dxfId="2" priority="3" operator="equal">
      <formula>"$h5:$h85"</formula>
    </cfRule>
  </conditionalFormatting>
  <conditionalFormatting sqref="H50">
    <cfRule type="cellIs" dxfId="1" priority="2" operator="equal">
      <formula>"No"</formula>
    </cfRule>
  </conditionalFormatting>
  <conditionalFormatting sqref="H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AC6A4E-4698-484B-9C4D-AA137E9053C7}">
  <ds:schemaRefs>
    <ds:schemaRef ds:uri="http://schemas.microsoft.com/office/2006/metadata/properties"/>
    <ds:schemaRef ds:uri="http://schemas.microsoft.com/office/infopath/2007/PartnerControls"/>
    <ds:schemaRef ds:uri="cd273273-2d29-47ce-b53b-3ecfd61fda9e"/>
    <ds:schemaRef ds:uri="cf217452-244c-46eb-9f4c-99f380b0c60c"/>
  </ds:schemaRefs>
</ds:datastoreItem>
</file>

<file path=customXml/itemProps2.xml><?xml version="1.0" encoding="utf-8"?>
<ds:datastoreItem xmlns:ds="http://schemas.openxmlformats.org/officeDocument/2006/customXml" ds:itemID="{61F89AF9-D2B1-40EE-9E6C-DCD7B6E63F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65976-4B0B-417A-B11F-DE9684B7FB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June22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Donald Brooks</cp:lastModifiedBy>
  <cp:revision/>
  <dcterms:created xsi:type="dcterms:W3CDTF">2022-06-10T13:30:21Z</dcterms:created>
  <dcterms:modified xsi:type="dcterms:W3CDTF">2022-06-27T19:29:42Z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0x0101001F87334A6AC30D4EA6021977FA7E2445</vt:lpwstr>
  </property>
</Properties>
</file>