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brooksd_who_int/Documents/Documents/GitHub/covid19_vaccination_analysis/data/input/"/>
    </mc:Choice>
  </mc:AlternateContent>
  <xr:revisionPtr revIDLastSave="65" documentId="13_ncr:1_{26E979B5-FA10-4638-B812-BC8073066A26}" xr6:coauthVersionLast="47" xr6:coauthVersionMax="47" xr10:uidLastSave="{364BF911-6B67-4011-92C6-309C591AD5C2}"/>
  <bookViews>
    <workbookView xWindow="28680" yWindow="-120" windowWidth="29040" windowHeight="15840" activeTab="1" xr2:uid="{FD644F38-BFEB-4730-9E59-BCD9CF33A41F}"/>
  </bookViews>
  <sheets>
    <sheet name="Sheet1" sheetId="3" r:id="rId1"/>
    <sheet name="Gavi CDS " sheetId="1" r:id="rId2"/>
    <sheet name="Sheet2" sheetId="2" r:id="rId3"/>
  </sheets>
  <definedNames>
    <definedName name="_xlnm._FilterDatabase" localSheetId="1" hidden="1">'Gavi CDS '!$B$1:$G$62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1" i="1"/>
  <c r="G19" i="1"/>
  <c r="G9" i="1"/>
  <c r="G62" i="1" l="1"/>
  <c r="G61" i="1"/>
  <c r="G60" i="1"/>
  <c r="G58" i="1"/>
  <c r="G57" i="1"/>
  <c r="G56" i="1"/>
  <c r="G55" i="1"/>
  <c r="G54" i="1"/>
  <c r="G51" i="1"/>
  <c r="G49" i="1"/>
  <c r="G48" i="1"/>
  <c r="G47" i="1"/>
  <c r="G46" i="1"/>
  <c r="G45" i="1"/>
  <c r="G43" i="1"/>
  <c r="G42" i="1"/>
  <c r="G40" i="1"/>
  <c r="G39" i="1"/>
  <c r="G37" i="1"/>
  <c r="G36" i="1"/>
  <c r="G34" i="1"/>
  <c r="G32" i="1"/>
</calcChain>
</file>

<file path=xl/sharedStrings.xml><?xml version="1.0" encoding="utf-8"?>
<sst xmlns="http://schemas.openxmlformats.org/spreadsheetml/2006/main" count="310" uniqueCount="108">
  <si>
    <t>Country</t>
  </si>
  <si>
    <t>Discussed during the funding alignement call?</t>
  </si>
  <si>
    <t>Funding type</t>
  </si>
  <si>
    <t xml:space="preserve">Amount approved </t>
  </si>
  <si>
    <t xml:space="preserve">Date of First Disbursement </t>
  </si>
  <si>
    <t xml:space="preserve">Amount disbursed </t>
  </si>
  <si>
    <t xml:space="preserve">Comment </t>
  </si>
  <si>
    <t>Action Point</t>
  </si>
  <si>
    <t>Afghanistan</t>
  </si>
  <si>
    <t>Needs Based</t>
  </si>
  <si>
    <t xml:space="preserve">Disbursed </t>
  </si>
  <si>
    <t>Burkina Faso</t>
  </si>
  <si>
    <t>Partially disbursed</t>
  </si>
  <si>
    <t>Central African Republic</t>
  </si>
  <si>
    <t xml:space="preserve">Needs based </t>
  </si>
  <si>
    <r>
      <rPr>
        <sz val="11"/>
        <color rgb="FF000000"/>
        <rFont val="Calibri"/>
        <family val="2"/>
      </rPr>
      <t xml:space="preserve">Partially disbursed.
</t>
    </r>
    <r>
      <rPr>
        <sz val="11"/>
        <color rgb="FFFF0000"/>
        <rFont val="Calibri"/>
        <family val="2"/>
      </rPr>
      <t>Will be financed through EC funding</t>
    </r>
  </si>
  <si>
    <t>Chad</t>
  </si>
  <si>
    <t>Yes</t>
  </si>
  <si>
    <r>
      <rPr>
        <sz val="11"/>
        <color rgb="FF000000"/>
        <rFont val="Calibri"/>
        <family val="2"/>
      </rPr>
      <t xml:space="preserve">Contracting on-going. </t>
    </r>
    <r>
      <rPr>
        <sz val="11"/>
        <color rgb="FFFF0000"/>
        <rFont val="Calibri"/>
        <family val="2"/>
      </rPr>
      <t>Will be financed through EC funding</t>
    </r>
  </si>
  <si>
    <t>Congo, Dem. Rep.</t>
  </si>
  <si>
    <t>Financed through EC funding</t>
  </si>
  <si>
    <t>Ethiopia</t>
  </si>
  <si>
    <r>
      <t xml:space="preserve">Partially disbursed. </t>
    </r>
    <r>
      <rPr>
        <sz val="11"/>
        <color rgb="FFFF0000"/>
        <rFont val="Calibri"/>
        <family val="2"/>
        <scheme val="minor"/>
      </rPr>
      <t>Financed through EC funding</t>
    </r>
  </si>
  <si>
    <t>Disbursed</t>
  </si>
  <si>
    <t>Ghana</t>
  </si>
  <si>
    <t xml:space="preserve">Partially disbursed </t>
  </si>
  <si>
    <t>Guinea</t>
  </si>
  <si>
    <r>
      <t xml:space="preserve">Contract process initiated, under partner review. </t>
    </r>
    <r>
      <rPr>
        <sz val="11"/>
        <color rgb="FFFF0000"/>
        <rFont val="Calibri"/>
        <family val="2"/>
        <scheme val="minor"/>
      </rPr>
      <t>Will be financed through EC funding</t>
    </r>
  </si>
  <si>
    <t>Please follow up with in-country offices to facilitate contract review and signature</t>
  </si>
  <si>
    <t>Haiti</t>
  </si>
  <si>
    <t xml:space="preserve">Needs Based </t>
  </si>
  <si>
    <t xml:space="preserve">Application approved. Contracting to begin. </t>
  </si>
  <si>
    <t>Kenya</t>
  </si>
  <si>
    <t>UNICEF and WHO disbursed on the 21st of December 2021. There is still money left for 2022  being gradually disbursed to both PATH and CHAI</t>
  </si>
  <si>
    <t xml:space="preserve">Contracting on-going. </t>
  </si>
  <si>
    <t>Malawi</t>
  </si>
  <si>
    <t xml:space="preserve">Contract on-going. Reprogramming of $600K for emergency funding. </t>
  </si>
  <si>
    <t>Niger</t>
  </si>
  <si>
    <t>Nigeria</t>
  </si>
  <si>
    <r>
      <rPr>
        <sz val="11"/>
        <color rgb="FF000000"/>
        <rFont val="Calibri"/>
        <family val="2"/>
      </rPr>
      <t xml:space="preserve">Partially disbursed.  </t>
    </r>
    <r>
      <rPr>
        <sz val="11"/>
        <color rgb="FFFF0000"/>
        <rFont val="Calibri"/>
        <family val="2"/>
      </rPr>
      <t>Will be financed through EC funding</t>
    </r>
  </si>
  <si>
    <t>Papua New Guinea</t>
  </si>
  <si>
    <t>Sierra Leone</t>
  </si>
  <si>
    <t>Pending confirmation of PPT</t>
  </si>
  <si>
    <t>Somalia</t>
  </si>
  <si>
    <r>
      <t xml:space="preserve">Disbursed. </t>
    </r>
    <r>
      <rPr>
        <sz val="11"/>
        <color rgb="FFFF0000"/>
        <rFont val="Calibri"/>
        <family val="2"/>
        <scheme val="minor"/>
      </rPr>
      <t>Financed through EC funding</t>
    </r>
  </si>
  <si>
    <t>South Sudan</t>
  </si>
  <si>
    <t>Sudan</t>
  </si>
  <si>
    <t>Syrian Arab Republic - MoH</t>
  </si>
  <si>
    <t>Syrian Arab Republic - NWS</t>
  </si>
  <si>
    <t>Syrian Arab Republic- MOH</t>
  </si>
  <si>
    <t>Tanzania</t>
  </si>
  <si>
    <t>Uganda</t>
  </si>
  <si>
    <t>Yemen, Rep.</t>
  </si>
  <si>
    <t xml:space="preserve">Contracting finalized, disbursement pending </t>
  </si>
  <si>
    <t>Zambia</t>
  </si>
  <si>
    <t>Early Access</t>
  </si>
  <si>
    <t>Cameroon</t>
  </si>
  <si>
    <t>Cote d'Ivoire</t>
  </si>
  <si>
    <t>Djibouti</t>
  </si>
  <si>
    <t>Gambia, The</t>
  </si>
  <si>
    <t>Guinea-Bissau</t>
  </si>
  <si>
    <t>Madagascar</t>
  </si>
  <si>
    <t>Mali</t>
  </si>
  <si>
    <t>Senegal</t>
  </si>
  <si>
    <t>Syrian Arab Republic</t>
  </si>
  <si>
    <t xml:space="preserve">Conditions </t>
  </si>
  <si>
    <t xml:space="preserve">Partial Disbursement </t>
  </si>
  <si>
    <t xml:space="preserve">Disbursement nearly finalized </t>
  </si>
  <si>
    <t xml:space="preserve">Contracting on-going </t>
  </si>
  <si>
    <t xml:space="preserve">Contract process initiated </t>
  </si>
  <si>
    <t>Approval nearly finalized</t>
  </si>
  <si>
    <t>Country revising application, under review</t>
  </si>
  <si>
    <t>Row Labels</t>
  </si>
  <si>
    <t>Grand Total</t>
  </si>
  <si>
    <t xml:space="preserve">Sum of Amount disbursed </t>
  </si>
  <si>
    <t xml:space="preserve">Sum of Amount approved </t>
  </si>
  <si>
    <t>AFG</t>
  </si>
  <si>
    <t>ETH</t>
  </si>
  <si>
    <t>GHA</t>
  </si>
  <si>
    <t>KEN</t>
  </si>
  <si>
    <t>BFA</t>
  </si>
  <si>
    <t>CAF</t>
  </si>
  <si>
    <t>TCD</t>
  </si>
  <si>
    <t>COD</t>
  </si>
  <si>
    <t>GIN</t>
  </si>
  <si>
    <t>HTI</t>
  </si>
  <si>
    <t>MWI</t>
  </si>
  <si>
    <t>NER</t>
  </si>
  <si>
    <t>NGA</t>
  </si>
  <si>
    <t>PNG</t>
  </si>
  <si>
    <t>SLE</t>
  </si>
  <si>
    <t>SOM</t>
  </si>
  <si>
    <t>SSD</t>
  </si>
  <si>
    <t>SDN</t>
  </si>
  <si>
    <t>SYR</t>
  </si>
  <si>
    <t>TZA</t>
  </si>
  <si>
    <t>UGA</t>
  </si>
  <si>
    <t>YEM</t>
  </si>
  <si>
    <t>ZMB</t>
  </si>
  <si>
    <t>CMR</t>
  </si>
  <si>
    <t>CIV</t>
  </si>
  <si>
    <t>DJI</t>
  </si>
  <si>
    <t>GMB</t>
  </si>
  <si>
    <t>MLI</t>
  </si>
  <si>
    <t>SEN</t>
  </si>
  <si>
    <t>GNB</t>
  </si>
  <si>
    <t>MDG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</si>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</sst>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yy;@"/>
    <numFmt numFmtId="168" formatCode="[$-409]dd\-mmm\-yy;@"/>
    <numFmt numFmtId="169" formatCode="_([$$-409]* #,##0.00_);_([$$-409]* \(#,##0.00\);_([$$-409]* &quot;-&quot;??_);_(@_)"/>
    <numFmt numFmtId="170" formatCode="_([$$-409]* #,##0_);_([$$-409]* \(#,##0\);_([$$-409]* &quot;-&quot;??_);_(@_)"/>
    <numFmt numFmtId="171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hair">
        <color auto="1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8" fillId="0" borderId="0"/>
    <xf numFmtId="165" fontId="8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165" fontId="6" fillId="0" borderId="3" xfId="1" applyFont="1" applyFill="1" applyBorder="1"/>
    <xf numFmtId="168" fontId="6" fillId="0" borderId="3" xfId="0" applyNumberFormat="1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165" fontId="6" fillId="0" borderId="0" xfId="1" applyFont="1" applyFill="1" applyAlignment="1">
      <alignment vertical="center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165" fontId="6" fillId="0" borderId="4" xfId="1" applyFont="1" applyFill="1" applyBorder="1"/>
    <xf numFmtId="165" fontId="6" fillId="0" borderId="0" xfId="1" applyFont="1" applyFill="1"/>
    <xf numFmtId="165" fontId="6" fillId="0" borderId="4" xfId="1" applyFont="1" applyBorder="1" applyAlignment="1">
      <alignment vertical="center"/>
    </xf>
    <xf numFmtId="165" fontId="6" fillId="0" borderId="3" xfId="1" applyFont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165" fontId="6" fillId="0" borderId="0" xfId="1" applyFont="1" applyFill="1" applyBorder="1" applyAlignment="1" applyProtection="1">
      <alignment horizontal="left" vertical="center" wrapText="1"/>
      <protection locked="0"/>
    </xf>
    <xf numFmtId="168" fontId="6" fillId="0" borderId="4" xfId="0" applyNumberFormat="1" applyFont="1" applyBorder="1" applyAlignment="1">
      <alignment horizontal="center"/>
    </xf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5" borderId="0" xfId="0" applyFont="1" applyFill="1"/>
    <xf numFmtId="0" fontId="5" fillId="6" borderId="0" xfId="0" applyFont="1" applyFill="1"/>
    <xf numFmtId="0" fontId="5" fillId="11" borderId="0" xfId="0" applyFont="1" applyFill="1"/>
    <xf numFmtId="0" fontId="5" fillId="7" borderId="0" xfId="0" applyFont="1" applyFill="1"/>
    <xf numFmtId="0" fontId="5" fillId="9" borderId="0" xfId="0" applyFont="1" applyFill="1"/>
    <xf numFmtId="0" fontId="5" fillId="8" borderId="0" xfId="0" applyFont="1" applyFill="1"/>
    <xf numFmtId="0" fontId="5" fillId="10" borderId="0" xfId="0" applyFont="1" applyFill="1"/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165" fontId="5" fillId="0" borderId="4" xfId="1" applyFont="1" applyFill="1" applyBorder="1"/>
    <xf numFmtId="165" fontId="5" fillId="12" borderId="4" xfId="1" applyFont="1" applyFill="1" applyBorder="1"/>
    <xf numFmtId="0" fontId="0" fillId="12" borderId="0" xfId="0" applyFill="1"/>
    <xf numFmtId="168" fontId="6" fillId="12" borderId="3" xfId="0" applyNumberFormat="1" applyFont="1" applyFill="1" applyBorder="1" applyAlignment="1">
      <alignment horizontal="center"/>
    </xf>
    <xf numFmtId="165" fontId="6" fillId="12" borderId="0" xfId="1" applyFont="1" applyFill="1"/>
    <xf numFmtId="0" fontId="5" fillId="0" borderId="0" xfId="0" applyFont="1"/>
    <xf numFmtId="165" fontId="6" fillId="0" borderId="3" xfId="1" applyFont="1" applyFill="1" applyBorder="1" applyAlignment="1">
      <alignment wrapText="1"/>
    </xf>
    <xf numFmtId="165" fontId="6" fillId="12" borderId="4" xfId="1" applyFont="1" applyFill="1" applyBorder="1"/>
    <xf numFmtId="0" fontId="0" fillId="0" borderId="0" xfId="0" applyAlignment="1" applyProtection="1">
      <alignment horizontal="left" vertical="center" wrapText="1"/>
      <protection locked="0"/>
    </xf>
    <xf numFmtId="40" fontId="0" fillId="0" borderId="3" xfId="0" applyNumberFormat="1" applyBorder="1"/>
    <xf numFmtId="0" fontId="6" fillId="0" borderId="3" xfId="0" applyFont="1" applyBorder="1" applyAlignment="1">
      <alignment horizontal="left" vertical="center" wrapText="1"/>
    </xf>
    <xf numFmtId="168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9" fontId="0" fillId="0" borderId="0" xfId="0" applyNumberFormat="1" applyAlignment="1" applyProtection="1">
      <alignment horizontal="left" vertical="center"/>
      <protection locked="0"/>
    </xf>
    <xf numFmtId="0" fontId="5" fillId="12" borderId="0" xfId="0" applyFont="1" applyFill="1"/>
    <xf numFmtId="170" fontId="11" fillId="0" borderId="0" xfId="0" applyNumberFormat="1" applyFont="1"/>
    <xf numFmtId="0" fontId="5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left" vertical="center" wrapText="1"/>
      <protection locked="0"/>
    </xf>
    <xf numFmtId="164" fontId="6" fillId="0" borderId="3" xfId="1" applyNumberFormat="1" applyFont="1" applyFill="1" applyBorder="1"/>
    <xf numFmtId="165" fontId="6" fillId="13" borderId="3" xfId="1" applyFont="1" applyFill="1" applyBorder="1"/>
    <xf numFmtId="0" fontId="14" fillId="0" borderId="0" xfId="0" applyFont="1"/>
    <xf numFmtId="15" fontId="0" fillId="0" borderId="0" xfId="0" applyNumberFormat="1" applyAlignment="1">
      <alignment horizontal="center"/>
    </xf>
    <xf numFmtId="168" fontId="0" fillId="0" borderId="3" xfId="0" applyNumberFormat="1" applyBorder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168" fontId="6" fillId="0" borderId="4" xfId="0" applyNumberFormat="1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165" fontId="5" fillId="0" borderId="4" xfId="1" applyFont="1" applyBorder="1" applyAlignment="1">
      <alignment vertical="center" wrapText="1"/>
    </xf>
    <xf numFmtId="165" fontId="5" fillId="0" borderId="3" xfId="1" applyFont="1" applyBorder="1" applyAlignment="1">
      <alignment vertical="center" wrapText="1"/>
    </xf>
    <xf numFmtId="165" fontId="5" fillId="0" borderId="3" xfId="1" applyFont="1" applyBorder="1" applyAlignment="1">
      <alignment vertical="center"/>
    </xf>
    <xf numFmtId="165" fontId="5" fillId="0" borderId="3" xfId="1" applyFont="1" applyFill="1" applyBorder="1" applyAlignment="1">
      <alignment vertical="center"/>
    </xf>
    <xf numFmtId="0" fontId="14" fillId="0" borderId="0" xfId="0" applyFont="1" applyAlignment="1">
      <alignment wrapText="1"/>
    </xf>
    <xf numFmtId="169" fontId="11" fillId="0" borderId="0" xfId="0" applyNumberFormat="1" applyFont="1"/>
    <xf numFmtId="0" fontId="14" fillId="13" borderId="0" xfId="0" applyFont="1" applyFill="1"/>
    <xf numFmtId="0" fontId="0" fillId="13" borderId="0" xfId="0" applyFill="1"/>
    <xf numFmtId="169" fontId="0" fillId="0" borderId="3" xfId="0" applyNumberFormat="1" applyBorder="1"/>
    <xf numFmtId="165" fontId="6" fillId="13" borderId="4" xfId="1" applyFont="1" applyFill="1" applyBorder="1"/>
    <xf numFmtId="0" fontId="13" fillId="0" borderId="0" xfId="0" applyFont="1"/>
    <xf numFmtId="0" fontId="9" fillId="0" borderId="4" xfId="0" applyFont="1" applyBorder="1" applyAlignment="1" applyProtection="1">
      <alignment horizontal="left" vertical="center" wrapText="1"/>
      <protection locked="0"/>
    </xf>
    <xf numFmtId="40" fontId="0" fillId="13" borderId="3" xfId="0" applyNumberFormat="1" applyFill="1" applyBorder="1"/>
    <xf numFmtId="40" fontId="6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9">
    <cellStyle name="40% - Accent4 5" xfId="4" xr:uid="{BBE1C5CD-EB81-46A5-A1EB-6EEB64CB90EF}"/>
    <cellStyle name="Comma 2" xfId="5" xr:uid="{4B046765-829D-4632-967E-611CF67079C9}"/>
    <cellStyle name="Comma 2 2" xfId="6" xr:uid="{E8F239F9-B643-484B-8DAB-28865C2EE09A}"/>
    <cellStyle name="Currency" xfId="1" builtinId="4"/>
    <cellStyle name="Currency 2" xfId="8" xr:uid="{72E7D198-F129-4DD6-82D4-BB6835D869D3}"/>
    <cellStyle name="Normal" xfId="0" builtinId="0"/>
    <cellStyle name="Normal 2" xfId="2" xr:uid="{2CB37DD4-34F6-4D25-B9D7-C2D291D20771}"/>
    <cellStyle name="Normal 3" xfId="3" xr:uid="{3DBFD9CD-53A7-4F5B-9860-FAF1EB4BD0D9}"/>
    <cellStyle name="Normal 4" xfId="7" xr:uid="{CBED033F-C586-4287-9A44-19A1DB66DB06}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numFmt numFmtId="171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ine Kretz" refreshedDate="44852.534270601849" createdVersion="8" refreshedVersion="8" minRefreshableVersion="3" recordCount="61" xr:uid="{1B3430BB-7017-4FA5-9427-DEB9F75CD2E5}">
  <cacheSource type="worksheet">
    <worksheetSource ref="B1:I62" sheet="Gavi CDS "/>
  </cacheSource>
  <cacheFields count="8">
    <cacheField name="Country" numFmtId="0">
      <sharedItems count="34">
        <s v="Afghanistan"/>
        <s v="Burkina Faso"/>
        <s v="Central African Republic"/>
        <s v="Chad"/>
        <s v="Congo, Dem. Rep."/>
        <s v="Ethiopia"/>
        <s v="Ghana"/>
        <s v="Guinea"/>
        <s v="Haiti"/>
        <s v="Kenya"/>
        <s v="Malawi"/>
        <s v="Niger"/>
        <s v="Nigeria"/>
        <s v="Papua New Guinea"/>
        <s v="Sierra Leone"/>
        <s v="Somalia"/>
        <s v="South Sudan"/>
        <s v="Sudan"/>
        <s v="Syrian Arab Republic - MoH"/>
        <s v="Syrian Arab Republic - NWS"/>
        <s v="Syrian Arab Republic- MOH"/>
        <s v="Tanzania"/>
        <s v="Uganda"/>
        <s v="Yemen, Rep."/>
        <s v="Zambia"/>
        <s v="Cameroon"/>
        <s v="Cote d'Ivoire"/>
        <s v="Djibouti"/>
        <s v="Gambia, The"/>
        <s v="Guinea-Bissau"/>
        <s v="Madagascar"/>
        <s v="Mali"/>
        <s v="Senegal"/>
        <s v="Syrian Arab Republic"/>
      </sharedItems>
    </cacheField>
    <cacheField name="Discussed during the funding alignement call?" numFmtId="0">
      <sharedItems containsBlank="1"/>
    </cacheField>
    <cacheField name="Funding type" numFmtId="0">
      <sharedItems/>
    </cacheField>
    <cacheField name="Amount approved " numFmtId="165">
      <sharedItems containsSemiMixedTypes="0" containsString="0" containsNumber="1" minValue="542235" maxValue="29107860"/>
    </cacheField>
    <cacheField name="Date of First Disbursement " numFmtId="0">
      <sharedItems containsNonDate="0" containsDate="1" containsString="0" containsBlank="1" minDate="2021-08-10T00:00:00" maxDate="2022-10-18T00:00:00"/>
    </cacheField>
    <cacheField name="Amount disbursed " numFmtId="0">
      <sharedItems containsString="0" containsBlank="1" containsNumber="1" minValue="31079.25" maxValue="23433350"/>
    </cacheField>
    <cacheField name="Comment " numFmtId="0">
      <sharedItems/>
    </cacheField>
    <cacheField name="Action 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m/>
    <s v="Needs Based"/>
    <n v="11894913"/>
    <d v="2022-07-28T00:00:00"/>
    <n v="11782773"/>
    <s v="Disbursed "/>
    <m/>
  </r>
  <r>
    <x v="1"/>
    <m/>
    <s v="Needs Based"/>
    <n v="10258000"/>
    <d v="2022-03-18T00:00:00"/>
    <n v="6027030.7999999998"/>
    <s v="Partially disbursed"/>
    <m/>
  </r>
  <r>
    <x v="2"/>
    <m/>
    <s v="Needs based "/>
    <n v="1576793"/>
    <d v="2022-10-17T00:00:00"/>
    <n v="92497"/>
    <s v="Partially disbursed._x000a_Will be financed through EC funding"/>
    <m/>
  </r>
  <r>
    <x v="3"/>
    <s v="Yes"/>
    <s v="Needs based "/>
    <n v="8058093"/>
    <m/>
    <m/>
    <s v="Contracting on-going. Will be financed through EC funding"/>
    <m/>
  </r>
  <r>
    <x v="4"/>
    <m/>
    <s v="Needs based "/>
    <n v="29107860"/>
    <d v="2022-08-09T00:00:00"/>
    <n v="15329692.93"/>
    <s v="Financed through EC funding"/>
    <m/>
  </r>
  <r>
    <x v="5"/>
    <m/>
    <s v="Needs based "/>
    <n v="9197974"/>
    <d v="2022-08-05T00:00:00"/>
    <n v="224976"/>
    <s v="Partially disbursed. Financed through EC funding"/>
    <m/>
  </r>
  <r>
    <x v="5"/>
    <s v="Yes"/>
    <s v="Needs Based"/>
    <n v="8407821.7100000009"/>
    <d v="2022-03-23T00:00:00"/>
    <n v="8182845.71"/>
    <s v="Disbursed"/>
    <m/>
  </r>
  <r>
    <x v="6"/>
    <m/>
    <s v="Needs Based"/>
    <n v="12555809"/>
    <d v="2022-03-18T00:00:00"/>
    <n v="7525472"/>
    <s v="Partially disbursed "/>
    <m/>
  </r>
  <r>
    <x v="7"/>
    <m/>
    <s v="Needs Based"/>
    <n v="4100000"/>
    <m/>
    <m/>
    <s v="Contract process initiated, under partner review. Will be financed through EC funding"/>
    <s v="Please follow up with in-country offices to facilitate contract review and signature"/>
  </r>
  <r>
    <x v="8"/>
    <m/>
    <s v="Needs based "/>
    <n v="8035407"/>
    <m/>
    <m/>
    <s v="Application approved. Contracting to begin. "/>
    <m/>
  </r>
  <r>
    <x v="9"/>
    <m/>
    <s v="Needs Based"/>
    <n v="3000000"/>
    <d v="2021-12-21T00:00:00"/>
    <n v="1686683"/>
    <s v="UNICEF and WHO disbursed on the 21st of December 2021. There is still money left for 2022  being gradually disbursed to both PATH and CHAI"/>
    <m/>
  </r>
  <r>
    <x v="9"/>
    <m/>
    <s v="Needs Based"/>
    <n v="8943548"/>
    <m/>
    <m/>
    <s v="Contracting on-going. "/>
    <m/>
  </r>
  <r>
    <x v="10"/>
    <m/>
    <s v="Needs Based"/>
    <n v="542235"/>
    <d v="2021-12-21T00:00:00"/>
    <n v="542235"/>
    <s v="Disbursed "/>
    <m/>
  </r>
  <r>
    <x v="10"/>
    <s v="Yes"/>
    <s v="Needs Based"/>
    <n v="4128053"/>
    <m/>
    <m/>
    <s v="Contract on-going. Reprogramming of $600K for emergency funding. "/>
    <m/>
  </r>
  <r>
    <x v="11"/>
    <m/>
    <s v="Needs Based"/>
    <n v="2975917"/>
    <d v="2022-05-04T00:00:00"/>
    <n v="2975917"/>
    <s v="Disbursed "/>
    <m/>
  </r>
  <r>
    <x v="12"/>
    <s v="Yes"/>
    <s v="Needs Based"/>
    <n v="23433350"/>
    <d v="2022-03-23T00:00:00"/>
    <n v="23433350"/>
    <s v="Disbursed "/>
    <m/>
  </r>
  <r>
    <x v="12"/>
    <s v="Yes"/>
    <s v="Needs Based"/>
    <n v="6216901"/>
    <d v="2022-09-01T00:00:00"/>
    <n v="3581632"/>
    <s v="Partially disbursed.  Will be financed through EC funding"/>
    <m/>
  </r>
  <r>
    <x v="13"/>
    <m/>
    <s v="Needs Based"/>
    <n v="2180890"/>
    <d v="2022-04-14T00:00:00"/>
    <n v="1529098"/>
    <s v="Partially disbursed "/>
    <m/>
  </r>
  <r>
    <x v="14"/>
    <s v="Pending confirmation of PPT"/>
    <s v="Needs Based"/>
    <n v="1977284"/>
    <d v="2022-03-11T00:00:00"/>
    <n v="1977284"/>
    <s v="Disbursed "/>
    <m/>
  </r>
  <r>
    <x v="15"/>
    <s v="Yes"/>
    <s v="Needs Based"/>
    <n v="5552930"/>
    <d v="2022-07-12T00:00:00"/>
    <n v="5552720.3200000003"/>
    <s v="Disbursed. Financed through EC funding"/>
    <m/>
  </r>
  <r>
    <x v="16"/>
    <s v="Yes"/>
    <s v="Needs Based"/>
    <n v="2800000"/>
    <d v="2022-05-04T00:00:00"/>
    <n v="2584985"/>
    <s v="Disbursed "/>
    <m/>
  </r>
  <r>
    <x v="17"/>
    <s v="Yes"/>
    <s v="Needs Based"/>
    <n v="5763000"/>
    <d v="2022-05-18T00:00:00"/>
    <n v="5760333"/>
    <s v="Disbursed "/>
    <m/>
  </r>
  <r>
    <x v="18"/>
    <m/>
    <s v="Needs Based"/>
    <n v="4692095"/>
    <d v="2022-05-11T00:00:00"/>
    <n v="4692089.46"/>
    <s v="Disbursed "/>
    <m/>
  </r>
  <r>
    <x v="19"/>
    <m/>
    <s v="Needs Based"/>
    <n v="1653213"/>
    <d v="2022-06-14T00:00:00"/>
    <n v="1652677"/>
    <s v="Disbursed "/>
    <m/>
  </r>
  <r>
    <x v="20"/>
    <m/>
    <s v="Needs Based"/>
    <n v="3301114"/>
    <d v="2022-08-02T00:00:00"/>
    <n v="3301114"/>
    <s v="Disbursed "/>
    <m/>
  </r>
  <r>
    <x v="21"/>
    <m/>
    <s v="Needs Based"/>
    <n v="4899111"/>
    <d v="2022-04-14T00:00:00"/>
    <n v="4899111"/>
    <s v="Disbursed "/>
    <m/>
  </r>
  <r>
    <x v="21"/>
    <m/>
    <s v="Needs Based"/>
    <n v="10900000"/>
    <d v="2022-07-05T00:00:00"/>
    <n v="10126937"/>
    <s v="Partially disbursed. Financed through EC funding"/>
    <m/>
  </r>
  <r>
    <x v="22"/>
    <m/>
    <s v="Needs Based"/>
    <n v="3000000"/>
    <d v="2022-02-25T00:00:00"/>
    <n v="3000000"/>
    <s v="Disbursed "/>
    <m/>
  </r>
  <r>
    <x v="23"/>
    <s v="Yes"/>
    <s v="Needs Based"/>
    <n v="1208710"/>
    <m/>
    <m/>
    <s v="Contracting finalized, disbursement pending "/>
    <m/>
  </r>
  <r>
    <x v="24"/>
    <m/>
    <s v="Needs Based"/>
    <n v="6717249"/>
    <d v="2022-06-07T00:00:00"/>
    <n v="6621177"/>
    <s v="Disbursed. Financed through EC funding"/>
    <m/>
  </r>
  <r>
    <x v="0"/>
    <m/>
    <s v="Early Access"/>
    <n v="7900000"/>
    <d v="2021-10-12T00:00:00"/>
    <n v="7519282"/>
    <s v="Disbursed "/>
    <m/>
  </r>
  <r>
    <x v="1"/>
    <m/>
    <s v="Early Access"/>
    <n v="1144242"/>
    <d v="2021-08-10T00:00:00"/>
    <n v="1144242"/>
    <s v="Disbursed "/>
    <m/>
  </r>
  <r>
    <x v="25"/>
    <m/>
    <s v="Early Access"/>
    <n v="5507618"/>
    <d v="2021-10-20T00:00:00"/>
    <n v="5427618"/>
    <s v="Disbursed "/>
    <m/>
  </r>
  <r>
    <x v="2"/>
    <m/>
    <s v="Early Access"/>
    <n v="1303508"/>
    <d v="2021-11-02T00:00:00"/>
    <n v="1303508"/>
    <s v="Disbursed "/>
    <m/>
  </r>
  <r>
    <x v="3"/>
    <m/>
    <s v="Early Access"/>
    <n v="5000000"/>
    <d v="2021-11-02T00:00:00"/>
    <n v="5000000"/>
    <s v="Disbursed "/>
    <m/>
  </r>
  <r>
    <x v="4"/>
    <m/>
    <s v="Early Access"/>
    <n v="13252291"/>
    <d v="2021-10-05T00:00:00"/>
    <n v="13184599"/>
    <s v="Disbursed "/>
    <m/>
  </r>
  <r>
    <x v="26"/>
    <m/>
    <s v="Early Access"/>
    <n v="2628307"/>
    <d v="2021-10-18T00:00:00"/>
    <n v="2628307"/>
    <s v="Disbursed "/>
    <m/>
  </r>
  <r>
    <x v="27"/>
    <m/>
    <s v="Early Access"/>
    <n v="978421"/>
    <d v="2021-10-22T00:00:00"/>
    <n v="978421"/>
    <s v="Disbursed "/>
    <m/>
  </r>
  <r>
    <x v="5"/>
    <m/>
    <s v="Early Access"/>
    <n v="15000000"/>
    <d v="2021-09-23T00:00:00"/>
    <n v="14730286.189999999"/>
    <s v="Disbursed "/>
    <m/>
  </r>
  <r>
    <x v="28"/>
    <m/>
    <s v="Early Access"/>
    <n v="977007"/>
    <d v="2021-09-29T00:00:00"/>
    <n v="977007"/>
    <s v="Disbursed "/>
    <m/>
  </r>
  <r>
    <x v="6"/>
    <m/>
    <s v="Early Access"/>
    <n v="2211196"/>
    <d v="2021-09-23T00:00:00"/>
    <n v="2133954.37"/>
    <s v="Disbursed "/>
    <m/>
  </r>
  <r>
    <x v="7"/>
    <m/>
    <s v="Early Access"/>
    <n v="3959315"/>
    <d v="2021-11-11T00:00:00"/>
    <n v="2304800"/>
    <s v="Disbursed "/>
    <m/>
  </r>
  <r>
    <x v="29"/>
    <m/>
    <s v="Early Access"/>
    <n v="978460"/>
    <d v="2021-10-20T00:00:00"/>
    <n v="978460"/>
    <s v="Disbursed "/>
    <m/>
  </r>
  <r>
    <x v="8"/>
    <m/>
    <s v="Early Access"/>
    <n v="2138482"/>
    <d v="2021-10-27T00:00:00"/>
    <n v="2138482.09"/>
    <s v="Disbursed "/>
    <m/>
  </r>
  <r>
    <x v="9"/>
    <m/>
    <s v="Early Access"/>
    <n v="4306517"/>
    <d v="2021-08-24T00:00:00"/>
    <n v="4349245"/>
    <s v="Disbursed "/>
    <m/>
  </r>
  <r>
    <x v="30"/>
    <m/>
    <s v="Early Access"/>
    <n v="4070028"/>
    <d v="2021-08-31T00:00:00"/>
    <n v="4064028"/>
    <s v="Disbursed "/>
    <m/>
  </r>
  <r>
    <x v="10"/>
    <m/>
    <s v="Early Access"/>
    <n v="1493213"/>
    <d v="2021-11-05T00:00:00"/>
    <n v="1451413.65"/>
    <s v="Disbursed "/>
    <m/>
  </r>
  <r>
    <x v="31"/>
    <m/>
    <s v="Early Access"/>
    <n v="3105169"/>
    <d v="2021-11-11T00:00:00"/>
    <n v="3625429"/>
    <s v="Disbursed "/>
    <m/>
  </r>
  <r>
    <x v="11"/>
    <m/>
    <s v="Early Access"/>
    <n v="3500000"/>
    <d v="2021-09-23T00:00:00"/>
    <n v="3500000"/>
    <s v="Disbursed "/>
    <m/>
  </r>
  <r>
    <x v="12"/>
    <m/>
    <s v="Early Access"/>
    <n v="9995380"/>
    <d v="2021-10-15T00:00:00"/>
    <n v="10422363.109999999"/>
    <s v="Disbursed "/>
    <m/>
  </r>
  <r>
    <x v="13"/>
    <m/>
    <s v="Early Access"/>
    <n v="2745604"/>
    <d v="2021-12-17T00:00:00"/>
    <n v="31079.25"/>
    <s v="Disbursed "/>
    <m/>
  </r>
  <r>
    <x v="32"/>
    <m/>
    <s v="Early Access"/>
    <n v="1380115"/>
    <d v="2021-10-15T00:00:00"/>
    <n v="1380115"/>
    <s v="Disbursed "/>
    <m/>
  </r>
  <r>
    <x v="14"/>
    <m/>
    <s v="Early Access"/>
    <n v="967690"/>
    <d v="2021-09-29T00:00:00"/>
    <n v="967687"/>
    <s v="Disbursed "/>
    <m/>
  </r>
  <r>
    <x v="15"/>
    <m/>
    <s v="Early Access"/>
    <n v="5100000"/>
    <d v="2021-11-02T00:00:00"/>
    <n v="5100000"/>
    <s v="Disbursed "/>
    <m/>
  </r>
  <r>
    <x v="16"/>
    <m/>
    <s v="Early Access"/>
    <n v="2988882"/>
    <d v="2021-10-22T00:00:00"/>
    <n v="2861387"/>
    <s v="Disbursed "/>
    <m/>
  </r>
  <r>
    <x v="17"/>
    <m/>
    <s v="Early Access"/>
    <n v="3536420"/>
    <d v="2021-12-03T00:00:00"/>
    <n v="3536433"/>
    <s v="Disbursed "/>
    <m/>
  </r>
  <r>
    <x v="33"/>
    <m/>
    <s v="Early Access"/>
    <n v="2730325"/>
    <d v="2021-11-10T00:00:00"/>
    <n v="2730325"/>
    <s v="Disbursed "/>
    <m/>
  </r>
  <r>
    <x v="21"/>
    <m/>
    <s v="Early Access"/>
    <n v="6752492"/>
    <d v="2021-08-31T00:00:00"/>
    <n v="6752492"/>
    <s v="Disbursed "/>
    <m/>
  </r>
  <r>
    <x v="22"/>
    <m/>
    <s v="Early Access"/>
    <n v="3554186"/>
    <d v="2021-08-10T00:00:00"/>
    <n v="3554186"/>
    <s v="Disbursed "/>
    <m/>
  </r>
  <r>
    <x v="23"/>
    <m/>
    <s v="Early Access"/>
    <n v="4283509"/>
    <d v="2021-11-05T00:00:00"/>
    <n v="4283508"/>
    <s v="Disbursed "/>
    <m/>
  </r>
  <r>
    <x v="24"/>
    <m/>
    <s v="Early Access"/>
    <n v="1920838"/>
    <d v="2021-10-20T00:00:00"/>
    <n v="1920837.65"/>
    <s v="Disbursed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06A13-E1F8-4BA4-9E83-D2C707B1EEF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6" firstHeaderRow="0" firstDataRow="1" firstDataCol="1"/>
  <pivotFields count="8">
    <pivotField axis="axisRow" showAll="0">
      <items count="35">
        <item x="0"/>
        <item x="1"/>
        <item x="25"/>
        <item x="2"/>
        <item x="3"/>
        <item x="4"/>
        <item x="26"/>
        <item x="27"/>
        <item x="5"/>
        <item x="28"/>
        <item x="6"/>
        <item x="7"/>
        <item x="29"/>
        <item x="8"/>
        <item x="9"/>
        <item x="30"/>
        <item x="10"/>
        <item x="31"/>
        <item x="11"/>
        <item x="12"/>
        <item x="13"/>
        <item x="32"/>
        <item x="14"/>
        <item x="15"/>
        <item x="16"/>
        <item x="17"/>
        <item x="33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numFmtId="165"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approved " fld="3" baseField="0" baseItem="0"/>
    <dataField name="Sum of Amount disbursed " fld="5" baseField="0" baseItem="0" numFmtId="171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C4CD-34FB-4F15-B969-277319F5C15D}">
  <dimension ref="A1:C36"/>
  <sheetViews>
    <sheetView workbookViewId="0">
      <selection activeCell="B10" sqref="B10"/>
    </sheetView>
  </sheetViews>
  <sheetFormatPr defaultRowHeight="15" x14ac:dyDescent="0.25"/>
  <cols>
    <col min="1" max="1" width="23" bestFit="1" customWidth="1"/>
    <col min="2" max="2" width="22.85546875" bestFit="1" customWidth="1"/>
    <col min="3" max="3" width="23.140625" bestFit="1" customWidth="1"/>
  </cols>
  <sheetData>
    <row r="1" spans="1:3" x14ac:dyDescent="0.25">
      <c r="A1" s="77" t="s">
        <v>72</v>
      </c>
      <c r="B1" t="s">
        <v>75</v>
      </c>
      <c r="C1" t="s">
        <v>74</v>
      </c>
    </row>
    <row r="2" spans="1:3" x14ac:dyDescent="0.25">
      <c r="A2" s="78" t="s">
        <v>8</v>
      </c>
      <c r="B2" s="79">
        <v>19794913</v>
      </c>
      <c r="C2" s="79">
        <v>19302055</v>
      </c>
    </row>
    <row r="3" spans="1:3" x14ac:dyDescent="0.25">
      <c r="A3" s="78" t="s">
        <v>11</v>
      </c>
      <c r="B3" s="79">
        <v>11402242</v>
      </c>
      <c r="C3" s="79">
        <v>7171272.7999999998</v>
      </c>
    </row>
    <row r="4" spans="1:3" x14ac:dyDescent="0.25">
      <c r="A4" s="78" t="s">
        <v>56</v>
      </c>
      <c r="B4" s="79">
        <v>5507618</v>
      </c>
      <c r="C4" s="79">
        <v>5427618</v>
      </c>
    </row>
    <row r="5" spans="1:3" x14ac:dyDescent="0.25">
      <c r="A5" s="78" t="s">
        <v>13</v>
      </c>
      <c r="B5" s="79">
        <v>2880301</v>
      </c>
      <c r="C5" s="79">
        <v>1396005</v>
      </c>
    </row>
    <row r="6" spans="1:3" x14ac:dyDescent="0.25">
      <c r="A6" s="78" t="s">
        <v>16</v>
      </c>
      <c r="B6" s="79">
        <v>13058093</v>
      </c>
      <c r="C6" s="79">
        <v>5000000</v>
      </c>
    </row>
    <row r="7" spans="1:3" x14ac:dyDescent="0.25">
      <c r="A7" s="78" t="s">
        <v>19</v>
      </c>
      <c r="B7" s="79">
        <v>42360151</v>
      </c>
      <c r="C7" s="79">
        <v>28514291.93</v>
      </c>
    </row>
    <row r="8" spans="1:3" x14ac:dyDescent="0.25">
      <c r="A8" s="78" t="s">
        <v>57</v>
      </c>
      <c r="B8" s="79">
        <v>2628307</v>
      </c>
      <c r="C8" s="79">
        <v>2628307</v>
      </c>
    </row>
    <row r="9" spans="1:3" x14ac:dyDescent="0.25">
      <c r="A9" s="78" t="s">
        <v>58</v>
      </c>
      <c r="B9" s="79">
        <v>978421</v>
      </c>
      <c r="C9" s="79">
        <v>978421</v>
      </c>
    </row>
    <row r="10" spans="1:3" x14ac:dyDescent="0.25">
      <c r="A10" s="78" t="s">
        <v>21</v>
      </c>
      <c r="B10" s="79">
        <v>32605795.710000001</v>
      </c>
      <c r="C10" s="79">
        <v>23138107.899999999</v>
      </c>
    </row>
    <row r="11" spans="1:3" x14ac:dyDescent="0.25">
      <c r="A11" s="78" t="s">
        <v>59</v>
      </c>
      <c r="B11" s="79">
        <v>977007</v>
      </c>
      <c r="C11" s="79">
        <v>977007</v>
      </c>
    </row>
    <row r="12" spans="1:3" x14ac:dyDescent="0.25">
      <c r="A12" s="78" t="s">
        <v>24</v>
      </c>
      <c r="B12" s="79">
        <v>14767005</v>
      </c>
      <c r="C12" s="79">
        <v>9659426.370000001</v>
      </c>
    </row>
    <row r="13" spans="1:3" x14ac:dyDescent="0.25">
      <c r="A13" s="78" t="s">
        <v>26</v>
      </c>
      <c r="B13" s="79">
        <v>8059315</v>
      </c>
      <c r="C13" s="79">
        <v>2304800</v>
      </c>
    </row>
    <row r="14" spans="1:3" x14ac:dyDescent="0.25">
      <c r="A14" s="78" t="s">
        <v>60</v>
      </c>
      <c r="B14" s="79">
        <v>978460</v>
      </c>
      <c r="C14" s="79">
        <v>978460</v>
      </c>
    </row>
    <row r="15" spans="1:3" x14ac:dyDescent="0.25">
      <c r="A15" s="78" t="s">
        <v>29</v>
      </c>
      <c r="B15" s="79">
        <v>10173889</v>
      </c>
      <c r="C15" s="79">
        <v>2138482.09</v>
      </c>
    </row>
    <row r="16" spans="1:3" x14ac:dyDescent="0.25">
      <c r="A16" s="78" t="s">
        <v>32</v>
      </c>
      <c r="B16" s="79">
        <v>16250065</v>
      </c>
      <c r="C16" s="79">
        <v>6035928</v>
      </c>
    </row>
    <row r="17" spans="1:3" x14ac:dyDescent="0.25">
      <c r="A17" s="78" t="s">
        <v>61</v>
      </c>
      <c r="B17" s="79">
        <v>4070028</v>
      </c>
      <c r="C17" s="79">
        <v>4064028</v>
      </c>
    </row>
    <row r="18" spans="1:3" x14ac:dyDescent="0.25">
      <c r="A18" s="78" t="s">
        <v>35</v>
      </c>
      <c r="B18" s="79">
        <v>6163501</v>
      </c>
      <c r="C18" s="79">
        <v>1993648.65</v>
      </c>
    </row>
    <row r="19" spans="1:3" x14ac:dyDescent="0.25">
      <c r="A19" s="78" t="s">
        <v>62</v>
      </c>
      <c r="B19" s="79">
        <v>3105169</v>
      </c>
      <c r="C19" s="79">
        <v>3625429</v>
      </c>
    </row>
    <row r="20" spans="1:3" x14ac:dyDescent="0.25">
      <c r="A20" s="78" t="s">
        <v>37</v>
      </c>
      <c r="B20" s="79">
        <v>6475917</v>
      </c>
      <c r="C20" s="79">
        <v>6475917</v>
      </c>
    </row>
    <row r="21" spans="1:3" x14ac:dyDescent="0.25">
      <c r="A21" s="78" t="s">
        <v>38</v>
      </c>
      <c r="B21" s="79">
        <v>39645631</v>
      </c>
      <c r="C21" s="79">
        <v>37437345.109999999</v>
      </c>
    </row>
    <row r="22" spans="1:3" x14ac:dyDescent="0.25">
      <c r="A22" s="78" t="s">
        <v>40</v>
      </c>
      <c r="B22" s="79">
        <v>4926494</v>
      </c>
      <c r="C22" s="79">
        <v>1560177.25</v>
      </c>
    </row>
    <row r="23" spans="1:3" x14ac:dyDescent="0.25">
      <c r="A23" s="78" t="s">
        <v>63</v>
      </c>
      <c r="B23" s="79">
        <v>1380115</v>
      </c>
      <c r="C23" s="79">
        <v>1380115</v>
      </c>
    </row>
    <row r="24" spans="1:3" x14ac:dyDescent="0.25">
      <c r="A24" s="78" t="s">
        <v>41</v>
      </c>
      <c r="B24" s="79">
        <v>2944974</v>
      </c>
      <c r="C24" s="79">
        <v>2944971</v>
      </c>
    </row>
    <row r="25" spans="1:3" x14ac:dyDescent="0.25">
      <c r="A25" s="78" t="s">
        <v>43</v>
      </c>
      <c r="B25" s="79">
        <v>10652930</v>
      </c>
      <c r="C25" s="79">
        <v>10652720.32</v>
      </c>
    </row>
    <row r="26" spans="1:3" x14ac:dyDescent="0.25">
      <c r="A26" s="78" t="s">
        <v>45</v>
      </c>
      <c r="B26" s="79">
        <v>5788882</v>
      </c>
      <c r="C26" s="79">
        <v>5446372</v>
      </c>
    </row>
    <row r="27" spans="1:3" x14ac:dyDescent="0.25">
      <c r="A27" s="78" t="s">
        <v>46</v>
      </c>
      <c r="B27" s="79">
        <v>9299420</v>
      </c>
      <c r="C27" s="79">
        <v>9296766</v>
      </c>
    </row>
    <row r="28" spans="1:3" x14ac:dyDescent="0.25">
      <c r="A28" s="78" t="s">
        <v>64</v>
      </c>
      <c r="B28" s="79">
        <v>2730325</v>
      </c>
      <c r="C28" s="79">
        <v>2730325</v>
      </c>
    </row>
    <row r="29" spans="1:3" x14ac:dyDescent="0.25">
      <c r="A29" s="78" t="s">
        <v>47</v>
      </c>
      <c r="B29" s="79">
        <v>4692095</v>
      </c>
      <c r="C29" s="79">
        <v>4692089.46</v>
      </c>
    </row>
    <row r="30" spans="1:3" x14ac:dyDescent="0.25">
      <c r="A30" s="78" t="s">
        <v>48</v>
      </c>
      <c r="B30" s="79">
        <v>1653213</v>
      </c>
      <c r="C30" s="79">
        <v>1652677</v>
      </c>
    </row>
    <row r="31" spans="1:3" x14ac:dyDescent="0.25">
      <c r="A31" s="78" t="s">
        <v>49</v>
      </c>
      <c r="B31" s="79">
        <v>3301114</v>
      </c>
      <c r="C31" s="79">
        <v>3301114</v>
      </c>
    </row>
    <row r="32" spans="1:3" x14ac:dyDescent="0.25">
      <c r="A32" s="78" t="s">
        <v>50</v>
      </c>
      <c r="B32" s="79">
        <v>22551603</v>
      </c>
      <c r="C32" s="79">
        <v>21778540</v>
      </c>
    </row>
    <row r="33" spans="1:3" x14ac:dyDescent="0.25">
      <c r="A33" s="78" t="s">
        <v>51</v>
      </c>
      <c r="B33" s="79">
        <v>6554186</v>
      </c>
      <c r="C33" s="79">
        <v>6554186</v>
      </c>
    </row>
    <row r="34" spans="1:3" x14ac:dyDescent="0.25">
      <c r="A34" s="78" t="s">
        <v>52</v>
      </c>
      <c r="B34" s="79">
        <v>5492219</v>
      </c>
      <c r="C34" s="79">
        <v>4283508</v>
      </c>
    </row>
    <row r="35" spans="1:3" x14ac:dyDescent="0.25">
      <c r="A35" s="78" t="s">
        <v>54</v>
      </c>
      <c r="B35" s="79">
        <v>8638087</v>
      </c>
      <c r="C35" s="79">
        <v>8542014.6500000004</v>
      </c>
    </row>
    <row r="36" spans="1:3" x14ac:dyDescent="0.25">
      <c r="A36" s="78" t="s">
        <v>73</v>
      </c>
      <c r="B36" s="79">
        <v>332487485.71000004</v>
      </c>
      <c r="C36" s="79">
        <v>254062125.53000003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C1B-6B86-42B3-8147-0A75E163F9A5}">
  <dimension ref="A1:I6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9.149999999999999" customHeight="1" x14ac:dyDescent="0.25"/>
  <cols>
    <col min="2" max="2" width="22.28515625" customWidth="1"/>
    <col min="3" max="3" width="16.42578125" customWidth="1"/>
    <col min="4" max="4" width="20.7109375" customWidth="1"/>
    <col min="5" max="5" width="17.7109375" customWidth="1"/>
    <col min="6" max="6" width="19" style="2" customWidth="1"/>
    <col min="7" max="7" width="18.28515625" style="1" customWidth="1"/>
    <col min="8" max="8" width="69.42578125" customWidth="1"/>
    <col min="9" max="9" width="70.7109375" customWidth="1"/>
  </cols>
  <sheetData>
    <row r="1" spans="1:9" ht="58.15" customHeight="1" x14ac:dyDescent="0.25">
      <c r="A1" t="s">
        <v>107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34" t="s">
        <v>6</v>
      </c>
      <c r="I1" s="35" t="s">
        <v>7</v>
      </c>
    </row>
    <row r="2" spans="1:9" s="48" customFormat="1" ht="36.950000000000003" customHeight="1" x14ac:dyDescent="0.25">
      <c r="A2" s="48" t="s">
        <v>76</v>
      </c>
      <c r="B2" s="11" t="s">
        <v>8</v>
      </c>
      <c r="C2" s="11"/>
      <c r="D2" s="17" t="s">
        <v>9</v>
      </c>
      <c r="E2" s="18">
        <v>11894913</v>
      </c>
      <c r="F2" s="47">
        <v>44770</v>
      </c>
      <c r="G2" s="49">
        <v>11782773</v>
      </c>
      <c r="H2" s="44" t="s">
        <v>10</v>
      </c>
    </row>
    <row r="3" spans="1:9" ht="33" customHeight="1" x14ac:dyDescent="0.25">
      <c r="A3" t="s">
        <v>80</v>
      </c>
      <c r="B3" s="8" t="s">
        <v>11</v>
      </c>
      <c r="C3" s="8"/>
      <c r="D3" s="9" t="s">
        <v>9</v>
      </c>
      <c r="E3" s="13">
        <v>10258000</v>
      </c>
      <c r="F3" s="19">
        <v>44638</v>
      </c>
      <c r="G3" s="71">
        <v>6027030.7999999998</v>
      </c>
      <c r="H3" s="41" t="s">
        <v>12</v>
      </c>
    </row>
    <row r="4" spans="1:9" ht="38.25" customHeight="1" x14ac:dyDescent="0.25">
      <c r="A4" t="s">
        <v>81</v>
      </c>
      <c r="B4" s="52" t="s">
        <v>13</v>
      </c>
      <c r="C4" s="52"/>
      <c r="D4" s="9" t="s">
        <v>14</v>
      </c>
      <c r="E4" s="13">
        <v>1576793</v>
      </c>
      <c r="F4" s="19">
        <v>44851</v>
      </c>
      <c r="G4" s="72">
        <v>92497</v>
      </c>
      <c r="H4" s="67" t="s">
        <v>15</v>
      </c>
      <c r="I4" s="41"/>
    </row>
    <row r="5" spans="1:9" ht="33" customHeight="1" x14ac:dyDescent="0.25">
      <c r="A5" t="s">
        <v>82</v>
      </c>
      <c r="B5" s="52" t="s">
        <v>16</v>
      </c>
      <c r="C5" s="52" t="s">
        <v>17</v>
      </c>
      <c r="D5" s="9" t="s">
        <v>14</v>
      </c>
      <c r="E5" s="43">
        <v>8058093</v>
      </c>
      <c r="F5" s="19"/>
      <c r="H5" s="73" t="s">
        <v>18</v>
      </c>
    </row>
    <row r="6" spans="1:9" ht="33" customHeight="1" x14ac:dyDescent="0.25">
      <c r="A6" t="s">
        <v>83</v>
      </c>
      <c r="B6" s="52" t="s">
        <v>19</v>
      </c>
      <c r="C6" s="52"/>
      <c r="D6" s="9" t="s">
        <v>14</v>
      </c>
      <c r="E6" s="37">
        <v>29107860</v>
      </c>
      <c r="F6" s="57">
        <v>44782</v>
      </c>
      <c r="G6" s="68">
        <v>15329692.93</v>
      </c>
      <c r="H6" s="53" t="s">
        <v>20</v>
      </c>
    </row>
    <row r="7" spans="1:9" ht="33" customHeight="1" x14ac:dyDescent="0.25">
      <c r="A7" t="s">
        <v>77</v>
      </c>
      <c r="B7" s="8" t="s">
        <v>21</v>
      </c>
      <c r="C7" s="8"/>
      <c r="D7" s="9" t="s">
        <v>14</v>
      </c>
      <c r="E7" s="36">
        <v>9197974</v>
      </c>
      <c r="F7" s="58">
        <v>44778</v>
      </c>
      <c r="G7" s="51">
        <v>224976</v>
      </c>
      <c r="H7" s="41" t="s">
        <v>22</v>
      </c>
    </row>
    <row r="8" spans="1:9" ht="39" customHeight="1" x14ac:dyDescent="0.25">
      <c r="A8" t="s">
        <v>77</v>
      </c>
      <c r="B8" s="6" t="s">
        <v>21</v>
      </c>
      <c r="C8" s="52" t="s">
        <v>17</v>
      </c>
      <c r="D8" s="9" t="s">
        <v>9</v>
      </c>
      <c r="E8" s="3">
        <v>8407821.7100000009</v>
      </c>
      <c r="F8" s="4">
        <v>44643</v>
      </c>
      <c r="G8" s="3">
        <v>8182845.71</v>
      </c>
      <c r="H8" t="s">
        <v>23</v>
      </c>
    </row>
    <row r="9" spans="1:9" ht="48" customHeight="1" x14ac:dyDescent="0.25">
      <c r="A9" t="s">
        <v>78</v>
      </c>
      <c r="B9" s="6" t="s">
        <v>24</v>
      </c>
      <c r="C9" s="8"/>
      <c r="D9" s="9" t="s">
        <v>9</v>
      </c>
      <c r="E9" s="3">
        <v>12555809</v>
      </c>
      <c r="F9" s="4">
        <v>44638</v>
      </c>
      <c r="G9" s="45">
        <f>6844818+349596+331058</f>
        <v>7525472</v>
      </c>
      <c r="H9" t="s">
        <v>25</v>
      </c>
    </row>
    <row r="10" spans="1:9" ht="30" customHeight="1" x14ac:dyDescent="0.25">
      <c r="A10" t="s">
        <v>84</v>
      </c>
      <c r="B10" s="6" t="s">
        <v>26</v>
      </c>
      <c r="C10" s="8"/>
      <c r="D10" s="9" t="s">
        <v>9</v>
      </c>
      <c r="E10" s="3">
        <v>4100000</v>
      </c>
      <c r="F10" s="59"/>
      <c r="G10" s="3"/>
      <c r="H10" s="41" t="s">
        <v>27</v>
      </c>
      <c r="I10" s="50" t="s">
        <v>28</v>
      </c>
    </row>
    <row r="11" spans="1:9" ht="30" customHeight="1" x14ac:dyDescent="0.25">
      <c r="A11" t="s">
        <v>85</v>
      </c>
      <c r="B11" s="6" t="s">
        <v>29</v>
      </c>
      <c r="C11" s="8"/>
      <c r="D11" s="9" t="s">
        <v>30</v>
      </c>
      <c r="E11" s="55">
        <v>8035407</v>
      </c>
      <c r="F11" s="59"/>
      <c r="G11" s="3"/>
      <c r="H11" s="41" t="s">
        <v>31</v>
      </c>
      <c r="I11" s="38"/>
    </row>
    <row r="12" spans="1:9" ht="34.15" customHeight="1" x14ac:dyDescent="0.25">
      <c r="A12" t="s">
        <v>79</v>
      </c>
      <c r="B12" s="6" t="s">
        <v>32</v>
      </c>
      <c r="C12" s="8"/>
      <c r="D12" s="9" t="s">
        <v>9</v>
      </c>
      <c r="E12" s="3">
        <v>3000000</v>
      </c>
      <c r="F12" s="4">
        <v>44551</v>
      </c>
      <c r="G12" s="3">
        <v>1686683</v>
      </c>
      <c r="H12" s="46" t="s">
        <v>33</v>
      </c>
    </row>
    <row r="13" spans="1:9" ht="34.15" customHeight="1" x14ac:dyDescent="0.25">
      <c r="A13" t="s">
        <v>79</v>
      </c>
      <c r="B13" s="6" t="s">
        <v>32</v>
      </c>
      <c r="C13" s="8"/>
      <c r="D13" s="9" t="s">
        <v>9</v>
      </c>
      <c r="E13" s="3">
        <v>8943548</v>
      </c>
      <c r="F13" s="4"/>
      <c r="G13" s="3"/>
      <c r="H13" s="69" t="s">
        <v>34</v>
      </c>
    </row>
    <row r="14" spans="1:9" ht="33" customHeight="1" x14ac:dyDescent="0.25">
      <c r="A14" t="s">
        <v>86</v>
      </c>
      <c r="B14" s="6" t="s">
        <v>35</v>
      </c>
      <c r="C14" s="8"/>
      <c r="D14" s="9" t="s">
        <v>9</v>
      </c>
      <c r="E14" s="3">
        <v>542235</v>
      </c>
      <c r="F14" s="4">
        <v>44551</v>
      </c>
      <c r="G14" s="3">
        <v>542235</v>
      </c>
      <c r="H14" t="s">
        <v>10</v>
      </c>
    </row>
    <row r="15" spans="1:9" ht="33" customHeight="1" x14ac:dyDescent="0.25">
      <c r="A15" t="s">
        <v>86</v>
      </c>
      <c r="B15" s="6" t="s">
        <v>35</v>
      </c>
      <c r="C15" s="8" t="s">
        <v>17</v>
      </c>
      <c r="D15" s="9" t="s">
        <v>9</v>
      </c>
      <c r="E15" s="3">
        <v>4128053</v>
      </c>
      <c r="F15" s="4"/>
      <c r="G15" s="3"/>
      <c r="H15" s="70" t="s">
        <v>36</v>
      </c>
    </row>
    <row r="16" spans="1:9" ht="37.15" customHeight="1" x14ac:dyDescent="0.25">
      <c r="A16" t="s">
        <v>87</v>
      </c>
      <c r="B16" s="6" t="s">
        <v>37</v>
      </c>
      <c r="C16" s="8"/>
      <c r="D16" s="9" t="s">
        <v>9</v>
      </c>
      <c r="E16" s="3">
        <v>2975917</v>
      </c>
      <c r="F16" s="4">
        <v>44685</v>
      </c>
      <c r="G16" s="3">
        <v>2975917</v>
      </c>
      <c r="H16" t="s">
        <v>10</v>
      </c>
    </row>
    <row r="17" spans="1:8" ht="45" customHeight="1" x14ac:dyDescent="0.25">
      <c r="A17" t="s">
        <v>88</v>
      </c>
      <c r="B17" s="6" t="s">
        <v>38</v>
      </c>
      <c r="C17" s="8" t="s">
        <v>17</v>
      </c>
      <c r="D17" s="9" t="s">
        <v>9</v>
      </c>
      <c r="E17" s="14">
        <v>23433350</v>
      </c>
      <c r="F17" s="60">
        <v>44643</v>
      </c>
      <c r="G17" s="3">
        <v>23433350</v>
      </c>
      <c r="H17" t="s">
        <v>10</v>
      </c>
    </row>
    <row r="18" spans="1:8" ht="45" customHeight="1" x14ac:dyDescent="0.25">
      <c r="A18" t="s">
        <v>88</v>
      </c>
      <c r="B18" s="6" t="s">
        <v>38</v>
      </c>
      <c r="C18" s="8" t="s">
        <v>17</v>
      </c>
      <c r="D18" s="9" t="s">
        <v>9</v>
      </c>
      <c r="E18" s="40">
        <v>6216901</v>
      </c>
      <c r="F18" s="60">
        <v>44805</v>
      </c>
      <c r="G18" s="54">
        <v>3581632</v>
      </c>
      <c r="H18" s="56" t="s">
        <v>39</v>
      </c>
    </row>
    <row r="19" spans="1:8" ht="37.15" customHeight="1" x14ac:dyDescent="0.25">
      <c r="A19" t="s">
        <v>89</v>
      </c>
      <c r="B19" s="6" t="s">
        <v>40</v>
      </c>
      <c r="C19" s="8"/>
      <c r="D19" s="9" t="s">
        <v>9</v>
      </c>
      <c r="E19" s="3">
        <v>2180890</v>
      </c>
      <c r="F19" s="4">
        <v>44665</v>
      </c>
      <c r="G19" s="45">
        <f>942269+586829</f>
        <v>1529098</v>
      </c>
      <c r="H19" t="s">
        <v>25</v>
      </c>
    </row>
    <row r="20" spans="1:8" ht="28.15" customHeight="1" x14ac:dyDescent="0.25">
      <c r="A20" t="s">
        <v>90</v>
      </c>
      <c r="B20" s="6" t="s">
        <v>41</v>
      </c>
      <c r="C20" s="74" t="s">
        <v>42</v>
      </c>
      <c r="D20" s="9" t="s">
        <v>9</v>
      </c>
      <c r="E20" s="14">
        <v>1977284</v>
      </c>
      <c r="F20" s="4">
        <v>44631</v>
      </c>
      <c r="G20" s="3">
        <v>1977284</v>
      </c>
      <c r="H20" t="s">
        <v>10</v>
      </c>
    </row>
    <row r="21" spans="1:8" ht="40.15" customHeight="1" x14ac:dyDescent="0.25">
      <c r="A21" t="s">
        <v>91</v>
      </c>
      <c r="B21" s="6" t="s">
        <v>43</v>
      </c>
      <c r="C21" s="8" t="s">
        <v>17</v>
      </c>
      <c r="D21" s="9" t="s">
        <v>9</v>
      </c>
      <c r="E21" s="3">
        <v>5552930</v>
      </c>
      <c r="F21" s="39">
        <v>44754</v>
      </c>
      <c r="G21" s="45">
        <f>2784017.52+2375672.8+152280+240750</f>
        <v>5552720.3200000003</v>
      </c>
      <c r="H21" t="s">
        <v>44</v>
      </c>
    </row>
    <row r="22" spans="1:8" ht="34.15" customHeight="1" x14ac:dyDescent="0.25">
      <c r="A22" t="s">
        <v>92</v>
      </c>
      <c r="B22" s="6" t="s">
        <v>45</v>
      </c>
      <c r="C22" s="8" t="s">
        <v>17</v>
      </c>
      <c r="D22" s="9" t="s">
        <v>9</v>
      </c>
      <c r="E22" s="3">
        <v>2800000</v>
      </c>
      <c r="F22" s="4">
        <v>44685</v>
      </c>
      <c r="G22" s="75">
        <v>2584985</v>
      </c>
      <c r="H22" t="s">
        <v>10</v>
      </c>
    </row>
    <row r="23" spans="1:8" ht="31.15" customHeight="1" x14ac:dyDescent="0.25">
      <c r="A23" t="s">
        <v>93</v>
      </c>
      <c r="B23" s="6" t="s">
        <v>46</v>
      </c>
      <c r="C23" s="8" t="s">
        <v>17</v>
      </c>
      <c r="D23" s="9" t="s">
        <v>9</v>
      </c>
      <c r="E23" s="3">
        <v>5763000</v>
      </c>
      <c r="F23" s="4">
        <v>44699</v>
      </c>
      <c r="G23" s="3">
        <v>5760333</v>
      </c>
      <c r="H23" t="s">
        <v>10</v>
      </c>
    </row>
    <row r="24" spans="1:8" ht="34.9" customHeight="1" x14ac:dyDescent="0.25">
      <c r="A24" t="s">
        <v>94</v>
      </c>
      <c r="B24" s="6" t="s">
        <v>47</v>
      </c>
      <c r="C24" s="8"/>
      <c r="D24" s="9" t="s">
        <v>9</v>
      </c>
      <c r="E24" s="3">
        <v>4692095</v>
      </c>
      <c r="F24" s="4">
        <v>44692</v>
      </c>
      <c r="G24" s="3">
        <v>4692089.46</v>
      </c>
      <c r="H24" t="s">
        <v>10</v>
      </c>
    </row>
    <row r="25" spans="1:8" ht="45.6" customHeight="1" x14ac:dyDescent="0.25">
      <c r="A25" t="s">
        <v>94</v>
      </c>
      <c r="B25" s="6" t="s">
        <v>48</v>
      </c>
      <c r="C25" s="8"/>
      <c r="D25" s="9" t="s">
        <v>9</v>
      </c>
      <c r="E25" s="14">
        <v>1653213</v>
      </c>
      <c r="F25" s="4">
        <v>44726</v>
      </c>
      <c r="G25" s="45">
        <f>752120+900557</f>
        <v>1652677</v>
      </c>
      <c r="H25" t="s">
        <v>10</v>
      </c>
    </row>
    <row r="26" spans="1:8" ht="45.6" customHeight="1" x14ac:dyDescent="0.25">
      <c r="A26" t="s">
        <v>94</v>
      </c>
      <c r="B26" s="6" t="s">
        <v>49</v>
      </c>
      <c r="C26" s="8"/>
      <c r="D26" s="9" t="s">
        <v>9</v>
      </c>
      <c r="E26" s="40">
        <v>3301114</v>
      </c>
      <c r="F26" s="4">
        <v>44775</v>
      </c>
      <c r="G26" s="54">
        <v>3301114</v>
      </c>
      <c r="H26" t="s">
        <v>10</v>
      </c>
    </row>
    <row r="27" spans="1:8" ht="40.15" customHeight="1" x14ac:dyDescent="0.25">
      <c r="A27" t="s">
        <v>95</v>
      </c>
      <c r="B27" s="6" t="s">
        <v>50</v>
      </c>
      <c r="C27" s="8"/>
      <c r="D27" s="9" t="s">
        <v>9</v>
      </c>
      <c r="E27" s="7">
        <v>4899111</v>
      </c>
      <c r="F27" s="4">
        <v>44665</v>
      </c>
      <c r="G27" s="3">
        <v>4899111</v>
      </c>
      <c r="H27" t="s">
        <v>10</v>
      </c>
    </row>
    <row r="28" spans="1:8" ht="39" customHeight="1" x14ac:dyDescent="0.25">
      <c r="A28" t="s">
        <v>95</v>
      </c>
      <c r="B28" s="6" t="s">
        <v>50</v>
      </c>
      <c r="C28" s="8"/>
      <c r="D28" s="9" t="s">
        <v>9</v>
      </c>
      <c r="E28" s="7">
        <v>10900000</v>
      </c>
      <c r="F28" s="4">
        <v>44747</v>
      </c>
      <c r="G28" s="42">
        <v>10126937</v>
      </c>
      <c r="H28" t="s">
        <v>22</v>
      </c>
    </row>
    <row r="29" spans="1:8" ht="34.9" customHeight="1" x14ac:dyDescent="0.25">
      <c r="A29" t="s">
        <v>96</v>
      </c>
      <c r="B29" s="6" t="s">
        <v>51</v>
      </c>
      <c r="C29" s="8"/>
      <c r="D29" s="9" t="s">
        <v>9</v>
      </c>
      <c r="E29" s="3">
        <v>3000000</v>
      </c>
      <c r="F29" s="4">
        <v>44617</v>
      </c>
      <c r="G29" s="3">
        <v>3000000</v>
      </c>
      <c r="H29" t="s">
        <v>10</v>
      </c>
    </row>
    <row r="30" spans="1:8" ht="34.9" customHeight="1" x14ac:dyDescent="0.25">
      <c r="A30" t="s">
        <v>97</v>
      </c>
      <c r="B30" s="6" t="s">
        <v>52</v>
      </c>
      <c r="C30" s="8" t="s">
        <v>17</v>
      </c>
      <c r="D30" s="9" t="s">
        <v>9</v>
      </c>
      <c r="E30" s="3">
        <v>1208710</v>
      </c>
      <c r="F30" s="4"/>
      <c r="G30" s="3"/>
      <c r="H30" t="s">
        <v>53</v>
      </c>
    </row>
    <row r="31" spans="1:8" ht="40.9" customHeight="1" x14ac:dyDescent="0.25">
      <c r="A31" t="s">
        <v>98</v>
      </c>
      <c r="B31" s="6" t="s">
        <v>54</v>
      </c>
      <c r="C31" s="8"/>
      <c r="D31" s="9" t="s">
        <v>9</v>
      </c>
      <c r="E31" s="3">
        <v>6717249</v>
      </c>
      <c r="F31" s="4">
        <v>44719</v>
      </c>
      <c r="G31" s="76">
        <v>6621177</v>
      </c>
      <c r="H31" t="s">
        <v>44</v>
      </c>
    </row>
    <row r="32" spans="1:8" ht="19.149999999999999" customHeight="1" x14ac:dyDescent="0.25">
      <c r="A32" t="s">
        <v>76</v>
      </c>
      <c r="B32" s="11" t="s">
        <v>8</v>
      </c>
      <c r="C32" s="11"/>
      <c r="D32" s="5" t="s">
        <v>55</v>
      </c>
      <c r="E32" s="15">
        <v>7900000</v>
      </c>
      <c r="F32" s="61">
        <v>44481</v>
      </c>
      <c r="G32" s="63">
        <f>6949908+457162+74808+37404</f>
        <v>7519282</v>
      </c>
      <c r="H32" t="s">
        <v>10</v>
      </c>
    </row>
    <row r="33" spans="1:8" ht="19.149999999999999" customHeight="1" x14ac:dyDescent="0.25">
      <c r="A33" t="s">
        <v>80</v>
      </c>
      <c r="B33" s="6" t="s">
        <v>11</v>
      </c>
      <c r="C33" s="11"/>
      <c r="D33" s="5" t="s">
        <v>55</v>
      </c>
      <c r="E33" s="16">
        <v>1144242</v>
      </c>
      <c r="F33" s="62">
        <v>44418</v>
      </c>
      <c r="G33" s="64">
        <v>1144242</v>
      </c>
      <c r="H33" t="s">
        <v>10</v>
      </c>
    </row>
    <row r="34" spans="1:8" ht="19.149999999999999" customHeight="1" x14ac:dyDescent="0.25">
      <c r="A34" t="s">
        <v>99</v>
      </c>
      <c r="B34" s="6" t="s">
        <v>56</v>
      </c>
      <c r="C34" s="11"/>
      <c r="D34" s="5" t="s">
        <v>55</v>
      </c>
      <c r="E34" s="16">
        <v>5507618</v>
      </c>
      <c r="F34" s="62">
        <v>44489</v>
      </c>
      <c r="G34" s="65">
        <f>196992+5230626</f>
        <v>5427618</v>
      </c>
      <c r="H34" t="s">
        <v>10</v>
      </c>
    </row>
    <row r="35" spans="1:8" ht="19.149999999999999" customHeight="1" x14ac:dyDescent="0.25">
      <c r="A35" t="s">
        <v>81</v>
      </c>
      <c r="B35" s="6" t="s">
        <v>13</v>
      </c>
      <c r="C35" s="11"/>
      <c r="D35" s="5" t="s">
        <v>55</v>
      </c>
      <c r="E35" s="16">
        <v>1303508</v>
      </c>
      <c r="F35" s="62">
        <v>44502</v>
      </c>
      <c r="G35" s="64">
        <v>1303508</v>
      </c>
      <c r="H35" t="s">
        <v>10</v>
      </c>
    </row>
    <row r="36" spans="1:8" ht="19.149999999999999" customHeight="1" x14ac:dyDescent="0.25">
      <c r="A36" t="s">
        <v>82</v>
      </c>
      <c r="B36" s="6" t="s">
        <v>16</v>
      </c>
      <c r="C36" s="11"/>
      <c r="D36" s="5" t="s">
        <v>55</v>
      </c>
      <c r="E36" s="16">
        <v>5000000</v>
      </c>
      <c r="F36" s="62">
        <v>44502</v>
      </c>
      <c r="G36" s="64">
        <f>4000000+700000+300000</f>
        <v>5000000</v>
      </c>
      <c r="H36" t="s">
        <v>10</v>
      </c>
    </row>
    <row r="37" spans="1:8" ht="19.149999999999999" customHeight="1" x14ac:dyDescent="0.25">
      <c r="A37" t="s">
        <v>83</v>
      </c>
      <c r="B37" s="6" t="s">
        <v>19</v>
      </c>
      <c r="C37" s="11"/>
      <c r="D37" s="5" t="s">
        <v>55</v>
      </c>
      <c r="E37" s="16">
        <v>13252291</v>
      </c>
      <c r="F37" s="62">
        <v>44474</v>
      </c>
      <c r="G37" s="64">
        <f>3009307+8507891+1667401</f>
        <v>13184599</v>
      </c>
      <c r="H37" t="s">
        <v>10</v>
      </c>
    </row>
    <row r="38" spans="1:8" ht="19.149999999999999" customHeight="1" x14ac:dyDescent="0.25">
      <c r="A38" t="s">
        <v>100</v>
      </c>
      <c r="B38" s="6" t="s">
        <v>57</v>
      </c>
      <c r="C38" s="11"/>
      <c r="D38" s="5" t="s">
        <v>55</v>
      </c>
      <c r="E38" s="16">
        <v>2628307</v>
      </c>
      <c r="F38" s="62">
        <v>44487</v>
      </c>
      <c r="G38" s="65">
        <v>2628307</v>
      </c>
      <c r="H38" t="s">
        <v>10</v>
      </c>
    </row>
    <row r="39" spans="1:8" ht="19.149999999999999" customHeight="1" x14ac:dyDescent="0.25">
      <c r="A39" t="s">
        <v>101</v>
      </c>
      <c r="B39" s="6" t="s">
        <v>58</v>
      </c>
      <c r="C39" s="11"/>
      <c r="D39" s="5" t="s">
        <v>55</v>
      </c>
      <c r="E39" s="16">
        <v>978421</v>
      </c>
      <c r="F39" s="62">
        <v>44491</v>
      </c>
      <c r="G39" s="64">
        <f>292108+686313</f>
        <v>978421</v>
      </c>
      <c r="H39" t="s">
        <v>10</v>
      </c>
    </row>
    <row r="40" spans="1:8" ht="19.149999999999999" customHeight="1" x14ac:dyDescent="0.25">
      <c r="A40" t="s">
        <v>77</v>
      </c>
      <c r="B40" s="6" t="s">
        <v>21</v>
      </c>
      <c r="C40" s="11"/>
      <c r="D40" s="5" t="s">
        <v>55</v>
      </c>
      <c r="E40" s="16">
        <v>15000000</v>
      </c>
      <c r="F40" s="62">
        <v>44462</v>
      </c>
      <c r="G40" s="64">
        <f>14600000+85612.5+44673.69</f>
        <v>14730286.189999999</v>
      </c>
      <c r="H40" t="s">
        <v>10</v>
      </c>
    </row>
    <row r="41" spans="1:8" ht="19.149999999999999" customHeight="1" x14ac:dyDescent="0.25">
      <c r="A41" t="s">
        <v>102</v>
      </c>
      <c r="B41" s="6" t="s">
        <v>59</v>
      </c>
      <c r="C41" s="11"/>
      <c r="D41" s="5" t="s">
        <v>55</v>
      </c>
      <c r="E41" s="16">
        <v>977007</v>
      </c>
      <c r="F41" s="62">
        <v>44468</v>
      </c>
      <c r="G41" s="64">
        <v>977007</v>
      </c>
      <c r="H41" t="s">
        <v>10</v>
      </c>
    </row>
    <row r="42" spans="1:8" ht="19.149999999999999" customHeight="1" x14ac:dyDescent="0.25">
      <c r="A42" t="s">
        <v>78</v>
      </c>
      <c r="B42" s="6" t="s">
        <v>24</v>
      </c>
      <c r="C42" s="11"/>
      <c r="D42" s="5" t="s">
        <v>55</v>
      </c>
      <c r="E42" s="16">
        <v>2211196</v>
      </c>
      <c r="F42" s="62">
        <v>44462</v>
      </c>
      <c r="G42" s="64">
        <f>1923741+80488+18469+86237+12446+12573.37</f>
        <v>2133954.37</v>
      </c>
      <c r="H42" t="s">
        <v>10</v>
      </c>
    </row>
    <row r="43" spans="1:8" ht="19.149999999999999" customHeight="1" x14ac:dyDescent="0.25">
      <c r="A43" t="s">
        <v>84</v>
      </c>
      <c r="B43" s="6" t="s">
        <v>26</v>
      </c>
      <c r="C43" s="11"/>
      <c r="D43" s="5" t="s">
        <v>55</v>
      </c>
      <c r="E43" s="16">
        <v>3959315</v>
      </c>
      <c r="F43" s="62">
        <v>44511</v>
      </c>
      <c r="G43" s="64">
        <f>2000000+107400+197400</f>
        <v>2304800</v>
      </c>
      <c r="H43" t="s">
        <v>10</v>
      </c>
    </row>
    <row r="44" spans="1:8" ht="19.149999999999999" customHeight="1" x14ac:dyDescent="0.25">
      <c r="A44" t="s">
        <v>105</v>
      </c>
      <c r="B44" s="6" t="s">
        <v>60</v>
      </c>
      <c r="C44" s="11"/>
      <c r="D44" s="5" t="s">
        <v>55</v>
      </c>
      <c r="E44" s="16">
        <v>978460</v>
      </c>
      <c r="F44" s="62">
        <v>44489</v>
      </c>
      <c r="G44" s="64">
        <v>978460</v>
      </c>
      <c r="H44" t="s">
        <v>10</v>
      </c>
    </row>
    <row r="45" spans="1:8" ht="19.149999999999999" customHeight="1" x14ac:dyDescent="0.25">
      <c r="A45" t="s">
        <v>85</v>
      </c>
      <c r="B45" s="6" t="s">
        <v>29</v>
      </c>
      <c r="C45" s="11"/>
      <c r="D45" s="5" t="s">
        <v>55</v>
      </c>
      <c r="E45" s="16">
        <v>2138482</v>
      </c>
      <c r="F45" s="62">
        <v>44496</v>
      </c>
      <c r="G45" s="64">
        <f>1686666.67+451815.42</f>
        <v>2138482.09</v>
      </c>
      <c r="H45" t="s">
        <v>10</v>
      </c>
    </row>
    <row r="46" spans="1:8" ht="19.149999999999999" customHeight="1" x14ac:dyDescent="0.25">
      <c r="A46" t="s">
        <v>79</v>
      </c>
      <c r="B46" s="6" t="s">
        <v>32</v>
      </c>
      <c r="C46" s="11"/>
      <c r="D46" s="5" t="s">
        <v>55</v>
      </c>
      <c r="E46" s="16">
        <v>4306517</v>
      </c>
      <c r="F46" s="62">
        <v>44432</v>
      </c>
      <c r="G46" s="64">
        <f>500000+2306517+200000+26944.5+15783.5+1300000</f>
        <v>4349245</v>
      </c>
      <c r="H46" t="s">
        <v>10</v>
      </c>
    </row>
    <row r="47" spans="1:8" ht="19.149999999999999" customHeight="1" x14ac:dyDescent="0.25">
      <c r="A47" t="s">
        <v>106</v>
      </c>
      <c r="B47" s="6" t="s">
        <v>61</v>
      </c>
      <c r="C47" s="11"/>
      <c r="D47" s="5" t="s">
        <v>55</v>
      </c>
      <c r="E47" s="16">
        <v>4070028</v>
      </c>
      <c r="F47" s="62">
        <v>44439</v>
      </c>
      <c r="G47" s="64">
        <f>3982627+81401</f>
        <v>4064028</v>
      </c>
      <c r="H47" t="s">
        <v>10</v>
      </c>
    </row>
    <row r="48" spans="1:8" ht="19.149999999999999" customHeight="1" x14ac:dyDescent="0.25">
      <c r="A48" t="s">
        <v>86</v>
      </c>
      <c r="B48" s="6" t="s">
        <v>35</v>
      </c>
      <c r="C48" s="11"/>
      <c r="D48" s="5" t="s">
        <v>55</v>
      </c>
      <c r="E48" s="16">
        <v>1493213</v>
      </c>
      <c r="F48" s="62">
        <v>44505</v>
      </c>
      <c r="G48" s="64">
        <f>779887.65+589325+70000+12201</f>
        <v>1451413.65</v>
      </c>
      <c r="H48" t="s">
        <v>10</v>
      </c>
    </row>
    <row r="49" spans="1:8" ht="19.149999999999999" customHeight="1" x14ac:dyDescent="0.25">
      <c r="A49" t="s">
        <v>103</v>
      </c>
      <c r="B49" s="6" t="s">
        <v>62</v>
      </c>
      <c r="C49" s="11"/>
      <c r="D49" s="5" t="s">
        <v>55</v>
      </c>
      <c r="E49" s="16">
        <v>3105169</v>
      </c>
      <c r="F49" s="62">
        <v>44511</v>
      </c>
      <c r="G49" s="64">
        <f>124207+3377016+124206</f>
        <v>3625429</v>
      </c>
      <c r="H49" t="s">
        <v>10</v>
      </c>
    </row>
    <row r="50" spans="1:8" ht="19.149999999999999" customHeight="1" x14ac:dyDescent="0.25">
      <c r="A50" t="s">
        <v>87</v>
      </c>
      <c r="B50" s="6" t="s">
        <v>37</v>
      </c>
      <c r="C50" s="11"/>
      <c r="D50" s="5" t="s">
        <v>55</v>
      </c>
      <c r="E50" s="16">
        <v>3500000</v>
      </c>
      <c r="F50" s="62">
        <v>44462</v>
      </c>
      <c r="G50" s="66">
        <v>3500000</v>
      </c>
      <c r="H50" t="s">
        <v>10</v>
      </c>
    </row>
    <row r="51" spans="1:8" ht="19.149999999999999" customHeight="1" x14ac:dyDescent="0.25">
      <c r="A51" t="s">
        <v>88</v>
      </c>
      <c r="B51" s="6" t="s">
        <v>38</v>
      </c>
      <c r="C51" s="11"/>
      <c r="D51" s="5" t="s">
        <v>55</v>
      </c>
      <c r="E51" s="16">
        <v>9995380</v>
      </c>
      <c r="F51" s="62">
        <v>44484</v>
      </c>
      <c r="G51" s="65">
        <f>5124130+4871251+60661.74+366320.37</f>
        <v>10422363.109999999</v>
      </c>
      <c r="H51" t="s">
        <v>10</v>
      </c>
    </row>
    <row r="52" spans="1:8" ht="19.149999999999999" customHeight="1" x14ac:dyDescent="0.25">
      <c r="A52" t="s">
        <v>89</v>
      </c>
      <c r="B52" s="6" t="s">
        <v>40</v>
      </c>
      <c r="C52" s="11"/>
      <c r="D52" s="5" t="s">
        <v>55</v>
      </c>
      <c r="E52" s="16">
        <v>2745604</v>
      </c>
      <c r="F52" s="62">
        <v>44547</v>
      </c>
      <c r="G52" s="64">
        <v>31079.25</v>
      </c>
      <c r="H52" t="s">
        <v>10</v>
      </c>
    </row>
    <row r="53" spans="1:8" ht="19.149999999999999" customHeight="1" x14ac:dyDescent="0.25">
      <c r="A53" t="s">
        <v>104</v>
      </c>
      <c r="B53" s="6" t="s">
        <v>63</v>
      </c>
      <c r="C53" s="11"/>
      <c r="D53" s="5" t="s">
        <v>55</v>
      </c>
      <c r="E53" s="16">
        <v>1380115</v>
      </c>
      <c r="F53" s="62">
        <v>44484</v>
      </c>
      <c r="G53" s="64">
        <v>1380115</v>
      </c>
      <c r="H53" t="s">
        <v>10</v>
      </c>
    </row>
    <row r="54" spans="1:8" ht="19.149999999999999" customHeight="1" x14ac:dyDescent="0.25">
      <c r="A54" t="s">
        <v>90</v>
      </c>
      <c r="B54" s="6" t="s">
        <v>41</v>
      </c>
      <c r="C54" s="11"/>
      <c r="D54" s="5" t="s">
        <v>55</v>
      </c>
      <c r="E54" s="16">
        <v>967690</v>
      </c>
      <c r="F54" s="62">
        <v>44468</v>
      </c>
      <c r="G54" s="64">
        <f>252647+715040</f>
        <v>967687</v>
      </c>
      <c r="H54" t="s">
        <v>10</v>
      </c>
    </row>
    <row r="55" spans="1:8" ht="19.149999999999999" customHeight="1" x14ac:dyDescent="0.25">
      <c r="A55" t="s">
        <v>91</v>
      </c>
      <c r="B55" s="6" t="s">
        <v>43</v>
      </c>
      <c r="C55" s="11"/>
      <c r="D55" s="5" t="s">
        <v>55</v>
      </c>
      <c r="E55" s="16">
        <v>5100000</v>
      </c>
      <c r="F55" s="62">
        <v>44502</v>
      </c>
      <c r="G55" s="64">
        <f>2275285+2824715</f>
        <v>5100000</v>
      </c>
      <c r="H55" t="s">
        <v>10</v>
      </c>
    </row>
    <row r="56" spans="1:8" ht="19.149999999999999" customHeight="1" x14ac:dyDescent="0.25">
      <c r="A56" t="s">
        <v>92</v>
      </c>
      <c r="B56" s="6" t="s">
        <v>45</v>
      </c>
      <c r="C56" s="11"/>
      <c r="D56" s="5" t="s">
        <v>55</v>
      </c>
      <c r="E56" s="16">
        <v>2988882</v>
      </c>
      <c r="F56" s="62">
        <v>44491</v>
      </c>
      <c r="G56" s="64">
        <f>963663+970391+757400+58062+17250+29031+65590</f>
        <v>2861387</v>
      </c>
      <c r="H56" t="s">
        <v>10</v>
      </c>
    </row>
    <row r="57" spans="1:8" ht="19.149999999999999" customHeight="1" x14ac:dyDescent="0.25">
      <c r="A57" t="s">
        <v>93</v>
      </c>
      <c r="B57" s="6" t="s">
        <v>46</v>
      </c>
      <c r="C57" s="11"/>
      <c r="D57" s="5" t="s">
        <v>55</v>
      </c>
      <c r="E57" s="16">
        <v>3536420</v>
      </c>
      <c r="F57" s="62">
        <v>44533</v>
      </c>
      <c r="G57" s="64">
        <f>1124355+2412078</f>
        <v>3536433</v>
      </c>
      <c r="H57" t="s">
        <v>10</v>
      </c>
    </row>
    <row r="58" spans="1:8" ht="19.149999999999999" customHeight="1" x14ac:dyDescent="0.25">
      <c r="A58" t="s">
        <v>94</v>
      </c>
      <c r="B58" s="12" t="s">
        <v>64</v>
      </c>
      <c r="C58" s="11"/>
      <c r="D58" s="5" t="s">
        <v>55</v>
      </c>
      <c r="E58" s="16">
        <v>2730325</v>
      </c>
      <c r="F58" s="62">
        <v>44510</v>
      </c>
      <c r="G58" s="64">
        <f>1365162.5+1365162.5</f>
        <v>2730325</v>
      </c>
      <c r="H58" t="s">
        <v>10</v>
      </c>
    </row>
    <row r="59" spans="1:8" ht="19.149999999999999" customHeight="1" x14ac:dyDescent="0.25">
      <c r="A59" t="s">
        <v>95</v>
      </c>
      <c r="B59" s="6" t="s">
        <v>50</v>
      </c>
      <c r="C59" s="11"/>
      <c r="D59" s="5" t="s">
        <v>55</v>
      </c>
      <c r="E59" s="16">
        <v>6752492</v>
      </c>
      <c r="F59" s="62">
        <v>44439</v>
      </c>
      <c r="G59" s="64">
        <v>6752492</v>
      </c>
      <c r="H59" t="s">
        <v>10</v>
      </c>
    </row>
    <row r="60" spans="1:8" ht="19.149999999999999" customHeight="1" x14ac:dyDescent="0.25">
      <c r="A60" t="s">
        <v>96</v>
      </c>
      <c r="B60" s="6" t="s">
        <v>51</v>
      </c>
      <c r="C60" s="11"/>
      <c r="D60" s="5" t="s">
        <v>55</v>
      </c>
      <c r="E60" s="16">
        <v>3554186</v>
      </c>
      <c r="F60" s="62">
        <v>44418</v>
      </c>
      <c r="G60" s="64">
        <f>3554186</f>
        <v>3554186</v>
      </c>
      <c r="H60" t="s">
        <v>10</v>
      </c>
    </row>
    <row r="61" spans="1:8" ht="19.149999999999999" customHeight="1" x14ac:dyDescent="0.25">
      <c r="A61" t="s">
        <v>97</v>
      </c>
      <c r="B61" s="6" t="s">
        <v>52</v>
      </c>
      <c r="C61" s="11"/>
      <c r="D61" s="5" t="s">
        <v>55</v>
      </c>
      <c r="E61" s="16">
        <v>4283509</v>
      </c>
      <c r="F61" s="62">
        <v>44505</v>
      </c>
      <c r="G61" s="64">
        <f>1043077+3240431</f>
        <v>4283508</v>
      </c>
      <c r="H61" t="s">
        <v>10</v>
      </c>
    </row>
    <row r="62" spans="1:8" ht="19.149999999999999" customHeight="1" x14ac:dyDescent="0.25">
      <c r="A62" t="s">
        <v>98</v>
      </c>
      <c r="B62" s="6" t="s">
        <v>54</v>
      </c>
      <c r="C62" s="11"/>
      <c r="D62" s="5" t="s">
        <v>55</v>
      </c>
      <c r="E62" s="16">
        <v>1920838</v>
      </c>
      <c r="F62" s="62">
        <v>44489</v>
      </c>
      <c r="G62" s="65">
        <f>637595+472476+810766.65</f>
        <v>1920837.65</v>
      </c>
      <c r="H62" t="s">
        <v>10</v>
      </c>
    </row>
    <row r="63" spans="1:8" ht="19.149999999999999" customHeight="1" x14ac:dyDescent="0.25">
      <c r="G63" s="41"/>
    </row>
  </sheetData>
  <protectedRanges>
    <protectedRange algorithmName="SHA-512" hashValue="5Pc32SC9sKkOjch19iqZ+4Sh/UoLAdcgth1Gu1etoNQWZUfyNRyCcl196pqkoqf+mmoJ5yYFtcl02lDyXOP2sw==" saltValue="RazBueVJ8Os5LSXRduEbJw==" spinCount="100000" sqref="G32:G62" name="Range1_20"/>
  </protectedRanges>
  <autoFilter ref="B1:G62" xr:uid="{684A2C1B-6B86-42B3-8147-0A75E163F9A5}"/>
  <conditionalFormatting sqref="G32 G36:G37 G61 G56:G58 G52 G48:G49 G45:G46 G42:G43 G40">
    <cfRule type="cellIs" dxfId="3" priority="4" operator="notEqual">
      <formula>"$h5:$h85"</formula>
    </cfRule>
  </conditionalFormatting>
  <conditionalFormatting sqref="G32 G36:G37 G61 G56:G58 G52 G48:G49 G45:G46 G42:G43 G40">
    <cfRule type="cellIs" dxfId="2" priority="3" operator="equal">
      <formula>"$h5:$h85"</formula>
    </cfRule>
  </conditionalFormatting>
  <conditionalFormatting sqref="G50">
    <cfRule type="cellIs" dxfId="1" priority="2" operator="equal">
      <formula>"No"</formula>
    </cfRule>
  </conditionalFormatting>
  <conditionalFormatting sqref="G47">
    <cfRule type="cellIs" dxfId="0" priority="1" operator="equal">
      <formula>"$h5:$h85"</formula>
    </cfRule>
  </conditionalFormatting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9E0-EA27-481D-B4A7-CC8B2D3B1A03}">
  <dimension ref="A1:B8"/>
  <sheetViews>
    <sheetView workbookViewId="0">
      <selection activeCell="B11" sqref="B11"/>
    </sheetView>
  </sheetViews>
  <sheetFormatPr defaultRowHeight="15" x14ac:dyDescent="0.25"/>
  <cols>
    <col min="1" max="1" width="43.7109375" customWidth="1"/>
    <col min="2" max="2" width="18" customWidth="1"/>
  </cols>
  <sheetData>
    <row r="1" spans="1:2" x14ac:dyDescent="0.25">
      <c r="A1" t="s">
        <v>65</v>
      </c>
    </row>
    <row r="2" spans="1:2" x14ac:dyDescent="0.25">
      <c r="A2" s="27" t="s">
        <v>10</v>
      </c>
      <c r="B2" s="20"/>
    </row>
    <row r="3" spans="1:2" x14ac:dyDescent="0.25">
      <c r="A3" s="28" t="s">
        <v>66</v>
      </c>
      <c r="B3" s="21"/>
    </row>
    <row r="4" spans="1:2" x14ac:dyDescent="0.25">
      <c r="A4" s="29" t="s">
        <v>67</v>
      </c>
      <c r="B4" s="26"/>
    </row>
    <row r="5" spans="1:2" x14ac:dyDescent="0.25">
      <c r="A5" s="30" t="s">
        <v>68</v>
      </c>
      <c r="B5" s="22"/>
    </row>
    <row r="6" spans="1:2" x14ac:dyDescent="0.25">
      <c r="A6" s="31" t="s">
        <v>69</v>
      </c>
      <c r="B6" s="24"/>
    </row>
    <row r="7" spans="1:2" x14ac:dyDescent="0.25">
      <c r="A7" s="32" t="s">
        <v>70</v>
      </c>
      <c r="B7" s="23"/>
    </row>
    <row r="8" spans="1:2" x14ac:dyDescent="0.25">
      <c r="A8" s="33" t="s">
        <v>71</v>
      </c>
      <c r="B8" s="25"/>
    </row>
  </sheetData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DCF067-268F-4A3C-A288-B4575E68AA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81DB6D-9136-4740-BD99-737079D2FC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70a6fa-a798-42e0-969d-19c284d8683f"/>
    <ds:schemaRef ds:uri="62ca1376-8bea-4949-825e-fec085c392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2D7A7F-0D65-4907-85A4-76807BF1350E}">
  <ds:schemaRefs>
    <ds:schemaRef ds:uri="http://schemas.microsoft.com/office/2006/metadata/properties"/>
    <ds:schemaRef ds:uri="http://schemas.microsoft.com/office/infopath/2007/PartnerControls"/>
    <ds:schemaRef ds:uri="d0706217-df7c-4bf4-936d-b09aa3b837af"/>
    <ds:schemaRef ds:uri="5c2490db-6e42-4989-a0fb-d6ff54a6a7de"/>
    <ds:schemaRef ds:uri="55894003-98dc-4f3e-8669-85b90bdbcc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Gavi CDS </vt:lpstr>
      <vt:lpstr>Sheet2</vt:lpstr>
    </vt:vector>
  </TitlesOfParts>
  <Manager/>
  <Company>GAVI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Hofmans</dc:creator>
  <cp:keywords/>
  <dc:description/>
  <cp:lastModifiedBy>BROOKS, Donald Joseph</cp:lastModifiedBy>
  <cp:revision/>
  <dcterms:created xsi:type="dcterms:W3CDTF">2022-06-10T13:30:21Z</dcterms:created>
  <dcterms:modified xsi:type="dcterms:W3CDTF">2022-10-28T09:51:04Z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5e72d3-b6ef-4c9c-b371-eb3c79f627ee_Enabled">
    <vt:lpwstr>true</vt:lpwstr>
  </property>
  <property fmtid="{D5CDD505-2E9C-101B-9397-08002B2CF9AE}" pid="3" name="MSIP_Label_8f5e72d3-b6ef-4c9c-b371-eb3c79f627ee_SetDate">
    <vt:lpwstr>2022-06-10T14:24:45Z</vt:lpwstr>
  </property>
  <property fmtid="{D5CDD505-2E9C-101B-9397-08002B2CF9AE}" pid="4" name="MSIP_Label_8f5e72d3-b6ef-4c9c-b371-eb3c79f627ee_Method">
    <vt:lpwstr>Privileged</vt:lpwstr>
  </property>
  <property fmtid="{D5CDD505-2E9C-101B-9397-08002B2CF9AE}" pid="5" name="MSIP_Label_8f5e72d3-b6ef-4c9c-b371-eb3c79f627ee_Name">
    <vt:lpwstr>8f5e72d3-b6ef-4c9c-b371-eb3c79f627ee</vt:lpwstr>
  </property>
  <property fmtid="{D5CDD505-2E9C-101B-9397-08002B2CF9AE}" pid="6" name="MSIP_Label_8f5e72d3-b6ef-4c9c-b371-eb3c79f627ee_SiteId">
    <vt:lpwstr>1de6d9f3-0daf-4df6-b9d6-5959f16f6118</vt:lpwstr>
  </property>
  <property fmtid="{D5CDD505-2E9C-101B-9397-08002B2CF9AE}" pid="7" name="MSIP_Label_8f5e72d3-b6ef-4c9c-b371-eb3c79f627ee_ActionId">
    <vt:lpwstr>32323072-e919-4d83-837e-0000de299bd5</vt:lpwstr>
  </property>
  <property fmtid="{D5CDD505-2E9C-101B-9397-08002B2CF9AE}" pid="8" name="MSIP_Label_8f5e72d3-b6ef-4c9c-b371-eb3c79f627ee_ContentBits">
    <vt:lpwstr>1</vt:lpwstr>
  </property>
  <property fmtid="{D5CDD505-2E9C-101B-9397-08002B2CF9AE}" pid="9" name="ContentTypeId">
    <vt:lpwstr>0x0101006AB867F123546C4296AB31DA290F128A</vt:lpwstr>
  </property>
  <property fmtid="{D5CDD505-2E9C-101B-9397-08002B2CF9AE}" pid="10" name="_dlc_DocIdItemGuid">
    <vt:lpwstr>b3e43cf6-db2a-43e1-984a-c503fb6b3e71</vt:lpwstr>
  </property>
  <property fmtid="{D5CDD505-2E9C-101B-9397-08002B2CF9AE}" pid="11" name="MediaServiceImageTags">
    <vt:lpwstr/>
  </property>
  <property fmtid="{D5CDD505-2E9C-101B-9397-08002B2CF9AE}" pid="12" name="kfa83adfad8641678ddaedda80d7e126">
    <vt:lpwstr/>
  </property>
  <property fmtid="{D5CDD505-2E9C-101B-9397-08002B2CF9AE}" pid="13" name="Test">
    <vt:lpwstr/>
  </property>
</Properties>
</file>