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article\luminous-particle\"/>
    </mc:Choice>
  </mc:AlternateContent>
  <bookViews>
    <workbookView xWindow="0" yWindow="0" windowWidth="18810" windowHeight="10580" xr2:uid="{5DB4AF8F-146C-4BA3-B842-8ECF30372D72}"/>
  </bookViews>
  <sheets>
    <sheet name="Sheet1" sheetId="1" r:id="rId1"/>
    <sheet name="wavelength_table" sheetId="2" r:id="rId2"/>
    <sheet name="tristimulus_values" sheetId="4" r:id="rId3"/>
    <sheet name="Sheet3" sheetId="3" r:id="rId4"/>
  </sheets>
  <definedNames>
    <definedName name="ExternalData_1" localSheetId="2" hidden="1">tristimulus_values!$A$1:$D$472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M23" i="1"/>
  <c r="L23" i="1"/>
  <c r="N22" i="1"/>
  <c r="Q22" i="1" s="1"/>
  <c r="P22" i="1" s="1"/>
  <c r="AG22" i="1" s="1"/>
  <c r="M22" i="1"/>
  <c r="L22" i="1"/>
  <c r="O23" i="1"/>
  <c r="V23" i="1" s="1"/>
  <c r="Y23" i="1" s="1"/>
  <c r="Q23" i="1"/>
  <c r="T23" i="1"/>
  <c r="U23" i="1"/>
  <c r="U22" i="1"/>
  <c r="O22" i="1"/>
  <c r="T22" i="1" s="1"/>
  <c r="O3" i="1"/>
  <c r="N5" i="1"/>
  <c r="O5" i="1" s="1"/>
  <c r="N7" i="1"/>
  <c r="O7" i="1" s="1"/>
  <c r="N3" i="1"/>
  <c r="L4" i="1"/>
  <c r="N4" i="1" s="1"/>
  <c r="L5" i="1"/>
  <c r="L6" i="1"/>
  <c r="N6" i="1" s="1"/>
  <c r="O6" i="1" s="1"/>
  <c r="L7" i="1"/>
  <c r="L8" i="1"/>
  <c r="L3" i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9" i="2"/>
  <c r="T144" i="2"/>
  <c r="T143" i="2"/>
  <c r="S144" i="2"/>
  <c r="S143" i="2"/>
  <c r="F4" i="1"/>
  <c r="G4" i="1"/>
  <c r="F5" i="1"/>
  <c r="G5" i="1"/>
  <c r="F6" i="1"/>
  <c r="G6" i="1"/>
  <c r="F7" i="1"/>
  <c r="G7" i="1"/>
  <c r="F8" i="1"/>
  <c r="G8" i="1"/>
  <c r="G3" i="1"/>
  <c r="F3" i="1"/>
  <c r="D4" i="1"/>
  <c r="E4" i="1"/>
  <c r="D5" i="1"/>
  <c r="E5" i="1"/>
  <c r="D6" i="1"/>
  <c r="E6" i="1"/>
  <c r="D7" i="1"/>
  <c r="E7" i="1"/>
  <c r="D8" i="1"/>
  <c r="E8" i="1"/>
  <c r="E3" i="1"/>
  <c r="D3" i="1"/>
  <c r="G2" i="1"/>
  <c r="F2" i="1"/>
  <c r="E2" i="1"/>
  <c r="D2" i="1"/>
  <c r="O5" i="2"/>
  <c r="N5" i="2"/>
  <c r="B2" i="2"/>
  <c r="B1" i="2"/>
  <c r="F5" i="2"/>
  <c r="D5" i="2"/>
  <c r="W23" i="1" l="1"/>
  <c r="AA23" i="1" s="1"/>
  <c r="X23" i="1"/>
  <c r="AD23" i="1" s="1"/>
  <c r="AB23" i="1"/>
  <c r="Z23" i="1"/>
  <c r="P23" i="1"/>
  <c r="O4" i="1"/>
  <c r="V22" i="1"/>
  <c r="C9" i="1"/>
  <c r="B13" i="1"/>
  <c r="B14" i="1"/>
  <c r="B15" i="1"/>
  <c r="B16" i="1"/>
  <c r="B9" i="1"/>
  <c r="B17" i="1" s="1"/>
  <c r="B12" i="1"/>
  <c r="Y22" i="1" l="1"/>
  <c r="Z22" i="1"/>
  <c r="X22" i="1"/>
  <c r="AC23" i="1"/>
  <c r="AE23" i="1" s="1"/>
  <c r="AG23" i="1"/>
  <c r="W22" i="1"/>
  <c r="E29" i="1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B14" i="2" s="1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B22" i="2" s="1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B30" i="2" s="1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B38" i="2" s="1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B46" i="2" s="1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B54" i="2" s="1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B62" i="2" s="1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B70" i="2" s="1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B78" i="2" s="1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B86" i="2" s="1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B94" i="2" s="1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B102" i="2" s="1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B110" i="2" s="1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B118" i="2" s="1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B126" i="2" s="1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B134" i="2" s="1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B142" i="2" s="1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B150" i="2" s="1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B158" i="2" s="1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B166" i="2" s="1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B174" i="2" s="1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B182" i="2" s="1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B190" i="2" s="1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B198" i="2" s="1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B206" i="2" s="1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B214" i="2" s="1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B222" i="2" s="1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B230" i="2" s="1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B238" i="2" s="1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B246" i="2" s="1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B254" i="2" s="1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B262" i="2" s="1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B270" i="2" s="1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B278" i="2" s="1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B286" i="2" s="1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B294" i="2" s="1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B310" i="2" s="1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B318" i="2" s="1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B326" i="2" s="1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R9" i="2"/>
  <c r="Q9" i="2"/>
  <c r="P9" i="2"/>
  <c r="AB22" i="1" l="1"/>
  <c r="AA22" i="1"/>
  <c r="AD22" i="1" s="1"/>
  <c r="AF23" i="1"/>
  <c r="B302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398" i="2"/>
  <c r="B390" i="2"/>
  <c r="B382" i="2"/>
  <c r="B374" i="2"/>
  <c r="B366" i="2"/>
  <c r="B358" i="2"/>
  <c r="B350" i="2"/>
  <c r="B342" i="2"/>
  <c r="B334" i="2"/>
  <c r="C10" i="2"/>
  <c r="G10" i="2" s="1"/>
  <c r="H10" i="2" s="1"/>
  <c r="B394" i="2"/>
  <c r="B386" i="2"/>
  <c r="B378" i="2"/>
  <c r="B370" i="2"/>
  <c r="B362" i="2"/>
  <c r="B354" i="2"/>
  <c r="B346" i="2"/>
  <c r="B338" i="2"/>
  <c r="B330" i="2"/>
  <c r="B322" i="2"/>
  <c r="B314" i="2"/>
  <c r="B306" i="2"/>
  <c r="B298" i="2"/>
  <c r="B290" i="2"/>
  <c r="B74" i="2"/>
  <c r="B66" i="2"/>
  <c r="B58" i="2"/>
  <c r="B50" i="2"/>
  <c r="B42" i="2"/>
  <c r="B34" i="2"/>
  <c r="B26" i="2"/>
  <c r="B18" i="2"/>
  <c r="B10" i="2"/>
  <c r="C14" i="2"/>
  <c r="G14" i="2" s="1"/>
  <c r="H14" i="2" s="1"/>
  <c r="C477" i="2"/>
  <c r="G477" i="2" s="1"/>
  <c r="H477" i="2" s="1"/>
  <c r="C473" i="2"/>
  <c r="G473" i="2" s="1"/>
  <c r="H473" i="2" s="1"/>
  <c r="C469" i="2"/>
  <c r="G469" i="2" s="1"/>
  <c r="H469" i="2" s="1"/>
  <c r="C461" i="2"/>
  <c r="G461" i="2" s="1"/>
  <c r="H461" i="2" s="1"/>
  <c r="C453" i="2"/>
  <c r="G453" i="2" s="1"/>
  <c r="H453" i="2" s="1"/>
  <c r="C445" i="2"/>
  <c r="G445" i="2" s="1"/>
  <c r="H445" i="2" s="1"/>
  <c r="C437" i="2"/>
  <c r="G437" i="2" s="1"/>
  <c r="H437" i="2" s="1"/>
  <c r="C429" i="2"/>
  <c r="G429" i="2" s="1"/>
  <c r="H429" i="2" s="1"/>
  <c r="C421" i="2"/>
  <c r="G421" i="2" s="1"/>
  <c r="H421" i="2" s="1"/>
  <c r="C417" i="2"/>
  <c r="G417" i="2" s="1"/>
  <c r="H417" i="2" s="1"/>
  <c r="C413" i="2"/>
  <c r="G413" i="2" s="1"/>
  <c r="H413" i="2" s="1"/>
  <c r="C409" i="2"/>
  <c r="G409" i="2" s="1"/>
  <c r="H409" i="2" s="1"/>
  <c r="C405" i="2"/>
  <c r="G405" i="2" s="1"/>
  <c r="H405" i="2" s="1"/>
  <c r="C465" i="2"/>
  <c r="G465" i="2" s="1"/>
  <c r="H465" i="2" s="1"/>
  <c r="C457" i="2"/>
  <c r="G457" i="2" s="1"/>
  <c r="H457" i="2" s="1"/>
  <c r="C449" i="2"/>
  <c r="G449" i="2" s="1"/>
  <c r="H449" i="2" s="1"/>
  <c r="C441" i="2"/>
  <c r="G441" i="2" s="1"/>
  <c r="H441" i="2" s="1"/>
  <c r="C433" i="2"/>
  <c r="G433" i="2" s="1"/>
  <c r="H433" i="2" s="1"/>
  <c r="C425" i="2"/>
  <c r="G425" i="2" s="1"/>
  <c r="H425" i="2" s="1"/>
  <c r="B9" i="2"/>
  <c r="C479" i="2"/>
  <c r="G479" i="2" s="1"/>
  <c r="H479" i="2" s="1"/>
  <c r="B478" i="2"/>
  <c r="C475" i="2"/>
  <c r="G475" i="2" s="1"/>
  <c r="H475" i="2" s="1"/>
  <c r="B474" i="2"/>
  <c r="C471" i="2"/>
  <c r="G471" i="2" s="1"/>
  <c r="H471" i="2" s="1"/>
  <c r="B470" i="2"/>
  <c r="C467" i="2"/>
  <c r="G467" i="2" s="1"/>
  <c r="H467" i="2" s="1"/>
  <c r="B466" i="2"/>
  <c r="C463" i="2"/>
  <c r="G463" i="2" s="1"/>
  <c r="H463" i="2" s="1"/>
  <c r="B462" i="2"/>
  <c r="C459" i="2"/>
  <c r="G459" i="2" s="1"/>
  <c r="H459" i="2" s="1"/>
  <c r="B458" i="2"/>
  <c r="C455" i="2"/>
  <c r="G455" i="2" s="1"/>
  <c r="H455" i="2" s="1"/>
  <c r="B454" i="2"/>
  <c r="C451" i="2"/>
  <c r="G451" i="2" s="1"/>
  <c r="H451" i="2" s="1"/>
  <c r="B450" i="2"/>
  <c r="C447" i="2"/>
  <c r="G447" i="2" s="1"/>
  <c r="H447" i="2" s="1"/>
  <c r="B446" i="2"/>
  <c r="C443" i="2"/>
  <c r="G443" i="2" s="1"/>
  <c r="H443" i="2" s="1"/>
  <c r="B442" i="2"/>
  <c r="C439" i="2"/>
  <c r="G439" i="2" s="1"/>
  <c r="H439" i="2" s="1"/>
  <c r="B438" i="2"/>
  <c r="C435" i="2"/>
  <c r="G435" i="2" s="1"/>
  <c r="H435" i="2" s="1"/>
  <c r="B434" i="2"/>
  <c r="C431" i="2"/>
  <c r="B430" i="2"/>
  <c r="C427" i="2"/>
  <c r="G427" i="2" s="1"/>
  <c r="H427" i="2" s="1"/>
  <c r="B426" i="2"/>
  <c r="C423" i="2"/>
  <c r="G423" i="2" s="1"/>
  <c r="H423" i="2" s="1"/>
  <c r="B422" i="2"/>
  <c r="C419" i="2"/>
  <c r="G419" i="2" s="1"/>
  <c r="H419" i="2" s="1"/>
  <c r="B418" i="2"/>
  <c r="C415" i="2"/>
  <c r="G415" i="2" s="1"/>
  <c r="H415" i="2" s="1"/>
  <c r="B414" i="2"/>
  <c r="C411" i="2"/>
  <c r="G411" i="2" s="1"/>
  <c r="H411" i="2" s="1"/>
  <c r="B410" i="2"/>
  <c r="C407" i="2"/>
  <c r="G407" i="2" s="1"/>
  <c r="H407" i="2" s="1"/>
  <c r="B406" i="2"/>
  <c r="N406" i="2" s="1"/>
  <c r="C403" i="2"/>
  <c r="G403" i="2" s="1"/>
  <c r="H403" i="2" s="1"/>
  <c r="B402" i="2"/>
  <c r="C399" i="2"/>
  <c r="C395" i="2"/>
  <c r="G395" i="2" s="1"/>
  <c r="H395" i="2" s="1"/>
  <c r="C391" i="2"/>
  <c r="G391" i="2" s="1"/>
  <c r="H391" i="2" s="1"/>
  <c r="C401" i="2"/>
  <c r="G401" i="2" s="1"/>
  <c r="H401" i="2" s="1"/>
  <c r="C397" i="2"/>
  <c r="G397" i="2" s="1"/>
  <c r="H397" i="2" s="1"/>
  <c r="C393" i="2"/>
  <c r="G393" i="2" s="1"/>
  <c r="H393" i="2" s="1"/>
  <c r="C389" i="2"/>
  <c r="G389" i="2" s="1"/>
  <c r="H389" i="2" s="1"/>
  <c r="C385" i="2"/>
  <c r="G385" i="2" s="1"/>
  <c r="H385" i="2" s="1"/>
  <c r="C381" i="2"/>
  <c r="G381" i="2" s="1"/>
  <c r="H381" i="2" s="1"/>
  <c r="C377" i="2"/>
  <c r="G377" i="2" s="1"/>
  <c r="H377" i="2" s="1"/>
  <c r="C373" i="2"/>
  <c r="G373" i="2" s="1"/>
  <c r="H373" i="2" s="1"/>
  <c r="C369" i="2"/>
  <c r="G369" i="2" s="1"/>
  <c r="H369" i="2" s="1"/>
  <c r="C365" i="2"/>
  <c r="G365" i="2" s="1"/>
  <c r="H365" i="2" s="1"/>
  <c r="C361" i="2"/>
  <c r="G361" i="2" s="1"/>
  <c r="H361" i="2" s="1"/>
  <c r="C357" i="2"/>
  <c r="G357" i="2" s="1"/>
  <c r="H357" i="2" s="1"/>
  <c r="C353" i="2"/>
  <c r="G353" i="2" s="1"/>
  <c r="H353" i="2" s="1"/>
  <c r="C349" i="2"/>
  <c r="G349" i="2" s="1"/>
  <c r="H349" i="2" s="1"/>
  <c r="C345" i="2"/>
  <c r="G345" i="2" s="1"/>
  <c r="H345" i="2" s="1"/>
  <c r="C341" i="2"/>
  <c r="G341" i="2" s="1"/>
  <c r="H341" i="2" s="1"/>
  <c r="C337" i="2"/>
  <c r="G337" i="2" s="1"/>
  <c r="H337" i="2" s="1"/>
  <c r="C333" i="2"/>
  <c r="G333" i="2" s="1"/>
  <c r="H333" i="2" s="1"/>
  <c r="C329" i="2"/>
  <c r="G329" i="2" s="1"/>
  <c r="H329" i="2" s="1"/>
  <c r="C325" i="2"/>
  <c r="G325" i="2" s="1"/>
  <c r="H325" i="2" s="1"/>
  <c r="C321" i="2"/>
  <c r="G321" i="2" s="1"/>
  <c r="H321" i="2" s="1"/>
  <c r="C317" i="2"/>
  <c r="G317" i="2" s="1"/>
  <c r="H317" i="2" s="1"/>
  <c r="C313" i="2"/>
  <c r="G313" i="2" s="1"/>
  <c r="H313" i="2" s="1"/>
  <c r="C309" i="2"/>
  <c r="G309" i="2" s="1"/>
  <c r="H309" i="2" s="1"/>
  <c r="C305" i="2"/>
  <c r="G305" i="2" s="1"/>
  <c r="H305" i="2" s="1"/>
  <c r="C301" i="2"/>
  <c r="G301" i="2" s="1"/>
  <c r="H301" i="2" s="1"/>
  <c r="C297" i="2"/>
  <c r="G297" i="2" s="1"/>
  <c r="H297" i="2" s="1"/>
  <c r="C293" i="2"/>
  <c r="G293" i="2" s="1"/>
  <c r="H293" i="2" s="1"/>
  <c r="C289" i="2"/>
  <c r="G289" i="2" s="1"/>
  <c r="H289" i="2" s="1"/>
  <c r="C285" i="2"/>
  <c r="G285" i="2" s="1"/>
  <c r="H285" i="2" s="1"/>
  <c r="C281" i="2"/>
  <c r="G281" i="2" s="1"/>
  <c r="H281" i="2" s="1"/>
  <c r="C277" i="2"/>
  <c r="G277" i="2" s="1"/>
  <c r="H277" i="2" s="1"/>
  <c r="C273" i="2"/>
  <c r="G273" i="2" s="1"/>
  <c r="H273" i="2" s="1"/>
  <c r="C269" i="2"/>
  <c r="G269" i="2" s="1"/>
  <c r="H269" i="2" s="1"/>
  <c r="C265" i="2"/>
  <c r="G265" i="2" s="1"/>
  <c r="H265" i="2" s="1"/>
  <c r="C261" i="2"/>
  <c r="G261" i="2" s="1"/>
  <c r="H261" i="2" s="1"/>
  <c r="C257" i="2"/>
  <c r="G257" i="2" s="1"/>
  <c r="H257" i="2" s="1"/>
  <c r="C253" i="2"/>
  <c r="G253" i="2" s="1"/>
  <c r="H253" i="2" s="1"/>
  <c r="C249" i="2"/>
  <c r="G249" i="2" s="1"/>
  <c r="H249" i="2" s="1"/>
  <c r="C245" i="2"/>
  <c r="G245" i="2" s="1"/>
  <c r="H245" i="2" s="1"/>
  <c r="C241" i="2"/>
  <c r="G241" i="2" s="1"/>
  <c r="H241" i="2" s="1"/>
  <c r="C237" i="2"/>
  <c r="G237" i="2" s="1"/>
  <c r="H237" i="2" s="1"/>
  <c r="C233" i="2"/>
  <c r="G233" i="2" s="1"/>
  <c r="H233" i="2" s="1"/>
  <c r="C229" i="2"/>
  <c r="G229" i="2" s="1"/>
  <c r="H229" i="2" s="1"/>
  <c r="C225" i="2"/>
  <c r="G225" i="2" s="1"/>
  <c r="H225" i="2" s="1"/>
  <c r="C221" i="2"/>
  <c r="G221" i="2" s="1"/>
  <c r="H221" i="2" s="1"/>
  <c r="C217" i="2"/>
  <c r="G217" i="2" s="1"/>
  <c r="H217" i="2" s="1"/>
  <c r="C213" i="2"/>
  <c r="G213" i="2" s="1"/>
  <c r="H213" i="2" s="1"/>
  <c r="C209" i="2"/>
  <c r="G209" i="2" s="1"/>
  <c r="H209" i="2" s="1"/>
  <c r="C205" i="2"/>
  <c r="G205" i="2" s="1"/>
  <c r="H205" i="2" s="1"/>
  <c r="C201" i="2"/>
  <c r="G201" i="2" s="1"/>
  <c r="H201" i="2" s="1"/>
  <c r="C197" i="2"/>
  <c r="G197" i="2" s="1"/>
  <c r="H197" i="2" s="1"/>
  <c r="C193" i="2"/>
  <c r="G193" i="2" s="1"/>
  <c r="H193" i="2" s="1"/>
  <c r="C189" i="2"/>
  <c r="G189" i="2" s="1"/>
  <c r="H189" i="2" s="1"/>
  <c r="C185" i="2"/>
  <c r="G185" i="2" s="1"/>
  <c r="H185" i="2" s="1"/>
  <c r="C181" i="2"/>
  <c r="G181" i="2" s="1"/>
  <c r="H181" i="2" s="1"/>
  <c r="C177" i="2"/>
  <c r="G177" i="2" s="1"/>
  <c r="H177" i="2" s="1"/>
  <c r="C173" i="2"/>
  <c r="G173" i="2" s="1"/>
  <c r="H173" i="2" s="1"/>
  <c r="C169" i="2"/>
  <c r="G169" i="2" s="1"/>
  <c r="H169" i="2" s="1"/>
  <c r="C165" i="2"/>
  <c r="G165" i="2" s="1"/>
  <c r="H165" i="2" s="1"/>
  <c r="C161" i="2"/>
  <c r="G161" i="2" s="1"/>
  <c r="H161" i="2" s="1"/>
  <c r="C157" i="2"/>
  <c r="G157" i="2" s="1"/>
  <c r="H157" i="2" s="1"/>
  <c r="C153" i="2"/>
  <c r="G153" i="2" s="1"/>
  <c r="H153" i="2" s="1"/>
  <c r="C149" i="2"/>
  <c r="G149" i="2" s="1"/>
  <c r="H149" i="2" s="1"/>
  <c r="C145" i="2"/>
  <c r="G145" i="2" s="1"/>
  <c r="H145" i="2" s="1"/>
  <c r="C141" i="2"/>
  <c r="G141" i="2" s="1"/>
  <c r="H141" i="2" s="1"/>
  <c r="C137" i="2"/>
  <c r="G137" i="2" s="1"/>
  <c r="H137" i="2" s="1"/>
  <c r="C133" i="2"/>
  <c r="G133" i="2" s="1"/>
  <c r="H133" i="2" s="1"/>
  <c r="C129" i="2"/>
  <c r="G129" i="2" s="1"/>
  <c r="H129" i="2" s="1"/>
  <c r="C125" i="2"/>
  <c r="G125" i="2" s="1"/>
  <c r="H125" i="2" s="1"/>
  <c r="C121" i="2"/>
  <c r="G121" i="2" s="1"/>
  <c r="H121" i="2" s="1"/>
  <c r="C117" i="2"/>
  <c r="G117" i="2" s="1"/>
  <c r="H117" i="2" s="1"/>
  <c r="C113" i="2"/>
  <c r="G113" i="2" s="1"/>
  <c r="H113" i="2" s="1"/>
  <c r="C109" i="2"/>
  <c r="G109" i="2" s="1"/>
  <c r="H109" i="2" s="1"/>
  <c r="C105" i="2"/>
  <c r="G105" i="2" s="1"/>
  <c r="H105" i="2" s="1"/>
  <c r="C101" i="2"/>
  <c r="G101" i="2" s="1"/>
  <c r="H101" i="2" s="1"/>
  <c r="C97" i="2"/>
  <c r="G97" i="2" s="1"/>
  <c r="H97" i="2" s="1"/>
  <c r="C93" i="2"/>
  <c r="G93" i="2" s="1"/>
  <c r="H93" i="2" s="1"/>
  <c r="C89" i="2"/>
  <c r="G89" i="2" s="1"/>
  <c r="H89" i="2" s="1"/>
  <c r="C85" i="2"/>
  <c r="G85" i="2" s="1"/>
  <c r="H85" i="2" s="1"/>
  <c r="C81" i="2"/>
  <c r="G81" i="2" s="1"/>
  <c r="H81" i="2" s="1"/>
  <c r="C77" i="2"/>
  <c r="G77" i="2" s="1"/>
  <c r="H77" i="2" s="1"/>
  <c r="C73" i="2"/>
  <c r="G73" i="2" s="1"/>
  <c r="H73" i="2" s="1"/>
  <c r="C69" i="2"/>
  <c r="G69" i="2" s="1"/>
  <c r="H69" i="2" s="1"/>
  <c r="C65" i="2"/>
  <c r="G65" i="2" s="1"/>
  <c r="H65" i="2" s="1"/>
  <c r="B45" i="2"/>
  <c r="B41" i="2"/>
  <c r="B37" i="2"/>
  <c r="B33" i="2"/>
  <c r="B29" i="2"/>
  <c r="B25" i="2"/>
  <c r="B21" i="2"/>
  <c r="B17" i="2"/>
  <c r="O14" i="2"/>
  <c r="B13" i="2"/>
  <c r="O10" i="2"/>
  <c r="C387" i="2"/>
  <c r="G387" i="2" s="1"/>
  <c r="H387" i="2" s="1"/>
  <c r="C383" i="2"/>
  <c r="G383" i="2" s="1"/>
  <c r="H383" i="2" s="1"/>
  <c r="C379" i="2"/>
  <c r="G379" i="2" s="1"/>
  <c r="H379" i="2" s="1"/>
  <c r="C375" i="2"/>
  <c r="G375" i="2" s="1"/>
  <c r="H375" i="2" s="1"/>
  <c r="C371" i="2"/>
  <c r="C367" i="2"/>
  <c r="C363" i="2"/>
  <c r="G363" i="2" s="1"/>
  <c r="H363" i="2" s="1"/>
  <c r="C359" i="2"/>
  <c r="G359" i="2" s="1"/>
  <c r="H359" i="2" s="1"/>
  <c r="C355" i="2"/>
  <c r="G355" i="2" s="1"/>
  <c r="H355" i="2" s="1"/>
  <c r="C351" i="2"/>
  <c r="G351" i="2" s="1"/>
  <c r="H351" i="2" s="1"/>
  <c r="C347" i="2"/>
  <c r="G347" i="2" s="1"/>
  <c r="C343" i="2"/>
  <c r="G343" i="2" s="1"/>
  <c r="H343" i="2" s="1"/>
  <c r="C339" i="2"/>
  <c r="G339" i="2" s="1"/>
  <c r="H339" i="2" s="1"/>
  <c r="C335" i="2"/>
  <c r="C331" i="2"/>
  <c r="G331" i="2" s="1"/>
  <c r="C327" i="2"/>
  <c r="G327" i="2" s="1"/>
  <c r="H327" i="2" s="1"/>
  <c r="C323" i="2"/>
  <c r="G323" i="2" s="1"/>
  <c r="H323" i="2" s="1"/>
  <c r="C319" i="2"/>
  <c r="G319" i="2" s="1"/>
  <c r="H319" i="2" s="1"/>
  <c r="C315" i="2"/>
  <c r="G315" i="2" s="1"/>
  <c r="H315" i="2" s="1"/>
  <c r="C311" i="2"/>
  <c r="G311" i="2" s="1"/>
  <c r="H311" i="2" s="1"/>
  <c r="C307" i="2"/>
  <c r="C303" i="2"/>
  <c r="C299" i="2"/>
  <c r="G299" i="2" s="1"/>
  <c r="H299" i="2" s="1"/>
  <c r="C295" i="2"/>
  <c r="G295" i="2" s="1"/>
  <c r="H295" i="2" s="1"/>
  <c r="C291" i="2"/>
  <c r="G291" i="2" s="1"/>
  <c r="H291" i="2" s="1"/>
  <c r="C287" i="2"/>
  <c r="G287" i="2" s="1"/>
  <c r="H287" i="2" s="1"/>
  <c r="C283" i="2"/>
  <c r="G283" i="2" s="1"/>
  <c r="H283" i="2" s="1"/>
  <c r="C279" i="2"/>
  <c r="G279" i="2" s="1"/>
  <c r="H279" i="2" s="1"/>
  <c r="C275" i="2"/>
  <c r="G275" i="2" s="1"/>
  <c r="H275" i="2" s="1"/>
  <c r="C271" i="2"/>
  <c r="G271" i="2" s="1"/>
  <c r="H271" i="2" s="1"/>
  <c r="C267" i="2"/>
  <c r="G267" i="2" s="1"/>
  <c r="H267" i="2" s="1"/>
  <c r="C263" i="2"/>
  <c r="G263" i="2" s="1"/>
  <c r="H263" i="2" s="1"/>
  <c r="C259" i="2"/>
  <c r="G259" i="2" s="1"/>
  <c r="H259" i="2" s="1"/>
  <c r="C255" i="2"/>
  <c r="G255" i="2" s="1"/>
  <c r="H255" i="2" s="1"/>
  <c r="C251" i="2"/>
  <c r="G251" i="2" s="1"/>
  <c r="H251" i="2" s="1"/>
  <c r="C247" i="2"/>
  <c r="G247" i="2" s="1"/>
  <c r="H247" i="2" s="1"/>
  <c r="C243" i="2"/>
  <c r="G243" i="2" s="1"/>
  <c r="H243" i="2" s="1"/>
  <c r="C239" i="2"/>
  <c r="C235" i="2"/>
  <c r="G235" i="2" s="1"/>
  <c r="H235" i="2" s="1"/>
  <c r="C231" i="2"/>
  <c r="G231" i="2" s="1"/>
  <c r="H231" i="2" s="1"/>
  <c r="C227" i="2"/>
  <c r="G227" i="2" s="1"/>
  <c r="H227" i="2" s="1"/>
  <c r="C223" i="2"/>
  <c r="G223" i="2" s="1"/>
  <c r="H223" i="2" s="1"/>
  <c r="C219" i="2"/>
  <c r="G219" i="2" s="1"/>
  <c r="H219" i="2" s="1"/>
  <c r="C215" i="2"/>
  <c r="G215" i="2" s="1"/>
  <c r="H215" i="2" s="1"/>
  <c r="C211" i="2"/>
  <c r="G211" i="2" s="1"/>
  <c r="H211" i="2" s="1"/>
  <c r="C207" i="2"/>
  <c r="G207" i="2" s="1"/>
  <c r="H207" i="2" s="1"/>
  <c r="C203" i="2"/>
  <c r="G203" i="2" s="1"/>
  <c r="H203" i="2" s="1"/>
  <c r="C199" i="2"/>
  <c r="G199" i="2" s="1"/>
  <c r="H199" i="2" s="1"/>
  <c r="C195" i="2"/>
  <c r="G195" i="2" s="1"/>
  <c r="H195" i="2" s="1"/>
  <c r="C191" i="2"/>
  <c r="G191" i="2" s="1"/>
  <c r="H191" i="2" s="1"/>
  <c r="C187" i="2"/>
  <c r="G187" i="2" s="1"/>
  <c r="H187" i="2" s="1"/>
  <c r="C183" i="2"/>
  <c r="G183" i="2" s="1"/>
  <c r="H183" i="2" s="1"/>
  <c r="C179" i="2"/>
  <c r="G179" i="2" s="1"/>
  <c r="H179" i="2" s="1"/>
  <c r="C175" i="2"/>
  <c r="C171" i="2"/>
  <c r="G171" i="2" s="1"/>
  <c r="H171" i="2" s="1"/>
  <c r="C167" i="2"/>
  <c r="G167" i="2" s="1"/>
  <c r="H167" i="2" s="1"/>
  <c r="C163" i="2"/>
  <c r="G163" i="2" s="1"/>
  <c r="H163" i="2" s="1"/>
  <c r="C159" i="2"/>
  <c r="G159" i="2" s="1"/>
  <c r="H159" i="2" s="1"/>
  <c r="C155" i="2"/>
  <c r="G155" i="2" s="1"/>
  <c r="H155" i="2" s="1"/>
  <c r="C151" i="2"/>
  <c r="G151" i="2" s="1"/>
  <c r="H151" i="2" s="1"/>
  <c r="C147" i="2"/>
  <c r="G147" i="2" s="1"/>
  <c r="H147" i="2" s="1"/>
  <c r="C143" i="2"/>
  <c r="G143" i="2" s="1"/>
  <c r="H143" i="2" s="1"/>
  <c r="C139" i="2"/>
  <c r="G139" i="2" s="1"/>
  <c r="H139" i="2" s="1"/>
  <c r="C135" i="2"/>
  <c r="G135" i="2" s="1"/>
  <c r="H135" i="2" s="1"/>
  <c r="C131" i="2"/>
  <c r="G131" i="2" s="1"/>
  <c r="H131" i="2" s="1"/>
  <c r="C127" i="2"/>
  <c r="G127" i="2" s="1"/>
  <c r="H127" i="2" s="1"/>
  <c r="C123" i="2"/>
  <c r="G123" i="2" s="1"/>
  <c r="H123" i="2" s="1"/>
  <c r="C119" i="2"/>
  <c r="G119" i="2" s="1"/>
  <c r="H119" i="2" s="1"/>
  <c r="C115" i="2"/>
  <c r="G115" i="2" s="1"/>
  <c r="H115" i="2" s="1"/>
  <c r="C111" i="2"/>
  <c r="C107" i="2"/>
  <c r="G107" i="2" s="1"/>
  <c r="H107" i="2" s="1"/>
  <c r="C103" i="2"/>
  <c r="G103" i="2" s="1"/>
  <c r="H103" i="2" s="1"/>
  <c r="C99" i="2"/>
  <c r="G99" i="2" s="1"/>
  <c r="H99" i="2" s="1"/>
  <c r="C95" i="2"/>
  <c r="G95" i="2" s="1"/>
  <c r="H95" i="2" s="1"/>
  <c r="C91" i="2"/>
  <c r="G91" i="2" s="1"/>
  <c r="H91" i="2" s="1"/>
  <c r="C87" i="2"/>
  <c r="G87" i="2" s="1"/>
  <c r="H87" i="2" s="1"/>
  <c r="C83" i="2"/>
  <c r="G83" i="2" s="1"/>
  <c r="H83" i="2" s="1"/>
  <c r="C79" i="2"/>
  <c r="G79" i="2" s="1"/>
  <c r="H79" i="2" s="1"/>
  <c r="C75" i="2"/>
  <c r="G75" i="2" s="1"/>
  <c r="H75" i="2" s="1"/>
  <c r="C71" i="2"/>
  <c r="G71" i="2" s="1"/>
  <c r="H71" i="2" s="1"/>
  <c r="C67" i="2"/>
  <c r="G67" i="2" s="1"/>
  <c r="H67" i="2" s="1"/>
  <c r="C63" i="2"/>
  <c r="G63" i="2" s="1"/>
  <c r="H63" i="2" s="1"/>
  <c r="C59" i="2"/>
  <c r="G59" i="2" s="1"/>
  <c r="H59" i="2" s="1"/>
  <c r="C55" i="2"/>
  <c r="G55" i="2" s="1"/>
  <c r="H55" i="2" s="1"/>
  <c r="C51" i="2"/>
  <c r="G51" i="2" s="1"/>
  <c r="H51" i="2" s="1"/>
  <c r="C47" i="2"/>
  <c r="C43" i="2"/>
  <c r="G43" i="2" s="1"/>
  <c r="H43" i="2" s="1"/>
  <c r="C39" i="2"/>
  <c r="G39" i="2" s="1"/>
  <c r="H39" i="2" s="1"/>
  <c r="C35" i="2"/>
  <c r="G35" i="2" s="1"/>
  <c r="H35" i="2" s="1"/>
  <c r="C31" i="2"/>
  <c r="G31" i="2" s="1"/>
  <c r="H31" i="2" s="1"/>
  <c r="C27" i="2"/>
  <c r="G27" i="2" s="1"/>
  <c r="H27" i="2" s="1"/>
  <c r="C23" i="2"/>
  <c r="G23" i="2" s="1"/>
  <c r="H23" i="2" s="1"/>
  <c r="C19" i="2"/>
  <c r="G19" i="2" s="1"/>
  <c r="H19" i="2" s="1"/>
  <c r="C15" i="2"/>
  <c r="G15" i="2" s="1"/>
  <c r="H15" i="2" s="1"/>
  <c r="C11" i="2"/>
  <c r="G11" i="2" s="1"/>
  <c r="H11" i="2" s="1"/>
  <c r="C9" i="2"/>
  <c r="B479" i="2"/>
  <c r="C476" i="2"/>
  <c r="G476" i="2" s="1"/>
  <c r="H476" i="2" s="1"/>
  <c r="B475" i="2"/>
  <c r="C472" i="2"/>
  <c r="G472" i="2" s="1"/>
  <c r="H472" i="2" s="1"/>
  <c r="B471" i="2"/>
  <c r="N471" i="2" s="1"/>
  <c r="C468" i="2"/>
  <c r="G468" i="2" s="1"/>
  <c r="H468" i="2" s="1"/>
  <c r="B467" i="2"/>
  <c r="C464" i="2"/>
  <c r="G464" i="2" s="1"/>
  <c r="H464" i="2" s="1"/>
  <c r="B463" i="2"/>
  <c r="C460" i="2"/>
  <c r="G460" i="2" s="1"/>
  <c r="H460" i="2" s="1"/>
  <c r="B459" i="2"/>
  <c r="C456" i="2"/>
  <c r="G456" i="2" s="1"/>
  <c r="H456" i="2" s="1"/>
  <c r="B455" i="2"/>
  <c r="N455" i="2" s="1"/>
  <c r="C452" i="2"/>
  <c r="G452" i="2" s="1"/>
  <c r="H452" i="2" s="1"/>
  <c r="B451" i="2"/>
  <c r="C448" i="2"/>
  <c r="G448" i="2" s="1"/>
  <c r="H448" i="2" s="1"/>
  <c r="B447" i="2"/>
  <c r="C444" i="2"/>
  <c r="G444" i="2" s="1"/>
  <c r="H444" i="2" s="1"/>
  <c r="B443" i="2"/>
  <c r="C440" i="2"/>
  <c r="G440" i="2" s="1"/>
  <c r="H440" i="2" s="1"/>
  <c r="B439" i="2"/>
  <c r="N439" i="2" s="1"/>
  <c r="C436" i="2"/>
  <c r="G436" i="2" s="1"/>
  <c r="H436" i="2" s="1"/>
  <c r="B435" i="2"/>
  <c r="C432" i="2"/>
  <c r="G432" i="2" s="1"/>
  <c r="H432" i="2" s="1"/>
  <c r="B431" i="2"/>
  <c r="C428" i="2"/>
  <c r="G428" i="2" s="1"/>
  <c r="H428" i="2" s="1"/>
  <c r="B427" i="2"/>
  <c r="C424" i="2"/>
  <c r="G424" i="2" s="1"/>
  <c r="H424" i="2" s="1"/>
  <c r="B423" i="2"/>
  <c r="N423" i="2" s="1"/>
  <c r="C420" i="2"/>
  <c r="G420" i="2" s="1"/>
  <c r="H420" i="2" s="1"/>
  <c r="B419" i="2"/>
  <c r="C416" i="2"/>
  <c r="G416" i="2" s="1"/>
  <c r="H416" i="2" s="1"/>
  <c r="B415" i="2"/>
  <c r="C412" i="2"/>
  <c r="G412" i="2" s="1"/>
  <c r="H412" i="2" s="1"/>
  <c r="B411" i="2"/>
  <c r="C408" i="2"/>
  <c r="G408" i="2" s="1"/>
  <c r="H408" i="2" s="1"/>
  <c r="B407" i="2"/>
  <c r="N407" i="2" s="1"/>
  <c r="C404" i="2"/>
  <c r="G404" i="2" s="1"/>
  <c r="H404" i="2" s="1"/>
  <c r="B403" i="2"/>
  <c r="C400" i="2"/>
  <c r="G400" i="2" s="1"/>
  <c r="H400" i="2" s="1"/>
  <c r="B399" i="2"/>
  <c r="C396" i="2"/>
  <c r="G396" i="2" s="1"/>
  <c r="H396" i="2" s="1"/>
  <c r="B395" i="2"/>
  <c r="C392" i="2"/>
  <c r="G392" i="2" s="1"/>
  <c r="H392" i="2" s="1"/>
  <c r="B391" i="2"/>
  <c r="C388" i="2"/>
  <c r="G388" i="2" s="1"/>
  <c r="H388" i="2" s="1"/>
  <c r="B476" i="2"/>
  <c r="B472" i="2"/>
  <c r="B468" i="2"/>
  <c r="B464" i="2"/>
  <c r="B460" i="2"/>
  <c r="B456" i="2"/>
  <c r="N456" i="2" s="1"/>
  <c r="B452" i="2"/>
  <c r="B448" i="2"/>
  <c r="B444" i="2"/>
  <c r="B440" i="2"/>
  <c r="B436" i="2"/>
  <c r="B432" i="2"/>
  <c r="B428" i="2"/>
  <c r="B424" i="2"/>
  <c r="N424" i="2" s="1"/>
  <c r="B420" i="2"/>
  <c r="B416" i="2"/>
  <c r="B412" i="2"/>
  <c r="B408" i="2"/>
  <c r="B404" i="2"/>
  <c r="B400" i="2"/>
  <c r="B396" i="2"/>
  <c r="B392" i="2"/>
  <c r="N392" i="2" s="1"/>
  <c r="B388" i="2"/>
  <c r="B384" i="2"/>
  <c r="C478" i="2"/>
  <c r="G478" i="2" s="1"/>
  <c r="H478" i="2" s="1"/>
  <c r="B477" i="2"/>
  <c r="C474" i="2"/>
  <c r="G474" i="2" s="1"/>
  <c r="H474" i="2" s="1"/>
  <c r="B473" i="2"/>
  <c r="C470" i="2"/>
  <c r="G470" i="2" s="1"/>
  <c r="H470" i="2" s="1"/>
  <c r="B469" i="2"/>
  <c r="N469" i="2" s="1"/>
  <c r="C466" i="2"/>
  <c r="G466" i="2" s="1"/>
  <c r="H466" i="2" s="1"/>
  <c r="B465" i="2"/>
  <c r="N465" i="2" s="1"/>
  <c r="C462" i="2"/>
  <c r="G462" i="2" s="1"/>
  <c r="H462" i="2" s="1"/>
  <c r="B461" i="2"/>
  <c r="C458" i="2"/>
  <c r="G458" i="2" s="1"/>
  <c r="H458" i="2" s="1"/>
  <c r="B457" i="2"/>
  <c r="C454" i="2"/>
  <c r="G454" i="2" s="1"/>
  <c r="H454" i="2" s="1"/>
  <c r="B453" i="2"/>
  <c r="C450" i="2"/>
  <c r="G450" i="2" s="1"/>
  <c r="H450" i="2" s="1"/>
  <c r="B449" i="2"/>
  <c r="C446" i="2"/>
  <c r="B445" i="2"/>
  <c r="C442" i="2"/>
  <c r="G442" i="2" s="1"/>
  <c r="H442" i="2" s="1"/>
  <c r="B441" i="2"/>
  <c r="N441" i="2" s="1"/>
  <c r="C438" i="2"/>
  <c r="G438" i="2" s="1"/>
  <c r="H438" i="2" s="1"/>
  <c r="B437" i="2"/>
  <c r="C434" i="2"/>
  <c r="G434" i="2" s="1"/>
  <c r="H434" i="2" s="1"/>
  <c r="B433" i="2"/>
  <c r="C430" i="2"/>
  <c r="G430" i="2" s="1"/>
  <c r="H430" i="2" s="1"/>
  <c r="B429" i="2"/>
  <c r="N429" i="2" s="1"/>
  <c r="C426" i="2"/>
  <c r="G426" i="2" s="1"/>
  <c r="H426" i="2" s="1"/>
  <c r="B425" i="2"/>
  <c r="C422" i="2"/>
  <c r="G422" i="2" s="1"/>
  <c r="H422" i="2" s="1"/>
  <c r="B421" i="2"/>
  <c r="C418" i="2"/>
  <c r="G418" i="2" s="1"/>
  <c r="H418" i="2" s="1"/>
  <c r="B417" i="2"/>
  <c r="C414" i="2"/>
  <c r="G414" i="2" s="1"/>
  <c r="H414" i="2" s="1"/>
  <c r="B413" i="2"/>
  <c r="C410" i="2"/>
  <c r="G410" i="2" s="1"/>
  <c r="H410" i="2" s="1"/>
  <c r="B409" i="2"/>
  <c r="C406" i="2"/>
  <c r="G406" i="2" s="1"/>
  <c r="H406" i="2" s="1"/>
  <c r="B405" i="2"/>
  <c r="C402" i="2"/>
  <c r="G402" i="2" s="1"/>
  <c r="H402" i="2" s="1"/>
  <c r="B401" i="2"/>
  <c r="C398" i="2"/>
  <c r="G398" i="2" s="1"/>
  <c r="H398" i="2" s="1"/>
  <c r="B397" i="2"/>
  <c r="C394" i="2"/>
  <c r="G394" i="2" s="1"/>
  <c r="H394" i="2" s="1"/>
  <c r="B393" i="2"/>
  <c r="C390" i="2"/>
  <c r="G390" i="2" s="1"/>
  <c r="H390" i="2" s="1"/>
  <c r="B389" i="2"/>
  <c r="N389" i="2" s="1"/>
  <c r="O471" i="2"/>
  <c r="O463" i="2"/>
  <c r="B387" i="2"/>
  <c r="C384" i="2"/>
  <c r="G384" i="2" s="1"/>
  <c r="H384" i="2" s="1"/>
  <c r="B383" i="2"/>
  <c r="C380" i="2"/>
  <c r="G380" i="2" s="1"/>
  <c r="H380" i="2" s="1"/>
  <c r="B379" i="2"/>
  <c r="C376" i="2"/>
  <c r="G376" i="2" s="1"/>
  <c r="H376" i="2" s="1"/>
  <c r="B375" i="2"/>
  <c r="C372" i="2"/>
  <c r="G372" i="2" s="1"/>
  <c r="H372" i="2" s="1"/>
  <c r="B371" i="2"/>
  <c r="C368" i="2"/>
  <c r="G368" i="2" s="1"/>
  <c r="H368" i="2" s="1"/>
  <c r="B367" i="2"/>
  <c r="C364" i="2"/>
  <c r="G364" i="2" s="1"/>
  <c r="H364" i="2" s="1"/>
  <c r="B363" i="2"/>
  <c r="N363" i="2" s="1"/>
  <c r="C360" i="2"/>
  <c r="G360" i="2" s="1"/>
  <c r="H360" i="2" s="1"/>
  <c r="B359" i="2"/>
  <c r="C356" i="2"/>
  <c r="G356" i="2" s="1"/>
  <c r="B355" i="2"/>
  <c r="C352" i="2"/>
  <c r="G352" i="2" s="1"/>
  <c r="H352" i="2" s="1"/>
  <c r="B351" i="2"/>
  <c r="C348" i="2"/>
  <c r="G348" i="2" s="1"/>
  <c r="H348" i="2" s="1"/>
  <c r="B347" i="2"/>
  <c r="C344" i="2"/>
  <c r="G344" i="2" s="1"/>
  <c r="H344" i="2" s="1"/>
  <c r="B343" i="2"/>
  <c r="C340" i="2"/>
  <c r="G340" i="2" s="1"/>
  <c r="B339" i="2"/>
  <c r="C336" i="2"/>
  <c r="G336" i="2" s="1"/>
  <c r="H336" i="2" s="1"/>
  <c r="B335" i="2"/>
  <c r="C332" i="2"/>
  <c r="G332" i="2" s="1"/>
  <c r="H332" i="2" s="1"/>
  <c r="B331" i="2"/>
  <c r="N331" i="2" s="1"/>
  <c r="C328" i="2"/>
  <c r="G328" i="2" s="1"/>
  <c r="H328" i="2" s="1"/>
  <c r="B327" i="2"/>
  <c r="C324" i="2"/>
  <c r="G324" i="2" s="1"/>
  <c r="H324" i="2" s="1"/>
  <c r="B323" i="2"/>
  <c r="C320" i="2"/>
  <c r="G320" i="2" s="1"/>
  <c r="H320" i="2" s="1"/>
  <c r="B319" i="2"/>
  <c r="C316" i="2"/>
  <c r="G316" i="2" s="1"/>
  <c r="H316" i="2" s="1"/>
  <c r="B315" i="2"/>
  <c r="C312" i="2"/>
  <c r="G312" i="2" s="1"/>
  <c r="H312" i="2" s="1"/>
  <c r="B311" i="2"/>
  <c r="C308" i="2"/>
  <c r="G308" i="2" s="1"/>
  <c r="H308" i="2" s="1"/>
  <c r="B307" i="2"/>
  <c r="C304" i="2"/>
  <c r="G304" i="2" s="1"/>
  <c r="H304" i="2" s="1"/>
  <c r="B303" i="2"/>
  <c r="C300" i="2"/>
  <c r="G300" i="2" s="1"/>
  <c r="H300" i="2" s="1"/>
  <c r="B299" i="2"/>
  <c r="N299" i="2" s="1"/>
  <c r="C296" i="2"/>
  <c r="G296" i="2" s="1"/>
  <c r="H296" i="2" s="1"/>
  <c r="B295" i="2"/>
  <c r="C292" i="2"/>
  <c r="G292" i="2" s="1"/>
  <c r="H292" i="2" s="1"/>
  <c r="B291" i="2"/>
  <c r="C288" i="2"/>
  <c r="G288" i="2" s="1"/>
  <c r="H288" i="2" s="1"/>
  <c r="B287" i="2"/>
  <c r="C284" i="2"/>
  <c r="G284" i="2" s="1"/>
  <c r="H284" i="2" s="1"/>
  <c r="B283" i="2"/>
  <c r="C280" i="2"/>
  <c r="G280" i="2" s="1"/>
  <c r="H280" i="2" s="1"/>
  <c r="B279" i="2"/>
  <c r="C276" i="2"/>
  <c r="G276" i="2" s="1"/>
  <c r="H276" i="2" s="1"/>
  <c r="B275" i="2"/>
  <c r="C272" i="2"/>
  <c r="G272" i="2" s="1"/>
  <c r="H272" i="2" s="1"/>
  <c r="B271" i="2"/>
  <c r="C268" i="2"/>
  <c r="G268" i="2" s="1"/>
  <c r="H268" i="2" s="1"/>
  <c r="B267" i="2"/>
  <c r="N267" i="2" s="1"/>
  <c r="C264" i="2"/>
  <c r="G264" i="2" s="1"/>
  <c r="H264" i="2" s="1"/>
  <c r="B263" i="2"/>
  <c r="C260" i="2"/>
  <c r="G260" i="2" s="1"/>
  <c r="H260" i="2" s="1"/>
  <c r="B259" i="2"/>
  <c r="C256" i="2"/>
  <c r="G256" i="2" s="1"/>
  <c r="H256" i="2" s="1"/>
  <c r="B255" i="2"/>
  <c r="C252" i="2"/>
  <c r="G252" i="2" s="1"/>
  <c r="H252" i="2" s="1"/>
  <c r="B251" i="2"/>
  <c r="C248" i="2"/>
  <c r="G248" i="2" s="1"/>
  <c r="H248" i="2" s="1"/>
  <c r="B247" i="2"/>
  <c r="C244" i="2"/>
  <c r="G244" i="2" s="1"/>
  <c r="H244" i="2" s="1"/>
  <c r="B243" i="2"/>
  <c r="C240" i="2"/>
  <c r="G240" i="2" s="1"/>
  <c r="H240" i="2" s="1"/>
  <c r="B239" i="2"/>
  <c r="C236" i="2"/>
  <c r="G236" i="2" s="1"/>
  <c r="H236" i="2" s="1"/>
  <c r="B235" i="2"/>
  <c r="N235" i="2" s="1"/>
  <c r="C232" i="2"/>
  <c r="G232" i="2" s="1"/>
  <c r="H232" i="2" s="1"/>
  <c r="B231" i="2"/>
  <c r="C228" i="2"/>
  <c r="G228" i="2" s="1"/>
  <c r="H228" i="2" s="1"/>
  <c r="B227" i="2"/>
  <c r="C224" i="2"/>
  <c r="G224" i="2" s="1"/>
  <c r="H224" i="2" s="1"/>
  <c r="B223" i="2"/>
  <c r="C220" i="2"/>
  <c r="G220" i="2" s="1"/>
  <c r="H220" i="2" s="1"/>
  <c r="B219" i="2"/>
  <c r="C216" i="2"/>
  <c r="G216" i="2" s="1"/>
  <c r="H216" i="2" s="1"/>
  <c r="B215" i="2"/>
  <c r="C212" i="2"/>
  <c r="G212" i="2" s="1"/>
  <c r="H212" i="2" s="1"/>
  <c r="B211" i="2"/>
  <c r="C208" i="2"/>
  <c r="G208" i="2" s="1"/>
  <c r="H208" i="2" s="1"/>
  <c r="B207" i="2"/>
  <c r="C204" i="2"/>
  <c r="G204" i="2" s="1"/>
  <c r="H204" i="2" s="1"/>
  <c r="B203" i="2"/>
  <c r="N203" i="2" s="1"/>
  <c r="C200" i="2"/>
  <c r="G200" i="2" s="1"/>
  <c r="H200" i="2" s="1"/>
  <c r="B199" i="2"/>
  <c r="C196" i="2"/>
  <c r="G196" i="2" s="1"/>
  <c r="H196" i="2" s="1"/>
  <c r="B195" i="2"/>
  <c r="C192" i="2"/>
  <c r="G192" i="2" s="1"/>
  <c r="H192" i="2" s="1"/>
  <c r="B191" i="2"/>
  <c r="C188" i="2"/>
  <c r="G188" i="2" s="1"/>
  <c r="H188" i="2" s="1"/>
  <c r="B187" i="2"/>
  <c r="C184" i="2"/>
  <c r="G184" i="2" s="1"/>
  <c r="H184" i="2" s="1"/>
  <c r="B183" i="2"/>
  <c r="C180" i="2"/>
  <c r="G180" i="2" s="1"/>
  <c r="H180" i="2" s="1"/>
  <c r="B179" i="2"/>
  <c r="C176" i="2"/>
  <c r="G176" i="2" s="1"/>
  <c r="H176" i="2" s="1"/>
  <c r="B175" i="2"/>
  <c r="C172" i="2"/>
  <c r="G172" i="2" s="1"/>
  <c r="H172" i="2" s="1"/>
  <c r="B171" i="2"/>
  <c r="N171" i="2" s="1"/>
  <c r="C168" i="2"/>
  <c r="G168" i="2" s="1"/>
  <c r="H168" i="2" s="1"/>
  <c r="B167" i="2"/>
  <c r="C164" i="2"/>
  <c r="G164" i="2" s="1"/>
  <c r="H164" i="2" s="1"/>
  <c r="B163" i="2"/>
  <c r="C160" i="2"/>
  <c r="G160" i="2" s="1"/>
  <c r="H160" i="2" s="1"/>
  <c r="B159" i="2"/>
  <c r="C156" i="2"/>
  <c r="G156" i="2" s="1"/>
  <c r="H156" i="2" s="1"/>
  <c r="B155" i="2"/>
  <c r="C152" i="2"/>
  <c r="G152" i="2" s="1"/>
  <c r="H152" i="2" s="1"/>
  <c r="B151" i="2"/>
  <c r="C148" i="2"/>
  <c r="G148" i="2" s="1"/>
  <c r="H148" i="2" s="1"/>
  <c r="B147" i="2"/>
  <c r="C144" i="2"/>
  <c r="G144" i="2" s="1"/>
  <c r="H144" i="2" s="1"/>
  <c r="B143" i="2"/>
  <c r="C140" i="2"/>
  <c r="G140" i="2" s="1"/>
  <c r="H140" i="2" s="1"/>
  <c r="B139" i="2"/>
  <c r="N139" i="2" s="1"/>
  <c r="C136" i="2"/>
  <c r="G136" i="2" s="1"/>
  <c r="H136" i="2" s="1"/>
  <c r="B135" i="2"/>
  <c r="C132" i="2"/>
  <c r="G132" i="2" s="1"/>
  <c r="H132" i="2" s="1"/>
  <c r="B131" i="2"/>
  <c r="C128" i="2"/>
  <c r="G128" i="2" s="1"/>
  <c r="H128" i="2" s="1"/>
  <c r="B127" i="2"/>
  <c r="C124" i="2"/>
  <c r="G124" i="2" s="1"/>
  <c r="H124" i="2" s="1"/>
  <c r="B123" i="2"/>
  <c r="C120" i="2"/>
  <c r="G120" i="2" s="1"/>
  <c r="H120" i="2" s="1"/>
  <c r="B119" i="2"/>
  <c r="C116" i="2"/>
  <c r="G116" i="2" s="1"/>
  <c r="H116" i="2" s="1"/>
  <c r="B115" i="2"/>
  <c r="C112" i="2"/>
  <c r="G112" i="2" s="1"/>
  <c r="H112" i="2" s="1"/>
  <c r="B111" i="2"/>
  <c r="C108" i="2"/>
  <c r="G108" i="2" s="1"/>
  <c r="H108" i="2" s="1"/>
  <c r="B107" i="2"/>
  <c r="N107" i="2" s="1"/>
  <c r="C104" i="2"/>
  <c r="G104" i="2" s="1"/>
  <c r="H104" i="2" s="1"/>
  <c r="B103" i="2"/>
  <c r="C100" i="2"/>
  <c r="G100" i="2" s="1"/>
  <c r="H100" i="2" s="1"/>
  <c r="B99" i="2"/>
  <c r="C96" i="2"/>
  <c r="G96" i="2" s="1"/>
  <c r="H96" i="2" s="1"/>
  <c r="B95" i="2"/>
  <c r="C92" i="2"/>
  <c r="G92" i="2" s="1"/>
  <c r="H92" i="2" s="1"/>
  <c r="B91" i="2"/>
  <c r="C88" i="2"/>
  <c r="G88" i="2" s="1"/>
  <c r="H88" i="2" s="1"/>
  <c r="B87" i="2"/>
  <c r="C84" i="2"/>
  <c r="G84" i="2" s="1"/>
  <c r="H84" i="2" s="1"/>
  <c r="B83" i="2"/>
  <c r="C80" i="2"/>
  <c r="G80" i="2" s="1"/>
  <c r="H80" i="2" s="1"/>
  <c r="B79" i="2"/>
  <c r="C76" i="2"/>
  <c r="G76" i="2" s="1"/>
  <c r="H76" i="2" s="1"/>
  <c r="B75" i="2"/>
  <c r="N75" i="2" s="1"/>
  <c r="C72" i="2"/>
  <c r="G72" i="2" s="1"/>
  <c r="H72" i="2" s="1"/>
  <c r="B71" i="2"/>
  <c r="C68" i="2"/>
  <c r="G68" i="2" s="1"/>
  <c r="H68" i="2" s="1"/>
  <c r="B67" i="2"/>
  <c r="C64" i="2"/>
  <c r="G64" i="2" s="1"/>
  <c r="H64" i="2" s="1"/>
  <c r="B63" i="2"/>
  <c r="C60" i="2"/>
  <c r="G60" i="2" s="1"/>
  <c r="H60" i="2" s="1"/>
  <c r="B59" i="2"/>
  <c r="C56" i="2"/>
  <c r="G56" i="2" s="1"/>
  <c r="H56" i="2" s="1"/>
  <c r="B55" i="2"/>
  <c r="C52" i="2"/>
  <c r="G52" i="2" s="1"/>
  <c r="H52" i="2" s="1"/>
  <c r="B51" i="2"/>
  <c r="C48" i="2"/>
  <c r="G48" i="2" s="1"/>
  <c r="H48" i="2" s="1"/>
  <c r="B380" i="2"/>
  <c r="B376" i="2"/>
  <c r="B372" i="2"/>
  <c r="B368" i="2"/>
  <c r="N368" i="2" s="1"/>
  <c r="B364" i="2"/>
  <c r="B360" i="2"/>
  <c r="B356" i="2"/>
  <c r="B352" i="2"/>
  <c r="N352" i="2" s="1"/>
  <c r="B348" i="2"/>
  <c r="B344" i="2"/>
  <c r="B340" i="2"/>
  <c r="B336" i="2"/>
  <c r="N336" i="2" s="1"/>
  <c r="B332" i="2"/>
  <c r="B328" i="2"/>
  <c r="B324" i="2"/>
  <c r="B320" i="2"/>
  <c r="N320" i="2" s="1"/>
  <c r="B316" i="2"/>
  <c r="B312" i="2"/>
  <c r="B308" i="2"/>
  <c r="B304" i="2"/>
  <c r="N304" i="2" s="1"/>
  <c r="B300" i="2"/>
  <c r="B296" i="2"/>
  <c r="B292" i="2"/>
  <c r="B288" i="2"/>
  <c r="N288" i="2" s="1"/>
  <c r="B284" i="2"/>
  <c r="B280" i="2"/>
  <c r="B276" i="2"/>
  <c r="B272" i="2"/>
  <c r="B268" i="2"/>
  <c r="B264" i="2"/>
  <c r="B260" i="2"/>
  <c r="B256" i="2"/>
  <c r="N256" i="2" s="1"/>
  <c r="B252" i="2"/>
  <c r="B248" i="2"/>
  <c r="B244" i="2"/>
  <c r="B240" i="2"/>
  <c r="N240" i="2" s="1"/>
  <c r="B236" i="2"/>
  <c r="B232" i="2"/>
  <c r="B228" i="2"/>
  <c r="B224" i="2"/>
  <c r="N224" i="2" s="1"/>
  <c r="B220" i="2"/>
  <c r="B216" i="2"/>
  <c r="B212" i="2"/>
  <c r="B208" i="2"/>
  <c r="N208" i="2" s="1"/>
  <c r="B204" i="2"/>
  <c r="B200" i="2"/>
  <c r="B196" i="2"/>
  <c r="B192" i="2"/>
  <c r="N192" i="2" s="1"/>
  <c r="B188" i="2"/>
  <c r="B184" i="2"/>
  <c r="B180" i="2"/>
  <c r="B176" i="2"/>
  <c r="N176" i="2" s="1"/>
  <c r="B172" i="2"/>
  <c r="B168" i="2"/>
  <c r="B164" i="2"/>
  <c r="B160" i="2"/>
  <c r="N160" i="2" s="1"/>
  <c r="B156" i="2"/>
  <c r="B152" i="2"/>
  <c r="B148" i="2"/>
  <c r="B144" i="2"/>
  <c r="N144" i="2" s="1"/>
  <c r="B140" i="2"/>
  <c r="B136" i="2"/>
  <c r="B132" i="2"/>
  <c r="B128" i="2"/>
  <c r="N128" i="2" s="1"/>
  <c r="B124" i="2"/>
  <c r="B120" i="2"/>
  <c r="B116" i="2"/>
  <c r="B112" i="2"/>
  <c r="N112" i="2" s="1"/>
  <c r="B108" i="2"/>
  <c r="B104" i="2"/>
  <c r="B100" i="2"/>
  <c r="B96" i="2"/>
  <c r="N96" i="2" s="1"/>
  <c r="B92" i="2"/>
  <c r="B88" i="2"/>
  <c r="B84" i="2"/>
  <c r="B80" i="2"/>
  <c r="N80" i="2" s="1"/>
  <c r="B76" i="2"/>
  <c r="B72" i="2"/>
  <c r="B68" i="2"/>
  <c r="B64" i="2"/>
  <c r="N64" i="2" s="1"/>
  <c r="C61" i="2"/>
  <c r="G61" i="2" s="1"/>
  <c r="H61" i="2" s="1"/>
  <c r="B60" i="2"/>
  <c r="N60" i="2" s="1"/>
  <c r="C57" i="2"/>
  <c r="G57" i="2" s="1"/>
  <c r="H57" i="2" s="1"/>
  <c r="B56" i="2"/>
  <c r="N56" i="2" s="1"/>
  <c r="C53" i="2"/>
  <c r="G53" i="2" s="1"/>
  <c r="H53" i="2" s="1"/>
  <c r="B52" i="2"/>
  <c r="N52" i="2" s="1"/>
  <c r="C49" i="2"/>
  <c r="G49" i="2" s="1"/>
  <c r="H49" i="2" s="1"/>
  <c r="B48" i="2"/>
  <c r="N48" i="2" s="1"/>
  <c r="C386" i="2"/>
  <c r="G386" i="2" s="1"/>
  <c r="H386" i="2" s="1"/>
  <c r="B385" i="2"/>
  <c r="C382" i="2"/>
  <c r="G382" i="2" s="1"/>
  <c r="H382" i="2" s="1"/>
  <c r="B381" i="2"/>
  <c r="C378" i="2"/>
  <c r="G378" i="2" s="1"/>
  <c r="H378" i="2" s="1"/>
  <c r="B377" i="2"/>
  <c r="C374" i="2"/>
  <c r="G374" i="2" s="1"/>
  <c r="H374" i="2" s="1"/>
  <c r="B373" i="2"/>
  <c r="C370" i="2"/>
  <c r="G370" i="2" s="1"/>
  <c r="H370" i="2" s="1"/>
  <c r="B369" i="2"/>
  <c r="C366" i="2"/>
  <c r="B365" i="2"/>
  <c r="N365" i="2" s="1"/>
  <c r="C362" i="2"/>
  <c r="G362" i="2" s="1"/>
  <c r="H362" i="2" s="1"/>
  <c r="B361" i="2"/>
  <c r="C358" i="2"/>
  <c r="G358" i="2" s="1"/>
  <c r="H358" i="2" s="1"/>
  <c r="B357" i="2"/>
  <c r="C354" i="2"/>
  <c r="G354" i="2" s="1"/>
  <c r="H354" i="2" s="1"/>
  <c r="B353" i="2"/>
  <c r="C350" i="2"/>
  <c r="G350" i="2" s="1"/>
  <c r="H350" i="2" s="1"/>
  <c r="B349" i="2"/>
  <c r="C346" i="2"/>
  <c r="G346" i="2" s="1"/>
  <c r="H346" i="2" s="1"/>
  <c r="B345" i="2"/>
  <c r="C342" i="2"/>
  <c r="G342" i="2" s="1"/>
  <c r="H342" i="2" s="1"/>
  <c r="B341" i="2"/>
  <c r="C338" i="2"/>
  <c r="B337" i="2"/>
  <c r="C334" i="2"/>
  <c r="B333" i="2"/>
  <c r="N333" i="2" s="1"/>
  <c r="C330" i="2"/>
  <c r="G330" i="2" s="1"/>
  <c r="H330" i="2" s="1"/>
  <c r="B329" i="2"/>
  <c r="C326" i="2"/>
  <c r="G326" i="2" s="1"/>
  <c r="H326" i="2" s="1"/>
  <c r="B325" i="2"/>
  <c r="C322" i="2"/>
  <c r="G322" i="2" s="1"/>
  <c r="H322" i="2" s="1"/>
  <c r="B321" i="2"/>
  <c r="C318" i="2"/>
  <c r="G318" i="2" s="1"/>
  <c r="H318" i="2" s="1"/>
  <c r="B317" i="2"/>
  <c r="C314" i="2"/>
  <c r="G314" i="2" s="1"/>
  <c r="H314" i="2" s="1"/>
  <c r="B313" i="2"/>
  <c r="C310" i="2"/>
  <c r="G310" i="2" s="1"/>
  <c r="H310" i="2" s="1"/>
  <c r="B309" i="2"/>
  <c r="C306" i="2"/>
  <c r="G306" i="2" s="1"/>
  <c r="H306" i="2" s="1"/>
  <c r="B305" i="2"/>
  <c r="C302" i="2"/>
  <c r="B301" i="2"/>
  <c r="N301" i="2" s="1"/>
  <c r="C298" i="2"/>
  <c r="G298" i="2" s="1"/>
  <c r="H298" i="2" s="1"/>
  <c r="B297" i="2"/>
  <c r="C294" i="2"/>
  <c r="B293" i="2"/>
  <c r="C290" i="2"/>
  <c r="G290" i="2" s="1"/>
  <c r="H290" i="2" s="1"/>
  <c r="B289" i="2"/>
  <c r="C286" i="2"/>
  <c r="G286" i="2" s="1"/>
  <c r="H286" i="2" s="1"/>
  <c r="B285" i="2"/>
  <c r="C282" i="2"/>
  <c r="G282" i="2" s="1"/>
  <c r="H282" i="2" s="1"/>
  <c r="B281" i="2"/>
  <c r="C278" i="2"/>
  <c r="G278" i="2" s="1"/>
  <c r="H278" i="2" s="1"/>
  <c r="B277" i="2"/>
  <c r="C274" i="2"/>
  <c r="B273" i="2"/>
  <c r="C270" i="2"/>
  <c r="G270" i="2" s="1"/>
  <c r="H270" i="2" s="1"/>
  <c r="B269" i="2"/>
  <c r="N269" i="2" s="1"/>
  <c r="C266" i="2"/>
  <c r="G266" i="2" s="1"/>
  <c r="H266" i="2" s="1"/>
  <c r="B265" i="2"/>
  <c r="C262" i="2"/>
  <c r="G262" i="2" s="1"/>
  <c r="H262" i="2" s="1"/>
  <c r="B261" i="2"/>
  <c r="C258" i="2"/>
  <c r="B257" i="2"/>
  <c r="C254" i="2"/>
  <c r="G254" i="2" s="1"/>
  <c r="H254" i="2" s="1"/>
  <c r="B253" i="2"/>
  <c r="C250" i="2"/>
  <c r="G250" i="2" s="1"/>
  <c r="H250" i="2" s="1"/>
  <c r="B249" i="2"/>
  <c r="C246" i="2"/>
  <c r="B245" i="2"/>
  <c r="C242" i="2"/>
  <c r="G242" i="2" s="1"/>
  <c r="H242" i="2" s="1"/>
  <c r="B241" i="2"/>
  <c r="C238" i="2"/>
  <c r="B237" i="2"/>
  <c r="N237" i="2" s="1"/>
  <c r="C234" i="2"/>
  <c r="G234" i="2" s="1"/>
  <c r="H234" i="2" s="1"/>
  <c r="B233" i="2"/>
  <c r="C230" i="2"/>
  <c r="B229" i="2"/>
  <c r="C226" i="2"/>
  <c r="G226" i="2" s="1"/>
  <c r="H226" i="2" s="1"/>
  <c r="B225" i="2"/>
  <c r="C222" i="2"/>
  <c r="G222" i="2" s="1"/>
  <c r="H222" i="2" s="1"/>
  <c r="B221" i="2"/>
  <c r="C218" i="2"/>
  <c r="G218" i="2" s="1"/>
  <c r="H218" i="2" s="1"/>
  <c r="B217" i="2"/>
  <c r="C214" i="2"/>
  <c r="G214" i="2" s="1"/>
  <c r="H214" i="2" s="1"/>
  <c r="B213" i="2"/>
  <c r="C210" i="2"/>
  <c r="G210" i="2" s="1"/>
  <c r="H210" i="2" s="1"/>
  <c r="B209" i="2"/>
  <c r="C206" i="2"/>
  <c r="G206" i="2" s="1"/>
  <c r="H206" i="2" s="1"/>
  <c r="B205" i="2"/>
  <c r="N205" i="2" s="1"/>
  <c r="C202" i="2"/>
  <c r="G202" i="2" s="1"/>
  <c r="H202" i="2" s="1"/>
  <c r="B201" i="2"/>
  <c r="C198" i="2"/>
  <c r="G198" i="2" s="1"/>
  <c r="H198" i="2" s="1"/>
  <c r="B197" i="2"/>
  <c r="C194" i="2"/>
  <c r="G194" i="2" s="1"/>
  <c r="H194" i="2" s="1"/>
  <c r="B193" i="2"/>
  <c r="C190" i="2"/>
  <c r="B189" i="2"/>
  <c r="C186" i="2"/>
  <c r="G186" i="2" s="1"/>
  <c r="H186" i="2" s="1"/>
  <c r="B185" i="2"/>
  <c r="C182" i="2"/>
  <c r="B181" i="2"/>
  <c r="C178" i="2"/>
  <c r="B177" i="2"/>
  <c r="C174" i="2"/>
  <c r="B173" i="2"/>
  <c r="N173" i="2" s="1"/>
  <c r="C170" i="2"/>
  <c r="G170" i="2" s="1"/>
  <c r="H170" i="2" s="1"/>
  <c r="B169" i="2"/>
  <c r="C166" i="2"/>
  <c r="G166" i="2" s="1"/>
  <c r="H166" i="2" s="1"/>
  <c r="B165" i="2"/>
  <c r="C162" i="2"/>
  <c r="G162" i="2" s="1"/>
  <c r="H162" i="2" s="1"/>
  <c r="B161" i="2"/>
  <c r="C158" i="2"/>
  <c r="G158" i="2" s="1"/>
  <c r="H158" i="2" s="1"/>
  <c r="B157" i="2"/>
  <c r="C154" i="2"/>
  <c r="G154" i="2" s="1"/>
  <c r="H154" i="2" s="1"/>
  <c r="B153" i="2"/>
  <c r="C150" i="2"/>
  <c r="G150" i="2" s="1"/>
  <c r="H150" i="2" s="1"/>
  <c r="B149" i="2"/>
  <c r="C146" i="2"/>
  <c r="G146" i="2" s="1"/>
  <c r="H146" i="2" s="1"/>
  <c r="B145" i="2"/>
  <c r="C142" i="2"/>
  <c r="G142" i="2" s="1"/>
  <c r="H142" i="2" s="1"/>
  <c r="B141" i="2"/>
  <c r="N141" i="2" s="1"/>
  <c r="C138" i="2"/>
  <c r="G138" i="2" s="1"/>
  <c r="H138" i="2" s="1"/>
  <c r="B137" i="2"/>
  <c r="C134" i="2"/>
  <c r="G134" i="2" s="1"/>
  <c r="H134" i="2" s="1"/>
  <c r="B133" i="2"/>
  <c r="C130" i="2"/>
  <c r="B129" i="2"/>
  <c r="C126" i="2"/>
  <c r="B125" i="2"/>
  <c r="C122" i="2"/>
  <c r="B121" i="2"/>
  <c r="C118" i="2"/>
  <c r="B117" i="2"/>
  <c r="C114" i="2"/>
  <c r="B113" i="2"/>
  <c r="C110" i="2"/>
  <c r="B109" i="2"/>
  <c r="N109" i="2" s="1"/>
  <c r="C106" i="2"/>
  <c r="G106" i="2" s="1"/>
  <c r="H106" i="2" s="1"/>
  <c r="B105" i="2"/>
  <c r="C102" i="2"/>
  <c r="B101" i="2"/>
  <c r="C98" i="2"/>
  <c r="G98" i="2" s="1"/>
  <c r="H98" i="2" s="1"/>
  <c r="B97" i="2"/>
  <c r="C94" i="2"/>
  <c r="G94" i="2" s="1"/>
  <c r="H94" i="2" s="1"/>
  <c r="B93" i="2"/>
  <c r="C90" i="2"/>
  <c r="G90" i="2" s="1"/>
  <c r="H90" i="2" s="1"/>
  <c r="B89" i="2"/>
  <c r="C86" i="2"/>
  <c r="G86" i="2" s="1"/>
  <c r="H86" i="2" s="1"/>
  <c r="B85" i="2"/>
  <c r="C82" i="2"/>
  <c r="G82" i="2" s="1"/>
  <c r="H82" i="2" s="1"/>
  <c r="B81" i="2"/>
  <c r="C78" i="2"/>
  <c r="G78" i="2" s="1"/>
  <c r="H78" i="2" s="1"/>
  <c r="B77" i="2"/>
  <c r="N77" i="2" s="1"/>
  <c r="C74" i="2"/>
  <c r="G74" i="2" s="1"/>
  <c r="H74" i="2" s="1"/>
  <c r="B73" i="2"/>
  <c r="C70" i="2"/>
  <c r="G70" i="2" s="1"/>
  <c r="H70" i="2" s="1"/>
  <c r="B69" i="2"/>
  <c r="C66" i="2"/>
  <c r="B65" i="2"/>
  <c r="C62" i="2"/>
  <c r="G62" i="2" s="1"/>
  <c r="H62" i="2" s="1"/>
  <c r="B61" i="2"/>
  <c r="C58" i="2"/>
  <c r="B57" i="2"/>
  <c r="C54" i="2"/>
  <c r="B53" i="2"/>
  <c r="C50" i="2"/>
  <c r="G50" i="2" s="1"/>
  <c r="H50" i="2" s="1"/>
  <c r="B49" i="2"/>
  <c r="C46" i="2"/>
  <c r="N318" i="2"/>
  <c r="N282" i="2"/>
  <c r="N198" i="2"/>
  <c r="C42" i="2"/>
  <c r="G42" i="2" s="1"/>
  <c r="H42" i="2" s="1"/>
  <c r="C38" i="2"/>
  <c r="G38" i="2" s="1"/>
  <c r="H38" i="2" s="1"/>
  <c r="C34" i="2"/>
  <c r="G34" i="2" s="1"/>
  <c r="H34" i="2" s="1"/>
  <c r="C30" i="2"/>
  <c r="G30" i="2" s="1"/>
  <c r="H30" i="2" s="1"/>
  <c r="C26" i="2"/>
  <c r="G26" i="2" s="1"/>
  <c r="H26" i="2" s="1"/>
  <c r="C22" i="2"/>
  <c r="G22" i="2" s="1"/>
  <c r="H22" i="2" s="1"/>
  <c r="C18" i="2"/>
  <c r="G18" i="2" s="1"/>
  <c r="H18" i="2" s="1"/>
  <c r="B47" i="2"/>
  <c r="N47" i="2" s="1"/>
  <c r="C44" i="2"/>
  <c r="G44" i="2" s="1"/>
  <c r="H44" i="2" s="1"/>
  <c r="B43" i="2"/>
  <c r="C40" i="2"/>
  <c r="G40" i="2" s="1"/>
  <c r="H40" i="2" s="1"/>
  <c r="B39" i="2"/>
  <c r="C36" i="2"/>
  <c r="G36" i="2" s="1"/>
  <c r="H36" i="2" s="1"/>
  <c r="B35" i="2"/>
  <c r="N35" i="2" s="1"/>
  <c r="C32" i="2"/>
  <c r="G32" i="2" s="1"/>
  <c r="H32" i="2" s="1"/>
  <c r="B31" i="2"/>
  <c r="C28" i="2"/>
  <c r="G28" i="2" s="1"/>
  <c r="H28" i="2" s="1"/>
  <c r="B27" i="2"/>
  <c r="N27" i="2" s="1"/>
  <c r="C24" i="2"/>
  <c r="G24" i="2" s="1"/>
  <c r="H24" i="2" s="1"/>
  <c r="B23" i="2"/>
  <c r="C20" i="2"/>
  <c r="G20" i="2" s="1"/>
  <c r="H20" i="2" s="1"/>
  <c r="B19" i="2"/>
  <c r="C16" i="2"/>
  <c r="G16" i="2" s="1"/>
  <c r="H16" i="2" s="1"/>
  <c r="B15" i="2"/>
  <c r="N15" i="2" s="1"/>
  <c r="C12" i="2"/>
  <c r="G12" i="2" s="1"/>
  <c r="H12" i="2" s="1"/>
  <c r="B11" i="2"/>
  <c r="C45" i="2"/>
  <c r="G45" i="2" s="1"/>
  <c r="H45" i="2" s="1"/>
  <c r="B44" i="2"/>
  <c r="C41" i="2"/>
  <c r="G41" i="2" s="1"/>
  <c r="H41" i="2" s="1"/>
  <c r="B40" i="2"/>
  <c r="C37" i="2"/>
  <c r="G37" i="2" s="1"/>
  <c r="H37" i="2" s="1"/>
  <c r="B36" i="2"/>
  <c r="C33" i="2"/>
  <c r="G33" i="2" s="1"/>
  <c r="H33" i="2" s="1"/>
  <c r="B32" i="2"/>
  <c r="C29" i="2"/>
  <c r="G29" i="2" s="1"/>
  <c r="H29" i="2" s="1"/>
  <c r="B28" i="2"/>
  <c r="C25" i="2"/>
  <c r="G25" i="2" s="1"/>
  <c r="H25" i="2" s="1"/>
  <c r="B24" i="2"/>
  <c r="C21" i="2"/>
  <c r="G21" i="2" s="1"/>
  <c r="H21" i="2" s="1"/>
  <c r="B20" i="2"/>
  <c r="C17" i="2"/>
  <c r="G17" i="2" s="1"/>
  <c r="H17" i="2" s="1"/>
  <c r="B16" i="2"/>
  <c r="C13" i="2"/>
  <c r="G13" i="2" s="1"/>
  <c r="H13" i="2" s="1"/>
  <c r="B12" i="2"/>
  <c r="AC22" i="1" l="1"/>
  <c r="N454" i="2"/>
  <c r="N322" i="2"/>
  <c r="N242" i="2"/>
  <c r="N438" i="2"/>
  <c r="N194" i="2"/>
  <c r="N470" i="2"/>
  <c r="N73" i="2"/>
  <c r="I73" i="2" s="1"/>
  <c r="N105" i="2"/>
  <c r="I105" i="2" s="1"/>
  <c r="N137" i="2"/>
  <c r="N169" i="2"/>
  <c r="N201" i="2"/>
  <c r="N233" i="2"/>
  <c r="N265" i="2"/>
  <c r="N297" i="2"/>
  <c r="N329" i="2"/>
  <c r="I329" i="2" s="1"/>
  <c r="N361" i="2"/>
  <c r="I361" i="2" s="1"/>
  <c r="N390" i="2"/>
  <c r="N422" i="2"/>
  <c r="N393" i="2"/>
  <c r="N473" i="2"/>
  <c r="N154" i="2"/>
  <c r="N59" i="2"/>
  <c r="N91" i="2"/>
  <c r="N123" i="2"/>
  <c r="I123" i="2" s="1"/>
  <c r="N155" i="2"/>
  <c r="I155" i="2" s="1"/>
  <c r="N187" i="2"/>
  <c r="I187" i="2" s="1"/>
  <c r="N219" i="2"/>
  <c r="N251" i="2"/>
  <c r="N283" i="2"/>
  <c r="N315" i="2"/>
  <c r="N347" i="2"/>
  <c r="N379" i="2"/>
  <c r="I379" i="2" s="1"/>
  <c r="N218" i="2"/>
  <c r="I218" i="2" s="1"/>
  <c r="N417" i="2"/>
  <c r="N433" i="2"/>
  <c r="N72" i="2"/>
  <c r="N104" i="2"/>
  <c r="N136" i="2"/>
  <c r="N168" i="2"/>
  <c r="I168" i="2" s="1"/>
  <c r="N200" i="2"/>
  <c r="I200" i="2" s="1"/>
  <c r="N232" i="2"/>
  <c r="I232" i="2" s="1"/>
  <c r="N264" i="2"/>
  <c r="I264" i="2" s="1"/>
  <c r="N296" i="2"/>
  <c r="I296" i="2" s="1"/>
  <c r="N328" i="2"/>
  <c r="N360" i="2"/>
  <c r="N421" i="2"/>
  <c r="N326" i="2"/>
  <c r="N342" i="2"/>
  <c r="I342" i="2" s="1"/>
  <c r="N70" i="2"/>
  <c r="I70" i="2" s="1"/>
  <c r="N31" i="2"/>
  <c r="I31" i="2" s="1"/>
  <c r="N88" i="2"/>
  <c r="N120" i="2"/>
  <c r="N152" i="2"/>
  <c r="N184" i="2"/>
  <c r="N216" i="2"/>
  <c r="I216" i="2" s="1"/>
  <c r="N248" i="2"/>
  <c r="I248" i="2" s="1"/>
  <c r="N280" i="2"/>
  <c r="N312" i="2"/>
  <c r="I312" i="2" s="1"/>
  <c r="N344" i="2"/>
  <c r="N376" i="2"/>
  <c r="N397" i="2"/>
  <c r="N477" i="2"/>
  <c r="N374" i="2"/>
  <c r="N134" i="2"/>
  <c r="I134" i="2" s="1"/>
  <c r="N310" i="2"/>
  <c r="I310" i="2" s="1"/>
  <c r="N19" i="2"/>
  <c r="I19" i="2" s="1"/>
  <c r="N63" i="2"/>
  <c r="I63" i="2" s="1"/>
  <c r="N95" i="2"/>
  <c r="N127" i="2"/>
  <c r="N159" i="2"/>
  <c r="N191" i="2"/>
  <c r="N223" i="2"/>
  <c r="I223" i="2" s="1"/>
  <c r="N255" i="2"/>
  <c r="I255" i="2" s="1"/>
  <c r="N287" i="2"/>
  <c r="I287" i="2" s="1"/>
  <c r="N319" i="2"/>
  <c r="N351" i="2"/>
  <c r="N383" i="2"/>
  <c r="N412" i="2"/>
  <c r="N444" i="2"/>
  <c r="I444" i="2" s="1"/>
  <c r="N476" i="2"/>
  <c r="I476" i="2" s="1"/>
  <c r="N262" i="2"/>
  <c r="I262" i="2" s="1"/>
  <c r="O319" i="2"/>
  <c r="J319" i="2" s="1"/>
  <c r="N100" i="2"/>
  <c r="I100" i="2" s="1"/>
  <c r="N132" i="2"/>
  <c r="N164" i="2"/>
  <c r="N196" i="2"/>
  <c r="N228" i="2"/>
  <c r="N260" i="2"/>
  <c r="I260" i="2" s="1"/>
  <c r="N292" i="2"/>
  <c r="I292" i="2" s="1"/>
  <c r="N324" i="2"/>
  <c r="I324" i="2" s="1"/>
  <c r="N356" i="2"/>
  <c r="N306" i="2"/>
  <c r="N370" i="2"/>
  <c r="N358" i="2"/>
  <c r="N55" i="2"/>
  <c r="I55" i="2" s="1"/>
  <c r="N87" i="2"/>
  <c r="I87" i="2" s="1"/>
  <c r="N119" i="2"/>
  <c r="I119" i="2" s="1"/>
  <c r="N151" i="2"/>
  <c r="I151" i="2" s="1"/>
  <c r="N183" i="2"/>
  <c r="I183" i="2" s="1"/>
  <c r="N215" i="2"/>
  <c r="N247" i="2"/>
  <c r="N279" i="2"/>
  <c r="N311" i="2"/>
  <c r="N343" i="2"/>
  <c r="I343" i="2" s="1"/>
  <c r="N375" i="2"/>
  <c r="I375" i="2" s="1"/>
  <c r="O375" i="2"/>
  <c r="J375" i="2" s="1"/>
  <c r="N425" i="2"/>
  <c r="I425" i="2" s="1"/>
  <c r="N84" i="2"/>
  <c r="N116" i="2"/>
  <c r="N148" i="2"/>
  <c r="N180" i="2"/>
  <c r="I180" i="2" s="1"/>
  <c r="N212" i="2"/>
  <c r="I212" i="2" s="1"/>
  <c r="N276" i="2"/>
  <c r="I276" i="2" s="1"/>
  <c r="N308" i="2"/>
  <c r="I308" i="2" s="1"/>
  <c r="N340" i="2"/>
  <c r="N372" i="2"/>
  <c r="N413" i="2"/>
  <c r="N472" i="2"/>
  <c r="N10" i="2"/>
  <c r="I10" i="2" s="1"/>
  <c r="N403" i="2"/>
  <c r="I403" i="2" s="1"/>
  <c r="N419" i="2"/>
  <c r="I419" i="2" s="1"/>
  <c r="N435" i="2"/>
  <c r="I435" i="2" s="1"/>
  <c r="N451" i="2"/>
  <c r="I451" i="2" s="1"/>
  <c r="N467" i="2"/>
  <c r="N23" i="2"/>
  <c r="N69" i="2"/>
  <c r="N101" i="2"/>
  <c r="I101" i="2" s="1"/>
  <c r="N133" i="2"/>
  <c r="N165" i="2"/>
  <c r="I165" i="2" s="1"/>
  <c r="N197" i="2"/>
  <c r="I197" i="2" s="1"/>
  <c r="N229" i="2"/>
  <c r="I229" i="2" s="1"/>
  <c r="N261" i="2"/>
  <c r="N293" i="2"/>
  <c r="N325" i="2"/>
  <c r="N357" i="2"/>
  <c r="I357" i="2" s="1"/>
  <c r="K18" i="2"/>
  <c r="K154" i="2"/>
  <c r="I154" i="2"/>
  <c r="K234" i="2"/>
  <c r="K330" i="2"/>
  <c r="K402" i="2"/>
  <c r="K211" i="2"/>
  <c r="K129" i="2"/>
  <c r="K225" i="2"/>
  <c r="K461" i="2"/>
  <c r="K22" i="2"/>
  <c r="N74" i="2"/>
  <c r="I74" i="2" s="1"/>
  <c r="N330" i="2"/>
  <c r="I330" i="2" s="1"/>
  <c r="N378" i="2"/>
  <c r="K56" i="2"/>
  <c r="I56" i="2"/>
  <c r="K72" i="2"/>
  <c r="I72" i="2"/>
  <c r="K88" i="2"/>
  <c r="I88" i="2"/>
  <c r="K104" i="2"/>
  <c r="I104" i="2"/>
  <c r="K120" i="2"/>
  <c r="I120" i="2"/>
  <c r="K136" i="2"/>
  <c r="I136" i="2"/>
  <c r="K152" i="2"/>
  <c r="I152" i="2"/>
  <c r="K168" i="2"/>
  <c r="K184" i="2"/>
  <c r="I184" i="2"/>
  <c r="K200" i="2"/>
  <c r="K216" i="2"/>
  <c r="K232" i="2"/>
  <c r="K248" i="2"/>
  <c r="K264" i="2"/>
  <c r="K280" i="2"/>
  <c r="I280" i="2"/>
  <c r="K296" i="2"/>
  <c r="K312" i="2"/>
  <c r="K328" i="2"/>
  <c r="I328" i="2"/>
  <c r="K344" i="2"/>
  <c r="I344" i="2"/>
  <c r="K360" i="2"/>
  <c r="I360" i="2"/>
  <c r="K376" i="2"/>
  <c r="I376" i="2"/>
  <c r="O407" i="2"/>
  <c r="K392" i="2"/>
  <c r="I392" i="2"/>
  <c r="K408" i="2"/>
  <c r="K424" i="2"/>
  <c r="I424" i="2"/>
  <c r="K440" i="2"/>
  <c r="K456" i="2"/>
  <c r="I456" i="2"/>
  <c r="K472" i="2"/>
  <c r="I472" i="2"/>
  <c r="K23" i="2"/>
  <c r="I23" i="2"/>
  <c r="K55" i="2"/>
  <c r="K87" i="2"/>
  <c r="K119" i="2"/>
  <c r="K151" i="2"/>
  <c r="K183" i="2"/>
  <c r="K215" i="2"/>
  <c r="I215" i="2"/>
  <c r="K247" i="2"/>
  <c r="I247" i="2"/>
  <c r="K279" i="2"/>
  <c r="I279" i="2"/>
  <c r="K311" i="2"/>
  <c r="I311" i="2"/>
  <c r="K343" i="2"/>
  <c r="K375" i="2"/>
  <c r="I69" i="2"/>
  <c r="K69" i="2"/>
  <c r="K101" i="2"/>
  <c r="K133" i="2"/>
  <c r="I133" i="2"/>
  <c r="K165" i="2"/>
  <c r="K197" i="2"/>
  <c r="K229" i="2"/>
  <c r="K261" i="2"/>
  <c r="I261" i="2"/>
  <c r="K293" i="2"/>
  <c r="I293" i="2"/>
  <c r="K325" i="2"/>
  <c r="I325" i="2"/>
  <c r="K357" i="2"/>
  <c r="I389" i="2"/>
  <c r="K389" i="2"/>
  <c r="K403" i="2"/>
  <c r="K419" i="2"/>
  <c r="K435" i="2"/>
  <c r="K451" i="2"/>
  <c r="K467" i="2"/>
  <c r="I467" i="2"/>
  <c r="K425" i="2"/>
  <c r="K413" i="2"/>
  <c r="I413" i="2"/>
  <c r="K469" i="2"/>
  <c r="I469" i="2"/>
  <c r="K90" i="2"/>
  <c r="K450" i="2"/>
  <c r="K115" i="2"/>
  <c r="K65" i="2"/>
  <c r="K353" i="2"/>
  <c r="K41" i="2"/>
  <c r="N170" i="2"/>
  <c r="I170" i="2" s="1"/>
  <c r="K26" i="2"/>
  <c r="O87" i="2"/>
  <c r="J87" i="2" s="1"/>
  <c r="O183" i="2"/>
  <c r="J183" i="2" s="1"/>
  <c r="O339" i="2"/>
  <c r="J339" i="2" s="1"/>
  <c r="N46" i="2"/>
  <c r="G46" i="2"/>
  <c r="H46" i="2" s="1"/>
  <c r="K62" i="2"/>
  <c r="K78" i="2"/>
  <c r="K94" i="2"/>
  <c r="N110" i="2"/>
  <c r="G110" i="2"/>
  <c r="H110" i="2" s="1"/>
  <c r="N126" i="2"/>
  <c r="G126" i="2"/>
  <c r="H126" i="2" s="1"/>
  <c r="K142" i="2"/>
  <c r="K158" i="2"/>
  <c r="N174" i="2"/>
  <c r="G174" i="2"/>
  <c r="H174" i="2" s="1"/>
  <c r="N190" i="2"/>
  <c r="G190" i="2"/>
  <c r="H190" i="2" s="1"/>
  <c r="K206" i="2"/>
  <c r="K222" i="2"/>
  <c r="N238" i="2"/>
  <c r="G238" i="2"/>
  <c r="H238" i="2" s="1"/>
  <c r="K254" i="2"/>
  <c r="K270" i="2"/>
  <c r="K286" i="2"/>
  <c r="N302" i="2"/>
  <c r="G302" i="2"/>
  <c r="H302" i="2" s="1"/>
  <c r="K318" i="2"/>
  <c r="I318" i="2"/>
  <c r="N334" i="2"/>
  <c r="G334" i="2"/>
  <c r="H334" i="2" s="1"/>
  <c r="K350" i="2"/>
  <c r="N366" i="2"/>
  <c r="G366" i="2"/>
  <c r="H366" i="2" s="1"/>
  <c r="K382" i="2"/>
  <c r="K57" i="2"/>
  <c r="K390" i="2"/>
  <c r="I390" i="2"/>
  <c r="K406" i="2"/>
  <c r="I406" i="2"/>
  <c r="K422" i="2"/>
  <c r="I422" i="2"/>
  <c r="K438" i="2"/>
  <c r="I438" i="2"/>
  <c r="K454" i="2"/>
  <c r="I454" i="2"/>
  <c r="K470" i="2"/>
  <c r="I470" i="2"/>
  <c r="N396" i="2"/>
  <c r="I396" i="2" s="1"/>
  <c r="N428" i="2"/>
  <c r="N460" i="2"/>
  <c r="I460" i="2" s="1"/>
  <c r="K27" i="2"/>
  <c r="I27" i="2"/>
  <c r="K59" i="2"/>
  <c r="I59" i="2"/>
  <c r="I91" i="2"/>
  <c r="K91" i="2"/>
  <c r="K123" i="2"/>
  <c r="K155" i="2"/>
  <c r="K187" i="2"/>
  <c r="K219" i="2"/>
  <c r="I219" i="2"/>
  <c r="K251" i="2"/>
  <c r="I251" i="2"/>
  <c r="K283" i="2"/>
  <c r="I283" i="2"/>
  <c r="K315" i="2"/>
  <c r="I315" i="2"/>
  <c r="H347" i="2"/>
  <c r="K379" i="2"/>
  <c r="K73" i="2"/>
  <c r="K105" i="2"/>
  <c r="K137" i="2"/>
  <c r="I137" i="2"/>
  <c r="K169" i="2"/>
  <c r="I169" i="2"/>
  <c r="I201" i="2"/>
  <c r="K201" i="2"/>
  <c r="I233" i="2"/>
  <c r="K233" i="2"/>
  <c r="K265" i="2"/>
  <c r="I265" i="2"/>
  <c r="K297" i="2"/>
  <c r="I297" i="2"/>
  <c r="K329" i="2"/>
  <c r="K361" i="2"/>
  <c r="K393" i="2"/>
  <c r="I393" i="2"/>
  <c r="K433" i="2"/>
  <c r="I433" i="2"/>
  <c r="K417" i="2"/>
  <c r="I417" i="2"/>
  <c r="K473" i="2"/>
  <c r="I473" i="2"/>
  <c r="K74" i="2"/>
  <c r="K202" i="2"/>
  <c r="K298" i="2"/>
  <c r="I378" i="2"/>
  <c r="K378" i="2"/>
  <c r="K434" i="2"/>
  <c r="K147" i="2"/>
  <c r="O307" i="2"/>
  <c r="G307" i="2"/>
  <c r="H307" i="2" s="1"/>
  <c r="K289" i="2"/>
  <c r="K36" i="2"/>
  <c r="N234" i="2"/>
  <c r="I234" i="2" s="1"/>
  <c r="K13" i="2"/>
  <c r="K29" i="2"/>
  <c r="K45" i="2"/>
  <c r="K24" i="2"/>
  <c r="K40" i="2"/>
  <c r="K30" i="2"/>
  <c r="N90" i="2"/>
  <c r="I90" i="2" s="1"/>
  <c r="N186" i="2"/>
  <c r="I186" i="2" s="1"/>
  <c r="O247" i="2"/>
  <c r="J247" i="2" s="1"/>
  <c r="O311" i="2"/>
  <c r="J311" i="2" s="1"/>
  <c r="N65" i="2"/>
  <c r="I65" i="2" s="1"/>
  <c r="N97" i="2"/>
  <c r="N129" i="2"/>
  <c r="I129" i="2" s="1"/>
  <c r="N161" i="2"/>
  <c r="N193" i="2"/>
  <c r="I193" i="2" s="1"/>
  <c r="N225" i="2"/>
  <c r="I225" i="2" s="1"/>
  <c r="N257" i="2"/>
  <c r="I257" i="2" s="1"/>
  <c r="N289" i="2"/>
  <c r="I289" i="2" s="1"/>
  <c r="N321" i="2"/>
  <c r="I321" i="2" s="1"/>
  <c r="N353" i="2"/>
  <c r="I353" i="2" s="1"/>
  <c r="N385" i="2"/>
  <c r="K60" i="2"/>
  <c r="I60" i="2"/>
  <c r="K76" i="2"/>
  <c r="K92" i="2"/>
  <c r="K108" i="2"/>
  <c r="K124" i="2"/>
  <c r="K140" i="2"/>
  <c r="K156" i="2"/>
  <c r="K172" i="2"/>
  <c r="K188" i="2"/>
  <c r="K204" i="2"/>
  <c r="K220" i="2"/>
  <c r="K236" i="2"/>
  <c r="K252" i="2"/>
  <c r="K268" i="2"/>
  <c r="K284" i="2"/>
  <c r="K300" i="2"/>
  <c r="K316" i="2"/>
  <c r="K332" i="2"/>
  <c r="K348" i="2"/>
  <c r="K364" i="2"/>
  <c r="K380" i="2"/>
  <c r="O423" i="2"/>
  <c r="K396" i="2"/>
  <c r="K412" i="2"/>
  <c r="I412" i="2"/>
  <c r="K428" i="2"/>
  <c r="I428" i="2"/>
  <c r="K444" i="2"/>
  <c r="K460" i="2"/>
  <c r="K476" i="2"/>
  <c r="K31" i="2"/>
  <c r="K63" i="2"/>
  <c r="K95" i="2"/>
  <c r="I95" i="2"/>
  <c r="I127" i="2"/>
  <c r="K127" i="2"/>
  <c r="K159" i="2"/>
  <c r="I159" i="2"/>
  <c r="I191" i="2"/>
  <c r="K191" i="2"/>
  <c r="K223" i="2"/>
  <c r="K255" i="2"/>
  <c r="K287" i="2"/>
  <c r="K319" i="2"/>
  <c r="I319" i="2"/>
  <c r="K351" i="2"/>
  <c r="I351" i="2"/>
  <c r="I383" i="2"/>
  <c r="K383" i="2"/>
  <c r="K77" i="2"/>
  <c r="I77" i="2"/>
  <c r="K109" i="2"/>
  <c r="I109" i="2"/>
  <c r="K141" i="2"/>
  <c r="I141" i="2"/>
  <c r="K173" i="2"/>
  <c r="I173" i="2"/>
  <c r="K205" i="2"/>
  <c r="I205" i="2"/>
  <c r="K237" i="2"/>
  <c r="I237" i="2"/>
  <c r="K269" i="2"/>
  <c r="I269" i="2"/>
  <c r="K301" i="2"/>
  <c r="I301" i="2"/>
  <c r="K333" i="2"/>
  <c r="I333" i="2"/>
  <c r="I365" i="2"/>
  <c r="K365" i="2"/>
  <c r="K397" i="2"/>
  <c r="I397" i="2"/>
  <c r="K407" i="2"/>
  <c r="I407" i="2"/>
  <c r="J407" i="2"/>
  <c r="K423" i="2"/>
  <c r="I423" i="2"/>
  <c r="J423" i="2"/>
  <c r="K439" i="2"/>
  <c r="I439" i="2"/>
  <c r="K455" i="2"/>
  <c r="I455" i="2"/>
  <c r="K471" i="2"/>
  <c r="J471" i="2"/>
  <c r="I471" i="2"/>
  <c r="K441" i="2"/>
  <c r="I441" i="2"/>
  <c r="K421" i="2"/>
  <c r="I421" i="2"/>
  <c r="K477" i="2"/>
  <c r="I477" i="2"/>
  <c r="K186" i="2"/>
  <c r="K282" i="2"/>
  <c r="I282" i="2"/>
  <c r="K53" i="2"/>
  <c r="K83" i="2"/>
  <c r="K339" i="2"/>
  <c r="K193" i="2"/>
  <c r="K20" i="2"/>
  <c r="N298" i="2"/>
  <c r="I298" i="2" s="1"/>
  <c r="K34" i="2"/>
  <c r="O119" i="2"/>
  <c r="J119" i="2" s="1"/>
  <c r="N250" i="2"/>
  <c r="N314" i="2"/>
  <c r="O343" i="2"/>
  <c r="J343" i="2" s="1"/>
  <c r="K50" i="2"/>
  <c r="N66" i="2"/>
  <c r="G66" i="2"/>
  <c r="H66" i="2" s="1"/>
  <c r="K82" i="2"/>
  <c r="K98" i="2"/>
  <c r="N114" i="2"/>
  <c r="G114" i="2"/>
  <c r="H114" i="2" s="1"/>
  <c r="N130" i="2"/>
  <c r="G130" i="2"/>
  <c r="H130" i="2" s="1"/>
  <c r="K146" i="2"/>
  <c r="K162" i="2"/>
  <c r="N178" i="2"/>
  <c r="G178" i="2"/>
  <c r="H178" i="2" s="1"/>
  <c r="K194" i="2"/>
  <c r="I194" i="2"/>
  <c r="K210" i="2"/>
  <c r="K226" i="2"/>
  <c r="K242" i="2"/>
  <c r="I242" i="2"/>
  <c r="N258" i="2"/>
  <c r="G258" i="2"/>
  <c r="H258" i="2" s="1"/>
  <c r="N274" i="2"/>
  <c r="G274" i="2"/>
  <c r="H274" i="2" s="1"/>
  <c r="K290" i="2"/>
  <c r="K306" i="2"/>
  <c r="I306" i="2"/>
  <c r="K322" i="2"/>
  <c r="I322" i="2"/>
  <c r="N338" i="2"/>
  <c r="G338" i="2"/>
  <c r="H338" i="2" s="1"/>
  <c r="K354" i="2"/>
  <c r="K370" i="2"/>
  <c r="I370" i="2"/>
  <c r="K386" i="2"/>
  <c r="K61" i="2"/>
  <c r="K394" i="2"/>
  <c r="K410" i="2"/>
  <c r="K426" i="2"/>
  <c r="K442" i="2"/>
  <c r="K458" i="2"/>
  <c r="K474" i="2"/>
  <c r="K35" i="2"/>
  <c r="I35" i="2"/>
  <c r="K67" i="2"/>
  <c r="K99" i="2"/>
  <c r="K131" i="2"/>
  <c r="K163" i="2"/>
  <c r="K195" i="2"/>
  <c r="K227" i="2"/>
  <c r="K259" i="2"/>
  <c r="K291" i="2"/>
  <c r="K323" i="2"/>
  <c r="K355" i="2"/>
  <c r="K387" i="2"/>
  <c r="K81" i="2"/>
  <c r="K113" i="2"/>
  <c r="K145" i="2"/>
  <c r="K177" i="2"/>
  <c r="K209" i="2"/>
  <c r="K241" i="2"/>
  <c r="K273" i="2"/>
  <c r="K305" i="2"/>
  <c r="K337" i="2"/>
  <c r="K369" i="2"/>
  <c r="K401" i="2"/>
  <c r="K449" i="2"/>
  <c r="K429" i="2"/>
  <c r="I429" i="2"/>
  <c r="K14" i="2"/>
  <c r="J14" i="2"/>
  <c r="K10" i="2"/>
  <c r="J10" i="2"/>
  <c r="N58" i="2"/>
  <c r="G58" i="2"/>
  <c r="H58" i="2" s="1"/>
  <c r="K170" i="2"/>
  <c r="K266" i="2"/>
  <c r="K346" i="2"/>
  <c r="K466" i="2"/>
  <c r="K19" i="2"/>
  <c r="K275" i="2"/>
  <c r="K161" i="2"/>
  <c r="I161" i="2"/>
  <c r="K385" i="2"/>
  <c r="I385" i="2"/>
  <c r="K409" i="2"/>
  <c r="K12" i="2"/>
  <c r="K38" i="2"/>
  <c r="N53" i="2"/>
  <c r="I53" i="2" s="1"/>
  <c r="K48" i="2"/>
  <c r="I48" i="2"/>
  <c r="I64" i="2"/>
  <c r="K64" i="2"/>
  <c r="K80" i="2"/>
  <c r="I80" i="2"/>
  <c r="K96" i="2"/>
  <c r="I96" i="2"/>
  <c r="K112" i="2"/>
  <c r="I112" i="2"/>
  <c r="K128" i="2"/>
  <c r="I128" i="2"/>
  <c r="K144" i="2"/>
  <c r="I144" i="2"/>
  <c r="K160" i="2"/>
  <c r="I160" i="2"/>
  <c r="K176" i="2"/>
  <c r="I176" i="2"/>
  <c r="K192" i="2"/>
  <c r="I192" i="2"/>
  <c r="K208" i="2"/>
  <c r="I208" i="2"/>
  <c r="K224" i="2"/>
  <c r="I224" i="2"/>
  <c r="K240" i="2"/>
  <c r="I240" i="2"/>
  <c r="K256" i="2"/>
  <c r="I256" i="2"/>
  <c r="K272" i="2"/>
  <c r="K288" i="2"/>
  <c r="I288" i="2"/>
  <c r="K304" i="2"/>
  <c r="I304" i="2"/>
  <c r="K320" i="2"/>
  <c r="I320" i="2"/>
  <c r="K336" i="2"/>
  <c r="I336" i="2"/>
  <c r="K352" i="2"/>
  <c r="I352" i="2"/>
  <c r="K368" i="2"/>
  <c r="I368" i="2"/>
  <c r="K384" i="2"/>
  <c r="N408" i="2"/>
  <c r="I408" i="2" s="1"/>
  <c r="N440" i="2"/>
  <c r="I440" i="2" s="1"/>
  <c r="K400" i="2"/>
  <c r="K416" i="2"/>
  <c r="K432" i="2"/>
  <c r="K448" i="2"/>
  <c r="K464" i="2"/>
  <c r="K39" i="2"/>
  <c r="K71" i="2"/>
  <c r="K103" i="2"/>
  <c r="K135" i="2"/>
  <c r="K167" i="2"/>
  <c r="K199" i="2"/>
  <c r="K231" i="2"/>
  <c r="K263" i="2"/>
  <c r="K295" i="2"/>
  <c r="K327" i="2"/>
  <c r="K359" i="2"/>
  <c r="K85" i="2"/>
  <c r="K117" i="2"/>
  <c r="K149" i="2"/>
  <c r="K181" i="2"/>
  <c r="K213" i="2"/>
  <c r="K245" i="2"/>
  <c r="K277" i="2"/>
  <c r="K309" i="2"/>
  <c r="K341" i="2"/>
  <c r="K373" i="2"/>
  <c r="K391" i="2"/>
  <c r="K411" i="2"/>
  <c r="K427" i="2"/>
  <c r="K443" i="2"/>
  <c r="K459" i="2"/>
  <c r="K475" i="2"/>
  <c r="K457" i="2"/>
  <c r="K437" i="2"/>
  <c r="K138" i="2"/>
  <c r="K250" i="2"/>
  <c r="I250" i="2"/>
  <c r="K362" i="2"/>
  <c r="K51" i="2"/>
  <c r="K243" i="2"/>
  <c r="O371" i="2"/>
  <c r="G371" i="2"/>
  <c r="H371" i="2" s="1"/>
  <c r="K321" i="2"/>
  <c r="K17" i="2"/>
  <c r="K28" i="2"/>
  <c r="N346" i="2"/>
  <c r="I346" i="2" s="1"/>
  <c r="K42" i="2"/>
  <c r="N138" i="2"/>
  <c r="I138" i="2" s="1"/>
  <c r="N202" i="2"/>
  <c r="I202" i="2" s="1"/>
  <c r="N266" i="2"/>
  <c r="I266" i="2" s="1"/>
  <c r="N362" i="2"/>
  <c r="I362" i="2" s="1"/>
  <c r="N54" i="2"/>
  <c r="G54" i="2"/>
  <c r="H54" i="2" s="1"/>
  <c r="K70" i="2"/>
  <c r="K86" i="2"/>
  <c r="N102" i="2"/>
  <c r="G102" i="2"/>
  <c r="H102" i="2" s="1"/>
  <c r="N118" i="2"/>
  <c r="G118" i="2"/>
  <c r="H118" i="2" s="1"/>
  <c r="K134" i="2"/>
  <c r="K150" i="2"/>
  <c r="K166" i="2"/>
  <c r="N182" i="2"/>
  <c r="G182" i="2"/>
  <c r="H182" i="2" s="1"/>
  <c r="K198" i="2"/>
  <c r="I198" i="2"/>
  <c r="K214" i="2"/>
  <c r="N230" i="2"/>
  <c r="G230" i="2"/>
  <c r="H230" i="2" s="1"/>
  <c r="N246" i="2"/>
  <c r="G246" i="2"/>
  <c r="H246" i="2" s="1"/>
  <c r="K262" i="2"/>
  <c r="K278" i="2"/>
  <c r="N294" i="2"/>
  <c r="G294" i="2"/>
  <c r="H294" i="2" s="1"/>
  <c r="K310" i="2"/>
  <c r="K326" i="2"/>
  <c r="I326" i="2"/>
  <c r="K342" i="2"/>
  <c r="K358" i="2"/>
  <c r="I358" i="2"/>
  <c r="K374" i="2"/>
  <c r="I374" i="2"/>
  <c r="K49" i="2"/>
  <c r="N68" i="2"/>
  <c r="I68" i="2" s="1"/>
  <c r="K398" i="2"/>
  <c r="K414" i="2"/>
  <c r="K430" i="2"/>
  <c r="N446" i="2"/>
  <c r="G446" i="2"/>
  <c r="H446" i="2" s="1"/>
  <c r="K462" i="2"/>
  <c r="K478" i="2"/>
  <c r="K11" i="2"/>
  <c r="K43" i="2"/>
  <c r="K75" i="2"/>
  <c r="I75" i="2"/>
  <c r="K107" i="2"/>
  <c r="I107" i="2"/>
  <c r="I139" i="2"/>
  <c r="K139" i="2"/>
  <c r="I171" i="2"/>
  <c r="K171" i="2"/>
  <c r="K203" i="2"/>
  <c r="I203" i="2"/>
  <c r="K235" i="2"/>
  <c r="I235" i="2"/>
  <c r="K267" i="2"/>
  <c r="I267" i="2"/>
  <c r="K299" i="2"/>
  <c r="I299" i="2"/>
  <c r="H331" i="2"/>
  <c r="K363" i="2"/>
  <c r="I363" i="2"/>
  <c r="K89" i="2"/>
  <c r="K121" i="2"/>
  <c r="K153" i="2"/>
  <c r="K185" i="2"/>
  <c r="K217" i="2"/>
  <c r="K249" i="2"/>
  <c r="K281" i="2"/>
  <c r="K313" i="2"/>
  <c r="K345" i="2"/>
  <c r="K377" i="2"/>
  <c r="K395" i="2"/>
  <c r="K465" i="2"/>
  <c r="I465" i="2"/>
  <c r="K445" i="2"/>
  <c r="N354" i="2"/>
  <c r="I354" i="2" s="1"/>
  <c r="K106" i="2"/>
  <c r="N122" i="2"/>
  <c r="G122" i="2"/>
  <c r="H122" i="2" s="1"/>
  <c r="K218" i="2"/>
  <c r="K314" i="2"/>
  <c r="I314" i="2"/>
  <c r="K418" i="2"/>
  <c r="K179" i="2"/>
  <c r="K97" i="2"/>
  <c r="I97" i="2"/>
  <c r="K257" i="2"/>
  <c r="K25" i="2"/>
  <c r="K33" i="2"/>
  <c r="K44" i="2"/>
  <c r="K21" i="2"/>
  <c r="K37" i="2"/>
  <c r="K16" i="2"/>
  <c r="K32" i="2"/>
  <c r="O23" i="2"/>
  <c r="J23" i="2" s="1"/>
  <c r="O55" i="2"/>
  <c r="J55" i="2" s="1"/>
  <c r="O151" i="2"/>
  <c r="J151" i="2" s="1"/>
  <c r="O215" i="2"/>
  <c r="J215" i="2" s="1"/>
  <c r="O279" i="2"/>
  <c r="J279" i="2" s="1"/>
  <c r="K52" i="2"/>
  <c r="I52" i="2"/>
  <c r="K68" i="2"/>
  <c r="K84" i="2"/>
  <c r="I84" i="2"/>
  <c r="K100" i="2"/>
  <c r="K116" i="2"/>
  <c r="I116" i="2"/>
  <c r="K132" i="2"/>
  <c r="I132" i="2"/>
  <c r="K148" i="2"/>
  <c r="I148" i="2"/>
  <c r="K164" i="2"/>
  <c r="I164" i="2"/>
  <c r="K180" i="2"/>
  <c r="K196" i="2"/>
  <c r="I196" i="2"/>
  <c r="K212" i="2"/>
  <c r="K228" i="2"/>
  <c r="I228" i="2"/>
  <c r="K244" i="2"/>
  <c r="K260" i="2"/>
  <c r="K276" i="2"/>
  <c r="K292" i="2"/>
  <c r="K308" i="2"/>
  <c r="K324" i="2"/>
  <c r="H340" i="2"/>
  <c r="H356" i="2"/>
  <c r="I356" i="2" s="1"/>
  <c r="K372" i="2"/>
  <c r="I372" i="2"/>
  <c r="K388" i="2"/>
  <c r="K404" i="2"/>
  <c r="K420" i="2"/>
  <c r="K436" i="2"/>
  <c r="K452" i="2"/>
  <c r="K468" i="2"/>
  <c r="K15" i="2"/>
  <c r="I15" i="2"/>
  <c r="O47" i="2"/>
  <c r="G47" i="2"/>
  <c r="H47" i="2" s="1"/>
  <c r="K79" i="2"/>
  <c r="O111" i="2"/>
  <c r="G111" i="2"/>
  <c r="H111" i="2" s="1"/>
  <c r="K143" i="2"/>
  <c r="O175" i="2"/>
  <c r="G175" i="2"/>
  <c r="H175" i="2" s="1"/>
  <c r="K207" i="2"/>
  <c r="O239" i="2"/>
  <c r="G239" i="2"/>
  <c r="H239" i="2" s="1"/>
  <c r="K271" i="2"/>
  <c r="O303" i="2"/>
  <c r="G303" i="2"/>
  <c r="H303" i="2" s="1"/>
  <c r="O335" i="2"/>
  <c r="G335" i="2"/>
  <c r="H335" i="2" s="1"/>
  <c r="O367" i="2"/>
  <c r="G367" i="2"/>
  <c r="H367" i="2" s="1"/>
  <c r="K93" i="2"/>
  <c r="K125" i="2"/>
  <c r="K157" i="2"/>
  <c r="K189" i="2"/>
  <c r="K221" i="2"/>
  <c r="K253" i="2"/>
  <c r="K285" i="2"/>
  <c r="K317" i="2"/>
  <c r="K349" i="2"/>
  <c r="K381" i="2"/>
  <c r="O399" i="2"/>
  <c r="G399" i="2"/>
  <c r="H399" i="2" s="1"/>
  <c r="K415" i="2"/>
  <c r="O431" i="2"/>
  <c r="G431" i="2"/>
  <c r="H431" i="2" s="1"/>
  <c r="K447" i="2"/>
  <c r="K463" i="2"/>
  <c r="J463" i="2"/>
  <c r="K479" i="2"/>
  <c r="K405" i="2"/>
  <c r="K453" i="2"/>
  <c r="N350" i="2"/>
  <c r="I350" i="2" s="1"/>
  <c r="N430" i="2"/>
  <c r="I430" i="2" s="1"/>
  <c r="N462" i="2"/>
  <c r="I462" i="2" s="1"/>
  <c r="N111" i="2"/>
  <c r="N175" i="2"/>
  <c r="N239" i="2"/>
  <c r="N405" i="2"/>
  <c r="I405" i="2" s="1"/>
  <c r="N453" i="2"/>
  <c r="I453" i="2" s="1"/>
  <c r="N79" i="2"/>
  <c r="I79" i="2" s="1"/>
  <c r="N143" i="2"/>
  <c r="I143" i="2" s="1"/>
  <c r="N207" i="2"/>
  <c r="I207" i="2" s="1"/>
  <c r="N271" i="2"/>
  <c r="I271" i="2" s="1"/>
  <c r="N303" i="2"/>
  <c r="N367" i="2"/>
  <c r="N388" i="2"/>
  <c r="I388" i="2" s="1"/>
  <c r="N51" i="2"/>
  <c r="I51" i="2" s="1"/>
  <c r="N83" i="2"/>
  <c r="I83" i="2" s="1"/>
  <c r="N115" i="2"/>
  <c r="I115" i="2" s="1"/>
  <c r="N147" i="2"/>
  <c r="I147" i="2" s="1"/>
  <c r="N179" i="2"/>
  <c r="I179" i="2" s="1"/>
  <c r="N211" i="2"/>
  <c r="I211" i="2" s="1"/>
  <c r="N243" i="2"/>
  <c r="I243" i="2" s="1"/>
  <c r="N275" i="2"/>
  <c r="I275" i="2" s="1"/>
  <c r="N307" i="2"/>
  <c r="N339" i="2"/>
  <c r="I339" i="2" s="1"/>
  <c r="N371" i="2"/>
  <c r="N50" i="2"/>
  <c r="I50" i="2" s="1"/>
  <c r="N335" i="2"/>
  <c r="N452" i="2"/>
  <c r="I452" i="2" s="1"/>
  <c r="O351" i="2"/>
  <c r="J351" i="2" s="1"/>
  <c r="O439" i="2"/>
  <c r="J439" i="2" s="1"/>
  <c r="N409" i="2"/>
  <c r="I409" i="2" s="1"/>
  <c r="N420" i="2"/>
  <c r="I420" i="2" s="1"/>
  <c r="N404" i="2"/>
  <c r="I404" i="2" s="1"/>
  <c r="N436" i="2"/>
  <c r="I436" i="2" s="1"/>
  <c r="N468" i="2"/>
  <c r="I468" i="2" s="1"/>
  <c r="N399" i="2"/>
  <c r="N415" i="2"/>
  <c r="I415" i="2" s="1"/>
  <c r="N431" i="2"/>
  <c r="N447" i="2"/>
  <c r="I447" i="2" s="1"/>
  <c r="N463" i="2"/>
  <c r="I463" i="2" s="1"/>
  <c r="N479" i="2"/>
  <c r="I479" i="2" s="1"/>
  <c r="O323" i="2"/>
  <c r="J323" i="2" s="1"/>
  <c r="O355" i="2"/>
  <c r="J355" i="2" s="1"/>
  <c r="N93" i="2"/>
  <c r="I93" i="2" s="1"/>
  <c r="N125" i="2"/>
  <c r="I125" i="2" s="1"/>
  <c r="N157" i="2"/>
  <c r="I157" i="2" s="1"/>
  <c r="N189" i="2"/>
  <c r="I189" i="2" s="1"/>
  <c r="N221" i="2"/>
  <c r="I221" i="2" s="1"/>
  <c r="N253" i="2"/>
  <c r="I253" i="2" s="1"/>
  <c r="N285" i="2"/>
  <c r="I285" i="2" s="1"/>
  <c r="N317" i="2"/>
  <c r="I317" i="2" s="1"/>
  <c r="N349" i="2"/>
  <c r="I349" i="2" s="1"/>
  <c r="N381" i="2"/>
  <c r="I381" i="2" s="1"/>
  <c r="O455" i="2"/>
  <c r="J455" i="2" s="1"/>
  <c r="N445" i="2"/>
  <c r="I445" i="2" s="1"/>
  <c r="N461" i="2"/>
  <c r="I461" i="2" s="1"/>
  <c r="N9" i="2"/>
  <c r="O199" i="2"/>
  <c r="J199" i="2" s="1"/>
  <c r="O327" i="2"/>
  <c r="J327" i="2" s="1"/>
  <c r="O94" i="2"/>
  <c r="J94" i="2" s="1"/>
  <c r="D94" i="2"/>
  <c r="F94" i="2"/>
  <c r="O158" i="2"/>
  <c r="J158" i="2" s="1"/>
  <c r="D158" i="2"/>
  <c r="F158" i="2"/>
  <c r="O238" i="2"/>
  <c r="D238" i="2"/>
  <c r="F238" i="2"/>
  <c r="O302" i="2"/>
  <c r="D302" i="2"/>
  <c r="F302" i="2"/>
  <c r="D131" i="2"/>
  <c r="F131" i="2"/>
  <c r="D291" i="2"/>
  <c r="F291" i="2"/>
  <c r="D81" i="2"/>
  <c r="F81" i="2"/>
  <c r="D209" i="2"/>
  <c r="F209" i="2"/>
  <c r="D337" i="2"/>
  <c r="F337" i="2"/>
  <c r="D36" i="2"/>
  <c r="F36" i="2"/>
  <c r="N81" i="2"/>
  <c r="I81" i="2" s="1"/>
  <c r="N145" i="2"/>
  <c r="I145" i="2" s="1"/>
  <c r="N273" i="2"/>
  <c r="I273" i="2" s="1"/>
  <c r="N337" i="2"/>
  <c r="I337" i="2" s="1"/>
  <c r="D60" i="2"/>
  <c r="F60" i="2"/>
  <c r="D156" i="2"/>
  <c r="F156" i="2"/>
  <c r="D236" i="2"/>
  <c r="F236" i="2"/>
  <c r="D300" i="2"/>
  <c r="F300" i="2"/>
  <c r="D380" i="2"/>
  <c r="F380" i="2"/>
  <c r="O414" i="2"/>
  <c r="J414" i="2" s="1"/>
  <c r="D414" i="2"/>
  <c r="F414" i="2"/>
  <c r="D448" i="2"/>
  <c r="F448" i="2"/>
  <c r="D71" i="2"/>
  <c r="F71" i="2"/>
  <c r="D231" i="2"/>
  <c r="F231" i="2"/>
  <c r="D181" i="2"/>
  <c r="F181" i="2"/>
  <c r="D341" i="2"/>
  <c r="F341" i="2"/>
  <c r="D427" i="2"/>
  <c r="F427" i="2"/>
  <c r="F457" i="2"/>
  <c r="D457" i="2"/>
  <c r="N39" i="2"/>
  <c r="I39" i="2" s="1"/>
  <c r="O71" i="2"/>
  <c r="J71" i="2" s="1"/>
  <c r="N158" i="2"/>
  <c r="I158" i="2" s="1"/>
  <c r="O50" i="2"/>
  <c r="J50" i="2" s="1"/>
  <c r="D50" i="2"/>
  <c r="F50" i="2"/>
  <c r="O130" i="2"/>
  <c r="D130" i="2"/>
  <c r="F130" i="2"/>
  <c r="O210" i="2"/>
  <c r="J210" i="2" s="1"/>
  <c r="D210" i="2"/>
  <c r="F210" i="2"/>
  <c r="O290" i="2"/>
  <c r="J290" i="2" s="1"/>
  <c r="D290" i="2"/>
  <c r="F290" i="2"/>
  <c r="O386" i="2"/>
  <c r="J386" i="2" s="1"/>
  <c r="F386" i="2"/>
  <c r="D386" i="2"/>
  <c r="O479" i="2"/>
  <c r="J479" i="2" s="1"/>
  <c r="D11" i="2"/>
  <c r="F11" i="2"/>
  <c r="D43" i="2"/>
  <c r="F43" i="2"/>
  <c r="D139" i="2"/>
  <c r="F139" i="2"/>
  <c r="D203" i="2"/>
  <c r="F203" i="2"/>
  <c r="D235" i="2"/>
  <c r="F235" i="2"/>
  <c r="D267" i="2"/>
  <c r="F267" i="2"/>
  <c r="D299" i="2"/>
  <c r="F299" i="2"/>
  <c r="D331" i="2"/>
  <c r="F331" i="2"/>
  <c r="D363" i="2"/>
  <c r="F363" i="2"/>
  <c r="D121" i="2"/>
  <c r="F121" i="2"/>
  <c r="D153" i="2"/>
  <c r="F153" i="2"/>
  <c r="D185" i="2"/>
  <c r="F185" i="2"/>
  <c r="D217" i="2"/>
  <c r="F217" i="2"/>
  <c r="D249" i="2"/>
  <c r="F249" i="2"/>
  <c r="D281" i="2"/>
  <c r="F281" i="2"/>
  <c r="D313" i="2"/>
  <c r="F313" i="2"/>
  <c r="F345" i="2"/>
  <c r="D345" i="2"/>
  <c r="F377" i="2"/>
  <c r="D377" i="2"/>
  <c r="D395" i="2"/>
  <c r="F395" i="2"/>
  <c r="F465" i="2"/>
  <c r="D465" i="2"/>
  <c r="F445" i="2"/>
  <c r="D445" i="2"/>
  <c r="O110" i="2"/>
  <c r="D110" i="2"/>
  <c r="F110" i="2"/>
  <c r="O222" i="2"/>
  <c r="J222" i="2" s="1"/>
  <c r="D222" i="2"/>
  <c r="F222" i="2"/>
  <c r="O318" i="2"/>
  <c r="J318" i="2" s="1"/>
  <c r="D318" i="2"/>
  <c r="F318" i="2"/>
  <c r="N244" i="2"/>
  <c r="D67" i="2"/>
  <c r="F67" i="2"/>
  <c r="D227" i="2"/>
  <c r="F227" i="2"/>
  <c r="D387" i="2"/>
  <c r="F387" i="2"/>
  <c r="D273" i="2"/>
  <c r="F273" i="2"/>
  <c r="F449" i="2"/>
  <c r="D449" i="2"/>
  <c r="D92" i="2"/>
  <c r="F92" i="2"/>
  <c r="D204" i="2"/>
  <c r="F204" i="2"/>
  <c r="D316" i="2"/>
  <c r="F316" i="2"/>
  <c r="D432" i="2"/>
  <c r="F432" i="2"/>
  <c r="D103" i="2"/>
  <c r="F103" i="2"/>
  <c r="D263" i="2"/>
  <c r="F263" i="2"/>
  <c r="D85" i="2"/>
  <c r="F85" i="2"/>
  <c r="D309" i="2"/>
  <c r="F309" i="2"/>
  <c r="D443" i="2"/>
  <c r="F443" i="2"/>
  <c r="N94" i="2"/>
  <c r="I94" i="2" s="1"/>
  <c r="O82" i="2"/>
  <c r="J82" i="2" s="1"/>
  <c r="D82" i="2"/>
  <c r="F82" i="2"/>
  <c r="O178" i="2"/>
  <c r="D178" i="2"/>
  <c r="F178" i="2"/>
  <c r="O258" i="2"/>
  <c r="D258" i="2"/>
  <c r="F258" i="2"/>
  <c r="O338" i="2"/>
  <c r="D338" i="2"/>
  <c r="F338" i="2"/>
  <c r="N401" i="2"/>
  <c r="I401" i="2" s="1"/>
  <c r="D89" i="2"/>
  <c r="F89" i="2"/>
  <c r="O13" i="2"/>
  <c r="J13" i="2" s="1"/>
  <c r="D13" i="2"/>
  <c r="F13" i="2"/>
  <c r="O29" i="2"/>
  <c r="J29" i="2" s="1"/>
  <c r="D29" i="2"/>
  <c r="F29" i="2"/>
  <c r="O45" i="2"/>
  <c r="J45" i="2" s="1"/>
  <c r="D45" i="2"/>
  <c r="F45" i="2"/>
  <c r="D24" i="2"/>
  <c r="F24" i="2"/>
  <c r="D40" i="2"/>
  <c r="F40" i="2"/>
  <c r="O26" i="2"/>
  <c r="J26" i="2" s="1"/>
  <c r="D26" i="2"/>
  <c r="F26" i="2"/>
  <c r="O95" i="2"/>
  <c r="J95" i="2" s="1"/>
  <c r="O159" i="2"/>
  <c r="J159" i="2" s="1"/>
  <c r="O223" i="2"/>
  <c r="J223" i="2" s="1"/>
  <c r="O287" i="2"/>
  <c r="J287" i="2" s="1"/>
  <c r="N85" i="2"/>
  <c r="I85" i="2" s="1"/>
  <c r="N117" i="2"/>
  <c r="I117" i="2" s="1"/>
  <c r="N149" i="2"/>
  <c r="N181" i="2"/>
  <c r="I181" i="2" s="1"/>
  <c r="N213" i="2"/>
  <c r="I213" i="2" s="1"/>
  <c r="N245" i="2"/>
  <c r="I245" i="2" s="1"/>
  <c r="N277" i="2"/>
  <c r="I277" i="2" s="1"/>
  <c r="N309" i="2"/>
  <c r="I309" i="2" s="1"/>
  <c r="N341" i="2"/>
  <c r="I341" i="2" s="1"/>
  <c r="N373" i="2"/>
  <c r="I373" i="2" s="1"/>
  <c r="D48" i="2"/>
  <c r="F48" i="2"/>
  <c r="D64" i="2"/>
  <c r="F64" i="2"/>
  <c r="D80" i="2"/>
  <c r="F80" i="2"/>
  <c r="D96" i="2"/>
  <c r="F96" i="2"/>
  <c r="D112" i="2"/>
  <c r="F112" i="2"/>
  <c r="D128" i="2"/>
  <c r="F128" i="2"/>
  <c r="D144" i="2"/>
  <c r="F144" i="2"/>
  <c r="D160" i="2"/>
  <c r="F160" i="2"/>
  <c r="D176" i="2"/>
  <c r="F176" i="2"/>
  <c r="D192" i="2"/>
  <c r="F192" i="2"/>
  <c r="D208" i="2"/>
  <c r="F208" i="2"/>
  <c r="D224" i="2"/>
  <c r="F224" i="2"/>
  <c r="D240" i="2"/>
  <c r="F240" i="2"/>
  <c r="D256" i="2"/>
  <c r="F256" i="2"/>
  <c r="D272" i="2"/>
  <c r="F272" i="2"/>
  <c r="D288" i="2"/>
  <c r="F288" i="2"/>
  <c r="D304" i="2"/>
  <c r="F304" i="2"/>
  <c r="D320" i="2"/>
  <c r="F320" i="2"/>
  <c r="D336" i="2"/>
  <c r="F336" i="2"/>
  <c r="D352" i="2"/>
  <c r="F352" i="2"/>
  <c r="D368" i="2"/>
  <c r="F368" i="2"/>
  <c r="D384" i="2"/>
  <c r="F384" i="2"/>
  <c r="N414" i="2"/>
  <c r="I414" i="2" s="1"/>
  <c r="O402" i="2"/>
  <c r="J402" i="2" s="1"/>
  <c r="D402" i="2"/>
  <c r="F402" i="2"/>
  <c r="O418" i="2"/>
  <c r="J418" i="2" s="1"/>
  <c r="D418" i="2"/>
  <c r="F418" i="2"/>
  <c r="O434" i="2"/>
  <c r="J434" i="2" s="1"/>
  <c r="D434" i="2"/>
  <c r="F434" i="2"/>
  <c r="O450" i="2"/>
  <c r="J450" i="2" s="1"/>
  <c r="D450" i="2"/>
  <c r="F450" i="2"/>
  <c r="O466" i="2"/>
  <c r="J466" i="2" s="1"/>
  <c r="D466" i="2"/>
  <c r="F466" i="2"/>
  <c r="N416" i="2"/>
  <c r="I416" i="2" s="1"/>
  <c r="N448" i="2"/>
  <c r="I448" i="2" s="1"/>
  <c r="D388" i="2"/>
  <c r="F388" i="2"/>
  <c r="D404" i="2"/>
  <c r="F404" i="2"/>
  <c r="D420" i="2"/>
  <c r="F420" i="2"/>
  <c r="D436" i="2"/>
  <c r="F436" i="2"/>
  <c r="D452" i="2"/>
  <c r="F452" i="2"/>
  <c r="D468" i="2"/>
  <c r="F468" i="2"/>
  <c r="D15" i="2"/>
  <c r="F15" i="2"/>
  <c r="D47" i="2"/>
  <c r="F47" i="2"/>
  <c r="D79" i="2"/>
  <c r="F79" i="2"/>
  <c r="D111" i="2"/>
  <c r="F111" i="2"/>
  <c r="D143" i="2"/>
  <c r="F143" i="2"/>
  <c r="D175" i="2"/>
  <c r="F175" i="2"/>
  <c r="D207" i="2"/>
  <c r="F207" i="2"/>
  <c r="D239" i="2"/>
  <c r="F239" i="2"/>
  <c r="D271" i="2"/>
  <c r="F271" i="2"/>
  <c r="D303" i="2"/>
  <c r="F303" i="2"/>
  <c r="D335" i="2"/>
  <c r="F335" i="2"/>
  <c r="D367" i="2"/>
  <c r="F367" i="2"/>
  <c r="D93" i="2"/>
  <c r="F93" i="2"/>
  <c r="D125" i="2"/>
  <c r="F125" i="2"/>
  <c r="D157" i="2"/>
  <c r="F157" i="2"/>
  <c r="D189" i="2"/>
  <c r="F189" i="2"/>
  <c r="D221" i="2"/>
  <c r="F221" i="2"/>
  <c r="D253" i="2"/>
  <c r="F253" i="2"/>
  <c r="D285" i="2"/>
  <c r="F285" i="2"/>
  <c r="D317" i="2"/>
  <c r="F317" i="2"/>
  <c r="D349" i="2"/>
  <c r="F349" i="2"/>
  <c r="F381" i="2"/>
  <c r="D381" i="2"/>
  <c r="D399" i="2"/>
  <c r="F399" i="2"/>
  <c r="D415" i="2"/>
  <c r="F415" i="2"/>
  <c r="D431" i="2"/>
  <c r="F431" i="2"/>
  <c r="D447" i="2"/>
  <c r="F447" i="2"/>
  <c r="D463" i="2"/>
  <c r="F463" i="2"/>
  <c r="D479" i="2"/>
  <c r="F479" i="2"/>
  <c r="F405" i="2"/>
  <c r="D405" i="2"/>
  <c r="D453" i="2"/>
  <c r="F453" i="2"/>
  <c r="D14" i="2"/>
  <c r="F14" i="2"/>
  <c r="N67" i="2"/>
  <c r="I67" i="2" s="1"/>
  <c r="N99" i="2"/>
  <c r="I99" i="2" s="1"/>
  <c r="N131" i="2"/>
  <c r="I131" i="2" s="1"/>
  <c r="N163" i="2"/>
  <c r="I163" i="2" s="1"/>
  <c r="N195" i="2"/>
  <c r="I195" i="2" s="1"/>
  <c r="N227" i="2"/>
  <c r="I227" i="2" s="1"/>
  <c r="N259" i="2"/>
  <c r="I259" i="2" s="1"/>
  <c r="N291" i="2"/>
  <c r="I291" i="2" s="1"/>
  <c r="N323" i="2"/>
  <c r="I323" i="2" s="1"/>
  <c r="N355" i="2"/>
  <c r="I355" i="2" s="1"/>
  <c r="N387" i="2"/>
  <c r="I387" i="2" s="1"/>
  <c r="O415" i="2"/>
  <c r="J415" i="2" s="1"/>
  <c r="O447" i="2"/>
  <c r="J447" i="2" s="1"/>
  <c r="N437" i="2"/>
  <c r="I437" i="2" s="1"/>
  <c r="N391" i="2"/>
  <c r="I391" i="2" s="1"/>
  <c r="D19" i="2"/>
  <c r="F19" i="2"/>
  <c r="D51" i="2"/>
  <c r="F51" i="2"/>
  <c r="D83" i="2"/>
  <c r="F83" i="2"/>
  <c r="D115" i="2"/>
  <c r="F115" i="2"/>
  <c r="D147" i="2"/>
  <c r="F147" i="2"/>
  <c r="D179" i="2"/>
  <c r="F179" i="2"/>
  <c r="D211" i="2"/>
  <c r="F211" i="2"/>
  <c r="D243" i="2"/>
  <c r="F243" i="2"/>
  <c r="D275" i="2"/>
  <c r="F275" i="2"/>
  <c r="D307" i="2"/>
  <c r="F307" i="2"/>
  <c r="D339" i="2"/>
  <c r="F339" i="2"/>
  <c r="D371" i="2"/>
  <c r="F371" i="2"/>
  <c r="D65" i="2"/>
  <c r="F65" i="2"/>
  <c r="D97" i="2"/>
  <c r="F97" i="2"/>
  <c r="D129" i="2"/>
  <c r="F129" i="2"/>
  <c r="D161" i="2"/>
  <c r="F161" i="2"/>
  <c r="D193" i="2"/>
  <c r="F193" i="2"/>
  <c r="D225" i="2"/>
  <c r="F225" i="2"/>
  <c r="D257" i="2"/>
  <c r="F257" i="2"/>
  <c r="D289" i="2"/>
  <c r="F289" i="2"/>
  <c r="D321" i="2"/>
  <c r="F321" i="2"/>
  <c r="F353" i="2"/>
  <c r="D353" i="2"/>
  <c r="D385" i="2"/>
  <c r="F385" i="2"/>
  <c r="F409" i="2"/>
  <c r="D409" i="2"/>
  <c r="D461" i="2"/>
  <c r="F461" i="2"/>
  <c r="O62" i="2"/>
  <c r="J62" i="2" s="1"/>
  <c r="D62" i="2"/>
  <c r="F62" i="2"/>
  <c r="O142" i="2"/>
  <c r="J142" i="2" s="1"/>
  <c r="D142" i="2"/>
  <c r="F142" i="2"/>
  <c r="O206" i="2"/>
  <c r="J206" i="2" s="1"/>
  <c r="D206" i="2"/>
  <c r="F206" i="2"/>
  <c r="O270" i="2"/>
  <c r="J270" i="2" s="1"/>
  <c r="F270" i="2"/>
  <c r="D270" i="2"/>
  <c r="O334" i="2"/>
  <c r="D334" i="2"/>
  <c r="F334" i="2"/>
  <c r="O382" i="2"/>
  <c r="J382" i="2" s="1"/>
  <c r="D382" i="2"/>
  <c r="F382" i="2"/>
  <c r="D163" i="2"/>
  <c r="F163" i="2"/>
  <c r="D323" i="2"/>
  <c r="F323" i="2"/>
  <c r="D113" i="2"/>
  <c r="F113" i="2"/>
  <c r="D241" i="2"/>
  <c r="F241" i="2"/>
  <c r="D369" i="2"/>
  <c r="F369" i="2"/>
  <c r="O41" i="2"/>
  <c r="J41" i="2" s="1"/>
  <c r="D41" i="2"/>
  <c r="F41" i="2"/>
  <c r="N177" i="2"/>
  <c r="I177" i="2" s="1"/>
  <c r="N241" i="2"/>
  <c r="I241" i="2" s="1"/>
  <c r="N305" i="2"/>
  <c r="I305" i="2" s="1"/>
  <c r="D108" i="2"/>
  <c r="F108" i="2"/>
  <c r="D172" i="2"/>
  <c r="F172" i="2"/>
  <c r="D252" i="2"/>
  <c r="F252" i="2"/>
  <c r="D332" i="2"/>
  <c r="F332" i="2"/>
  <c r="O430" i="2"/>
  <c r="J430" i="2" s="1"/>
  <c r="D430" i="2"/>
  <c r="F430" i="2"/>
  <c r="O462" i="2"/>
  <c r="J462" i="2" s="1"/>
  <c r="F462" i="2"/>
  <c r="D462" i="2"/>
  <c r="D416" i="2"/>
  <c r="F416" i="2"/>
  <c r="D39" i="2"/>
  <c r="F39" i="2"/>
  <c r="D199" i="2"/>
  <c r="F199" i="2"/>
  <c r="D359" i="2"/>
  <c r="F359" i="2"/>
  <c r="D149" i="2"/>
  <c r="F149" i="2"/>
  <c r="D277" i="2"/>
  <c r="F277" i="2"/>
  <c r="D391" i="2"/>
  <c r="F391" i="2"/>
  <c r="D475" i="2"/>
  <c r="F475" i="2"/>
  <c r="O263" i="2"/>
  <c r="J263" i="2" s="1"/>
  <c r="O98" i="2"/>
  <c r="J98" i="2" s="1"/>
  <c r="D98" i="2"/>
  <c r="F98" i="2"/>
  <c r="O162" i="2"/>
  <c r="J162" i="2" s="1"/>
  <c r="D162" i="2"/>
  <c r="F162" i="2"/>
  <c r="O242" i="2"/>
  <c r="J242" i="2" s="1"/>
  <c r="D242" i="2"/>
  <c r="F242" i="2"/>
  <c r="O322" i="2"/>
  <c r="J322" i="2" s="1"/>
  <c r="D322" i="2"/>
  <c r="F322" i="2"/>
  <c r="D61" i="2"/>
  <c r="F61" i="2"/>
  <c r="D75" i="2"/>
  <c r="F75" i="2"/>
  <c r="N11" i="2"/>
  <c r="I11" i="2" s="1"/>
  <c r="O30" i="2"/>
  <c r="J30" i="2" s="1"/>
  <c r="D30" i="2"/>
  <c r="F30" i="2"/>
  <c r="N162" i="2"/>
  <c r="I162" i="2" s="1"/>
  <c r="N206" i="2"/>
  <c r="I206" i="2" s="1"/>
  <c r="N270" i="2"/>
  <c r="I270" i="2" s="1"/>
  <c r="O70" i="2"/>
  <c r="J70" i="2" s="1"/>
  <c r="D70" i="2"/>
  <c r="F70" i="2"/>
  <c r="O118" i="2"/>
  <c r="D118" i="2"/>
  <c r="F118" i="2"/>
  <c r="O166" i="2"/>
  <c r="J166" i="2" s="1"/>
  <c r="D166" i="2"/>
  <c r="F166" i="2"/>
  <c r="O214" i="2"/>
  <c r="J214" i="2" s="1"/>
  <c r="D214" i="2"/>
  <c r="F214" i="2"/>
  <c r="O262" i="2"/>
  <c r="J262" i="2" s="1"/>
  <c r="D262" i="2"/>
  <c r="F262" i="2"/>
  <c r="O310" i="2"/>
  <c r="J310" i="2" s="1"/>
  <c r="D310" i="2"/>
  <c r="F310" i="2"/>
  <c r="O358" i="2"/>
  <c r="J358" i="2" s="1"/>
  <c r="D358" i="2"/>
  <c r="F358" i="2"/>
  <c r="O17" i="2"/>
  <c r="J17" i="2" s="1"/>
  <c r="D17" i="2"/>
  <c r="F17" i="2"/>
  <c r="O33" i="2"/>
  <c r="J33" i="2" s="1"/>
  <c r="D33" i="2"/>
  <c r="F33" i="2"/>
  <c r="D12" i="2"/>
  <c r="F12" i="2"/>
  <c r="D28" i="2"/>
  <c r="F28" i="2"/>
  <c r="D44" i="2"/>
  <c r="F44" i="2"/>
  <c r="O34" i="2"/>
  <c r="J34" i="2" s="1"/>
  <c r="D34" i="2"/>
  <c r="F34" i="2"/>
  <c r="O79" i="2"/>
  <c r="J79" i="2" s="1"/>
  <c r="O143" i="2"/>
  <c r="J143" i="2" s="1"/>
  <c r="N166" i="2"/>
  <c r="I166" i="2" s="1"/>
  <c r="O207" i="2"/>
  <c r="J207" i="2" s="1"/>
  <c r="O271" i="2"/>
  <c r="J271" i="2" s="1"/>
  <c r="O359" i="2"/>
  <c r="J359" i="2" s="1"/>
  <c r="N89" i="2"/>
  <c r="I89" i="2" s="1"/>
  <c r="N121" i="2"/>
  <c r="I121" i="2" s="1"/>
  <c r="N153" i="2"/>
  <c r="I153" i="2" s="1"/>
  <c r="N185" i="2"/>
  <c r="I185" i="2" s="1"/>
  <c r="N217" i="2"/>
  <c r="I217" i="2" s="1"/>
  <c r="N249" i="2"/>
  <c r="I249" i="2" s="1"/>
  <c r="N281" i="2"/>
  <c r="I281" i="2" s="1"/>
  <c r="N313" i="2"/>
  <c r="I313" i="2" s="1"/>
  <c r="N345" i="2"/>
  <c r="I345" i="2" s="1"/>
  <c r="N377" i="2"/>
  <c r="I377" i="2" s="1"/>
  <c r="D52" i="2"/>
  <c r="F52" i="2"/>
  <c r="D68" i="2"/>
  <c r="F68" i="2"/>
  <c r="D84" i="2"/>
  <c r="F84" i="2"/>
  <c r="D100" i="2"/>
  <c r="F100" i="2"/>
  <c r="D116" i="2"/>
  <c r="F116" i="2"/>
  <c r="D132" i="2"/>
  <c r="F132" i="2"/>
  <c r="D148" i="2"/>
  <c r="F148" i="2"/>
  <c r="D164" i="2"/>
  <c r="F164" i="2"/>
  <c r="D180" i="2"/>
  <c r="F180" i="2"/>
  <c r="D196" i="2"/>
  <c r="F196" i="2"/>
  <c r="D212" i="2"/>
  <c r="F212" i="2"/>
  <c r="D228" i="2"/>
  <c r="F228" i="2"/>
  <c r="D244" i="2"/>
  <c r="F244" i="2"/>
  <c r="D260" i="2"/>
  <c r="F260" i="2"/>
  <c r="D276" i="2"/>
  <c r="F276" i="2"/>
  <c r="D292" i="2"/>
  <c r="F292" i="2"/>
  <c r="D308" i="2"/>
  <c r="F308" i="2"/>
  <c r="D324" i="2"/>
  <c r="F324" i="2"/>
  <c r="D340" i="2"/>
  <c r="F340" i="2"/>
  <c r="D356" i="2"/>
  <c r="F356" i="2"/>
  <c r="D372" i="2"/>
  <c r="F372" i="2"/>
  <c r="O390" i="2"/>
  <c r="J390" i="2" s="1"/>
  <c r="D390" i="2"/>
  <c r="F390" i="2"/>
  <c r="O406" i="2"/>
  <c r="J406" i="2" s="1"/>
  <c r="D406" i="2"/>
  <c r="F406" i="2"/>
  <c r="O422" i="2"/>
  <c r="J422" i="2" s="1"/>
  <c r="D422" i="2"/>
  <c r="F422" i="2"/>
  <c r="O438" i="2"/>
  <c r="J438" i="2" s="1"/>
  <c r="F438" i="2"/>
  <c r="D438" i="2"/>
  <c r="O454" i="2"/>
  <c r="J454" i="2" s="1"/>
  <c r="D454" i="2"/>
  <c r="F454" i="2"/>
  <c r="O470" i="2"/>
  <c r="J470" i="2" s="1"/>
  <c r="D470" i="2"/>
  <c r="F470" i="2"/>
  <c r="D392" i="2"/>
  <c r="F392" i="2"/>
  <c r="D408" i="2"/>
  <c r="F408" i="2"/>
  <c r="D424" i="2"/>
  <c r="F424" i="2"/>
  <c r="D440" i="2"/>
  <c r="F440" i="2"/>
  <c r="D456" i="2"/>
  <c r="F456" i="2"/>
  <c r="D472" i="2"/>
  <c r="F472" i="2"/>
  <c r="D23" i="2"/>
  <c r="F23" i="2"/>
  <c r="D55" i="2"/>
  <c r="F55" i="2"/>
  <c r="D87" i="2"/>
  <c r="F87" i="2"/>
  <c r="D119" i="2"/>
  <c r="F119" i="2"/>
  <c r="D151" i="2"/>
  <c r="F151" i="2"/>
  <c r="D183" i="2"/>
  <c r="F183" i="2"/>
  <c r="D215" i="2"/>
  <c r="F215" i="2"/>
  <c r="D247" i="2"/>
  <c r="F247" i="2"/>
  <c r="D279" i="2"/>
  <c r="F279" i="2"/>
  <c r="D311" i="2"/>
  <c r="F311" i="2"/>
  <c r="D343" i="2"/>
  <c r="F343" i="2"/>
  <c r="D375" i="2"/>
  <c r="F375" i="2"/>
  <c r="D69" i="2"/>
  <c r="F69" i="2"/>
  <c r="D101" i="2"/>
  <c r="F101" i="2"/>
  <c r="D133" i="2"/>
  <c r="F133" i="2"/>
  <c r="D165" i="2"/>
  <c r="F165" i="2"/>
  <c r="D197" i="2"/>
  <c r="F197" i="2"/>
  <c r="D229" i="2"/>
  <c r="F229" i="2"/>
  <c r="D261" i="2"/>
  <c r="F261" i="2"/>
  <c r="D293" i="2"/>
  <c r="F293" i="2"/>
  <c r="D325" i="2"/>
  <c r="F325" i="2"/>
  <c r="F357" i="2"/>
  <c r="D357" i="2"/>
  <c r="F389" i="2"/>
  <c r="D389" i="2"/>
  <c r="D403" i="2"/>
  <c r="F403" i="2"/>
  <c r="D419" i="2"/>
  <c r="F419" i="2"/>
  <c r="D435" i="2"/>
  <c r="F435" i="2"/>
  <c r="D451" i="2"/>
  <c r="F451" i="2"/>
  <c r="D467" i="2"/>
  <c r="F467" i="2"/>
  <c r="D425" i="2"/>
  <c r="F425" i="2"/>
  <c r="D413" i="2"/>
  <c r="F413" i="2"/>
  <c r="F469" i="2"/>
  <c r="D469" i="2"/>
  <c r="F10" i="2"/>
  <c r="O78" i="2"/>
  <c r="J78" i="2" s="1"/>
  <c r="F78" i="2"/>
  <c r="D78" i="2"/>
  <c r="O174" i="2"/>
  <c r="D174" i="2"/>
  <c r="F174" i="2"/>
  <c r="O254" i="2"/>
  <c r="J254" i="2" s="1"/>
  <c r="D254" i="2"/>
  <c r="F254" i="2"/>
  <c r="O366" i="2"/>
  <c r="F366" i="2"/>
  <c r="D366" i="2"/>
  <c r="D35" i="2"/>
  <c r="F35" i="2"/>
  <c r="D195" i="2"/>
  <c r="F195" i="2"/>
  <c r="D355" i="2"/>
  <c r="F355" i="2"/>
  <c r="D145" i="2"/>
  <c r="F145" i="2"/>
  <c r="D305" i="2"/>
  <c r="F305" i="2"/>
  <c r="F429" i="2"/>
  <c r="D429" i="2"/>
  <c r="O25" i="2"/>
  <c r="J25" i="2" s="1"/>
  <c r="D25" i="2"/>
  <c r="F25" i="2"/>
  <c r="O18" i="2"/>
  <c r="J18" i="2" s="1"/>
  <c r="D18" i="2"/>
  <c r="F18" i="2"/>
  <c r="N113" i="2"/>
  <c r="I113" i="2" s="1"/>
  <c r="N369" i="2"/>
  <c r="I369" i="2" s="1"/>
  <c r="D76" i="2"/>
  <c r="F76" i="2"/>
  <c r="D140" i="2"/>
  <c r="F140" i="2"/>
  <c r="D220" i="2"/>
  <c r="F220" i="2"/>
  <c r="D284" i="2"/>
  <c r="F284" i="2"/>
  <c r="D364" i="2"/>
  <c r="F364" i="2"/>
  <c r="O398" i="2"/>
  <c r="J398" i="2" s="1"/>
  <c r="D398" i="2"/>
  <c r="F398" i="2"/>
  <c r="D464" i="2"/>
  <c r="F464" i="2"/>
  <c r="D135" i="2"/>
  <c r="F135" i="2"/>
  <c r="D295" i="2"/>
  <c r="F295" i="2"/>
  <c r="D213" i="2"/>
  <c r="F213" i="2"/>
  <c r="F373" i="2"/>
  <c r="D373" i="2"/>
  <c r="D459" i="2"/>
  <c r="F459" i="2"/>
  <c r="D437" i="2"/>
  <c r="F437" i="2"/>
  <c r="O22" i="2"/>
  <c r="J22" i="2" s="1"/>
  <c r="D22" i="2"/>
  <c r="F22" i="2"/>
  <c r="O66" i="2"/>
  <c r="D66" i="2"/>
  <c r="F66" i="2"/>
  <c r="O146" i="2"/>
  <c r="J146" i="2" s="1"/>
  <c r="D146" i="2"/>
  <c r="F146" i="2"/>
  <c r="O226" i="2"/>
  <c r="J226" i="2" s="1"/>
  <c r="D226" i="2"/>
  <c r="F226" i="2"/>
  <c r="O306" i="2"/>
  <c r="J306" i="2" s="1"/>
  <c r="D306" i="2"/>
  <c r="F306" i="2"/>
  <c r="O370" i="2"/>
  <c r="J370" i="2" s="1"/>
  <c r="D370" i="2"/>
  <c r="F370" i="2"/>
  <c r="D107" i="2"/>
  <c r="F107" i="2"/>
  <c r="N43" i="2"/>
  <c r="I43" i="2" s="1"/>
  <c r="N78" i="2"/>
  <c r="I78" i="2" s="1"/>
  <c r="N142" i="2"/>
  <c r="I142" i="2" s="1"/>
  <c r="N290" i="2"/>
  <c r="I290" i="2" s="1"/>
  <c r="O54" i="2"/>
  <c r="D54" i="2"/>
  <c r="F54" i="2"/>
  <c r="O102" i="2"/>
  <c r="D102" i="2"/>
  <c r="F102" i="2"/>
  <c r="O150" i="2"/>
  <c r="J150" i="2" s="1"/>
  <c r="D150" i="2"/>
  <c r="F150" i="2"/>
  <c r="O198" i="2"/>
  <c r="J198" i="2" s="1"/>
  <c r="D198" i="2"/>
  <c r="F198" i="2"/>
  <c r="O246" i="2"/>
  <c r="D246" i="2"/>
  <c r="F246" i="2"/>
  <c r="O294" i="2"/>
  <c r="D294" i="2"/>
  <c r="F294" i="2"/>
  <c r="O342" i="2"/>
  <c r="J342" i="2" s="1"/>
  <c r="D342" i="2"/>
  <c r="F342" i="2"/>
  <c r="N82" i="2"/>
  <c r="I82" i="2" s="1"/>
  <c r="N254" i="2"/>
  <c r="I254" i="2" s="1"/>
  <c r="O295" i="2"/>
  <c r="J295" i="2" s="1"/>
  <c r="O58" i="2"/>
  <c r="D58" i="2"/>
  <c r="F58" i="2"/>
  <c r="O74" i="2"/>
  <c r="J74" i="2" s="1"/>
  <c r="D74" i="2"/>
  <c r="F74" i="2"/>
  <c r="O90" i="2"/>
  <c r="J90" i="2" s="1"/>
  <c r="F90" i="2"/>
  <c r="D90" i="2"/>
  <c r="O106" i="2"/>
  <c r="F106" i="2"/>
  <c r="D106" i="2"/>
  <c r="O122" i="2"/>
  <c r="F122" i="2"/>
  <c r="D122" i="2"/>
  <c r="O138" i="2"/>
  <c r="J138" i="2" s="1"/>
  <c r="D138" i="2"/>
  <c r="F138" i="2"/>
  <c r="O154" i="2"/>
  <c r="J154" i="2" s="1"/>
  <c r="F154" i="2"/>
  <c r="D154" i="2"/>
  <c r="O170" i="2"/>
  <c r="J170" i="2" s="1"/>
  <c r="F170" i="2"/>
  <c r="D170" i="2"/>
  <c r="O186" i="2"/>
  <c r="J186" i="2" s="1"/>
  <c r="F186" i="2"/>
  <c r="D186" i="2"/>
  <c r="O202" i="2"/>
  <c r="J202" i="2" s="1"/>
  <c r="D202" i="2"/>
  <c r="F202" i="2"/>
  <c r="O218" i="2"/>
  <c r="J218" i="2" s="1"/>
  <c r="F218" i="2"/>
  <c r="D218" i="2"/>
  <c r="O234" i="2"/>
  <c r="J234" i="2" s="1"/>
  <c r="D234" i="2"/>
  <c r="F234" i="2"/>
  <c r="O250" i="2"/>
  <c r="J250" i="2" s="1"/>
  <c r="F250" i="2"/>
  <c r="D250" i="2"/>
  <c r="O266" i="2"/>
  <c r="J266" i="2" s="1"/>
  <c r="F266" i="2"/>
  <c r="D266" i="2"/>
  <c r="O282" i="2"/>
  <c r="J282" i="2" s="1"/>
  <c r="F282" i="2"/>
  <c r="D282" i="2"/>
  <c r="O298" i="2"/>
  <c r="J298" i="2" s="1"/>
  <c r="D298" i="2"/>
  <c r="F298" i="2"/>
  <c r="O314" i="2"/>
  <c r="J314" i="2" s="1"/>
  <c r="F314" i="2"/>
  <c r="D314" i="2"/>
  <c r="O330" i="2"/>
  <c r="J330" i="2" s="1"/>
  <c r="F330" i="2"/>
  <c r="D330" i="2"/>
  <c r="O346" i="2"/>
  <c r="J346" i="2" s="1"/>
  <c r="D346" i="2"/>
  <c r="F346" i="2"/>
  <c r="O362" i="2"/>
  <c r="J362" i="2" s="1"/>
  <c r="D362" i="2"/>
  <c r="F362" i="2"/>
  <c r="O378" i="2"/>
  <c r="J378" i="2" s="1"/>
  <c r="D378" i="2"/>
  <c r="F378" i="2"/>
  <c r="D53" i="2"/>
  <c r="F53" i="2"/>
  <c r="N71" i="2"/>
  <c r="I71" i="2" s="1"/>
  <c r="N103" i="2"/>
  <c r="I103" i="2" s="1"/>
  <c r="N135" i="2"/>
  <c r="I135" i="2" s="1"/>
  <c r="N167" i="2"/>
  <c r="I167" i="2" s="1"/>
  <c r="N199" i="2"/>
  <c r="I199" i="2" s="1"/>
  <c r="N231" i="2"/>
  <c r="I231" i="2" s="1"/>
  <c r="N263" i="2"/>
  <c r="I263" i="2" s="1"/>
  <c r="N295" i="2"/>
  <c r="I295" i="2" s="1"/>
  <c r="N327" i="2"/>
  <c r="I327" i="2" s="1"/>
  <c r="N359" i="2"/>
  <c r="I359" i="2" s="1"/>
  <c r="O391" i="2"/>
  <c r="J391" i="2" s="1"/>
  <c r="N457" i="2"/>
  <c r="I457" i="2" s="1"/>
  <c r="N395" i="2"/>
  <c r="I395" i="2" s="1"/>
  <c r="N411" i="2"/>
  <c r="I411" i="2" s="1"/>
  <c r="N427" i="2"/>
  <c r="I427" i="2" s="1"/>
  <c r="N443" i="2"/>
  <c r="I443" i="2" s="1"/>
  <c r="N459" i="2"/>
  <c r="I459" i="2" s="1"/>
  <c r="N475" i="2"/>
  <c r="I475" i="2" s="1"/>
  <c r="D27" i="2"/>
  <c r="F27" i="2"/>
  <c r="D59" i="2"/>
  <c r="F59" i="2"/>
  <c r="D91" i="2"/>
  <c r="F91" i="2"/>
  <c r="D123" i="2"/>
  <c r="F123" i="2"/>
  <c r="D155" i="2"/>
  <c r="F155" i="2"/>
  <c r="D187" i="2"/>
  <c r="F187" i="2"/>
  <c r="D219" i="2"/>
  <c r="F219" i="2"/>
  <c r="D251" i="2"/>
  <c r="F251" i="2"/>
  <c r="D283" i="2"/>
  <c r="F283" i="2"/>
  <c r="D315" i="2"/>
  <c r="F315" i="2"/>
  <c r="D347" i="2"/>
  <c r="F347" i="2"/>
  <c r="D379" i="2"/>
  <c r="F379" i="2"/>
  <c r="D73" i="2"/>
  <c r="F73" i="2"/>
  <c r="D105" i="2"/>
  <c r="F105" i="2"/>
  <c r="D137" i="2"/>
  <c r="F137" i="2"/>
  <c r="D169" i="2"/>
  <c r="F169" i="2"/>
  <c r="D201" i="2"/>
  <c r="F201" i="2"/>
  <c r="D233" i="2"/>
  <c r="F233" i="2"/>
  <c r="D265" i="2"/>
  <c r="F265" i="2"/>
  <c r="D297" i="2"/>
  <c r="F297" i="2"/>
  <c r="D329" i="2"/>
  <c r="F329" i="2"/>
  <c r="F361" i="2"/>
  <c r="D361" i="2"/>
  <c r="F393" i="2"/>
  <c r="D393" i="2"/>
  <c r="F433" i="2"/>
  <c r="D433" i="2"/>
  <c r="F417" i="2"/>
  <c r="D417" i="2"/>
  <c r="D473" i="2"/>
  <c r="F473" i="2"/>
  <c r="D10" i="2"/>
  <c r="O46" i="2"/>
  <c r="D46" i="2"/>
  <c r="F46" i="2"/>
  <c r="O126" i="2"/>
  <c r="D126" i="2"/>
  <c r="F126" i="2"/>
  <c r="O190" i="2"/>
  <c r="F190" i="2"/>
  <c r="D190" i="2"/>
  <c r="O286" i="2"/>
  <c r="J286" i="2" s="1"/>
  <c r="D286" i="2"/>
  <c r="F286" i="2"/>
  <c r="O350" i="2"/>
  <c r="J350" i="2" s="1"/>
  <c r="F350" i="2"/>
  <c r="D350" i="2"/>
  <c r="D57" i="2"/>
  <c r="F57" i="2"/>
  <c r="D99" i="2"/>
  <c r="F99" i="2"/>
  <c r="D259" i="2"/>
  <c r="F259" i="2"/>
  <c r="D177" i="2"/>
  <c r="F177" i="2"/>
  <c r="D401" i="2"/>
  <c r="F401" i="2"/>
  <c r="D20" i="2"/>
  <c r="F20" i="2"/>
  <c r="N209" i="2"/>
  <c r="I209" i="2" s="1"/>
  <c r="D124" i="2"/>
  <c r="F124" i="2"/>
  <c r="D188" i="2"/>
  <c r="F188" i="2"/>
  <c r="D268" i="2"/>
  <c r="F268" i="2"/>
  <c r="D348" i="2"/>
  <c r="F348" i="2"/>
  <c r="O446" i="2"/>
  <c r="D446" i="2"/>
  <c r="F446" i="2"/>
  <c r="O478" i="2"/>
  <c r="J478" i="2" s="1"/>
  <c r="D478" i="2"/>
  <c r="F478" i="2"/>
  <c r="D400" i="2"/>
  <c r="F400" i="2"/>
  <c r="O9" i="2"/>
  <c r="G9" i="2"/>
  <c r="H9" i="2" s="1"/>
  <c r="F9" i="2"/>
  <c r="D9" i="2"/>
  <c r="D167" i="2"/>
  <c r="F167" i="2"/>
  <c r="D327" i="2"/>
  <c r="F327" i="2"/>
  <c r="D117" i="2"/>
  <c r="F117" i="2"/>
  <c r="D245" i="2"/>
  <c r="F245" i="2"/>
  <c r="D411" i="2"/>
  <c r="F411" i="2"/>
  <c r="O135" i="2"/>
  <c r="J135" i="2" s="1"/>
  <c r="N222" i="2"/>
  <c r="I222" i="2" s="1"/>
  <c r="N286" i="2"/>
  <c r="I286" i="2" s="1"/>
  <c r="O114" i="2"/>
  <c r="D114" i="2"/>
  <c r="F114" i="2"/>
  <c r="O194" i="2"/>
  <c r="J194" i="2" s="1"/>
  <c r="D194" i="2"/>
  <c r="F194" i="2"/>
  <c r="O274" i="2"/>
  <c r="D274" i="2"/>
  <c r="F274" i="2"/>
  <c r="O354" i="2"/>
  <c r="J354" i="2" s="1"/>
  <c r="D354" i="2"/>
  <c r="F354" i="2"/>
  <c r="N449" i="2"/>
  <c r="I449" i="2" s="1"/>
  <c r="D171" i="2"/>
  <c r="F171" i="2"/>
  <c r="N98" i="2"/>
  <c r="I98" i="2" s="1"/>
  <c r="N226" i="2"/>
  <c r="I226" i="2" s="1"/>
  <c r="O86" i="2"/>
  <c r="J86" i="2" s="1"/>
  <c r="D86" i="2"/>
  <c r="F86" i="2"/>
  <c r="O134" i="2"/>
  <c r="J134" i="2" s="1"/>
  <c r="D134" i="2"/>
  <c r="F134" i="2"/>
  <c r="O182" i="2"/>
  <c r="D182" i="2"/>
  <c r="F182" i="2"/>
  <c r="O230" i="2"/>
  <c r="D230" i="2"/>
  <c r="F230" i="2"/>
  <c r="O278" i="2"/>
  <c r="J278" i="2" s="1"/>
  <c r="D278" i="2"/>
  <c r="F278" i="2"/>
  <c r="O326" i="2"/>
  <c r="J326" i="2" s="1"/>
  <c r="D326" i="2"/>
  <c r="F326" i="2"/>
  <c r="O374" i="2"/>
  <c r="J374" i="2" s="1"/>
  <c r="D374" i="2"/>
  <c r="F374" i="2"/>
  <c r="D49" i="2"/>
  <c r="F49" i="2"/>
  <c r="O38" i="2"/>
  <c r="J38" i="2" s="1"/>
  <c r="D38" i="2"/>
  <c r="F38" i="2"/>
  <c r="N62" i="2"/>
  <c r="I62" i="2" s="1"/>
  <c r="O103" i="2"/>
  <c r="J103" i="2" s="1"/>
  <c r="N146" i="2"/>
  <c r="I146" i="2" s="1"/>
  <c r="O167" i="2"/>
  <c r="J167" i="2" s="1"/>
  <c r="N210" i="2"/>
  <c r="I210" i="2" s="1"/>
  <c r="O231" i="2"/>
  <c r="J231" i="2" s="1"/>
  <c r="O21" i="2"/>
  <c r="J21" i="2" s="1"/>
  <c r="D21" i="2"/>
  <c r="F21" i="2"/>
  <c r="O37" i="2"/>
  <c r="J37" i="2" s="1"/>
  <c r="D37" i="2"/>
  <c r="F37" i="2"/>
  <c r="D16" i="2"/>
  <c r="F16" i="2"/>
  <c r="D32" i="2"/>
  <c r="F32" i="2"/>
  <c r="O15" i="2"/>
  <c r="J15" i="2" s="1"/>
  <c r="O42" i="2"/>
  <c r="J42" i="2" s="1"/>
  <c r="D42" i="2"/>
  <c r="F42" i="2"/>
  <c r="O63" i="2"/>
  <c r="J63" i="2" s="1"/>
  <c r="N86" i="2"/>
  <c r="I86" i="2" s="1"/>
  <c r="N106" i="2"/>
  <c r="O127" i="2"/>
  <c r="J127" i="2" s="1"/>
  <c r="N150" i="2"/>
  <c r="I150" i="2" s="1"/>
  <c r="O191" i="2"/>
  <c r="J191" i="2" s="1"/>
  <c r="N214" i="2"/>
  <c r="I214" i="2" s="1"/>
  <c r="O255" i="2"/>
  <c r="J255" i="2" s="1"/>
  <c r="N278" i="2"/>
  <c r="I278" i="2" s="1"/>
  <c r="O315" i="2"/>
  <c r="J315" i="2" s="1"/>
  <c r="O331" i="2"/>
  <c r="O347" i="2"/>
  <c r="O363" i="2"/>
  <c r="J363" i="2" s="1"/>
  <c r="O379" i="2"/>
  <c r="J379" i="2" s="1"/>
  <c r="N61" i="2"/>
  <c r="I61" i="2" s="1"/>
  <c r="N272" i="2"/>
  <c r="D9" i="1"/>
  <c r="D56" i="2"/>
  <c r="F56" i="2"/>
  <c r="D72" i="2"/>
  <c r="F72" i="2"/>
  <c r="D88" i="2"/>
  <c r="F88" i="2"/>
  <c r="D104" i="2"/>
  <c r="F104" i="2"/>
  <c r="D120" i="2"/>
  <c r="F120" i="2"/>
  <c r="D136" i="2"/>
  <c r="F136" i="2"/>
  <c r="D152" i="2"/>
  <c r="F152" i="2"/>
  <c r="D168" i="2"/>
  <c r="F168" i="2"/>
  <c r="D184" i="2"/>
  <c r="F184" i="2"/>
  <c r="D200" i="2"/>
  <c r="F200" i="2"/>
  <c r="D216" i="2"/>
  <c r="F216" i="2"/>
  <c r="D232" i="2"/>
  <c r="F232" i="2"/>
  <c r="D248" i="2"/>
  <c r="F248" i="2"/>
  <c r="D264" i="2"/>
  <c r="F264" i="2"/>
  <c r="D280" i="2"/>
  <c r="F280" i="2"/>
  <c r="D296" i="2"/>
  <c r="F296" i="2"/>
  <c r="D312" i="2"/>
  <c r="F312" i="2"/>
  <c r="D328" i="2"/>
  <c r="F328" i="2"/>
  <c r="D344" i="2"/>
  <c r="F344" i="2"/>
  <c r="D360" i="2"/>
  <c r="F360" i="2"/>
  <c r="D376" i="2"/>
  <c r="F376" i="2"/>
  <c r="N398" i="2"/>
  <c r="I398" i="2" s="1"/>
  <c r="O394" i="2"/>
  <c r="J394" i="2" s="1"/>
  <c r="D394" i="2"/>
  <c r="F394" i="2"/>
  <c r="O410" i="2"/>
  <c r="J410" i="2" s="1"/>
  <c r="D410" i="2"/>
  <c r="F410" i="2"/>
  <c r="O426" i="2"/>
  <c r="J426" i="2" s="1"/>
  <c r="D426" i="2"/>
  <c r="F426" i="2"/>
  <c r="O442" i="2"/>
  <c r="J442" i="2" s="1"/>
  <c r="D442" i="2"/>
  <c r="F442" i="2"/>
  <c r="O458" i="2"/>
  <c r="J458" i="2" s="1"/>
  <c r="D458" i="2"/>
  <c r="F458" i="2"/>
  <c r="O474" i="2"/>
  <c r="J474" i="2" s="1"/>
  <c r="D474" i="2"/>
  <c r="F474" i="2"/>
  <c r="N400" i="2"/>
  <c r="I400" i="2" s="1"/>
  <c r="N432" i="2"/>
  <c r="I432" i="2" s="1"/>
  <c r="N464" i="2"/>
  <c r="I464" i="2" s="1"/>
  <c r="D396" i="2"/>
  <c r="F396" i="2"/>
  <c r="D412" i="2"/>
  <c r="F412" i="2"/>
  <c r="D428" i="2"/>
  <c r="F428" i="2"/>
  <c r="D444" i="2"/>
  <c r="F444" i="2"/>
  <c r="D460" i="2"/>
  <c r="F460" i="2"/>
  <c r="D476" i="2"/>
  <c r="F476" i="2"/>
  <c r="D31" i="2"/>
  <c r="F31" i="2"/>
  <c r="D63" i="2"/>
  <c r="F63" i="2"/>
  <c r="D95" i="2"/>
  <c r="F95" i="2"/>
  <c r="D127" i="2"/>
  <c r="F127" i="2"/>
  <c r="D159" i="2"/>
  <c r="F159" i="2"/>
  <c r="D191" i="2"/>
  <c r="F191" i="2"/>
  <c r="D223" i="2"/>
  <c r="F223" i="2"/>
  <c r="D255" i="2"/>
  <c r="F255" i="2"/>
  <c r="D287" i="2"/>
  <c r="F287" i="2"/>
  <c r="D319" i="2"/>
  <c r="F319" i="2"/>
  <c r="D351" i="2"/>
  <c r="F351" i="2"/>
  <c r="D383" i="2"/>
  <c r="F383" i="2"/>
  <c r="D77" i="2"/>
  <c r="F77" i="2"/>
  <c r="D109" i="2"/>
  <c r="F109" i="2"/>
  <c r="D141" i="2"/>
  <c r="F141" i="2"/>
  <c r="D173" i="2"/>
  <c r="F173" i="2"/>
  <c r="D205" i="2"/>
  <c r="F205" i="2"/>
  <c r="D237" i="2"/>
  <c r="F237" i="2"/>
  <c r="D269" i="2"/>
  <c r="F269" i="2"/>
  <c r="D301" i="2"/>
  <c r="F301" i="2"/>
  <c r="D333" i="2"/>
  <c r="F333" i="2"/>
  <c r="F365" i="2"/>
  <c r="D365" i="2"/>
  <c r="F397" i="2"/>
  <c r="D397" i="2"/>
  <c r="D407" i="2"/>
  <c r="F407" i="2"/>
  <c r="D423" i="2"/>
  <c r="F423" i="2"/>
  <c r="D439" i="2"/>
  <c r="F439" i="2"/>
  <c r="D455" i="2"/>
  <c r="F455" i="2"/>
  <c r="D471" i="2"/>
  <c r="F471" i="2"/>
  <c r="F441" i="2"/>
  <c r="D441" i="2"/>
  <c r="F421" i="2"/>
  <c r="D421" i="2"/>
  <c r="D477" i="2"/>
  <c r="F477" i="2"/>
  <c r="N14" i="2"/>
  <c r="I14" i="2" s="1"/>
  <c r="N24" i="2"/>
  <c r="I24" i="2" s="1"/>
  <c r="N29" i="2"/>
  <c r="I29" i="2" s="1"/>
  <c r="N49" i="2"/>
  <c r="I49" i="2" s="1"/>
  <c r="N382" i="2"/>
  <c r="I382" i="2" s="1"/>
  <c r="O12" i="2"/>
  <c r="J12" i="2" s="1"/>
  <c r="O20" i="2"/>
  <c r="J20" i="2" s="1"/>
  <c r="O28" i="2"/>
  <c r="J28" i="2" s="1"/>
  <c r="O36" i="2"/>
  <c r="J36" i="2" s="1"/>
  <c r="O44" i="2"/>
  <c r="O31" i="2"/>
  <c r="J31" i="2" s="1"/>
  <c r="N21" i="2"/>
  <c r="I21" i="2" s="1"/>
  <c r="N76" i="2"/>
  <c r="I76" i="2" s="1"/>
  <c r="N92" i="2"/>
  <c r="I92" i="2" s="1"/>
  <c r="N108" i="2"/>
  <c r="I108" i="2" s="1"/>
  <c r="N124" i="2"/>
  <c r="I124" i="2" s="1"/>
  <c r="N140" i="2"/>
  <c r="I140" i="2" s="1"/>
  <c r="N156" i="2"/>
  <c r="I156" i="2" s="1"/>
  <c r="N172" i="2"/>
  <c r="N188" i="2"/>
  <c r="I188" i="2" s="1"/>
  <c r="N204" i="2"/>
  <c r="I204" i="2" s="1"/>
  <c r="N220" i="2"/>
  <c r="I220" i="2" s="1"/>
  <c r="N236" i="2"/>
  <c r="I236" i="2" s="1"/>
  <c r="N252" i="2"/>
  <c r="I252" i="2" s="1"/>
  <c r="N268" i="2"/>
  <c r="I268" i="2" s="1"/>
  <c r="N284" i="2"/>
  <c r="I284" i="2" s="1"/>
  <c r="N300" i="2"/>
  <c r="I300" i="2" s="1"/>
  <c r="N316" i="2"/>
  <c r="I316" i="2" s="1"/>
  <c r="N332" i="2"/>
  <c r="I332" i="2" s="1"/>
  <c r="N348" i="2"/>
  <c r="I348" i="2" s="1"/>
  <c r="N364" i="2"/>
  <c r="I364" i="2" s="1"/>
  <c r="N380" i="2"/>
  <c r="I380" i="2" s="1"/>
  <c r="N13" i="2"/>
  <c r="I13" i="2" s="1"/>
  <c r="N16" i="2"/>
  <c r="I16" i="2" s="1"/>
  <c r="N40" i="2"/>
  <c r="I40" i="2" s="1"/>
  <c r="O39" i="2"/>
  <c r="J39" i="2" s="1"/>
  <c r="N45" i="2"/>
  <c r="I45" i="2" s="1"/>
  <c r="O51" i="2"/>
  <c r="J51" i="2" s="1"/>
  <c r="O59" i="2"/>
  <c r="J59" i="2" s="1"/>
  <c r="O67" i="2"/>
  <c r="J67" i="2" s="1"/>
  <c r="O75" i="2"/>
  <c r="J75" i="2" s="1"/>
  <c r="O83" i="2"/>
  <c r="J83" i="2" s="1"/>
  <c r="O91" i="2"/>
  <c r="J91" i="2" s="1"/>
  <c r="O99" i="2"/>
  <c r="J99" i="2" s="1"/>
  <c r="O107" i="2"/>
  <c r="J107" i="2" s="1"/>
  <c r="O115" i="2"/>
  <c r="J115" i="2" s="1"/>
  <c r="O123" i="2"/>
  <c r="J123" i="2" s="1"/>
  <c r="O131" i="2"/>
  <c r="J131" i="2" s="1"/>
  <c r="O139" i="2"/>
  <c r="J139" i="2" s="1"/>
  <c r="O147" i="2"/>
  <c r="J147" i="2" s="1"/>
  <c r="O155" i="2"/>
  <c r="J155" i="2" s="1"/>
  <c r="O163" i="2"/>
  <c r="J163" i="2" s="1"/>
  <c r="O171" i="2"/>
  <c r="J171" i="2" s="1"/>
  <c r="O179" i="2"/>
  <c r="J179" i="2" s="1"/>
  <c r="O187" i="2"/>
  <c r="J187" i="2" s="1"/>
  <c r="O195" i="2"/>
  <c r="J195" i="2" s="1"/>
  <c r="O203" i="2"/>
  <c r="J203" i="2" s="1"/>
  <c r="O211" i="2"/>
  <c r="J211" i="2" s="1"/>
  <c r="O219" i="2"/>
  <c r="J219" i="2" s="1"/>
  <c r="O227" i="2"/>
  <c r="J227" i="2" s="1"/>
  <c r="O235" i="2"/>
  <c r="J235" i="2" s="1"/>
  <c r="O243" i="2"/>
  <c r="J243" i="2" s="1"/>
  <c r="O251" i="2"/>
  <c r="J251" i="2" s="1"/>
  <c r="O259" i="2"/>
  <c r="J259" i="2" s="1"/>
  <c r="O267" i="2"/>
  <c r="J267" i="2" s="1"/>
  <c r="O275" i="2"/>
  <c r="J275" i="2" s="1"/>
  <c r="O283" i="2"/>
  <c r="J283" i="2" s="1"/>
  <c r="O291" i="2"/>
  <c r="J291" i="2" s="1"/>
  <c r="O299" i="2"/>
  <c r="J299" i="2" s="1"/>
  <c r="N384" i="2"/>
  <c r="I384" i="2" s="1"/>
  <c r="N478" i="2"/>
  <c r="I478" i="2" s="1"/>
  <c r="N37" i="2"/>
  <c r="I37" i="2" s="1"/>
  <c r="N32" i="2"/>
  <c r="I32" i="2" s="1"/>
  <c r="N57" i="2"/>
  <c r="I57" i="2" s="1"/>
  <c r="O52" i="2"/>
  <c r="J52" i="2" s="1"/>
  <c r="O60" i="2"/>
  <c r="J60" i="2" s="1"/>
  <c r="O68" i="2"/>
  <c r="J68" i="2" s="1"/>
  <c r="O76" i="2"/>
  <c r="J76" i="2" s="1"/>
  <c r="O84" i="2"/>
  <c r="J84" i="2" s="1"/>
  <c r="O92" i="2"/>
  <c r="J92" i="2" s="1"/>
  <c r="O100" i="2"/>
  <c r="J100" i="2" s="1"/>
  <c r="O108" i="2"/>
  <c r="J108" i="2" s="1"/>
  <c r="O116" i="2"/>
  <c r="J116" i="2" s="1"/>
  <c r="O124" i="2"/>
  <c r="J124" i="2" s="1"/>
  <c r="O132" i="2"/>
  <c r="J132" i="2" s="1"/>
  <c r="O140" i="2"/>
  <c r="J140" i="2" s="1"/>
  <c r="O148" i="2"/>
  <c r="J148" i="2" s="1"/>
  <c r="O156" i="2"/>
  <c r="J156" i="2" s="1"/>
  <c r="O164" i="2"/>
  <c r="J164" i="2" s="1"/>
  <c r="O172" i="2"/>
  <c r="O180" i="2"/>
  <c r="J180" i="2" s="1"/>
  <c r="O188" i="2"/>
  <c r="J188" i="2" s="1"/>
  <c r="O196" i="2"/>
  <c r="J196" i="2" s="1"/>
  <c r="O204" i="2"/>
  <c r="J204" i="2" s="1"/>
  <c r="O212" i="2"/>
  <c r="J212" i="2" s="1"/>
  <c r="O220" i="2"/>
  <c r="J220" i="2" s="1"/>
  <c r="O228" i="2"/>
  <c r="J228" i="2" s="1"/>
  <c r="O236" i="2"/>
  <c r="J236" i="2" s="1"/>
  <c r="O244" i="2"/>
  <c r="O252" i="2"/>
  <c r="J252" i="2" s="1"/>
  <c r="O260" i="2"/>
  <c r="J260" i="2" s="1"/>
  <c r="O268" i="2"/>
  <c r="J268" i="2" s="1"/>
  <c r="O276" i="2"/>
  <c r="J276" i="2" s="1"/>
  <c r="O284" i="2"/>
  <c r="J284" i="2" s="1"/>
  <c r="O292" i="2"/>
  <c r="J292" i="2" s="1"/>
  <c r="O300" i="2"/>
  <c r="J300" i="2" s="1"/>
  <c r="O308" i="2"/>
  <c r="J308" i="2" s="1"/>
  <c r="O316" i="2"/>
  <c r="J316" i="2" s="1"/>
  <c r="O324" i="2"/>
  <c r="J324" i="2" s="1"/>
  <c r="O332" i="2"/>
  <c r="J332" i="2" s="1"/>
  <c r="O340" i="2"/>
  <c r="O348" i="2"/>
  <c r="J348" i="2" s="1"/>
  <c r="O356" i="2"/>
  <c r="O364" i="2"/>
  <c r="J364" i="2" s="1"/>
  <c r="O372" i="2"/>
  <c r="J372" i="2" s="1"/>
  <c r="O380" i="2"/>
  <c r="J380" i="2" s="1"/>
  <c r="O53" i="2"/>
  <c r="J53" i="2" s="1"/>
  <c r="O61" i="2"/>
  <c r="J61" i="2" s="1"/>
  <c r="O69" i="2"/>
  <c r="J69" i="2" s="1"/>
  <c r="O77" i="2"/>
  <c r="J77" i="2" s="1"/>
  <c r="O85" i="2"/>
  <c r="J85" i="2" s="1"/>
  <c r="O93" i="2"/>
  <c r="J93" i="2" s="1"/>
  <c r="O101" i="2"/>
  <c r="J101" i="2" s="1"/>
  <c r="O109" i="2"/>
  <c r="J109" i="2" s="1"/>
  <c r="O117" i="2"/>
  <c r="J117" i="2" s="1"/>
  <c r="O125" i="2"/>
  <c r="J125" i="2" s="1"/>
  <c r="O133" i="2"/>
  <c r="J133" i="2" s="1"/>
  <c r="O141" i="2"/>
  <c r="J141" i="2" s="1"/>
  <c r="O149" i="2"/>
  <c r="O157" i="2"/>
  <c r="J157" i="2" s="1"/>
  <c r="O165" i="2"/>
  <c r="J165" i="2" s="1"/>
  <c r="O173" i="2"/>
  <c r="J173" i="2" s="1"/>
  <c r="O181" i="2"/>
  <c r="J181" i="2" s="1"/>
  <c r="O189" i="2"/>
  <c r="J189" i="2" s="1"/>
  <c r="O197" i="2"/>
  <c r="J197" i="2" s="1"/>
  <c r="O205" i="2"/>
  <c r="J205" i="2" s="1"/>
  <c r="O213" i="2"/>
  <c r="J213" i="2" s="1"/>
  <c r="O221" i="2"/>
  <c r="J221" i="2" s="1"/>
  <c r="O229" i="2"/>
  <c r="J229" i="2" s="1"/>
  <c r="O237" i="2"/>
  <c r="J237" i="2" s="1"/>
  <c r="O245" i="2"/>
  <c r="J245" i="2" s="1"/>
  <c r="O253" i="2"/>
  <c r="J253" i="2" s="1"/>
  <c r="O261" i="2"/>
  <c r="J261" i="2" s="1"/>
  <c r="O269" i="2"/>
  <c r="J269" i="2" s="1"/>
  <c r="O277" i="2"/>
  <c r="J277" i="2" s="1"/>
  <c r="O285" i="2"/>
  <c r="J285" i="2" s="1"/>
  <c r="O293" i="2"/>
  <c r="J293" i="2" s="1"/>
  <c r="O301" i="2"/>
  <c r="J301" i="2" s="1"/>
  <c r="O309" i="2"/>
  <c r="J309" i="2" s="1"/>
  <c r="O317" i="2"/>
  <c r="J317" i="2" s="1"/>
  <c r="O325" i="2"/>
  <c r="J325" i="2" s="1"/>
  <c r="O333" i="2"/>
  <c r="J333" i="2" s="1"/>
  <c r="O341" i="2"/>
  <c r="J341" i="2" s="1"/>
  <c r="O349" i="2"/>
  <c r="J349" i="2" s="1"/>
  <c r="O357" i="2"/>
  <c r="J357" i="2" s="1"/>
  <c r="O365" i="2"/>
  <c r="J365" i="2" s="1"/>
  <c r="O373" i="2"/>
  <c r="J373" i="2" s="1"/>
  <c r="O381" i="2"/>
  <c r="J381" i="2" s="1"/>
  <c r="O383" i="2"/>
  <c r="J383" i="2" s="1"/>
  <c r="O385" i="2"/>
  <c r="J385" i="2" s="1"/>
  <c r="O393" i="2"/>
  <c r="J393" i="2" s="1"/>
  <c r="O401" i="2"/>
  <c r="J401" i="2" s="1"/>
  <c r="O409" i="2"/>
  <c r="J409" i="2" s="1"/>
  <c r="O417" i="2"/>
  <c r="J417" i="2" s="1"/>
  <c r="O425" i="2"/>
  <c r="J425" i="2" s="1"/>
  <c r="O433" i="2"/>
  <c r="J433" i="2" s="1"/>
  <c r="O441" i="2"/>
  <c r="J441" i="2" s="1"/>
  <c r="O449" i="2"/>
  <c r="J449" i="2" s="1"/>
  <c r="O457" i="2"/>
  <c r="J457" i="2" s="1"/>
  <c r="O465" i="2"/>
  <c r="J465" i="2" s="1"/>
  <c r="O473" i="2"/>
  <c r="J473" i="2" s="1"/>
  <c r="O388" i="2"/>
  <c r="J388" i="2" s="1"/>
  <c r="O396" i="2"/>
  <c r="J396" i="2" s="1"/>
  <c r="O404" i="2"/>
  <c r="J404" i="2" s="1"/>
  <c r="O412" i="2"/>
  <c r="J412" i="2" s="1"/>
  <c r="O420" i="2"/>
  <c r="J420" i="2" s="1"/>
  <c r="O428" i="2"/>
  <c r="J428" i="2" s="1"/>
  <c r="O436" i="2"/>
  <c r="J436" i="2" s="1"/>
  <c r="O444" i="2"/>
  <c r="J444" i="2" s="1"/>
  <c r="O452" i="2"/>
  <c r="J452" i="2" s="1"/>
  <c r="O460" i="2"/>
  <c r="J460" i="2" s="1"/>
  <c r="O468" i="2"/>
  <c r="J468" i="2" s="1"/>
  <c r="O476" i="2"/>
  <c r="J476" i="2" s="1"/>
  <c r="N26" i="2"/>
  <c r="I26" i="2" s="1"/>
  <c r="N20" i="2"/>
  <c r="I20" i="2" s="1"/>
  <c r="N36" i="2"/>
  <c r="I36" i="2" s="1"/>
  <c r="N44" i="2"/>
  <c r="O19" i="2"/>
  <c r="J19" i="2" s="1"/>
  <c r="O43" i="2"/>
  <c r="J43" i="2" s="1"/>
  <c r="O48" i="2"/>
  <c r="J48" i="2" s="1"/>
  <c r="O56" i="2"/>
  <c r="J56" i="2" s="1"/>
  <c r="O64" i="2"/>
  <c r="J64" i="2" s="1"/>
  <c r="L64" i="2" s="1"/>
  <c r="O72" i="2"/>
  <c r="J72" i="2" s="1"/>
  <c r="O80" i="2"/>
  <c r="J80" i="2" s="1"/>
  <c r="O88" i="2"/>
  <c r="J88" i="2" s="1"/>
  <c r="O96" i="2"/>
  <c r="J96" i="2" s="1"/>
  <c r="O104" i="2"/>
  <c r="J104" i="2" s="1"/>
  <c r="O112" i="2"/>
  <c r="J112" i="2" s="1"/>
  <c r="O120" i="2"/>
  <c r="J120" i="2" s="1"/>
  <c r="O128" i="2"/>
  <c r="J128" i="2" s="1"/>
  <c r="O136" i="2"/>
  <c r="J136" i="2" s="1"/>
  <c r="O144" i="2"/>
  <c r="J144" i="2" s="1"/>
  <c r="O152" i="2"/>
  <c r="J152" i="2" s="1"/>
  <c r="O160" i="2"/>
  <c r="J160" i="2" s="1"/>
  <c r="O168" i="2"/>
  <c r="J168" i="2" s="1"/>
  <c r="O176" i="2"/>
  <c r="J176" i="2" s="1"/>
  <c r="O184" i="2"/>
  <c r="J184" i="2" s="1"/>
  <c r="O192" i="2"/>
  <c r="J192" i="2" s="1"/>
  <c r="O200" i="2"/>
  <c r="J200" i="2" s="1"/>
  <c r="O208" i="2"/>
  <c r="J208" i="2" s="1"/>
  <c r="O216" i="2"/>
  <c r="J216" i="2" s="1"/>
  <c r="O224" i="2"/>
  <c r="J224" i="2" s="1"/>
  <c r="O232" i="2"/>
  <c r="J232" i="2" s="1"/>
  <c r="O240" i="2"/>
  <c r="J240" i="2" s="1"/>
  <c r="O248" i="2"/>
  <c r="J248" i="2" s="1"/>
  <c r="O256" i="2"/>
  <c r="J256" i="2" s="1"/>
  <c r="O264" i="2"/>
  <c r="J264" i="2" s="1"/>
  <c r="O272" i="2"/>
  <c r="O280" i="2"/>
  <c r="J280" i="2" s="1"/>
  <c r="O288" i="2"/>
  <c r="J288" i="2" s="1"/>
  <c r="O296" i="2"/>
  <c r="J296" i="2" s="1"/>
  <c r="O304" i="2"/>
  <c r="J304" i="2" s="1"/>
  <c r="O312" i="2"/>
  <c r="J312" i="2" s="1"/>
  <c r="O320" i="2"/>
  <c r="J320" i="2" s="1"/>
  <c r="O328" i="2"/>
  <c r="J328" i="2" s="1"/>
  <c r="O336" i="2"/>
  <c r="J336" i="2" s="1"/>
  <c r="O344" i="2"/>
  <c r="J344" i="2" s="1"/>
  <c r="O352" i="2"/>
  <c r="J352" i="2" s="1"/>
  <c r="O360" i="2"/>
  <c r="J360" i="2" s="1"/>
  <c r="O368" i="2"/>
  <c r="J368" i="2" s="1"/>
  <c r="O376" i="2"/>
  <c r="J376" i="2" s="1"/>
  <c r="O384" i="2"/>
  <c r="J384" i="2" s="1"/>
  <c r="N386" i="2"/>
  <c r="I386" i="2" s="1"/>
  <c r="N394" i="2"/>
  <c r="I394" i="2" s="1"/>
  <c r="N402" i="2"/>
  <c r="I402" i="2" s="1"/>
  <c r="N410" i="2"/>
  <c r="I410" i="2" s="1"/>
  <c r="N418" i="2"/>
  <c r="I418" i="2" s="1"/>
  <c r="N426" i="2"/>
  <c r="I426" i="2" s="1"/>
  <c r="N434" i="2"/>
  <c r="I434" i="2" s="1"/>
  <c r="N442" i="2"/>
  <c r="I442" i="2" s="1"/>
  <c r="N450" i="2"/>
  <c r="I450" i="2" s="1"/>
  <c r="N458" i="2"/>
  <c r="I458" i="2" s="1"/>
  <c r="N466" i="2"/>
  <c r="I466" i="2" s="1"/>
  <c r="N474" i="2"/>
  <c r="I474" i="2" s="1"/>
  <c r="N18" i="2"/>
  <c r="I18" i="2" s="1"/>
  <c r="N34" i="2"/>
  <c r="I34" i="2" s="1"/>
  <c r="N42" i="2"/>
  <c r="I42" i="2" s="1"/>
  <c r="N12" i="2"/>
  <c r="I12" i="2" s="1"/>
  <c r="N28" i="2"/>
  <c r="I28" i="2" s="1"/>
  <c r="O27" i="2"/>
  <c r="J27" i="2" s="1"/>
  <c r="O35" i="2"/>
  <c r="J35" i="2" s="1"/>
  <c r="O16" i="2"/>
  <c r="J16" i="2" s="1"/>
  <c r="O24" i="2"/>
  <c r="J24" i="2" s="1"/>
  <c r="O32" i="2"/>
  <c r="J32" i="2" s="1"/>
  <c r="O40" i="2"/>
  <c r="J40" i="2" s="1"/>
  <c r="O11" i="2"/>
  <c r="J11" i="2" s="1"/>
  <c r="N22" i="2"/>
  <c r="I22" i="2" s="1"/>
  <c r="N30" i="2"/>
  <c r="I30" i="2" s="1"/>
  <c r="N38" i="2"/>
  <c r="I38" i="2" s="1"/>
  <c r="N17" i="2"/>
  <c r="I17" i="2" s="1"/>
  <c r="N25" i="2"/>
  <c r="I25" i="2" s="1"/>
  <c r="N33" i="2"/>
  <c r="I33" i="2" s="1"/>
  <c r="N41" i="2"/>
  <c r="I41" i="2" s="1"/>
  <c r="O49" i="2"/>
  <c r="J49" i="2" s="1"/>
  <c r="O57" i="2"/>
  <c r="J57" i="2" s="1"/>
  <c r="O65" i="2"/>
  <c r="J65" i="2" s="1"/>
  <c r="O73" i="2"/>
  <c r="J73" i="2" s="1"/>
  <c r="O81" i="2"/>
  <c r="J81" i="2" s="1"/>
  <c r="O89" i="2"/>
  <c r="J89" i="2" s="1"/>
  <c r="O97" i="2"/>
  <c r="J97" i="2" s="1"/>
  <c r="O105" i="2"/>
  <c r="J105" i="2" s="1"/>
  <c r="O113" i="2"/>
  <c r="J113" i="2" s="1"/>
  <c r="O121" i="2"/>
  <c r="J121" i="2" s="1"/>
  <c r="O129" i="2"/>
  <c r="J129" i="2" s="1"/>
  <c r="O137" i="2"/>
  <c r="J137" i="2" s="1"/>
  <c r="O145" i="2"/>
  <c r="J145" i="2" s="1"/>
  <c r="O153" i="2"/>
  <c r="J153" i="2" s="1"/>
  <c r="O161" i="2"/>
  <c r="J161" i="2" s="1"/>
  <c r="O169" i="2"/>
  <c r="J169" i="2" s="1"/>
  <c r="O177" i="2"/>
  <c r="J177" i="2" s="1"/>
  <c r="O185" i="2"/>
  <c r="J185" i="2" s="1"/>
  <c r="O193" i="2"/>
  <c r="J193" i="2" s="1"/>
  <c r="O201" i="2"/>
  <c r="J201" i="2" s="1"/>
  <c r="O209" i="2"/>
  <c r="J209" i="2" s="1"/>
  <c r="O217" i="2"/>
  <c r="J217" i="2" s="1"/>
  <c r="O225" i="2"/>
  <c r="J225" i="2" s="1"/>
  <c r="O233" i="2"/>
  <c r="J233" i="2" s="1"/>
  <c r="O241" i="2"/>
  <c r="J241" i="2" s="1"/>
  <c r="O249" i="2"/>
  <c r="J249" i="2" s="1"/>
  <c r="O257" i="2"/>
  <c r="J257" i="2" s="1"/>
  <c r="O265" i="2"/>
  <c r="J265" i="2" s="1"/>
  <c r="O273" i="2"/>
  <c r="J273" i="2" s="1"/>
  <c r="O281" i="2"/>
  <c r="J281" i="2" s="1"/>
  <c r="O289" i="2"/>
  <c r="J289" i="2" s="1"/>
  <c r="O297" i="2"/>
  <c r="J297" i="2" s="1"/>
  <c r="O305" i="2"/>
  <c r="J305" i="2" s="1"/>
  <c r="O313" i="2"/>
  <c r="J313" i="2" s="1"/>
  <c r="O321" i="2"/>
  <c r="J321" i="2" s="1"/>
  <c r="O329" i="2"/>
  <c r="J329" i="2" s="1"/>
  <c r="O337" i="2"/>
  <c r="J337" i="2" s="1"/>
  <c r="O345" i="2"/>
  <c r="J345" i="2" s="1"/>
  <c r="O353" i="2"/>
  <c r="J353" i="2" s="1"/>
  <c r="O361" i="2"/>
  <c r="J361" i="2" s="1"/>
  <c r="O369" i="2"/>
  <c r="J369" i="2" s="1"/>
  <c r="O377" i="2"/>
  <c r="J377" i="2" s="1"/>
  <c r="O387" i="2"/>
  <c r="J387" i="2" s="1"/>
  <c r="O395" i="2"/>
  <c r="J395" i="2" s="1"/>
  <c r="O403" i="2"/>
  <c r="J403" i="2" s="1"/>
  <c r="O411" i="2"/>
  <c r="J411" i="2" s="1"/>
  <c r="O419" i="2"/>
  <c r="J419" i="2" s="1"/>
  <c r="O427" i="2"/>
  <c r="J427" i="2" s="1"/>
  <c r="O435" i="2"/>
  <c r="J435" i="2" s="1"/>
  <c r="O443" i="2"/>
  <c r="J443" i="2" s="1"/>
  <c r="O451" i="2"/>
  <c r="J451" i="2" s="1"/>
  <c r="O459" i="2"/>
  <c r="J459" i="2" s="1"/>
  <c r="O467" i="2"/>
  <c r="J467" i="2" s="1"/>
  <c r="O475" i="2"/>
  <c r="J475" i="2" s="1"/>
  <c r="O389" i="2"/>
  <c r="J389" i="2" s="1"/>
  <c r="O397" i="2"/>
  <c r="J397" i="2" s="1"/>
  <c r="O405" i="2"/>
  <c r="J405" i="2" s="1"/>
  <c r="O413" i="2"/>
  <c r="J413" i="2" s="1"/>
  <c r="O421" i="2"/>
  <c r="J421" i="2" s="1"/>
  <c r="O429" i="2"/>
  <c r="J429" i="2" s="1"/>
  <c r="O437" i="2"/>
  <c r="J437" i="2" s="1"/>
  <c r="O445" i="2"/>
  <c r="J445" i="2" s="1"/>
  <c r="O453" i="2"/>
  <c r="J453" i="2" s="1"/>
  <c r="O461" i="2"/>
  <c r="J461" i="2" s="1"/>
  <c r="O469" i="2"/>
  <c r="J469" i="2" s="1"/>
  <c r="O477" i="2"/>
  <c r="J477" i="2" s="1"/>
  <c r="L477" i="2" s="1"/>
  <c r="O392" i="2"/>
  <c r="J392" i="2" s="1"/>
  <c r="O400" i="2"/>
  <c r="J400" i="2" s="1"/>
  <c r="O408" i="2"/>
  <c r="J408" i="2" s="1"/>
  <c r="O416" i="2"/>
  <c r="J416" i="2" s="1"/>
  <c r="O424" i="2"/>
  <c r="J424" i="2" s="1"/>
  <c r="O432" i="2"/>
  <c r="J432" i="2" s="1"/>
  <c r="L432" i="2" s="1"/>
  <c r="O440" i="2"/>
  <c r="J440" i="2" s="1"/>
  <c r="O448" i="2"/>
  <c r="J448" i="2" s="1"/>
  <c r="O456" i="2"/>
  <c r="J456" i="2" s="1"/>
  <c r="O464" i="2"/>
  <c r="J464" i="2" s="1"/>
  <c r="L464" i="2" s="1"/>
  <c r="O472" i="2"/>
  <c r="J472" i="2" s="1"/>
  <c r="AE22" i="1" l="1"/>
  <c r="AF22" i="1"/>
  <c r="E9" i="1"/>
  <c r="L228" i="2"/>
  <c r="L342" i="2"/>
  <c r="L87" i="2"/>
  <c r="L165" i="2"/>
  <c r="L48" i="2"/>
  <c r="I340" i="2"/>
  <c r="L361" i="2"/>
  <c r="L119" i="2"/>
  <c r="L318" i="2"/>
  <c r="L16" i="2"/>
  <c r="H3" i="1"/>
  <c r="L50" i="2"/>
  <c r="L33" i="2"/>
  <c r="L78" i="2"/>
  <c r="L25" i="2"/>
  <c r="L153" i="2"/>
  <c r="L445" i="2"/>
  <c r="L189" i="2"/>
  <c r="L447" i="2"/>
  <c r="L157" i="2"/>
  <c r="L21" i="2"/>
  <c r="L146" i="2"/>
  <c r="L89" i="2"/>
  <c r="L391" i="2"/>
  <c r="L125" i="2"/>
  <c r="L76" i="2"/>
  <c r="L273" i="2"/>
  <c r="L313" i="2"/>
  <c r="L349" i="2"/>
  <c r="L93" i="2"/>
  <c r="L452" i="2"/>
  <c r="L281" i="2"/>
  <c r="L11" i="2"/>
  <c r="L195" i="2"/>
  <c r="L309" i="2"/>
  <c r="L317" i="2"/>
  <c r="L468" i="2"/>
  <c r="L179" i="2"/>
  <c r="L271" i="2"/>
  <c r="L121" i="2"/>
  <c r="L405" i="2"/>
  <c r="L377" i="2"/>
  <c r="L249" i="2"/>
  <c r="L285" i="2"/>
  <c r="L436" i="2"/>
  <c r="L147" i="2"/>
  <c r="L36" i="2"/>
  <c r="L37" i="2"/>
  <c r="L217" i="2"/>
  <c r="L253" i="2"/>
  <c r="L479" i="2"/>
  <c r="L143" i="2"/>
  <c r="L430" i="2"/>
  <c r="L41" i="2"/>
  <c r="L478" i="2"/>
  <c r="L395" i="2"/>
  <c r="L199" i="2"/>
  <c r="L185" i="2"/>
  <c r="L221" i="2"/>
  <c r="L463" i="2"/>
  <c r="L420" i="2"/>
  <c r="L339" i="2"/>
  <c r="L79" i="2"/>
  <c r="L115" i="2"/>
  <c r="L28" i="2"/>
  <c r="L450" i="2"/>
  <c r="L386" i="2"/>
  <c r="L20" i="2"/>
  <c r="J149" i="2"/>
  <c r="L32" i="2"/>
  <c r="L13" i="2"/>
  <c r="L268" i="2"/>
  <c r="L140" i="2"/>
  <c r="L398" i="2"/>
  <c r="L427" i="2"/>
  <c r="L263" i="2"/>
  <c r="L22" i="2"/>
  <c r="L163" i="2"/>
  <c r="L277" i="2"/>
  <c r="L462" i="2"/>
  <c r="K239" i="2"/>
  <c r="J239" i="2"/>
  <c r="I239" i="2"/>
  <c r="K122" i="2"/>
  <c r="J122" i="2"/>
  <c r="I122" i="2"/>
  <c r="L267" i="2"/>
  <c r="L202" i="2"/>
  <c r="L138" i="2"/>
  <c r="L194" i="2"/>
  <c r="L412" i="2"/>
  <c r="L353" i="2"/>
  <c r="L329" i="2"/>
  <c r="L229" i="2"/>
  <c r="K335" i="2"/>
  <c r="I335" i="2"/>
  <c r="J335" i="2"/>
  <c r="L75" i="2"/>
  <c r="L330" i="2"/>
  <c r="L40" i="2"/>
  <c r="L434" i="2"/>
  <c r="L364" i="2"/>
  <c r="L236" i="2"/>
  <c r="L108" i="2"/>
  <c r="L86" i="2"/>
  <c r="L226" i="2"/>
  <c r="K9" i="2"/>
  <c r="I9" i="2"/>
  <c r="J9" i="2"/>
  <c r="L254" i="2"/>
  <c r="L142" i="2"/>
  <c r="L206" i="2"/>
  <c r="L241" i="2"/>
  <c r="L355" i="2"/>
  <c r="L99" i="2"/>
  <c r="L213" i="2"/>
  <c r="L461" i="2"/>
  <c r="L83" i="2"/>
  <c r="L350" i="2"/>
  <c r="K431" i="2"/>
  <c r="I431" i="2"/>
  <c r="J431" i="2"/>
  <c r="L207" i="2"/>
  <c r="K111" i="2"/>
  <c r="I111" i="2"/>
  <c r="J111" i="2"/>
  <c r="L372" i="2"/>
  <c r="L276" i="2"/>
  <c r="I106" i="2"/>
  <c r="L235" i="2"/>
  <c r="L171" i="2"/>
  <c r="L53" i="2"/>
  <c r="L289" i="2"/>
  <c r="L433" i="2"/>
  <c r="L438" i="2"/>
  <c r="K174" i="2"/>
  <c r="I174" i="2"/>
  <c r="J174" i="2"/>
  <c r="L380" i="2"/>
  <c r="L411" i="2"/>
  <c r="L290" i="2"/>
  <c r="L270" i="2"/>
  <c r="L131" i="2"/>
  <c r="L245" i="2"/>
  <c r="L381" i="2"/>
  <c r="L15" i="2"/>
  <c r="L324" i="2"/>
  <c r="L224" i="2"/>
  <c r="L426" i="2"/>
  <c r="L384" i="2"/>
  <c r="L348" i="2"/>
  <c r="L220" i="2"/>
  <c r="L92" i="2"/>
  <c r="L278" i="2"/>
  <c r="L210" i="2"/>
  <c r="L98" i="2"/>
  <c r="L286" i="2"/>
  <c r="L457" i="2"/>
  <c r="L167" i="2"/>
  <c r="L82" i="2"/>
  <c r="L162" i="2"/>
  <c r="L177" i="2"/>
  <c r="L323" i="2"/>
  <c r="L67" i="2"/>
  <c r="L181" i="2"/>
  <c r="L94" i="2"/>
  <c r="L337" i="2"/>
  <c r="L409" i="2"/>
  <c r="L51" i="2"/>
  <c r="K303" i="2"/>
  <c r="J303" i="2"/>
  <c r="I303" i="2"/>
  <c r="L116" i="2"/>
  <c r="L68" i="2"/>
  <c r="L314" i="2"/>
  <c r="K331" i="2"/>
  <c r="I331" i="2"/>
  <c r="L346" i="2"/>
  <c r="L440" i="2"/>
  <c r="I272" i="2"/>
  <c r="L144" i="2"/>
  <c r="L205" i="2"/>
  <c r="L169" i="2"/>
  <c r="L234" i="2"/>
  <c r="L387" i="2"/>
  <c r="L404" i="2"/>
  <c r="L84" i="2"/>
  <c r="L45" i="2"/>
  <c r="L332" i="2"/>
  <c r="L204" i="2"/>
  <c r="L382" i="2"/>
  <c r="L222" i="2"/>
  <c r="L209" i="2"/>
  <c r="L135" i="2"/>
  <c r="L43" i="2"/>
  <c r="L291" i="2"/>
  <c r="L275" i="2"/>
  <c r="L388" i="2"/>
  <c r="L453" i="2"/>
  <c r="L415" i="2"/>
  <c r="L260" i="2"/>
  <c r="L212" i="2"/>
  <c r="L164" i="2"/>
  <c r="L354" i="2"/>
  <c r="J331" i="2"/>
  <c r="L139" i="2"/>
  <c r="L408" i="2"/>
  <c r="L19" i="2"/>
  <c r="L287" i="2"/>
  <c r="L225" i="2"/>
  <c r="L69" i="2"/>
  <c r="L376" i="2"/>
  <c r="L231" i="2"/>
  <c r="L166" i="2"/>
  <c r="I244" i="2"/>
  <c r="L418" i="2"/>
  <c r="L215" i="2"/>
  <c r="L18" i="2"/>
  <c r="L17" i="2"/>
  <c r="L474" i="2"/>
  <c r="L410" i="2"/>
  <c r="L316" i="2"/>
  <c r="L188" i="2"/>
  <c r="L49" i="2"/>
  <c r="L400" i="2"/>
  <c r="L61" i="2"/>
  <c r="L214" i="2"/>
  <c r="L475" i="2"/>
  <c r="L359" i="2"/>
  <c r="L103" i="2"/>
  <c r="L113" i="2"/>
  <c r="L345" i="2"/>
  <c r="L259" i="2"/>
  <c r="L373" i="2"/>
  <c r="I149" i="2"/>
  <c r="L158" i="2"/>
  <c r="L145" i="2"/>
  <c r="L243" i="2"/>
  <c r="J175" i="2"/>
  <c r="I175" i="2"/>
  <c r="K175" i="2"/>
  <c r="L203" i="2"/>
  <c r="L298" i="2"/>
  <c r="L90" i="2"/>
  <c r="L396" i="2"/>
  <c r="L442" i="2"/>
  <c r="L26" i="2"/>
  <c r="L124" i="2"/>
  <c r="L305" i="2"/>
  <c r="L132" i="2"/>
  <c r="L155" i="2"/>
  <c r="L38" i="2"/>
  <c r="L466" i="2"/>
  <c r="L402" i="2"/>
  <c r="G17" i="1"/>
  <c r="I44" i="2"/>
  <c r="L300" i="2"/>
  <c r="I172" i="2"/>
  <c r="L29" i="2"/>
  <c r="L42" i="2"/>
  <c r="L449" i="2"/>
  <c r="L459" i="2"/>
  <c r="L327" i="2"/>
  <c r="L71" i="2"/>
  <c r="L34" i="2"/>
  <c r="L437" i="2"/>
  <c r="L227" i="2"/>
  <c r="L448" i="2"/>
  <c r="L341" i="2"/>
  <c r="L117" i="2"/>
  <c r="L401" i="2"/>
  <c r="L81" i="2"/>
  <c r="L211" i="2"/>
  <c r="J244" i="2"/>
  <c r="L196" i="2"/>
  <c r="L100" i="2"/>
  <c r="L107" i="2"/>
  <c r="L362" i="2"/>
  <c r="K126" i="2"/>
  <c r="I126" i="2"/>
  <c r="J126" i="2"/>
  <c r="L151" i="2"/>
  <c r="L296" i="2"/>
  <c r="L369" i="2"/>
  <c r="L12" i="2"/>
  <c r="L252" i="2"/>
  <c r="L65" i="2"/>
  <c r="L30" i="2"/>
  <c r="L458" i="2"/>
  <c r="L394" i="2"/>
  <c r="F13" i="1"/>
  <c r="J272" i="2"/>
  <c r="F12" i="1"/>
  <c r="J172" i="2"/>
  <c r="L57" i="2"/>
  <c r="L284" i="2"/>
  <c r="L156" i="2"/>
  <c r="L24" i="2"/>
  <c r="L150" i="2"/>
  <c r="L62" i="2"/>
  <c r="L443" i="2"/>
  <c r="L295" i="2"/>
  <c r="F17" i="1"/>
  <c r="J106" i="2"/>
  <c r="L416" i="2"/>
  <c r="L414" i="2"/>
  <c r="L85" i="2"/>
  <c r="L39" i="2"/>
  <c r="K399" i="2"/>
  <c r="I399" i="2"/>
  <c r="J399" i="2"/>
  <c r="K367" i="2"/>
  <c r="I367" i="2"/>
  <c r="J367" i="2"/>
  <c r="I47" i="2"/>
  <c r="K47" i="2"/>
  <c r="J47" i="2"/>
  <c r="K340" i="2"/>
  <c r="J340" i="2"/>
  <c r="L292" i="2"/>
  <c r="L148" i="2"/>
  <c r="J44" i="2"/>
  <c r="L358" i="2"/>
  <c r="L266" i="2"/>
  <c r="L129" i="2"/>
  <c r="L315" i="2"/>
  <c r="L59" i="2"/>
  <c r="L435" i="2"/>
  <c r="L168" i="2"/>
  <c r="L257" i="2"/>
  <c r="L218" i="2"/>
  <c r="L363" i="2"/>
  <c r="K446" i="2"/>
  <c r="J446" i="2"/>
  <c r="I446" i="2"/>
  <c r="L374" i="2"/>
  <c r="K230" i="2"/>
  <c r="I230" i="2"/>
  <c r="J230" i="2"/>
  <c r="K182" i="2"/>
  <c r="I182" i="2"/>
  <c r="J182" i="2"/>
  <c r="K371" i="2"/>
  <c r="I371" i="2"/>
  <c r="J371" i="2"/>
  <c r="L352" i="2"/>
  <c r="L176" i="2"/>
  <c r="L96" i="2"/>
  <c r="L161" i="2"/>
  <c r="L10" i="2"/>
  <c r="L282" i="2"/>
  <c r="L423" i="2"/>
  <c r="L383" i="2"/>
  <c r="L127" i="2"/>
  <c r="L473" i="2"/>
  <c r="L73" i="2"/>
  <c r="L219" i="2"/>
  <c r="L390" i="2"/>
  <c r="K366" i="2"/>
  <c r="I366" i="2"/>
  <c r="J366" i="2"/>
  <c r="L469" i="2"/>
  <c r="L293" i="2"/>
  <c r="L133" i="2"/>
  <c r="L456" i="2"/>
  <c r="L328" i="2"/>
  <c r="L248" i="2"/>
  <c r="L200" i="2"/>
  <c r="L120" i="2"/>
  <c r="L326" i="2"/>
  <c r="L134" i="2"/>
  <c r="L304" i="2"/>
  <c r="L128" i="2"/>
  <c r="L370" i="2"/>
  <c r="L322" i="2"/>
  <c r="I274" i="2"/>
  <c r="J274" i="2"/>
  <c r="K274" i="2"/>
  <c r="K178" i="2"/>
  <c r="I178" i="2"/>
  <c r="J178" i="2"/>
  <c r="K130" i="2"/>
  <c r="J130" i="2"/>
  <c r="I130" i="2"/>
  <c r="L421" i="2"/>
  <c r="L269" i="2"/>
  <c r="L109" i="2"/>
  <c r="L31" i="2"/>
  <c r="L444" i="2"/>
  <c r="L393" i="2"/>
  <c r="L233" i="2"/>
  <c r="L470" i="2"/>
  <c r="K110" i="2"/>
  <c r="I110" i="2"/>
  <c r="J110" i="2"/>
  <c r="L467" i="2"/>
  <c r="L419" i="2"/>
  <c r="L389" i="2"/>
  <c r="L197" i="2"/>
  <c r="L375" i="2"/>
  <c r="L279" i="2"/>
  <c r="L23" i="2"/>
  <c r="L72" i="2"/>
  <c r="L70" i="2"/>
  <c r="L256" i="2"/>
  <c r="L208" i="2"/>
  <c r="L14" i="2"/>
  <c r="L455" i="2"/>
  <c r="L365" i="2"/>
  <c r="L351" i="2"/>
  <c r="L255" i="2"/>
  <c r="L191" i="2"/>
  <c r="L95" i="2"/>
  <c r="L60" i="2"/>
  <c r="L297" i="2"/>
  <c r="L137" i="2"/>
  <c r="L283" i="2"/>
  <c r="L123" i="2"/>
  <c r="L422" i="2"/>
  <c r="K302" i="2"/>
  <c r="J302" i="2"/>
  <c r="I302" i="2"/>
  <c r="L183" i="2"/>
  <c r="L280" i="2"/>
  <c r="L232" i="2"/>
  <c r="L152" i="2"/>
  <c r="L154" i="2"/>
  <c r="K118" i="2"/>
  <c r="I118" i="2"/>
  <c r="J118" i="2"/>
  <c r="L336" i="2"/>
  <c r="L80" i="2"/>
  <c r="L170" i="2"/>
  <c r="K258" i="2"/>
  <c r="I258" i="2"/>
  <c r="J258" i="2"/>
  <c r="K114" i="2"/>
  <c r="I114" i="2"/>
  <c r="J114" i="2"/>
  <c r="K66" i="2"/>
  <c r="I66" i="2"/>
  <c r="J66" i="2"/>
  <c r="L186" i="2"/>
  <c r="L407" i="2"/>
  <c r="L173" i="2"/>
  <c r="L77" i="2"/>
  <c r="L159" i="2"/>
  <c r="L476" i="2"/>
  <c r="L428" i="2"/>
  <c r="L379" i="2"/>
  <c r="L187" i="2"/>
  <c r="L27" i="2"/>
  <c r="L413" i="2"/>
  <c r="L357" i="2"/>
  <c r="L261" i="2"/>
  <c r="L101" i="2"/>
  <c r="L360" i="2"/>
  <c r="L312" i="2"/>
  <c r="L104" i="2"/>
  <c r="K356" i="2"/>
  <c r="J356" i="2"/>
  <c r="L308" i="2"/>
  <c r="L180" i="2"/>
  <c r="L52" i="2"/>
  <c r="L97" i="2"/>
  <c r="L465" i="2"/>
  <c r="L299" i="2"/>
  <c r="L310" i="2"/>
  <c r="L262" i="2"/>
  <c r="L250" i="2"/>
  <c r="L288" i="2"/>
  <c r="L160" i="2"/>
  <c r="L306" i="2"/>
  <c r="L193" i="2"/>
  <c r="L441" i="2"/>
  <c r="L333" i="2"/>
  <c r="L237" i="2"/>
  <c r="K307" i="2"/>
  <c r="J307" i="2"/>
  <c r="I307" i="2"/>
  <c r="L417" i="2"/>
  <c r="L105" i="2"/>
  <c r="L454" i="2"/>
  <c r="K46" i="2"/>
  <c r="I46" i="2"/>
  <c r="J46" i="2"/>
  <c r="L451" i="2"/>
  <c r="L343" i="2"/>
  <c r="L247" i="2"/>
  <c r="L392" i="2"/>
  <c r="L264" i="2"/>
  <c r="L184" i="2"/>
  <c r="L56" i="2"/>
  <c r="K102" i="2"/>
  <c r="I102" i="2"/>
  <c r="J102" i="2"/>
  <c r="K54" i="2"/>
  <c r="I54" i="2"/>
  <c r="J54" i="2"/>
  <c r="L321" i="2"/>
  <c r="L368" i="2"/>
  <c r="L320" i="2"/>
  <c r="L240" i="2"/>
  <c r="L112" i="2"/>
  <c r="L385" i="2"/>
  <c r="K58" i="2"/>
  <c r="I58" i="2"/>
  <c r="J58" i="2"/>
  <c r="L35" i="2"/>
  <c r="L439" i="2"/>
  <c r="L319" i="2"/>
  <c r="L223" i="2"/>
  <c r="L265" i="2"/>
  <c r="L201" i="2"/>
  <c r="K347" i="2"/>
  <c r="I347" i="2"/>
  <c r="L251" i="2"/>
  <c r="L406" i="2"/>
  <c r="K334" i="2"/>
  <c r="I334" i="2"/>
  <c r="J334" i="2"/>
  <c r="K238" i="2"/>
  <c r="I238" i="2"/>
  <c r="J238" i="2"/>
  <c r="K190" i="2"/>
  <c r="I190" i="2"/>
  <c r="J190" i="2"/>
  <c r="L403" i="2"/>
  <c r="L472" i="2"/>
  <c r="L424" i="2"/>
  <c r="L344" i="2"/>
  <c r="L136" i="2"/>
  <c r="I294" i="2"/>
  <c r="J294" i="2"/>
  <c r="K294" i="2"/>
  <c r="K246" i="2"/>
  <c r="I246" i="2"/>
  <c r="J246" i="2"/>
  <c r="L198" i="2"/>
  <c r="L192" i="2"/>
  <c r="L429" i="2"/>
  <c r="K338" i="2"/>
  <c r="I338" i="2"/>
  <c r="J338" i="2"/>
  <c r="L242" i="2"/>
  <c r="L471" i="2"/>
  <c r="L397" i="2"/>
  <c r="L301" i="2"/>
  <c r="L141" i="2"/>
  <c r="L63" i="2"/>
  <c r="L460" i="2"/>
  <c r="L378" i="2"/>
  <c r="L74" i="2"/>
  <c r="J347" i="2"/>
  <c r="L91" i="2"/>
  <c r="L425" i="2"/>
  <c r="L325" i="2"/>
  <c r="L311" i="2"/>
  <c r="L55" i="2"/>
  <c r="L216" i="2"/>
  <c r="L88" i="2"/>
  <c r="H7" i="1"/>
  <c r="E17" i="1"/>
  <c r="G16" i="1"/>
  <c r="H4" i="1"/>
  <c r="G13" i="1"/>
  <c r="E14" i="1"/>
  <c r="I4" i="1"/>
  <c r="F14" i="1"/>
  <c r="H13" i="1"/>
  <c r="I5" i="1"/>
  <c r="F15" i="1"/>
  <c r="H14" i="1"/>
  <c r="I8" i="1"/>
  <c r="H17" i="1"/>
  <c r="H15" i="1"/>
  <c r="F16" i="1"/>
  <c r="I6" i="1"/>
  <c r="H6" i="1"/>
  <c r="G15" i="1"/>
  <c r="F9" i="1" l="1"/>
  <c r="E16" i="1"/>
  <c r="E15" i="1"/>
  <c r="E12" i="1"/>
  <c r="K4" i="1"/>
  <c r="I7" i="1"/>
  <c r="J6" i="1" s="1"/>
  <c r="G12" i="1"/>
  <c r="E13" i="1"/>
  <c r="I13" i="1" s="1"/>
  <c r="H8" i="1"/>
  <c r="K8" i="1" s="1"/>
  <c r="H5" i="1"/>
  <c r="H16" i="1"/>
  <c r="I16" i="1" s="1"/>
  <c r="G14" i="1"/>
  <c r="I14" i="1" s="1"/>
  <c r="L230" i="2"/>
  <c r="I3" i="1"/>
  <c r="J3" i="1" s="1"/>
  <c r="L102" i="2"/>
  <c r="L118" i="2"/>
  <c r="L110" i="2"/>
  <c r="L331" i="2"/>
  <c r="L303" i="2"/>
  <c r="I15" i="1"/>
  <c r="G9" i="1"/>
  <c r="I9" i="1" s="1"/>
  <c r="L338" i="2"/>
  <c r="L334" i="2"/>
  <c r="L46" i="2"/>
  <c r="L307" i="2"/>
  <c r="L66" i="2"/>
  <c r="L446" i="2"/>
  <c r="L106" i="2"/>
  <c r="L122" i="2"/>
  <c r="L335" i="2"/>
  <c r="K6" i="1"/>
  <c r="I17" i="1"/>
  <c r="H12" i="1"/>
  <c r="L246" i="2"/>
  <c r="L130" i="2"/>
  <c r="L274" i="2"/>
  <c r="L366" i="2"/>
  <c r="L182" i="2"/>
  <c r="L47" i="2"/>
  <c r="L126" i="2"/>
  <c r="L174" i="2"/>
  <c r="L347" i="2"/>
  <c r="L399" i="2"/>
  <c r="L190" i="2"/>
  <c r="L172" i="2"/>
  <c r="L272" i="2"/>
  <c r="L9" i="2"/>
  <c r="L340" i="2"/>
  <c r="L371" i="2"/>
  <c r="L114" i="2"/>
  <c r="L302" i="2"/>
  <c r="L367" i="2"/>
  <c r="L175" i="2"/>
  <c r="L149" i="2"/>
  <c r="L431" i="2"/>
  <c r="L239" i="2"/>
  <c r="L258" i="2"/>
  <c r="L54" i="2"/>
  <c r="L356" i="2"/>
  <c r="L244" i="2"/>
  <c r="L44" i="2"/>
  <c r="L294" i="2"/>
  <c r="L238" i="2"/>
  <c r="L58" i="2"/>
  <c r="L178" i="2"/>
  <c r="L111" i="2"/>
  <c r="H9" i="1"/>
  <c r="J4" i="1"/>
  <c r="K5" i="1" l="1"/>
  <c r="K7" i="1"/>
  <c r="I12" i="1"/>
  <c r="C14" i="1"/>
  <c r="J5" i="1"/>
  <c r="J7" i="1"/>
  <c r="K9" i="1"/>
  <c r="L9" i="1" s="1"/>
  <c r="K3" i="1"/>
  <c r="D13" i="1"/>
  <c r="J8" i="1"/>
  <c r="D16" i="1"/>
  <c r="C17" i="1"/>
  <c r="D15" i="1"/>
  <c r="C16" i="1"/>
  <c r="J9" i="1"/>
  <c r="D17" i="1" l="1"/>
  <c r="N8" i="1"/>
  <c r="O8" i="1" s="1"/>
  <c r="C15" i="1"/>
  <c r="D14" i="1"/>
  <c r="C12" i="1" l="1"/>
  <c r="D12" i="1"/>
  <c r="C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iexyz31_1" description="Connection to the 'ciexyz31_1' query in the workbook." type="5" refreshedVersion="6" background="1" saveData="1">
    <dbPr connection="Provider=Microsoft.Mashup.OleDb.1;Data Source=$Workbook$;Location=ciexyz31_1;Extended Properties=&quot;&quot;" command="SELECT * FROM [ciexyz31_1]"/>
  </connection>
</connections>
</file>

<file path=xl/sharedStrings.xml><?xml version="1.0" encoding="utf-8"?>
<sst xmlns="http://schemas.openxmlformats.org/spreadsheetml/2006/main" count="116" uniqueCount="91">
  <si>
    <t>Test1</t>
  </si>
  <si>
    <t>Lightjams</t>
  </si>
  <si>
    <t>Byte1</t>
  </si>
  <si>
    <t>Byte2</t>
  </si>
  <si>
    <t>Byte3</t>
  </si>
  <si>
    <t>Byte4</t>
  </si>
  <si>
    <t>Byte5</t>
  </si>
  <si>
    <t>Byte6</t>
  </si>
  <si>
    <t>E131</t>
  </si>
  <si>
    <t>Hue</t>
  </si>
  <si>
    <t>Saturation</t>
  </si>
  <si>
    <t>Lightness</t>
  </si>
  <si>
    <t>HSI-Translated</t>
  </si>
  <si>
    <t>Intensity</t>
  </si>
  <si>
    <t>x</t>
  </si>
  <si>
    <t>y</t>
  </si>
  <si>
    <t>red</t>
  </si>
  <si>
    <t>amber</t>
  </si>
  <si>
    <t>green</t>
  </si>
  <si>
    <t>cyan</t>
  </si>
  <si>
    <t>blue</t>
  </si>
  <si>
    <t>violet</t>
  </si>
  <si>
    <t>ustar</t>
  </si>
  <si>
    <t>vstar</t>
  </si>
  <si>
    <t>slope</t>
  </si>
  <si>
    <t>Wavelength</t>
  </si>
  <si>
    <t>TriX</t>
  </si>
  <si>
    <t>TriY</t>
  </si>
  <si>
    <t>TriZ</t>
  </si>
  <si>
    <t>trix</t>
  </si>
  <si>
    <t>triy</t>
  </si>
  <si>
    <t>triz</t>
  </si>
  <si>
    <t>cie_x</t>
  </si>
  <si>
    <t>cie_y</t>
  </si>
  <si>
    <t>cie_uprime</t>
  </si>
  <si>
    <t>cie_vprime</t>
  </si>
  <si>
    <t>wl</t>
  </si>
  <si>
    <t>white</t>
  </si>
  <si>
    <t>slope-to-next</t>
  </si>
  <si>
    <t>hue</t>
  </si>
  <si>
    <t>sat</t>
  </si>
  <si>
    <t>int</t>
  </si>
  <si>
    <t>tanh</t>
  </si>
  <si>
    <t>angle(rad)</t>
  </si>
  <si>
    <t>angle(deg)</t>
  </si>
  <si>
    <t>start_angle</t>
  </si>
  <si>
    <t>end_angle</t>
  </si>
  <si>
    <t>startu</t>
  </si>
  <si>
    <t>startv</t>
  </si>
  <si>
    <t>endu</t>
  </si>
  <si>
    <t>endv</t>
  </si>
  <si>
    <t>cie_xyz_x</t>
  </si>
  <si>
    <t>cie_xyz_y</t>
  </si>
  <si>
    <t>cie_xyz_z</t>
  </si>
  <si>
    <t>cie_luv_l</t>
  </si>
  <si>
    <t>cie_luv_u</t>
  </si>
  <si>
    <t>cie_luv_v</t>
  </si>
  <si>
    <t>D65</t>
  </si>
  <si>
    <t>Epsilon</t>
  </si>
  <si>
    <t>Kappa</t>
  </si>
  <si>
    <t>cie_luv_yr</t>
  </si>
  <si>
    <t>cie_lchuv_l</t>
  </si>
  <si>
    <t>cie_lchuv_c</t>
  </si>
  <si>
    <t>cie_lchuv_h</t>
  </si>
  <si>
    <t>CIE 1931 xyY (Y=1)</t>
  </si>
  <si>
    <t>CIE XYZ</t>
  </si>
  <si>
    <t>CIE 1976 LUV</t>
  </si>
  <si>
    <t>CIE 1976 LCHuv</t>
  </si>
  <si>
    <t>u'</t>
  </si>
  <si>
    <t>v'</t>
  </si>
  <si>
    <t>Force Hue</t>
  </si>
  <si>
    <t>Type</t>
  </si>
  <si>
    <t>color</t>
  </si>
  <si>
    <t>LED</t>
  </si>
  <si>
    <t>Scaled</t>
  </si>
  <si>
    <t>Scaled(rad)</t>
  </si>
  <si>
    <t>LCHuv-Translated</t>
  </si>
  <si>
    <t>L</t>
  </si>
  <si>
    <t>C</t>
  </si>
  <si>
    <t>H</t>
  </si>
  <si>
    <t>E131-Decoded-HSL</t>
  </si>
  <si>
    <t>e1</t>
  </si>
  <si>
    <t>e2</t>
  </si>
  <si>
    <t>e1ustar</t>
  </si>
  <si>
    <t>e1vstar</t>
  </si>
  <si>
    <t>e2ustar</t>
  </si>
  <si>
    <t>e2vstar</t>
  </si>
  <si>
    <t>tanH</t>
  </si>
  <si>
    <t>e1power</t>
  </si>
  <si>
    <t>e2power</t>
  </si>
  <si>
    <t>ipower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</si>
</sst>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000000000000000_);_(* \(#,##0.000000000000000000\);_(* &quot;-&quot;??_);_(@_)"/>
    <numFmt numFmtId="178" formatCode="_(* #,##0.00000_);_(* \(#,##0.00000\);_(* &quot;-&quot;??_);_(@_)"/>
    <numFmt numFmtId="181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ont="1" applyFill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81" fontId="0" fillId="0" borderId="0" xfId="0" applyNumberFormat="1"/>
    <xf numFmtId="178" fontId="0" fillId="0" borderId="0" xfId="1" applyNumberFormat="1" applyFont="1"/>
    <xf numFmtId="165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0" borderId="0" xfId="0" applyFill="1" applyBorder="1"/>
    <xf numFmtId="0" fontId="0" fillId="0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Wavelength" tableColumnId="1"/>
      <queryTableField id="2" name="TriX" tableColumnId="2"/>
      <queryTableField id="3" name="TriY" tableColumnId="3"/>
      <queryTableField id="4" name="TriZ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E996C-FB12-4057-ACED-641B42871356}" name="ciexyz31_1" displayName="ciexyz31_1" ref="A1:D472" tableType="queryTable" totalsRowShown="0">
  <autoFilter ref="A1:D472" xr:uid="{6C0F3D15-220D-4805-B143-B1B50CA44449}"/>
  <tableColumns count="4">
    <tableColumn id="1" xr3:uid="{F03415AA-8F20-45FF-8D9E-C81DD39A47E0}" uniqueName="1" name="Wavelength" queryTableFieldId="1"/>
    <tableColumn id="2" xr3:uid="{2886A1E1-8C9F-457C-82CD-32926BD78278}" uniqueName="2" name="TriX" queryTableFieldId="2"/>
    <tableColumn id="3" xr3:uid="{43910281-68D3-46B1-BCF5-B08E72A76E49}" uniqueName="3" name="TriY" queryTableFieldId="3"/>
    <tableColumn id="4" xr3:uid="{4A37FDE2-AC8D-4754-8BB1-13AF3874DA85}" uniqueName="4" name="TriZ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D901-00A1-4C1C-AA98-052ACB19E7C2}">
  <sheetPr codeName="Sheet1"/>
  <dimension ref="A1:AG29"/>
  <sheetViews>
    <sheetView tabSelected="1" workbookViewId="0">
      <selection activeCell="J25" sqref="J25"/>
    </sheetView>
  </sheetViews>
  <sheetFormatPr defaultRowHeight="14.5" x14ac:dyDescent="0.35"/>
  <cols>
    <col min="2" max="2" width="11.7265625" customWidth="1"/>
    <col min="3" max="3" width="11.6328125" customWidth="1"/>
    <col min="10" max="10" width="12" customWidth="1"/>
  </cols>
  <sheetData>
    <row r="1" spans="1:15" x14ac:dyDescent="0.35">
      <c r="A1" t="s">
        <v>71</v>
      </c>
      <c r="B1" t="s">
        <v>73</v>
      </c>
      <c r="C1" s="19" t="s">
        <v>36</v>
      </c>
      <c r="D1" s="19" t="s">
        <v>14</v>
      </c>
      <c r="E1" s="19" t="s">
        <v>15</v>
      </c>
      <c r="F1" s="19" t="s">
        <v>68</v>
      </c>
      <c r="G1" s="19" t="s">
        <v>69</v>
      </c>
      <c r="H1" s="19" t="s">
        <v>22</v>
      </c>
      <c r="I1" s="19" t="s">
        <v>23</v>
      </c>
      <c r="J1" s="19" t="s">
        <v>38</v>
      </c>
      <c r="K1" s="19" t="s">
        <v>43</v>
      </c>
      <c r="L1" s="19" t="s">
        <v>44</v>
      </c>
      <c r="M1" s="19" t="s">
        <v>70</v>
      </c>
      <c r="N1" s="19" t="s">
        <v>74</v>
      </c>
      <c r="O1" s="19" t="s">
        <v>75</v>
      </c>
    </row>
    <row r="2" spans="1:15" x14ac:dyDescent="0.35">
      <c r="A2" t="s">
        <v>37</v>
      </c>
      <c r="B2" t="s">
        <v>37</v>
      </c>
      <c r="C2" s="17" t="s">
        <v>57</v>
      </c>
      <c r="D2">
        <f>VLOOKUP($C$2,wavelength_table!$A$5:$R$5,2,FALSE)</f>
        <v>0.31270999999999999</v>
      </c>
      <c r="E2">
        <f>VLOOKUP($C$2,wavelength_table!$A$5:$R$5,3,FALSE)</f>
        <v>0.32901999999999998</v>
      </c>
      <c r="F2">
        <f>VLOOKUP($C$2,wavelength_table!$A$5:$R$5,14,FALSE)</f>
        <v>0.19782944951777845</v>
      </c>
      <c r="G2">
        <f>VLOOKUP($C$2,wavelength_table!$A$5:$R$5,15,FALSE)</f>
        <v>0.4683321682413859</v>
      </c>
      <c r="H2" s="18"/>
      <c r="I2" s="18"/>
      <c r="J2" s="18"/>
      <c r="K2" s="18"/>
      <c r="L2" s="18">
        <v>-999</v>
      </c>
    </row>
    <row r="3" spans="1:15" x14ac:dyDescent="0.35">
      <c r="A3" t="s">
        <v>72</v>
      </c>
      <c r="B3" t="s">
        <v>16</v>
      </c>
      <c r="C3">
        <v>623</v>
      </c>
      <c r="D3">
        <f>VLOOKUP(Sheet1!$C3,wavelength_table!$A10:$O480,2,FALSE)</f>
        <v>0.69720556977869075</v>
      </c>
      <c r="E3">
        <f>VLOOKUP(Sheet1!$C3,wavelength_table!$A10:$O480,3,FALSE)</f>
        <v>0.30267507270396826</v>
      </c>
      <c r="F3">
        <f>VLOOKUP(Sheet1!$C3,wavelength_table!$A10:$O480,14,FALSE)</f>
        <v>0.53245274564513922</v>
      </c>
      <c r="G3">
        <f>VLOOKUP(Sheet1!$C3,wavelength_table!$A10:$O480,15,FALSE)</f>
        <v>0.52009106939454541</v>
      </c>
      <c r="H3">
        <f>F3-F$2</f>
        <v>0.33462329612736075</v>
      </c>
      <c r="I3">
        <f>G3-G$2</f>
        <v>5.1758901153159509E-2</v>
      </c>
      <c r="J3">
        <f>(I4-I3)/(H4-H3)</f>
        <v>-0.14929589372675056</v>
      </c>
      <c r="K3">
        <f>ATAN2(H3,I3)</f>
        <v>0.1534619530488979</v>
      </c>
      <c r="L3">
        <f>VLOOKUP(Sheet1!$C3,wavelength_table!$A10:$O480,13,FALSE)</f>
        <v>8.7927222255366448</v>
      </c>
      <c r="M3">
        <v>0</v>
      </c>
      <c r="N3">
        <f>IF(M3&gt;=0,M3,(L3-L2)/(L4-L2)*(M4-M2))</f>
        <v>0</v>
      </c>
      <c r="O3">
        <f>RADIANS(N3)</f>
        <v>0</v>
      </c>
    </row>
    <row r="4" spans="1:15" x14ac:dyDescent="0.35">
      <c r="A4" t="s">
        <v>72</v>
      </c>
      <c r="B4" t="s">
        <v>17</v>
      </c>
      <c r="C4">
        <v>595</v>
      </c>
      <c r="D4">
        <f>VLOOKUP(Sheet1!$C4,wavelength_table!$A11:$O481,2,FALSE)</f>
        <v>0.60293278557571617</v>
      </c>
      <c r="E4">
        <f>VLOOKUP(Sheet1!$C4,wavelength_table!$A11:$O481,3,FALSE)</f>
        <v>0.39649663357297732</v>
      </c>
      <c r="F4">
        <f>VLOOKUP(Sheet1!$C4,wavelength_table!$A11:$O481,14,FALSE)</f>
        <v>0.36808555106590501</v>
      </c>
      <c r="G4">
        <f>VLOOKUP(Sheet1!$C4,wavelength_table!$A11:$O481,15,FALSE)</f>
        <v>0.54463041660861089</v>
      </c>
      <c r="H4">
        <f>F4-F$2</f>
        <v>0.17025610154812656</v>
      </c>
      <c r="I4">
        <f>G4-G$2</f>
        <v>7.6298248367224986E-2</v>
      </c>
      <c r="J4">
        <f>(I5-I4)/(H5-H4)</f>
        <v>-0.12105922992920035</v>
      </c>
      <c r="K4">
        <f>ATAN2(H4,I4)</f>
        <v>0.42130450245483586</v>
      </c>
      <c r="L4">
        <f>VLOOKUP(Sheet1!$C4,wavelength_table!$A11:$O481,13,FALSE)</f>
        <v>24.138969880521127</v>
      </c>
      <c r="M4">
        <v>-1</v>
      </c>
      <c r="N4">
        <f>IF(M4&gt;=0,M4,M3+(L4-L3)/(L5-L3)*(M5-M3))</f>
        <v>13.522151924921873</v>
      </c>
      <c r="O4">
        <f t="shared" ref="O4:O8" si="0">RADIANS(N4)</f>
        <v>0.23600607304477578</v>
      </c>
    </row>
    <row r="5" spans="1:15" x14ac:dyDescent="0.35">
      <c r="A5" t="s">
        <v>72</v>
      </c>
      <c r="B5" t="s">
        <v>18</v>
      </c>
      <c r="C5">
        <v>523</v>
      </c>
      <c r="D5">
        <f>VLOOKUP(Sheet1!$C5,wavelength_table!$A12:$O482,2,FALSE)</f>
        <v>9.7939750110556056E-2</v>
      </c>
      <c r="E5">
        <f>VLOOKUP(Sheet1!$C5,wavelength_table!$A12:$O482,3,FALSE)</f>
        <v>0.83159266649874075</v>
      </c>
      <c r="F5">
        <f>VLOOKUP(Sheet1!$C5,wavelength_table!$A12:$O482,14,FALSE)</f>
        <v>3.064631739356663E-2</v>
      </c>
      <c r="G5">
        <f>VLOOKUP(Sheet1!$C5,wavelength_table!$A12:$O482,15,FALSE)</f>
        <v>0.58548055038488367</v>
      </c>
      <c r="H5">
        <f>F5-F$2</f>
        <v>-0.16718313212421182</v>
      </c>
      <c r="I5">
        <f>G5-G$2</f>
        <v>0.11714838214349776</v>
      </c>
      <c r="J5">
        <f>(I6-I5)/(H6-H5)</f>
        <v>2.6634445242714877</v>
      </c>
      <c r="K5">
        <f>ATAN2(H5,I5)</f>
        <v>2.5303843620831579</v>
      </c>
      <c r="L5">
        <f>VLOOKUP(Sheet1!$C5,wavelength_table!$A12:$O482,13,FALSE)</f>
        <v>144.98034449326809</v>
      </c>
      <c r="M5">
        <v>120</v>
      </c>
      <c r="N5">
        <f t="shared" ref="N5:N8" si="1">IF(M5&gt;=0,M5,M4+(L5-L4)/(L6-L4)*(M6-M4))</f>
        <v>120</v>
      </c>
      <c r="O5">
        <f t="shared" si="0"/>
        <v>2.0943951023931953</v>
      </c>
    </row>
    <row r="6" spans="1:15" x14ac:dyDescent="0.35">
      <c r="A6" t="s">
        <v>72</v>
      </c>
      <c r="B6" t="s">
        <v>19</v>
      </c>
      <c r="C6">
        <v>500</v>
      </c>
      <c r="D6">
        <f>VLOOKUP(Sheet1!$C6,wavelength_table!$A13:$O483,2,FALSE)</f>
        <v>8.1680280046674426E-3</v>
      </c>
      <c r="E6">
        <f>VLOOKUP(Sheet1!$C6,wavelength_table!$A13:$O483,3,FALSE)</f>
        <v>0.53842307051175187</v>
      </c>
      <c r="F6">
        <f>VLOOKUP(Sheet1!$C6,wavelength_table!$A13:$O483,14,FALSE)</f>
        <v>3.4592915512098692E-3</v>
      </c>
      <c r="G6">
        <f>VLOOKUP(Sheet1!$C6,wavelength_table!$A13:$O483,15,FALSE)</f>
        <v>0.5130694152738311</v>
      </c>
      <c r="H6">
        <f>F6-F$2</f>
        <v>-0.19437015796656859</v>
      </c>
      <c r="I6">
        <f>G6-G$2</f>
        <v>4.4737247032445193E-2</v>
      </c>
      <c r="J6">
        <f>(I7-I6)/(H7-H6)</f>
        <v>-2.2561401218395378</v>
      </c>
      <c r="K6">
        <f>ATAN2(H6,I6)</f>
        <v>2.9153673676038649</v>
      </c>
      <c r="L6">
        <f>VLOOKUP(Sheet1!$C6,wavelength_table!$A13:$O483,13,FALSE)</f>
        <v>167.03824589386628</v>
      </c>
      <c r="M6">
        <v>-1</v>
      </c>
      <c r="N6">
        <f t="shared" si="1"/>
        <v>141.1836560504413</v>
      </c>
      <c r="O6">
        <f t="shared" si="0"/>
        <v>2.4641196480834142</v>
      </c>
    </row>
    <row r="7" spans="1:15" x14ac:dyDescent="0.35">
      <c r="A7" t="s">
        <v>72</v>
      </c>
      <c r="B7" t="s">
        <v>20</v>
      </c>
      <c r="C7">
        <v>457</v>
      </c>
      <c r="D7">
        <f>VLOOKUP(Sheet1!$C7,wavelength_table!$A14:$O484,2,FALSE)</f>
        <v>0.14833681706794871</v>
      </c>
      <c r="E7">
        <f>VLOOKUP(Sheet1!$C7,wavelength_table!$A14:$O484,3,FALSE)</f>
        <v>2.5247398431728255E-2</v>
      </c>
      <c r="F7">
        <f>VLOOKUP(Sheet1!$C7,wavelength_table!$A14:$O484,14,FALSE)</f>
        <v>0.19736826866618512</v>
      </c>
      <c r="G7">
        <f>VLOOKUP(Sheet1!$C7,wavelength_table!$A14:$O484,15,FALSE)</f>
        <v>7.5583592019870624E-2</v>
      </c>
      <c r="H7">
        <f>F7-F$2</f>
        <v>-4.6118085159332911E-4</v>
      </c>
      <c r="I7">
        <f>G7-G$2</f>
        <v>-0.39274857622151527</v>
      </c>
      <c r="J7">
        <f>(I8-I7)/(H8-H7)</f>
        <v>-1.010602893530038</v>
      </c>
      <c r="K7">
        <f>ATAN2(H7,I7)</f>
        <v>-1.5719705656529104</v>
      </c>
      <c r="L7">
        <f>VLOOKUP(Sheet1!$C7,wavelength_table!$A14:$O484,13,FALSE)</f>
        <v>269.93272106929555</v>
      </c>
      <c r="M7">
        <v>240</v>
      </c>
      <c r="N7">
        <f t="shared" si="1"/>
        <v>240</v>
      </c>
      <c r="O7">
        <f t="shared" si="0"/>
        <v>4.1887902047863905</v>
      </c>
    </row>
    <row r="8" spans="1:15" x14ac:dyDescent="0.35">
      <c r="A8" t="s">
        <v>72</v>
      </c>
      <c r="B8" t="s">
        <v>21</v>
      </c>
      <c r="C8">
        <v>395</v>
      </c>
      <c r="D8">
        <f>VLOOKUP(Sheet1!$C8,wavelength_table!$A15:$O485,2,FALSE)</f>
        <v>0.17355990652721373</v>
      </c>
      <c r="E8">
        <f>VLOOKUP(Sheet1!$C8,wavelength_table!$A15:$O485,3,FALSE)</f>
        <v>4.9232025773078931E-3</v>
      </c>
      <c r="F8">
        <f>VLOOKUP(Sheet1!$C8,wavelength_table!$A15:$O485,14,FALSE)</f>
        <v>0.25599196887940767</v>
      </c>
      <c r="G8">
        <f>VLOOKUP(Sheet1!$C8,wavelength_table!$A15:$O485,15,FALSE)</f>
        <v>1.6338310954950433E-2</v>
      </c>
      <c r="H8">
        <f>F8-F$2</f>
        <v>5.8162519361629222E-2</v>
      </c>
      <c r="I8">
        <f>G8-G$2</f>
        <v>-0.45199385728643549</v>
      </c>
      <c r="J8">
        <f>(I9-I8)/(H9-H8)</f>
        <v>1.8221491103834488</v>
      </c>
      <c r="K8">
        <f>ATAN2(H8,I8)</f>
        <v>-1.4428197130809668</v>
      </c>
      <c r="L8">
        <f>VLOOKUP(Sheet1!$C8,wavelength_table!$A15:$O485,13,FALSE)</f>
        <v>277.33251984218424</v>
      </c>
      <c r="M8">
        <v>-1</v>
      </c>
      <c r="N8">
        <f t="shared" si="1"/>
        <v>246.8007647750502</v>
      </c>
      <c r="O8">
        <f t="shared" si="0"/>
        <v>4.3074859417646687</v>
      </c>
    </row>
    <row r="9" spans="1:15" x14ac:dyDescent="0.35">
      <c r="A9" t="s">
        <v>72</v>
      </c>
      <c r="B9" s="20" t="str">
        <f>B3</f>
        <v>red</v>
      </c>
      <c r="C9" s="20">
        <f>C3</f>
        <v>623</v>
      </c>
      <c r="D9" s="20">
        <f t="shared" ref="D9:G9" si="2">D3</f>
        <v>0.69720556977869075</v>
      </c>
      <c r="E9" s="20">
        <f t="shared" si="2"/>
        <v>0.30267507270396826</v>
      </c>
      <c r="F9" s="20">
        <f t="shared" si="2"/>
        <v>0.53245274564513922</v>
      </c>
      <c r="G9" s="20">
        <f t="shared" si="2"/>
        <v>0.52009106939454541</v>
      </c>
      <c r="H9" s="20">
        <f t="shared" ref="H3:I9" si="3">F9-F$2</f>
        <v>0.33462329612736075</v>
      </c>
      <c r="I9" s="20">
        <f t="shared" si="3"/>
        <v>5.1758901153159509E-2</v>
      </c>
      <c r="J9" s="20">
        <f t="shared" ref="J9" si="4">(I10-I9)/(H10-H9)</f>
        <v>0.15467811641380638</v>
      </c>
      <c r="K9" s="20">
        <f t="shared" ref="K4:K9" si="5">ATAN2(H9,I9)</f>
        <v>0.1534619530488979</v>
      </c>
      <c r="L9" s="20">
        <f t="shared" ref="L4:L9" si="6">DEGREES(K9)</f>
        <v>8.7927222255366448</v>
      </c>
      <c r="M9" s="20">
        <v>0</v>
      </c>
      <c r="N9" s="20">
        <v>0</v>
      </c>
      <c r="O9" s="20">
        <v>0</v>
      </c>
    </row>
    <row r="10" spans="1:15" x14ac:dyDescent="0.35">
      <c r="H10" s="8"/>
      <c r="I10" s="8"/>
    </row>
    <row r="11" spans="1:15" x14ac:dyDescent="0.35"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50</v>
      </c>
      <c r="I11" t="s">
        <v>24</v>
      </c>
    </row>
    <row r="12" spans="1:15" x14ac:dyDescent="0.35">
      <c r="B12" t="str">
        <f>_xlfn.CONCAT(B3," - ",B4)</f>
        <v>red - amber</v>
      </c>
      <c r="C12">
        <f>L3</f>
        <v>8.7927222255366448</v>
      </c>
      <c r="D12">
        <f>L4</f>
        <v>24.138969880521127</v>
      </c>
      <c r="E12">
        <f t="shared" ref="E12:F14" si="7">F2</f>
        <v>0.19782944951777845</v>
      </c>
      <c r="F12">
        <f t="shared" si="7"/>
        <v>0.4683321682413859</v>
      </c>
      <c r="G12">
        <f t="shared" ref="G12:H14" si="8">F3</f>
        <v>0.53245274564513922</v>
      </c>
      <c r="H12">
        <f t="shared" si="8"/>
        <v>0.52009106939454541</v>
      </c>
      <c r="I12">
        <f>(H12-F12)/(G12-E12)</f>
        <v>0.15467811641380638</v>
      </c>
    </row>
    <row r="13" spans="1:15" x14ac:dyDescent="0.35">
      <c r="B13" t="str">
        <f t="shared" ref="B13:B17" si="9">_xlfn.CONCAT(B4," - ",B5)</f>
        <v>amber - green</v>
      </c>
      <c r="C13">
        <f t="shared" ref="C13:C17" si="10">L4</f>
        <v>24.138969880521127</v>
      </c>
      <c r="D13">
        <f t="shared" ref="D13:D17" si="11">L5</f>
        <v>144.98034449326809</v>
      </c>
      <c r="E13">
        <f t="shared" si="7"/>
        <v>0.53245274564513922</v>
      </c>
      <c r="F13">
        <f t="shared" si="7"/>
        <v>0.52009106939454541</v>
      </c>
      <c r="G13">
        <f t="shared" si="8"/>
        <v>0.36808555106590501</v>
      </c>
      <c r="H13">
        <f t="shared" si="8"/>
        <v>0.54463041660861089</v>
      </c>
      <c r="I13">
        <f>(H13-F13)/(G13-E13)</f>
        <v>-0.14929589372675053</v>
      </c>
    </row>
    <row r="14" spans="1:15" x14ac:dyDescent="0.35">
      <c r="B14" t="str">
        <f t="shared" si="9"/>
        <v>green - cyan</v>
      </c>
      <c r="C14">
        <f t="shared" si="10"/>
        <v>144.98034449326809</v>
      </c>
      <c r="D14">
        <f t="shared" si="11"/>
        <v>167.03824589386628</v>
      </c>
      <c r="E14">
        <f t="shared" si="7"/>
        <v>0.36808555106590501</v>
      </c>
      <c r="F14">
        <f t="shared" si="7"/>
        <v>0.54463041660861089</v>
      </c>
      <c r="G14">
        <f t="shared" si="8"/>
        <v>3.064631739356663E-2</v>
      </c>
      <c r="H14">
        <f t="shared" si="8"/>
        <v>0.58548055038488367</v>
      </c>
      <c r="I14">
        <f>(H14-F14)/(G14-E14)</f>
        <v>-0.12105922992920035</v>
      </c>
    </row>
    <row r="15" spans="1:15" x14ac:dyDescent="0.35">
      <c r="B15" t="str">
        <f t="shared" si="9"/>
        <v>cyan - blue</v>
      </c>
      <c r="C15">
        <f t="shared" si="10"/>
        <v>167.03824589386628</v>
      </c>
      <c r="D15">
        <f t="shared" si="11"/>
        <v>269.93272106929555</v>
      </c>
      <c r="E15">
        <f t="shared" ref="E15:F15" si="12">F5</f>
        <v>3.064631739356663E-2</v>
      </c>
      <c r="F15">
        <f t="shared" si="12"/>
        <v>0.58548055038488367</v>
      </c>
      <c r="G15">
        <f t="shared" ref="G15:H15" si="13">F6</f>
        <v>3.4592915512098692E-3</v>
      </c>
      <c r="H15">
        <f t="shared" si="13"/>
        <v>0.5130694152738311</v>
      </c>
      <c r="I15">
        <f t="shared" ref="I15:I17" si="14">(H15-F15)/(G15-E15)</f>
        <v>2.6634445242714886</v>
      </c>
    </row>
    <row r="16" spans="1:15" x14ac:dyDescent="0.35">
      <c r="B16" t="str">
        <f t="shared" si="9"/>
        <v>blue - violet</v>
      </c>
      <c r="C16">
        <f t="shared" si="10"/>
        <v>269.93272106929555</v>
      </c>
      <c r="D16">
        <f t="shared" si="11"/>
        <v>277.33251984218424</v>
      </c>
      <c r="E16">
        <f t="shared" ref="E16:F16" si="15">F6</f>
        <v>3.4592915512098692E-3</v>
      </c>
      <c r="F16">
        <f t="shared" si="15"/>
        <v>0.5130694152738311</v>
      </c>
      <c r="G16">
        <f t="shared" ref="G16:H16" si="16">F7</f>
        <v>0.19736826866618512</v>
      </c>
      <c r="H16">
        <f t="shared" si="16"/>
        <v>7.5583592019870624E-2</v>
      </c>
      <c r="I16">
        <f t="shared" si="14"/>
        <v>-2.2561401218395378</v>
      </c>
    </row>
    <row r="17" spans="2:33" x14ac:dyDescent="0.35">
      <c r="B17" t="str">
        <f t="shared" si="9"/>
        <v>violet - red</v>
      </c>
      <c r="C17">
        <f t="shared" si="10"/>
        <v>277.33251984218424</v>
      </c>
      <c r="D17">
        <f t="shared" si="11"/>
        <v>8.7927222255366448</v>
      </c>
      <c r="E17">
        <f t="shared" ref="E17:F17" si="17">F7</f>
        <v>0.19736826866618512</v>
      </c>
      <c r="F17">
        <f t="shared" si="17"/>
        <v>7.5583592019870624E-2</v>
      </c>
      <c r="G17">
        <f t="shared" ref="G17:H17" si="18">F8</f>
        <v>0.25599196887940767</v>
      </c>
      <c r="H17">
        <f t="shared" si="18"/>
        <v>1.6338310954950433E-2</v>
      </c>
      <c r="I17">
        <f t="shared" si="14"/>
        <v>-1.0106028935300375</v>
      </c>
    </row>
    <row r="20" spans="2:33" x14ac:dyDescent="0.35">
      <c r="C20" s="11" t="s">
        <v>1</v>
      </c>
      <c r="D20" s="11"/>
      <c r="E20" s="12"/>
      <c r="F20" s="10" t="s">
        <v>8</v>
      </c>
      <c r="G20" s="11"/>
      <c r="H20" s="11"/>
      <c r="I20" s="11"/>
      <c r="J20" s="11"/>
      <c r="K20" s="12"/>
      <c r="L20" s="10" t="s">
        <v>80</v>
      </c>
      <c r="M20" s="11"/>
      <c r="N20" s="12"/>
      <c r="O20" s="10" t="s">
        <v>12</v>
      </c>
      <c r="P20" s="11"/>
      <c r="Q20" s="12"/>
      <c r="R20" s="10" t="s">
        <v>76</v>
      </c>
      <c r="S20" s="11"/>
      <c r="T20" s="12"/>
      <c r="U20" s="9"/>
      <c r="V20" s="1"/>
      <c r="W20" s="1"/>
    </row>
    <row r="21" spans="2:33" x14ac:dyDescent="0.35">
      <c r="C21" s="2" t="s">
        <v>9</v>
      </c>
      <c r="D21" s="2" t="s">
        <v>10</v>
      </c>
      <c r="E21" s="3" t="s">
        <v>11</v>
      </c>
      <c r="F21" s="4" t="s">
        <v>2</v>
      </c>
      <c r="G21" s="2" t="s">
        <v>3</v>
      </c>
      <c r="H21" s="2" t="s">
        <v>4</v>
      </c>
      <c r="I21" s="2" t="s">
        <v>5</v>
      </c>
      <c r="J21" s="2" t="s">
        <v>6</v>
      </c>
      <c r="K21" s="3" t="s">
        <v>7</v>
      </c>
      <c r="L21" s="4" t="s">
        <v>9</v>
      </c>
      <c r="M21" s="2" t="s">
        <v>10</v>
      </c>
      <c r="N21" s="3" t="s">
        <v>11</v>
      </c>
      <c r="O21" s="4" t="s">
        <v>9</v>
      </c>
      <c r="P21" s="2" t="s">
        <v>10</v>
      </c>
      <c r="Q21" s="3" t="s">
        <v>13</v>
      </c>
      <c r="R21" s="21" t="s">
        <v>77</v>
      </c>
      <c r="S21" s="21" t="s">
        <v>78</v>
      </c>
      <c r="T21" s="22" t="s">
        <v>79</v>
      </c>
      <c r="U21" s="21" t="s">
        <v>87</v>
      </c>
      <c r="V21" s="21" t="s">
        <v>81</v>
      </c>
      <c r="W21" s="21" t="s">
        <v>82</v>
      </c>
      <c r="X21" s="21" t="s">
        <v>24</v>
      </c>
      <c r="Y21" s="21" t="s">
        <v>83</v>
      </c>
      <c r="Z21" s="21" t="s">
        <v>84</v>
      </c>
      <c r="AA21" s="21" t="s">
        <v>85</v>
      </c>
      <c r="AB21" s="21" t="s">
        <v>86</v>
      </c>
      <c r="AC21" s="21" t="s">
        <v>22</v>
      </c>
      <c r="AD21" s="21" t="s">
        <v>23</v>
      </c>
      <c r="AE21" s="21" t="s">
        <v>88</v>
      </c>
      <c r="AF21" s="21" t="s">
        <v>89</v>
      </c>
      <c r="AG21" s="21" t="s">
        <v>90</v>
      </c>
    </row>
    <row r="22" spans="2:33" x14ac:dyDescent="0.35">
      <c r="B22" t="s">
        <v>0</v>
      </c>
      <c r="C22">
        <v>60</v>
      </c>
      <c r="D22">
        <v>0.5</v>
      </c>
      <c r="E22">
        <v>0.5</v>
      </c>
      <c r="L22">
        <f>C22</f>
        <v>60</v>
      </c>
      <c r="M22">
        <f>D22</f>
        <v>0.5</v>
      </c>
      <c r="N22">
        <f>E22</f>
        <v>0.5</v>
      </c>
      <c r="O22">
        <f>L22</f>
        <v>60</v>
      </c>
      <c r="P22">
        <f>IF(Q22=0,0,2*(Q22-N22)/Q22)</f>
        <v>0.66666666666666663</v>
      </c>
      <c r="Q22">
        <f>((2*N22)+M22*(1-ABS(2*N22-1)))/2</f>
        <v>0.75</v>
      </c>
      <c r="R22" s="2"/>
      <c r="S22" s="2"/>
      <c r="T22" s="3">
        <f>RADIANS(O22)</f>
        <v>1.0471975511965976</v>
      </c>
      <c r="U22" s="2">
        <f>TAN(PI()*MOD(O22,360)/180)</f>
        <v>1.7320508075688767</v>
      </c>
      <c r="V22">
        <f>MATCH(O22,N$3:N$8,1)</f>
        <v>2</v>
      </c>
      <c r="W22">
        <f>V22+1</f>
        <v>3</v>
      </c>
      <c r="X22">
        <f>INDEX(J$3:J$8,V22)</f>
        <v>-0.12105922992920035</v>
      </c>
      <c r="Y22">
        <f>INDEX(H$3:H$8,V22)</f>
        <v>0.17025610154812656</v>
      </c>
      <c r="Z22">
        <f>INDEX(I$3:I$8,V22)</f>
        <v>7.6298248367224986E-2</v>
      </c>
      <c r="AA22">
        <f>INDEX(H$3:H$8,W22)</f>
        <v>-0.16718313212421182</v>
      </c>
      <c r="AB22">
        <f>INDEX(I$3:I$8,W22)</f>
        <v>0.11714838214349776</v>
      </c>
      <c r="AC22">
        <f>(AB22-X22*AA22)/(U22-X22)</f>
        <v>5.2295502668707278E-2</v>
      </c>
      <c r="AD22">
        <f>U22/(X22-U22)*(X22*AA22-AB22)</f>
        <v>9.0578467629554779E-2</v>
      </c>
      <c r="AE22">
        <f>Q22*P22*ABS(AC22-AA22)/ABS(AA22-Y22)</f>
        <v>0.32521208693538894</v>
      </c>
      <c r="AF22">
        <f>Q22*P22*ABS(AC22-Y22)/ABS(AA22-Y22)</f>
        <v>0.174787913064611</v>
      </c>
      <c r="AG22">
        <f>Q22*(1-P22)</f>
        <v>0.25</v>
      </c>
    </row>
    <row r="23" spans="2:33" x14ac:dyDescent="0.35">
      <c r="C23">
        <v>75</v>
      </c>
      <c r="D23">
        <v>0.2</v>
      </c>
      <c r="E23">
        <v>0.2</v>
      </c>
      <c r="L23">
        <f>C23</f>
        <v>75</v>
      </c>
      <c r="M23">
        <f>D23</f>
        <v>0.2</v>
      </c>
      <c r="N23">
        <f>E23</f>
        <v>0.2</v>
      </c>
      <c r="O23">
        <f>L23</f>
        <v>75</v>
      </c>
      <c r="P23">
        <f>IF(Q23=0,0,2*(Q23-N23)/Q23)</f>
        <v>0.33333333333333337</v>
      </c>
      <c r="Q23">
        <f>((2*N23)+M23*(1-ABS(2*N23-1)))/2</f>
        <v>0.24000000000000002</v>
      </c>
      <c r="R23" s="2"/>
      <c r="S23" s="2"/>
      <c r="T23" s="3">
        <f>RADIANS(O23)</f>
        <v>1.3089969389957472</v>
      </c>
      <c r="U23" s="2">
        <f>TAN(PI()*MOD(O23,360)/180)</f>
        <v>3.7320508075688776</v>
      </c>
      <c r="V23">
        <f>MATCH(O23,N$3:N$8,1)</f>
        <v>2</v>
      </c>
      <c r="W23">
        <f>V23+1</f>
        <v>3</v>
      </c>
      <c r="X23">
        <f>INDEX(J$3:J$8,V23)</f>
        <v>-0.12105922992920035</v>
      </c>
      <c r="Y23">
        <f>INDEX(H$3:H$8,V23)</f>
        <v>0.17025610154812656</v>
      </c>
      <c r="Z23">
        <f>INDEX(I$3:I$8,V23)</f>
        <v>7.6298248367224986E-2</v>
      </c>
      <c r="AA23">
        <f>INDEX(H$3:H$8,W23)</f>
        <v>-0.16718313212421182</v>
      </c>
      <c r="AB23">
        <f>INDEX(I$3:I$8,W23)</f>
        <v>0.11714838214349776</v>
      </c>
      <c r="AC23">
        <f>(AB23-X23*AA23)/(U23-X23)</f>
        <v>2.5150935210330669E-2</v>
      </c>
      <c r="AD23">
        <f>U23/(X23-U23)*(X23*AA23-AB23)</f>
        <v>9.3864568062827086E-2</v>
      </c>
      <c r="AE23">
        <f>Q23*P23*ABS(AC23-AA23)/ABS(AA23-Y23)</f>
        <v>4.5598507379566548E-2</v>
      </c>
      <c r="AF23">
        <f>Q23*P23*ABS(AC23-Y23)/ABS(AA23-Y23)</f>
        <v>3.4401492620433467E-2</v>
      </c>
      <c r="AG23">
        <f>Q23*(1-P23)</f>
        <v>0.16</v>
      </c>
    </row>
    <row r="28" spans="2:33" x14ac:dyDescent="0.35">
      <c r="B28" t="s">
        <v>39</v>
      </c>
      <c r="C28" t="s">
        <v>40</v>
      </c>
      <c r="D28" t="s">
        <v>41</v>
      </c>
      <c r="E28" t="s">
        <v>42</v>
      </c>
    </row>
    <row r="29" spans="2:33" x14ac:dyDescent="0.35">
      <c r="B29">
        <v>66</v>
      </c>
      <c r="C29">
        <v>0.5</v>
      </c>
      <c r="D29">
        <v>0.5</v>
      </c>
      <c r="E29">
        <f>TAN(PI()*B29/180)</f>
        <v>2.2460367739042164</v>
      </c>
    </row>
  </sheetData>
  <sortState ref="A2:C8">
    <sortCondition descending="1" ref="A2:A8"/>
    <sortCondition descending="1" ref="C2:C8"/>
  </sortState>
  <mergeCells count="5">
    <mergeCell ref="F20:K20"/>
    <mergeCell ref="L20:N20"/>
    <mergeCell ref="O20:Q20"/>
    <mergeCell ref="C20:E20"/>
    <mergeCell ref="R20:T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A115-0454-4EAB-A6B7-339E9BCF5283}">
  <sheetPr codeName="Sheet2"/>
  <dimension ref="A1:T479"/>
  <sheetViews>
    <sheetView workbookViewId="0">
      <pane ySplit="8" topLeftCell="A21" activePane="bottomLeft" state="frozen"/>
      <selection pane="bottomLeft" activeCell="M21" sqref="M21"/>
    </sheetView>
  </sheetViews>
  <sheetFormatPr defaultRowHeight="14.5" x14ac:dyDescent="0.35"/>
  <cols>
    <col min="1" max="1" width="15.36328125" style="6" customWidth="1"/>
    <col min="2" max="2" width="23.90625" style="7" bestFit="1" customWidth="1"/>
    <col min="3" max="3" width="21.90625" style="7" bestFit="1" customWidth="1"/>
    <col min="5" max="5" width="10.1796875" customWidth="1"/>
    <col min="11" max="11" width="10.54296875" customWidth="1"/>
    <col min="12" max="12" width="10.6328125" customWidth="1"/>
    <col min="13" max="13" width="13.26953125" customWidth="1"/>
    <col min="14" max="14" width="10.81640625" customWidth="1"/>
    <col min="15" max="15" width="11.36328125" customWidth="1"/>
  </cols>
  <sheetData>
    <row r="1" spans="1:18" x14ac:dyDescent="0.35">
      <c r="A1" s="6" t="s">
        <v>58</v>
      </c>
      <c r="B1" s="14">
        <f>216/24389</f>
        <v>8.8564516790356311E-3</v>
      </c>
    </row>
    <row r="2" spans="1:18" x14ac:dyDescent="0.35">
      <c r="A2" s="6" t="s">
        <v>59</v>
      </c>
      <c r="B2" s="14">
        <f>24389/27</f>
        <v>903.2962962962963</v>
      </c>
    </row>
    <row r="3" spans="1:18" x14ac:dyDescent="0.35">
      <c r="D3" s="16" t="s">
        <v>65</v>
      </c>
      <c r="E3" s="16"/>
      <c r="F3" s="16"/>
    </row>
    <row r="4" spans="1:18" x14ac:dyDescent="0.35">
      <c r="B4" s="7" t="s">
        <v>32</v>
      </c>
      <c r="C4" s="7" t="s">
        <v>33</v>
      </c>
      <c r="D4" t="s">
        <v>51</v>
      </c>
      <c r="E4" t="s">
        <v>52</v>
      </c>
      <c r="F4" t="s">
        <v>53</v>
      </c>
      <c r="N4" t="s">
        <v>34</v>
      </c>
      <c r="O4" t="s">
        <v>35</v>
      </c>
    </row>
    <row r="5" spans="1:18" x14ac:dyDescent="0.35">
      <c r="A5" s="6" t="s">
        <v>57</v>
      </c>
      <c r="B5" s="7">
        <v>0.31270999999999999</v>
      </c>
      <c r="C5" s="7">
        <v>0.32901999999999998</v>
      </c>
      <c r="D5">
        <f>IF(C5=0,0,B5/C5)</f>
        <v>0.95042854537718069</v>
      </c>
      <c r="E5" s="13">
        <v>1</v>
      </c>
      <c r="F5">
        <f>IF(C5=0,0,(1-B5-C5)/C5)</f>
        <v>1.0889003707981277</v>
      </c>
      <c r="N5">
        <f>4*B5/(12*C5-2*B5+3)</f>
        <v>0.19782944951777845</v>
      </c>
      <c r="O5">
        <f>9*C5/(12*C5-2*B5+3)</f>
        <v>0.4683321682413859</v>
      </c>
    </row>
    <row r="7" spans="1:18" x14ac:dyDescent="0.35">
      <c r="B7" s="15" t="s">
        <v>64</v>
      </c>
      <c r="C7" s="15"/>
      <c r="D7" s="16" t="s">
        <v>65</v>
      </c>
      <c r="E7" s="16"/>
      <c r="F7" s="16"/>
      <c r="H7" s="16" t="s">
        <v>66</v>
      </c>
      <c r="I7" s="16"/>
      <c r="J7" s="16"/>
      <c r="K7" s="16" t="s">
        <v>67</v>
      </c>
      <c r="L7" s="16"/>
      <c r="M7" s="16"/>
    </row>
    <row r="8" spans="1:18" x14ac:dyDescent="0.35">
      <c r="A8" s="6" t="s">
        <v>25</v>
      </c>
      <c r="B8" s="7" t="s">
        <v>32</v>
      </c>
      <c r="C8" s="7" t="s">
        <v>33</v>
      </c>
      <c r="D8" t="s">
        <v>51</v>
      </c>
      <c r="E8" t="s">
        <v>52</v>
      </c>
      <c r="F8" t="s">
        <v>53</v>
      </c>
      <c r="G8" t="s">
        <v>60</v>
      </c>
      <c r="H8" t="s">
        <v>54</v>
      </c>
      <c r="I8" t="s">
        <v>55</v>
      </c>
      <c r="J8" t="s">
        <v>56</v>
      </c>
      <c r="K8" t="s">
        <v>61</v>
      </c>
      <c r="L8" t="s">
        <v>62</v>
      </c>
      <c r="M8" t="s">
        <v>63</v>
      </c>
      <c r="N8" t="s">
        <v>34</v>
      </c>
      <c r="O8" t="s">
        <v>35</v>
      </c>
      <c r="P8" t="s">
        <v>29</v>
      </c>
      <c r="Q8" t="s">
        <v>30</v>
      </c>
      <c r="R8" t="s">
        <v>31</v>
      </c>
    </row>
    <row r="9" spans="1:18" x14ac:dyDescent="0.35">
      <c r="A9" s="6">
        <v>360</v>
      </c>
      <c r="B9" s="7">
        <f>P9/(P9+Q9+R9)</f>
        <v>0.17556023175572394</v>
      </c>
      <c r="C9" s="7">
        <f>Q9/(P9+Q9+R9)</f>
        <v>5.2938370114485808E-3</v>
      </c>
      <c r="D9">
        <f>IF(C9=0,0,B9/C9)</f>
        <v>33.163135052335974</v>
      </c>
      <c r="E9" s="13">
        <v>1</v>
      </c>
      <c r="F9">
        <f>IF(C9=0,0,(1-B9-C9)/C9)</f>
        <v>154.73576716875164</v>
      </c>
      <c r="G9">
        <f>C9/$C$5</f>
        <v>1.6089711906414752E-2</v>
      </c>
      <c r="H9">
        <f>IF($C$5&gt;$B$1,116*POWER(G9,1/3)-16,B$2*G9)</f>
        <v>13.28469769663457</v>
      </c>
      <c r="I9">
        <f>13*H9*(N9-$N$5)</f>
        <v>10.546893526889923</v>
      </c>
      <c r="J9">
        <f>13*H9*(O9-$O$5)</f>
        <v>-77.847900412112423</v>
      </c>
      <c r="K9">
        <f>H9</f>
        <v>13.28469769663457</v>
      </c>
      <c r="L9">
        <f>SQRT(I9^2+J9^2)</f>
        <v>78.559102347479296</v>
      </c>
      <c r="M9">
        <f>IF(ATAN2(I9,J9)&gt;=0,DEGREES(ATAN2(I9,J9)),DEGREES(ATAN2(I9,J9))+360)</f>
        <v>277.71549911980316</v>
      </c>
      <c r="N9">
        <f>4*B9/(12*C9-2*B9+3)</f>
        <v>0.25889967637540451</v>
      </c>
      <c r="O9">
        <f>9*C9/(12*C9-2*B9+3)</f>
        <v>1.7565416264938672E-2</v>
      </c>
      <c r="P9">
        <f>VLOOKUP($A9,ciexyz31_1[],2,FALSE)</f>
        <v>1.2990000000000001E-4</v>
      </c>
      <c r="Q9">
        <f>VLOOKUP($A9,ciexyz31_1[],3,FALSE)</f>
        <v>3.9169999999999999E-6</v>
      </c>
      <c r="R9">
        <f>VLOOKUP($A9,ciexyz31_1[],4,FALSE)</f>
        <v>6.0610000000000004E-4</v>
      </c>
    </row>
    <row r="10" spans="1:18" x14ac:dyDescent="0.35">
      <c r="A10" s="6">
        <v>361</v>
      </c>
      <c r="B10" s="7">
        <f>P10/(P10+Q10+R10)</f>
        <v>0.17548252771040712</v>
      </c>
      <c r="C10" s="7">
        <f>Q10/(P10+Q10+R10)</f>
        <v>5.2863391059152281E-3</v>
      </c>
      <c r="D10">
        <f>IF(C10=0,0,B10/C10)</f>
        <v>33.19547312317674</v>
      </c>
      <c r="E10" s="13">
        <v>1</v>
      </c>
      <c r="F10">
        <f>IF(C10=0,0,(1-B10-C10)/C10)</f>
        <v>154.9713548014706</v>
      </c>
      <c r="G10">
        <f>C10/$C$5</f>
        <v>1.6066923305316481E-2</v>
      </c>
      <c r="H10">
        <f>IF($C$5&gt;$B$1,116*POWER(G10,1/3)-16,B$2*G10)</f>
        <v>13.270865408114553</v>
      </c>
      <c r="I10">
        <f>13*H10*(N10-$N$5)</f>
        <v>10.51506558204461</v>
      </c>
      <c r="J10">
        <f>13*H10*(O10-$O$5)</f>
        <v>-77.7712087524488</v>
      </c>
      <c r="K10">
        <f>H10</f>
        <v>13.270865408114553</v>
      </c>
      <c r="L10">
        <f>SQRT(I10^2+J10^2)</f>
        <v>78.47883482195482</v>
      </c>
      <c r="M10">
        <f t="shared" ref="M10:M73" si="0">IF(ATAN2(I10,J10)&gt;=0,DEGREES(ATAN2(I10,J10)),DEGREES(ATAN2(I10,J10))+360)</f>
        <v>277.69998958877272</v>
      </c>
      <c r="N10">
        <f>4*B10/(12*C10-2*B10+3)</f>
        <v>0.25877884307610954</v>
      </c>
      <c r="O10">
        <f>9*C10/(12*C10-2*B10+3)</f>
        <v>1.7540114423455041E-2</v>
      </c>
      <c r="P10">
        <f>VLOOKUP($A10,ciexyz31_1[],2,FALSE)</f>
        <v>1.45847E-4</v>
      </c>
      <c r="Q10">
        <f>VLOOKUP($A10,ciexyz31_1[],3,FALSE)</f>
        <v>4.3935810000000003E-6</v>
      </c>
      <c r="R10">
        <f>VLOOKUP($A10,ciexyz31_1[],4,FALSE)</f>
        <v>6.8087919999999997E-4</v>
      </c>
    </row>
    <row r="11" spans="1:18" x14ac:dyDescent="0.35">
      <c r="A11" s="6">
        <v>362</v>
      </c>
      <c r="B11" s="7">
        <f>P11/(P11+Q11+R11)</f>
        <v>0.17540002235668423</v>
      </c>
      <c r="C11" s="7">
        <f>Q11/(P11+Q11+R11)</f>
        <v>5.2786420431093373E-3</v>
      </c>
      <c r="D11">
        <f>IF(C11=0,0,B11/C11)</f>
        <v>33.228247137092552</v>
      </c>
      <c r="E11" s="13">
        <v>1</v>
      </c>
      <c r="F11">
        <f>IF(C11=0,0,(1-B11-C11)/C11)</f>
        <v>155.21441478869298</v>
      </c>
      <c r="G11">
        <f>C11/$C$5</f>
        <v>1.604352939976092E-2</v>
      </c>
      <c r="H11">
        <f>IF($C$5&gt;$B$1,116*POWER(G11,1/3)-16,B$2*G11)</f>
        <v>13.256652098356799</v>
      </c>
      <c r="I11">
        <f>13*H11*(N11-$N$5)</f>
        <v>10.481642099004251</v>
      </c>
      <c r="J11">
        <f>13*H11*(O11-$O$5)</f>
        <v>-77.692396663987665</v>
      </c>
      <c r="K11">
        <f>H11</f>
        <v>13.256652098356799</v>
      </c>
      <c r="L11">
        <f>SQRT(I11^2+J11^2)</f>
        <v>78.39625833218075</v>
      </c>
      <c r="M11">
        <f t="shared" si="0"/>
        <v>277.68349989906483</v>
      </c>
      <c r="N11">
        <f>4*B11/(12*C11-2*B11+3)</f>
        <v>0.25865024767101702</v>
      </c>
      <c r="O11">
        <f>9*C11/(12*C11-2*B11+3)</f>
        <v>1.7514106442591892E-2</v>
      </c>
      <c r="P11">
        <f>VLOOKUP($A11,ciexyz31_1[],2,FALSE)</f>
        <v>1.6380210000000001E-4</v>
      </c>
      <c r="Q11">
        <f>VLOOKUP($A11,ciexyz31_1[],3,FALSE)</f>
        <v>4.9296040000000003E-6</v>
      </c>
      <c r="R11">
        <f>VLOOKUP($A11,ciexyz31_1[],4,FALSE)</f>
        <v>7.6514560000000005E-4</v>
      </c>
    </row>
    <row r="12" spans="1:18" x14ac:dyDescent="0.35">
      <c r="A12" s="6">
        <v>363</v>
      </c>
      <c r="B12" s="7">
        <f>P12/(P12+Q12+R12)</f>
        <v>0.17531704945860155</v>
      </c>
      <c r="C12" s="7">
        <f>Q12/(P12+Q12+R12)</f>
        <v>5.2709687942346277E-3</v>
      </c>
      <c r="D12">
        <f>IF(C12=0,0,B12/C12)</f>
        <v>33.260877895988095</v>
      </c>
      <c r="E12" s="13">
        <v>1</v>
      </c>
      <c r="F12">
        <f>IF(C12=0,0,(1-B12-C12)/C12)</f>
        <v>155.45756648065048</v>
      </c>
      <c r="G12">
        <f>C12/$C$5</f>
        <v>1.6020207872575003E-2</v>
      </c>
      <c r="H12">
        <f>IF($C$5&gt;$B$1,116*POWER(G12,1/3)-16,B$2*G12)</f>
        <v>13.242469003755758</v>
      </c>
      <c r="I12">
        <f>13*H12*(N12-$N$5)</f>
        <v>10.448152445225118</v>
      </c>
      <c r="J12">
        <f>13*H12*(O12-$O$5)</f>
        <v>-77.613739567925066</v>
      </c>
      <c r="K12">
        <f>H12</f>
        <v>13.242469003755758</v>
      </c>
      <c r="L12">
        <f>SQRT(I12^2+J12^2)</f>
        <v>78.313833128230684</v>
      </c>
      <c r="M12">
        <f t="shared" si="0"/>
        <v>277.66691232869675</v>
      </c>
      <c r="N12">
        <f>4*B12/(12*C12-2*B12+3)</f>
        <v>0.25852085336551589</v>
      </c>
      <c r="O12">
        <f>9*C12/(12*C12-2*B12+3)</f>
        <v>1.7488170994505583E-2</v>
      </c>
      <c r="P12">
        <f>VLOOKUP($A12,ciexyz31_1[],2,FALSE)</f>
        <v>1.8400369999999999E-4</v>
      </c>
      <c r="Q12">
        <f>VLOOKUP($A12,ciexyz31_1[],3,FALSE)</f>
        <v>5.5321360000000001E-6</v>
      </c>
      <c r="R12">
        <f>VLOOKUP($A12,ciexyz31_1[],4,FALSE)</f>
        <v>8.6001239999999998E-4</v>
      </c>
    </row>
    <row r="13" spans="1:18" x14ac:dyDescent="0.35">
      <c r="A13" s="6">
        <v>364</v>
      </c>
      <c r="B13" s="7">
        <f>P13/(P13+Q13+R13)</f>
        <v>0.17523673946388638</v>
      </c>
      <c r="C13" s="7">
        <f>Q13/(P13+Q13+R13)</f>
        <v>5.2634939227548059E-3</v>
      </c>
      <c r="D13">
        <f>IF(C13=0,0,B13/C13)</f>
        <v>33.292854905049651</v>
      </c>
      <c r="E13" s="13">
        <v>1</v>
      </c>
      <c r="F13">
        <f>IF(C13=0,0,(1-B13-C13)/C13)</f>
        <v>155.69501525793521</v>
      </c>
      <c r="G13">
        <f>C13/$C$5</f>
        <v>1.5997489279541689E-2</v>
      </c>
      <c r="H13">
        <f>IF($C$5&gt;$B$1,116*POWER(G13,1/3)-16,B$2*G13)</f>
        <v>13.2286393446287</v>
      </c>
      <c r="I13">
        <f>13*H13*(N13-$N$5)</f>
        <v>10.415713491558821</v>
      </c>
      <c r="J13">
        <f>13*H13*(O13-$O$5)</f>
        <v>-77.537027812903119</v>
      </c>
      <c r="K13">
        <f>H13</f>
        <v>13.2286393446287</v>
      </c>
      <c r="L13">
        <f>SQRT(I13^2+J13^2)</f>
        <v>78.233482407452328</v>
      </c>
      <c r="M13">
        <f t="shared" si="0"/>
        <v>277.65086279098682</v>
      </c>
      <c r="N13">
        <f>4*B13/(12*C13-2*B13+3)</f>
        <v>0.25839567324246021</v>
      </c>
      <c r="O13">
        <f>9*C13/(12*C13-2*B13+3)</f>
        <v>1.7462914083326442E-2</v>
      </c>
      <c r="P13">
        <f>VLOOKUP($A13,ciexyz31_1[],2,FALSE)</f>
        <v>2.066902E-4</v>
      </c>
      <c r="Q13">
        <f>VLOOKUP($A13,ciexyz31_1[],3,FALSE)</f>
        <v>6.2082449999999999E-6</v>
      </c>
      <c r="R13">
        <f>VLOOKUP($A13,ciexyz31_1[],4,FALSE)</f>
        <v>9.6659280000000001E-4</v>
      </c>
    </row>
    <row r="14" spans="1:18" x14ac:dyDescent="0.35">
      <c r="A14" s="6">
        <v>365</v>
      </c>
      <c r="B14" s="7">
        <f>P14/(P14+Q14+R14)</f>
        <v>0.17516121850626198</v>
      </c>
      <c r="C14" s="7">
        <f>Q14/(P14+Q14+R14)</f>
        <v>5.2563459151060525E-3</v>
      </c>
      <c r="D14">
        <f>IF(C14=0,0,B14/C14)</f>
        <v>33.323761665470208</v>
      </c>
      <c r="E14" s="13">
        <v>1</v>
      </c>
      <c r="F14">
        <f>IF(C14=0,0,(1-B14-C14)/C14)</f>
        <v>155.92246949030866</v>
      </c>
      <c r="G14">
        <f>C14/$C$5</f>
        <v>1.597576413320179E-2</v>
      </c>
      <c r="H14">
        <f>IF($C$5&gt;$B$1,116*POWER(G14,1/3)-16,B$2*G14)</f>
        <v>13.21540218134362</v>
      </c>
      <c r="I14">
        <f>13*H14*(N14-$N$5)</f>
        <v>10.385091894255325</v>
      </c>
      <c r="J14">
        <f>13*H14*(O14-$O$5)</f>
        <v>-77.463587189891555</v>
      </c>
      <c r="K14">
        <f>H14</f>
        <v>13.21540218134362</v>
      </c>
      <c r="L14">
        <f>SQRT(I14^2+J14^2)</f>
        <v>78.156621434003</v>
      </c>
      <c r="M14">
        <f t="shared" si="0"/>
        <v>277.63578212884249</v>
      </c>
      <c r="N14">
        <f>4*B14/(12*C14-2*B14+3)</f>
        <v>0.25827809963625747</v>
      </c>
      <c r="O14">
        <f>9*C14/(12*C14-2*B14+3)</f>
        <v>1.7438779271541145E-2</v>
      </c>
      <c r="P14">
        <f>VLOOKUP($A14,ciexyz31_1[],2,FALSE)</f>
        <v>2.321E-4</v>
      </c>
      <c r="Q14">
        <f>VLOOKUP($A14,ciexyz31_1[],3,FALSE)</f>
        <v>6.9650000000000002E-6</v>
      </c>
      <c r="R14">
        <f>VLOOKUP($A14,ciexyz31_1[],4,FALSE)</f>
        <v>1.0859999999999999E-3</v>
      </c>
    </row>
    <row r="15" spans="1:18" x14ac:dyDescent="0.35">
      <c r="A15" s="6">
        <v>366</v>
      </c>
      <c r="B15" s="7">
        <f>P15/(P15+Q15+R15)</f>
        <v>0.17508779416112466</v>
      </c>
      <c r="C15" s="7">
        <f>Q15/(P15+Q15+R15)</f>
        <v>5.246844527660199E-3</v>
      </c>
      <c r="D15">
        <f>IF(C15=0,0,B15/C15)</f>
        <v>33.370112881771263</v>
      </c>
      <c r="E15" s="13">
        <v>1</v>
      </c>
      <c r="F15">
        <f>IF(C15=0,0,(1-B15-C15)/C15)</f>
        <v>156.22063070291514</v>
      </c>
      <c r="G15">
        <f>C15/$C$5</f>
        <v>1.5946886291593822E-2</v>
      </c>
      <c r="H15">
        <f>IF($C$5&gt;$B$1,116*POWER(G15,1/3)-16,B$2*G15)</f>
        <v>13.19778827973547</v>
      </c>
      <c r="I15">
        <f>13*H15*(N15-$N$5)</f>
        <v>10.352139004814987</v>
      </c>
      <c r="J15">
        <f>13*H15*(O15-$O$5)</f>
        <v>-77.365785778562042</v>
      </c>
      <c r="K15">
        <f>H15</f>
        <v>13.19778827973547</v>
      </c>
      <c r="L15">
        <f>SQRT(I15^2+J15^2)</f>
        <v>78.055311101227218</v>
      </c>
      <c r="M15">
        <f t="shared" si="0"/>
        <v>277.62134700667275</v>
      </c>
      <c r="N15">
        <f>4*B15/(12*C15-2*B15+3)</f>
        <v>0.2581667096788976</v>
      </c>
      <c r="O15">
        <f>9*C15/(12*C15-2*B15+3)</f>
        <v>1.740704620435456E-2</v>
      </c>
      <c r="P15">
        <f>VLOOKUP($A15,ciexyz31_1[],2,FALSE)</f>
        <v>2.60728E-4</v>
      </c>
      <c r="Q15">
        <f>VLOOKUP($A15,ciexyz31_1[],3,FALSE)</f>
        <v>7.8132190000000003E-6</v>
      </c>
      <c r="R15">
        <f>VLOOKUP($A15,ciexyz31_1[],4,FALSE)</f>
        <v>1.2205860000000001E-3</v>
      </c>
    </row>
    <row r="16" spans="1:18" x14ac:dyDescent="0.35">
      <c r="A16" s="6">
        <v>367</v>
      </c>
      <c r="B16" s="7">
        <f>P16/(P16+Q16+R16)</f>
        <v>0.17501493886791336</v>
      </c>
      <c r="C16" s="7">
        <f>Q16/(P16+Q16+R16)</f>
        <v>5.2355703286682794E-3</v>
      </c>
      <c r="D16">
        <f>IF(C16=0,0,B16/C16)</f>
        <v>33.428056139287925</v>
      </c>
      <c r="E16" s="13">
        <v>1</v>
      </c>
      <c r="F16">
        <f>IF(C16=0,0,(1-B16-C16)/C16)</f>
        <v>156.57310270759555</v>
      </c>
      <c r="G16">
        <f>C16/$C$5</f>
        <v>1.5912620292590968E-2</v>
      </c>
      <c r="H16">
        <f>IF($C$5&gt;$B$1,116*POWER(G16,1/3)-16,B$2*G16)</f>
        <v>13.176860289425221</v>
      </c>
      <c r="I16">
        <f>13*H16*(N16-$N$5)</f>
        <v>10.317151797959797</v>
      </c>
      <c r="J16">
        <f>13*H16*(O16-$O$5)</f>
        <v>-77.24952396590416</v>
      </c>
      <c r="K16">
        <f>H16</f>
        <v>13.176860289425221</v>
      </c>
      <c r="L16">
        <f>SQRT(I16^2+J16^2)</f>
        <v>77.935438499959346</v>
      </c>
      <c r="M16">
        <f t="shared" si="0"/>
        <v>277.60718849344903</v>
      </c>
      <c r="N16">
        <f>4*B16/(12*C16-2*B16+3)</f>
        <v>0.25805829341152675</v>
      </c>
      <c r="O16">
        <f>9*C16/(12*C16-2*B16+3)</f>
        <v>1.736957595609398E-2</v>
      </c>
      <c r="P16">
        <f>VLOOKUP($A16,ciexyz31_1[],2,FALSE)</f>
        <v>2.9307500000000001E-4</v>
      </c>
      <c r="Q16">
        <f>VLOOKUP($A16,ciexyz31_1[],3,FALSE)</f>
        <v>8.767336E-6</v>
      </c>
      <c r="R16">
        <f>VLOOKUP($A16,ciexyz31_1[],4,FALSE)</f>
        <v>1.372729E-3</v>
      </c>
    </row>
    <row r="17" spans="1:18" x14ac:dyDescent="0.35">
      <c r="A17" s="6">
        <v>368</v>
      </c>
      <c r="B17" s="7">
        <f>P17/(P17+Q17+R17)</f>
        <v>0.17494518943866769</v>
      </c>
      <c r="C17" s="7">
        <f>Q17/(P17+Q17+R17)</f>
        <v>5.2261569110803596E-3</v>
      </c>
      <c r="D17">
        <f>IF(C17=0,0,B17/C17)</f>
        <v>33.474920943868625</v>
      </c>
      <c r="E17" s="13">
        <v>1</v>
      </c>
      <c r="F17">
        <f>IF(C17=0,0,(1-B17-C17)/C17)</f>
        <v>156.87027152056473</v>
      </c>
      <c r="G17">
        <f>C17/$C$5</f>
        <v>1.5884009820315969E-2</v>
      </c>
      <c r="H17">
        <f>IF($C$5&gt;$B$1,116*POWER(G17,1/3)-16,B$2*G17)</f>
        <v>13.159363390071746</v>
      </c>
      <c r="I17">
        <f>13*H17*(N17-$N$5)</f>
        <v>10.285426599983161</v>
      </c>
      <c r="J17">
        <f>13*H17*(O17-$O$5)</f>
        <v>-77.152319746060016</v>
      </c>
      <c r="K17">
        <f>H17</f>
        <v>13.159363390071746</v>
      </c>
      <c r="L17">
        <f>SQRT(I17^2+J17^2)</f>
        <v>77.83489219201067</v>
      </c>
      <c r="M17">
        <f t="shared" si="0"/>
        <v>277.59351285474003</v>
      </c>
      <c r="N17">
        <f>4*B17/(12*C17-2*B17+3)</f>
        <v>0.25795292495383848</v>
      </c>
      <c r="O17">
        <f>9*C17/(12*C17-2*B17+3)</f>
        <v>1.7338176305758936E-2</v>
      </c>
      <c r="P17">
        <f>VLOOKUP($A17,ciexyz31_1[],2,FALSE)</f>
        <v>3.2938800000000001E-4</v>
      </c>
      <c r="Q17">
        <f>VLOOKUP($A17,ciexyz31_1[],3,FALSE)</f>
        <v>9.8398440000000006E-6</v>
      </c>
      <c r="R17">
        <f>VLOOKUP($A17,ciexyz31_1[],4,FALSE)</f>
        <v>1.543579E-3</v>
      </c>
    </row>
    <row r="18" spans="1:18" x14ac:dyDescent="0.35">
      <c r="A18" s="6">
        <v>369</v>
      </c>
      <c r="B18" s="7">
        <f>P18/(P18+Q18+R18)</f>
        <v>0.17488012477884163</v>
      </c>
      <c r="C18" s="7">
        <f>Q18/(P18+Q18+R18)</f>
        <v>5.2207849401791958E-3</v>
      </c>
      <c r="D18">
        <f>IF(C18=0,0,B18/C18)</f>
        <v>33.496902627220479</v>
      </c>
      <c r="E18" s="13">
        <v>1</v>
      </c>
      <c r="F18">
        <f>IF(C18=0,0,(1-B18-C18)/C18)</f>
        <v>157.04517609431301</v>
      </c>
      <c r="G18">
        <f>C18/$C$5</f>
        <v>1.586768263381921E-2</v>
      </c>
      <c r="H18">
        <f>IF($C$5&gt;$B$1,116*POWER(G18,1/3)-16,B$2*G18)</f>
        <v>13.149368987160528</v>
      </c>
      <c r="I18">
        <f>13*H18*(N18-$N$5)</f>
        <v>10.260148450809378</v>
      </c>
      <c r="J18">
        <f>13*H18*(O18-$O$5)</f>
        <v>-77.096841520055406</v>
      </c>
      <c r="K18">
        <f>H18</f>
        <v>13.149368987160528</v>
      </c>
      <c r="L18">
        <f>SQRT(I18^2+J18^2)</f>
        <v>77.776562141825124</v>
      </c>
      <c r="M18">
        <f t="shared" si="0"/>
        <v>277.58045509457133</v>
      </c>
      <c r="N18">
        <f>4*B18/(12*C18-2*B18+3)</f>
        <v>0.25785074706402877</v>
      </c>
      <c r="O18">
        <f>9*C18/(12*C18-2*B18+3)</f>
        <v>1.7319935139991353E-2</v>
      </c>
      <c r="P18">
        <f>VLOOKUP($A18,ciexyz31_1[],2,FALSE)</f>
        <v>3.69914E-4</v>
      </c>
      <c r="Q18">
        <f>VLOOKUP($A18,ciexyz31_1[],3,FALSE)</f>
        <v>1.104323E-5</v>
      </c>
      <c r="R18">
        <f>VLOOKUP($A18,ciexyz31_1[],4,FALSE)</f>
        <v>1.734286E-3</v>
      </c>
    </row>
    <row r="19" spans="1:18" x14ac:dyDescent="0.35">
      <c r="A19" s="6">
        <v>370</v>
      </c>
      <c r="B19" s="7">
        <f>P19/(P19+Q19+R19)</f>
        <v>0.17482060767963459</v>
      </c>
      <c r="C19" s="7">
        <f>Q19/(P19+Q19+R19)</f>
        <v>5.2206009379384731E-3</v>
      </c>
      <c r="D19">
        <f>IF(C19=0,0,B19/C19)</f>
        <v>33.486682808716708</v>
      </c>
      <c r="E19" s="13">
        <v>1</v>
      </c>
      <c r="F19">
        <f>IF(C19=0,0,(1-B19-C19)/C19)</f>
        <v>157.06214689265536</v>
      </c>
      <c r="G19">
        <f>C19/$C$5</f>
        <v>1.586712339048834E-2</v>
      </c>
      <c r="H19">
        <f>IF($C$5&gt;$B$1,116*POWER(G19,1/3)-16,B$2*G19)</f>
        <v>13.149026534682388</v>
      </c>
      <c r="I19">
        <f>13*H19*(N19-$N$5)</f>
        <v>10.242983363844388</v>
      </c>
      <c r="J19">
        <f>13*H19*(O19-$O$5)</f>
        <v>-77.09506549592173</v>
      </c>
      <c r="K19">
        <f>H19</f>
        <v>13.149026534682388</v>
      </c>
      <c r="L19">
        <f>SQRT(I19^2+J19^2)</f>
        <v>77.77253906111369</v>
      </c>
      <c r="M19">
        <f t="shared" si="0"/>
        <v>277.56809252880907</v>
      </c>
      <c r="N19">
        <f>4*B19/(12*C19-2*B19+3)</f>
        <v>0.25775189283634242</v>
      </c>
      <c r="O19">
        <f>9*C19/(12*C19-2*B19+3)</f>
        <v>1.7318578916715198E-2</v>
      </c>
      <c r="P19">
        <f>VLOOKUP($A19,ciexyz31_1[],2,FALSE)</f>
        <v>4.149E-4</v>
      </c>
      <c r="Q19">
        <f>VLOOKUP($A19,ciexyz31_1[],3,FALSE)</f>
        <v>1.239E-5</v>
      </c>
      <c r="R19">
        <f>VLOOKUP($A19,ciexyz31_1[],4,FALSE)</f>
        <v>1.946E-3</v>
      </c>
    </row>
    <row r="20" spans="1:18" x14ac:dyDescent="0.35">
      <c r="A20" s="6">
        <v>371</v>
      </c>
      <c r="B20" s="7">
        <f>P20/(P20+Q20+R20)</f>
        <v>0.17477025221391806</v>
      </c>
      <c r="C20" s="7">
        <f>Q20/(P20+Q20+R20)</f>
        <v>5.2286672167210779E-3</v>
      </c>
      <c r="D20">
        <f>IF(C20=0,0,B20/C20)</f>
        <v>33.425392163993429</v>
      </c>
      <c r="E20" s="13">
        <v>1</v>
      </c>
      <c r="F20">
        <f>IF(C20=0,0,(1-B20-C20)/C20)</f>
        <v>156.82793464977627</v>
      </c>
      <c r="G20">
        <f>C20/$C$5</f>
        <v>1.589163946483824E-2</v>
      </c>
      <c r="H20">
        <f>IF($C$5&gt;$B$1,116*POWER(G20,1/3)-16,B$2*G20)</f>
        <v>13.164031396203931</v>
      </c>
      <c r="I20">
        <f>13*H20*(N20-$N$5)</f>
        <v>10.238756615410521</v>
      </c>
      <c r="J20">
        <f>13*H20*(O20-$O$5)</f>
        <v>-77.17867844880665</v>
      </c>
      <c r="K20">
        <f>H20</f>
        <v>13.164031396203931</v>
      </c>
      <c r="L20">
        <f>SQRT(I20^2+J20^2)</f>
        <v>77.854868467770885</v>
      </c>
      <c r="M20">
        <f t="shared" si="0"/>
        <v>277.55690482297337</v>
      </c>
      <c r="N20">
        <f>4*B20/(12*C20-2*B20+3)</f>
        <v>0.25765889226363842</v>
      </c>
      <c r="O20">
        <f>9*C20/(12*C20-2*B20+3)</f>
        <v>1.7344074969977079E-2</v>
      </c>
      <c r="P20">
        <f>VLOOKUP($A20,ciexyz31_1[],2,FALSE)</f>
        <v>4.6415870000000002E-4</v>
      </c>
      <c r="Q20">
        <f>VLOOKUP($A20,ciexyz31_1[],3,FALSE)</f>
        <v>1.388641E-5</v>
      </c>
      <c r="R20">
        <f>VLOOKUP($A20,ciexyz31_1[],4,FALSE)</f>
        <v>2.1777770000000001E-3</v>
      </c>
    </row>
    <row r="21" spans="1:18" x14ac:dyDescent="0.35">
      <c r="A21" s="6">
        <v>372</v>
      </c>
      <c r="B21" s="7">
        <f>P21/(P21+Q21+R21)</f>
        <v>0.17472203667371064</v>
      </c>
      <c r="C21" s="7">
        <f>Q21/(P21+Q21+R21)</f>
        <v>5.2375201772363513E-3</v>
      </c>
      <c r="D21">
        <f>IF(C21=0,0,B21/C21)</f>
        <v>33.3596875546368</v>
      </c>
      <c r="E21" s="13">
        <v>1</v>
      </c>
      <c r="F21">
        <f>IF(C21=0,0,(1-B21-C21)/C21)</f>
        <v>156.57036448530849</v>
      </c>
      <c r="G21">
        <f>C21/$C$5</f>
        <v>1.5918546523726072E-2</v>
      </c>
      <c r="H21">
        <f>IF($C$5&gt;$B$1,116*POWER(G21,1/3)-16,B$2*G21)</f>
        <v>13.180481887754926</v>
      </c>
      <c r="I21">
        <f>13*H21*(N21-$N$5)</f>
        <v>10.236075139886772</v>
      </c>
      <c r="J21">
        <f>13*H21*(O21-$O$5)</f>
        <v>-77.270315680421191</v>
      </c>
      <c r="K21">
        <f>H21</f>
        <v>13.180481887754926</v>
      </c>
      <c r="L21">
        <f>SQRT(I21^2+J21^2)</f>
        <v>77.945358550855062</v>
      </c>
      <c r="M21">
        <f t="shared" si="0"/>
        <v>277.5460922394509</v>
      </c>
      <c r="N21">
        <f>4*B21/(12*C21-2*B21+3)</f>
        <v>0.25756856999010469</v>
      </c>
      <c r="O21">
        <f>9*C21/(12*C21-2*B21+3)</f>
        <v>1.7372143594827655E-2</v>
      </c>
      <c r="P21">
        <f>VLOOKUP($A21,ciexyz31_1[],2,FALSE)</f>
        <v>5.1898600000000003E-4</v>
      </c>
      <c r="Q21">
        <f>VLOOKUP($A21,ciexyz31_1[],3,FALSE)</f>
        <v>1.555728E-5</v>
      </c>
      <c r="R21">
        <f>VLOOKUP($A21,ciexyz31_1[],4,FALSE)</f>
        <v>2.4358090000000002E-3</v>
      </c>
    </row>
    <row r="22" spans="1:18" x14ac:dyDescent="0.35">
      <c r="A22" s="6">
        <v>373</v>
      </c>
      <c r="B22" s="7">
        <f>P22/(P22+Q22+R22)</f>
        <v>0.17466536795095375</v>
      </c>
      <c r="C22" s="7">
        <f>Q22/(P22+Q22+R22)</f>
        <v>5.236160663248458E-3</v>
      </c>
      <c r="D22">
        <f>IF(C22=0,0,B22/C22)</f>
        <v>33.357526474864358</v>
      </c>
      <c r="E22" s="13">
        <v>1</v>
      </c>
      <c r="F22">
        <f>IF(C22=0,0,(1-B22-C22)/C22)</f>
        <v>156.62209854290785</v>
      </c>
      <c r="G22">
        <f>C22/$C$5</f>
        <v>1.5914414513550721E-2</v>
      </c>
      <c r="H22">
        <f>IF($C$5&gt;$B$1,116*POWER(G22,1/3)-16,B$2*G22)</f>
        <v>13.177956856507905</v>
      </c>
      <c r="I22">
        <f>13*H22*(N22-$N$5)</f>
        <v>10.218225639304851</v>
      </c>
      <c r="J22">
        <f>13*H22*(O22-$O$5)</f>
        <v>-77.256391626464534</v>
      </c>
      <c r="K22">
        <f>H22</f>
        <v>13.177956856507905</v>
      </c>
      <c r="L22">
        <f>SQRT(I22^2+J22^2)</f>
        <v>77.929212637863898</v>
      </c>
      <c r="M22">
        <f t="shared" si="0"/>
        <v>277.53442684125719</v>
      </c>
      <c r="N22">
        <f>4*B22/(12*C22-2*B22+3)</f>
        <v>0.25747582455363471</v>
      </c>
      <c r="O22">
        <f>9*C22/(12*C22-2*B22+3)</f>
        <v>1.7367013279063398E-2</v>
      </c>
      <c r="P22">
        <f>VLOOKUP($A22,ciexyz31_1[],2,FALSE)</f>
        <v>5.8185400000000003E-4</v>
      </c>
      <c r="Q22">
        <f>VLOOKUP($A22,ciexyz31_1[],3,FALSE)</f>
        <v>1.7442959999999999E-5</v>
      </c>
      <c r="R22">
        <f>VLOOKUP($A22,ciexyz31_1[],4,FALSE)</f>
        <v>2.7319530000000001E-3</v>
      </c>
    </row>
    <row r="23" spans="1:18" x14ac:dyDescent="0.35">
      <c r="A23" s="6">
        <v>374</v>
      </c>
      <c r="B23" s="7">
        <f>P23/(P23+Q23+R23)</f>
        <v>0.17459505026596289</v>
      </c>
      <c r="C23" s="7">
        <f>Q23/(P23+Q23+R23)</f>
        <v>5.2183222525395111E-3</v>
      </c>
      <c r="D23">
        <f>IF(C23=0,0,B23/C23)</f>
        <v>33.458081317418781</v>
      </c>
      <c r="E23" s="13">
        <v>1</v>
      </c>
      <c r="F23">
        <f>IF(C23=0,0,(1-B23-C23)/C23)</f>
        <v>157.17439203421205</v>
      </c>
      <c r="G23">
        <f>C23/$C$5</f>
        <v>1.5860197716064409E-2</v>
      </c>
      <c r="H23">
        <f>IF($C$5&gt;$B$1,116*POWER(G23,1/3)-16,B$2*G23)</f>
        <v>13.144784933114451</v>
      </c>
      <c r="I23">
        <f>13*H23*(N23-$N$5)</f>
        <v>10.175981187989674</v>
      </c>
      <c r="J23">
        <f>13*H23*(O23-$O$5)</f>
        <v>-77.071949959320619</v>
      </c>
      <c r="K23">
        <f>H23</f>
        <v>13.144784933114451</v>
      </c>
      <c r="L23">
        <f>SQRT(I23^2+J23^2)</f>
        <v>77.740826234806264</v>
      </c>
      <c r="M23">
        <f t="shared" si="0"/>
        <v>277.52138516356104</v>
      </c>
      <c r="N23">
        <f>4*B23/(12*C23-2*B23+3)</f>
        <v>0.25737913311279553</v>
      </c>
      <c r="O23">
        <f>9*C23/(12*C23-2*B23+3)</f>
        <v>1.7308316158652536E-2</v>
      </c>
      <c r="P23">
        <f>VLOOKUP($A23,ciexyz31_1[],2,FALSE)</f>
        <v>6.552347E-4</v>
      </c>
      <c r="Q23">
        <f>VLOOKUP($A23,ciexyz31_1[],3,FALSE)</f>
        <v>1.958375E-5</v>
      </c>
      <c r="R23">
        <f>VLOOKUP($A23,ciexyz31_1[],4,FALSE)</f>
        <v>3.0780640000000001E-3</v>
      </c>
    </row>
    <row r="24" spans="1:18" x14ac:dyDescent="0.35">
      <c r="A24" s="6">
        <v>375</v>
      </c>
      <c r="B24" s="7">
        <f>P24/(P24+Q24+R24)</f>
        <v>0.17450972086916008</v>
      </c>
      <c r="C24" s="7">
        <f>Q24/(P24+Q24+R24)</f>
        <v>5.1816397701441542E-3</v>
      </c>
      <c r="D24">
        <f>IF(C24=0,0,B24/C24)</f>
        <v>33.678474114441421</v>
      </c>
      <c r="E24" s="13">
        <v>1</v>
      </c>
      <c r="F24">
        <f>IF(C24=0,0,(1-B24-C24)/C24)</f>
        <v>158.31062670299727</v>
      </c>
      <c r="G24">
        <f>C24/$C$5</f>
        <v>1.5748707586603107E-2</v>
      </c>
      <c r="H24">
        <f>IF($C$5&gt;$B$1,116*POWER(G24,1/3)-16,B$2*G24)</f>
        <v>13.076332664112034</v>
      </c>
      <c r="I24">
        <f>13*H24*(N24-$N$5)</f>
        <v>10.105950446212294</v>
      </c>
      <c r="J24">
        <f>13*H24*(O24-$O$5)</f>
        <v>-76.690985767952483</v>
      </c>
      <c r="K24">
        <f>H24</f>
        <v>13.076332664112034</v>
      </c>
      <c r="L24">
        <f>SQRT(I24^2+J24^2)</f>
        <v>77.353975544128232</v>
      </c>
      <c r="M24">
        <f t="shared" si="0"/>
        <v>277.50689609397079</v>
      </c>
      <c r="N24">
        <f>4*B24/(12*C24-2*B24+3)</f>
        <v>0.25727890094450084</v>
      </c>
      <c r="O24">
        <f>9*C24/(12*C24-2*B24+3)</f>
        <v>1.7188353758488796E-2</v>
      </c>
      <c r="P24">
        <f>VLOOKUP($A24,ciexyz31_1[],2,FALSE)</f>
        <v>7.4160000000000003E-4</v>
      </c>
      <c r="Q24">
        <f>VLOOKUP($A24,ciexyz31_1[],3,FALSE)</f>
        <v>2.2019999999999999E-5</v>
      </c>
      <c r="R24">
        <f>VLOOKUP($A24,ciexyz31_1[],4,FALSE)</f>
        <v>3.4859999999999999E-3</v>
      </c>
    </row>
    <row r="25" spans="1:18" x14ac:dyDescent="0.35">
      <c r="A25" s="6">
        <v>376</v>
      </c>
      <c r="B25" s="7">
        <f>P25/(P25+Q25+R25)</f>
        <v>0.17440924935185756</v>
      </c>
      <c r="C25" s="7">
        <f>Q25/(P25+Q25+R25)</f>
        <v>5.1267608976808248E-3</v>
      </c>
      <c r="D25">
        <f>IF(C25=0,0,B25/C25)</f>
        <v>34.019384331099673</v>
      </c>
      <c r="E25" s="13">
        <v>1</v>
      </c>
      <c r="F25">
        <f>IF(C25=0,0,(1-B25-C25)/C25)</f>
        <v>160.03554800490346</v>
      </c>
      <c r="G25">
        <f>C25/$C$5</f>
        <v>1.5581912642638213E-2</v>
      </c>
      <c r="H25">
        <f>IF($C$5&gt;$B$1,116*POWER(G25,1/3)-16,B$2*G25)</f>
        <v>12.973318747869914</v>
      </c>
      <c r="I25">
        <f>13*H25*(N25-$N$5)</f>
        <v>10.008670535990786</v>
      </c>
      <c r="J25">
        <f>13*H25*(O25-$O$5)</f>
        <v>-76.117040756056483</v>
      </c>
      <c r="K25">
        <f>H25</f>
        <v>12.973318747869914</v>
      </c>
      <c r="L25">
        <f>SQRT(I25^2+J25^2)</f>
        <v>76.772243547763878</v>
      </c>
      <c r="M25">
        <f t="shared" si="0"/>
        <v>277.49087822850294</v>
      </c>
      <c r="N25">
        <f>4*B25/(12*C25-2*B25+3)</f>
        <v>0.25717415140172484</v>
      </c>
      <c r="O25">
        <f>9*C25/(12*C25-2*B25+3)</f>
        <v>1.700918026681926E-2</v>
      </c>
      <c r="P25">
        <f>VLOOKUP($A25,ciexyz31_1[],2,FALSE)</f>
        <v>8.4502959999999995E-4</v>
      </c>
      <c r="Q25">
        <f>VLOOKUP($A25,ciexyz31_1[],3,FALSE)</f>
        <v>2.4839649999999999E-5</v>
      </c>
      <c r="R25">
        <f>VLOOKUP($A25,ciexyz31_1[],4,FALSE)</f>
        <v>3.9752269999999996E-3</v>
      </c>
    </row>
    <row r="26" spans="1:18" x14ac:dyDescent="0.35">
      <c r="A26" s="6">
        <v>377</v>
      </c>
      <c r="B26" s="7">
        <f>P26/(P26+Q26+R26)</f>
        <v>0.17430845822378607</v>
      </c>
      <c r="C26" s="7">
        <f>Q26/(P26+Q26+R26)</f>
        <v>5.0675925202413484E-3</v>
      </c>
      <c r="D26">
        <f>IF(C26=0,0,B26/C26)</f>
        <v>34.396699720340671</v>
      </c>
      <c r="E26" s="13">
        <v>1</v>
      </c>
      <c r="F26">
        <f>IF(C26=0,0,(1-B26-C26)/C26)</f>
        <v>161.93566194957003</v>
      </c>
      <c r="G26">
        <f>C26/$C$5</f>
        <v>1.5402080482163238E-2</v>
      </c>
      <c r="H26">
        <f>IF($C$5&gt;$B$1,116*POWER(G26,1/3)-16,B$2*G26)</f>
        <v>12.861426015901358</v>
      </c>
      <c r="I26">
        <f>13*H26*(N26-$N$5)</f>
        <v>9.9055543203525769</v>
      </c>
      <c r="J26">
        <f>13*H26*(O26-$O$5)</f>
        <v>-75.492838675780717</v>
      </c>
      <c r="K26">
        <f>H26</f>
        <v>12.861426015901358</v>
      </c>
      <c r="L26">
        <f>SQRT(I26^2+J26^2)</f>
        <v>76.13992840632902</v>
      </c>
      <c r="M26">
        <f t="shared" si="0"/>
        <v>277.47518095353263</v>
      </c>
      <c r="N26">
        <f>4*B26/(12*C26-2*B26+3)</f>
        <v>0.25707371341263224</v>
      </c>
      <c r="O26">
        <f>9*C26/(12*C26-2*B26+3)</f>
        <v>1.6816027696877362E-2</v>
      </c>
      <c r="P26">
        <f>VLOOKUP($A26,ciexyz31_1[],2,FALSE)</f>
        <v>9.645268E-4</v>
      </c>
      <c r="Q26">
        <f>VLOOKUP($A26,ciexyz31_1[],3,FALSE)</f>
        <v>2.8041259999999999E-5</v>
      </c>
      <c r="R26">
        <f>VLOOKUP($A26,ciexyz31_1[],4,FALSE)</f>
        <v>4.5408799999999997E-3</v>
      </c>
    </row>
    <row r="27" spans="1:18" x14ac:dyDescent="0.35">
      <c r="A27" s="6">
        <v>378</v>
      </c>
      <c r="B27" s="7">
        <f>P27/(P27+Q27+R27)</f>
        <v>0.17422177205816083</v>
      </c>
      <c r="C27" s="7">
        <f>Q27/(P27+Q27+R27)</f>
        <v>5.0170315362968974E-3</v>
      </c>
      <c r="D27">
        <f>IF(C27=0,0,B27/C27)</f>
        <v>34.726066758343528</v>
      </c>
      <c r="E27" s="13">
        <v>1</v>
      </c>
      <c r="F27">
        <f>IF(C27=0,0,(1-B27-C27)/C27)</f>
        <v>163.59498449781549</v>
      </c>
      <c r="G27">
        <f>C27/$C$5</f>
        <v>1.5248409021630592E-2</v>
      </c>
      <c r="H27">
        <f>IF($C$5&gt;$B$1,116*POWER(G27,1/3)-16,B$2*G27)</f>
        <v>12.765118459804487</v>
      </c>
      <c r="I27">
        <f>13*H27*(N27-$N$5)</f>
        <v>9.8169789872598443</v>
      </c>
      <c r="J27">
        <f>13*H27*(O27-$O$5)</f>
        <v>-74.954942085960894</v>
      </c>
      <c r="K27">
        <f>H27</f>
        <v>12.765118459804487</v>
      </c>
      <c r="L27">
        <f>SQRT(I27^2+J27^2)</f>
        <v>75.595081979888434</v>
      </c>
      <c r="M27">
        <f t="shared" si="0"/>
        <v>277.46165646504937</v>
      </c>
      <c r="N27">
        <f>4*B27/(12*C27-2*B27+3)</f>
        <v>0.25698692871917278</v>
      </c>
      <c r="O27">
        <f>9*C27/(12*C27-2*B27+3)</f>
        <v>1.6650909348356058E-2</v>
      </c>
      <c r="P27">
        <f>VLOOKUP($A27,ciexyz31_1[],2,FALSE)</f>
        <v>1.094949E-3</v>
      </c>
      <c r="Q27">
        <f>VLOOKUP($A27,ciexyz31_1[],3,FALSE)</f>
        <v>3.1531040000000003E-5</v>
      </c>
      <c r="R27">
        <f>VLOOKUP($A27,ciexyz31_1[],4,FALSE)</f>
        <v>5.1583200000000001E-3</v>
      </c>
    </row>
    <row r="28" spans="1:18" x14ac:dyDescent="0.35">
      <c r="A28" s="6">
        <v>379</v>
      </c>
      <c r="B28" s="7">
        <f>P28/(P28+Q28+R28)</f>
        <v>0.17415559435327255</v>
      </c>
      <c r="C28" s="7">
        <f>Q28/(P28+Q28+R28)</f>
        <v>4.9814449108927942E-3</v>
      </c>
      <c r="D28">
        <f>IF(C28=0,0,B28/C28)</f>
        <v>34.960859242355788</v>
      </c>
      <c r="E28" s="13">
        <v>1</v>
      </c>
      <c r="F28">
        <f>IF(C28=0,0,(1-B28-C28)/C28)</f>
        <v>164.78410891202978</v>
      </c>
      <c r="G28">
        <f>C28/$C$5</f>
        <v>1.5140249562010804E-2</v>
      </c>
      <c r="H28">
        <f>IF($C$5&gt;$B$1,116*POWER(G28,1/3)-16,B$2*G28)</f>
        <v>12.696945119669788</v>
      </c>
      <c r="I28">
        <f>13*H28*(N28-$N$5)</f>
        <v>9.753046274111199</v>
      </c>
      <c r="J28">
        <f>13*H28*(O28-$O$5)</f>
        <v>-74.573836323170497</v>
      </c>
      <c r="K28">
        <f>H28</f>
        <v>12.696945119669788</v>
      </c>
      <c r="L28">
        <f>SQRT(I28^2+J28^2)</f>
        <v>75.208902236237819</v>
      </c>
      <c r="M28">
        <f t="shared" si="0"/>
        <v>277.45106720370148</v>
      </c>
      <c r="N28">
        <f>4*B28/(12*C28-2*B28+3)</f>
        <v>0.25691723179192094</v>
      </c>
      <c r="O28">
        <f>9*C28/(12*C28-2*B28+3)</f>
        <v>1.6534598521293953E-2</v>
      </c>
      <c r="P28">
        <f>VLOOKUP($A28,ciexyz31_1[],2,FALSE)</f>
        <v>1.2311539999999999E-3</v>
      </c>
      <c r="Q28">
        <f>VLOOKUP($A28,ciexyz31_1[],3,FALSE)</f>
        <v>3.5215210000000002E-5</v>
      </c>
      <c r="R28">
        <f>VLOOKUP($A28,ciexyz31_1[],4,FALSE)</f>
        <v>5.8029070000000004E-3</v>
      </c>
    </row>
    <row r="29" spans="1:18" x14ac:dyDescent="0.35">
      <c r="A29" s="6">
        <v>380</v>
      </c>
      <c r="B29" s="7">
        <f>P29/(P29+Q29+R29)</f>
        <v>0.17411223442634155</v>
      </c>
      <c r="C29" s="7">
        <f>Q29/(P29+Q29+R29)</f>
        <v>4.963725981452719E-3</v>
      </c>
      <c r="D29">
        <f>IF(C29=0,0,B29/C29)</f>
        <v>35.07692307692308</v>
      </c>
      <c r="E29" s="13">
        <v>1</v>
      </c>
      <c r="F29">
        <f>IF(C29=0,0,(1-B29-C29)/C29)</f>
        <v>165.38464102564106</v>
      </c>
      <c r="G29">
        <f>C29/$C$5</f>
        <v>1.5086395907399913E-2</v>
      </c>
      <c r="H29">
        <f>IF($C$5&gt;$B$1,116*POWER(G29,1/3)-16,B$2*G29)</f>
        <v>12.662879821119521</v>
      </c>
      <c r="I29">
        <f>13*H29*(N29-$N$5)</f>
        <v>9.7183130004101024</v>
      </c>
      <c r="J29">
        <f>13*H29*(O29-$O$5)</f>
        <v>-74.383314027999219</v>
      </c>
      <c r="K29">
        <f>H29</f>
        <v>12.662879821119521</v>
      </c>
      <c r="L29">
        <f>SQRT(I29^2+J29^2)</f>
        <v>75.015485157145292</v>
      </c>
      <c r="M29">
        <f t="shared" si="0"/>
        <v>277.44363314770908</v>
      </c>
      <c r="N29">
        <f>4*B29/(12*C29-2*B29+3)</f>
        <v>0.2568651940761591</v>
      </c>
      <c r="O29">
        <f>9*C29/(12*C29-2*B29+3)</f>
        <v>1.647655027791152E-2</v>
      </c>
      <c r="P29">
        <f>VLOOKUP($A29,ciexyz31_1[],2,FALSE)</f>
        <v>1.3680000000000001E-3</v>
      </c>
      <c r="Q29">
        <f>VLOOKUP($A29,ciexyz31_1[],3,FALSE)</f>
        <v>3.8999999999999999E-5</v>
      </c>
      <c r="R29">
        <f>VLOOKUP($A29,ciexyz31_1[],4,FALSE)</f>
        <v>6.4500010000000003E-3</v>
      </c>
    </row>
    <row r="30" spans="1:18" x14ac:dyDescent="0.35">
      <c r="A30" s="6">
        <v>381</v>
      </c>
      <c r="B30" s="7">
        <f>P30/(P30+Q30+R30)</f>
        <v>0.17408830716741047</v>
      </c>
      <c r="C30" s="7">
        <f>Q30/(P30+Q30+R30)</f>
        <v>4.9636000652936909E-3</v>
      </c>
      <c r="D30">
        <f>IF(C30=0,0,B30/C30)</f>
        <v>35.072992359852798</v>
      </c>
      <c r="E30" s="13">
        <v>1</v>
      </c>
      <c r="F30">
        <f>IF(C30=0,0,(1-B30-C30)/C30)</f>
        <v>165.39368240150935</v>
      </c>
      <c r="G30">
        <f>C30/$C$5</f>
        <v>1.5086013206776765E-2</v>
      </c>
      <c r="H30">
        <f>IF($C$5&gt;$B$1,116*POWER(G30,1/3)-16,B$2*G30)</f>
        <v>12.662637452767903</v>
      </c>
      <c r="I30">
        <f>13*H30*(N30-$N$5)</f>
        <v>9.7115935631158496</v>
      </c>
      <c r="J30">
        <f>13*H30*(O30-$O$5)</f>
        <v>-74.382005487041994</v>
      </c>
      <c r="K30">
        <f>H30</f>
        <v>12.662637452767903</v>
      </c>
      <c r="L30">
        <f>SQRT(I30^2+J30^2)</f>
        <v>75.0133174163728</v>
      </c>
      <c r="M30">
        <f t="shared" si="0"/>
        <v>277.43867352117587</v>
      </c>
      <c r="N30">
        <f>4*B30/(12*C30-2*B30+3)</f>
        <v>0.25682550476201382</v>
      </c>
      <c r="O30">
        <f>9*C30/(12*C30-2*B30+3)</f>
        <v>1.6475850699753537E-2</v>
      </c>
      <c r="P30">
        <f>VLOOKUP($A30,ciexyz31_1[],2,FALSE)</f>
        <v>1.50205E-3</v>
      </c>
      <c r="Q30">
        <f>VLOOKUP($A30,ciexyz31_1[],3,FALSE)</f>
        <v>4.28264E-5</v>
      </c>
      <c r="R30">
        <f>VLOOKUP($A30,ciexyz31_1[],4,FALSE)</f>
        <v>7.0832159999999998E-3</v>
      </c>
    </row>
    <row r="31" spans="1:18" x14ac:dyDescent="0.35">
      <c r="A31" s="6">
        <v>382</v>
      </c>
      <c r="B31" s="7">
        <f>P31/(P31+Q31+R31)</f>
        <v>0.17407259090153565</v>
      </c>
      <c r="C31" s="7">
        <f>Q31/(P31+Q31+R31)</f>
        <v>4.9725426182280182E-3</v>
      </c>
      <c r="D31">
        <f>IF(C31=0,0,B31/C31)</f>
        <v>35.006756958388216</v>
      </c>
      <c r="E31" s="13">
        <v>1</v>
      </c>
      <c r="F31">
        <f>IF(C31=0,0,(1-B31-C31)/C31)</f>
        <v>165.09760287842164</v>
      </c>
      <c r="G31">
        <f>C31/$C$5</f>
        <v>1.5113192566494495E-2</v>
      </c>
      <c r="H31">
        <f>IF($C$5&gt;$B$1,116*POWER(G31,1/3)-16,B$2*G31)</f>
        <v>12.679840247374145</v>
      </c>
      <c r="I31">
        <f>13*H31*(N31-$N$5)</f>
        <v>9.7187993841024216</v>
      </c>
      <c r="J31">
        <f>13*H31*(O31-$O$5)</f>
        <v>-74.478303252005816</v>
      </c>
      <c r="K31">
        <f>H31</f>
        <v>12.679840247374145</v>
      </c>
      <c r="L31">
        <f>SQRT(I31^2+J31^2)</f>
        <v>75.109737829166789</v>
      </c>
      <c r="M31">
        <f t="shared" si="0"/>
        <v>277.43461374808635</v>
      </c>
      <c r="N31">
        <f>4*B31/(12*C31-2*B31+3)</f>
        <v>0.25678917913882654</v>
      </c>
      <c r="O31">
        <f>9*C31/(12*C31-2*B31+3)</f>
        <v>1.6504689473210821E-2</v>
      </c>
      <c r="P31">
        <f>VLOOKUP($A31,ciexyz31_1[],2,FALSE)</f>
        <v>1.642328E-3</v>
      </c>
      <c r="Q31">
        <f>VLOOKUP($A31,ciexyz31_1[],3,FALSE)</f>
        <v>4.69146E-5</v>
      </c>
      <c r="R31">
        <f>VLOOKUP($A31,ciexyz31_1[],4,FALSE)</f>
        <v>7.745488E-3</v>
      </c>
    </row>
    <row r="32" spans="1:18" x14ac:dyDescent="0.35">
      <c r="A32" s="6">
        <v>383</v>
      </c>
      <c r="B32" s="7">
        <f>P32/(P32+Q32+R32)</f>
        <v>0.17405702429278583</v>
      </c>
      <c r="C32" s="7">
        <f>Q32/(P32+Q32+R32)</f>
        <v>4.9820361390954327E-3</v>
      </c>
      <c r="D32">
        <f>IF(C32=0,0,B32/C32)</f>
        <v>34.936925271760195</v>
      </c>
      <c r="E32" s="13">
        <v>1</v>
      </c>
      <c r="F32">
        <f>IF(C32=0,0,(1-B32-C32)/C32)</f>
        <v>164.78422007536403</v>
      </c>
      <c r="G32">
        <f>C32/$C$5</f>
        <v>1.5142046498983141E-2</v>
      </c>
      <c r="H32">
        <f>IF($C$5&gt;$B$1,116*POWER(G32,1/3)-16,B$2*G32)</f>
        <v>12.698080384129881</v>
      </c>
      <c r="I32">
        <f>13*H32*(N32-$N$5)</f>
        <v>9.7267219602717976</v>
      </c>
      <c r="J32">
        <f>13*H32*(O32-$O$5)</f>
        <v>-74.580385800226765</v>
      </c>
      <c r="K32">
        <f>H32</f>
        <v>12.698080384129881</v>
      </c>
      <c r="L32">
        <f>SQRT(I32^2+J32^2)</f>
        <v>75.211987516639255</v>
      </c>
      <c r="M32">
        <f t="shared" si="0"/>
        <v>277.43053591027888</v>
      </c>
      <c r="N32">
        <f>4*B32/(12*C32-2*B32+3)</f>
        <v>0.25675248031655057</v>
      </c>
      <c r="O32">
        <f>9*C32/(12*C32-2*B32+3)</f>
        <v>1.6535315464042646E-2</v>
      </c>
      <c r="P32">
        <f>VLOOKUP($A32,ciexyz31_1[],2,FALSE)</f>
        <v>1.8023819999999999E-3</v>
      </c>
      <c r="Q32">
        <f>VLOOKUP($A32,ciexyz31_1[],3,FALSE)</f>
        <v>5.1589599999999998E-5</v>
      </c>
      <c r="R32">
        <f>VLOOKUP($A32,ciexyz31_1[],4,FALSE)</f>
        <v>8.5011519999999997E-3</v>
      </c>
    </row>
    <row r="33" spans="1:18" x14ac:dyDescent="0.35">
      <c r="A33" s="6">
        <v>384</v>
      </c>
      <c r="B33" s="7">
        <f>P33/(P33+Q33+R33)</f>
        <v>0.17403627060995994</v>
      </c>
      <c r="C33" s="7">
        <f>Q33/(P33+Q33+R33)</f>
        <v>4.9859614286224792E-3</v>
      </c>
      <c r="D33">
        <f>IF(C33=0,0,B33/C33)</f>
        <v>34.905258113487385</v>
      </c>
      <c r="E33" s="13">
        <v>1</v>
      </c>
      <c r="F33">
        <f>IF(C33=0,0,(1-B33-C33)/C33)</f>
        <v>164.65786583275619</v>
      </c>
      <c r="G33">
        <f>C33/$C$5</f>
        <v>1.5153976744947053E-2</v>
      </c>
      <c r="H33">
        <f>IF($C$5&gt;$B$1,116*POWER(G33,1/3)-16,B$2*G33)</f>
        <v>12.705615369118128</v>
      </c>
      <c r="I33">
        <f>13*H33*(N33-$N$5)</f>
        <v>9.7260515697217222</v>
      </c>
      <c r="J33">
        <f>13*H33*(O33-$O$5)</f>
        <v>-74.622578917141311</v>
      </c>
      <c r="K33">
        <f>H33</f>
        <v>12.705615369118128</v>
      </c>
      <c r="L33">
        <f>SQRT(I33^2+J33^2)</f>
        <v>75.253739863091653</v>
      </c>
      <c r="M33">
        <f t="shared" si="0"/>
        <v>277.42587531306697</v>
      </c>
      <c r="N33">
        <f>4*B33/(12*C33-2*B33+3)</f>
        <v>0.25671347766756536</v>
      </c>
      <c r="O33">
        <f>9*C33/(12*C33-2*B33+3)</f>
        <v>1.6547802708521887E-2</v>
      </c>
      <c r="P33">
        <f>VLOOKUP($A33,ciexyz31_1[],2,FALSE)</f>
        <v>1.9957569999999999E-3</v>
      </c>
      <c r="Q33">
        <f>VLOOKUP($A33,ciexyz31_1[],3,FALSE)</f>
        <v>5.7176399999999997E-5</v>
      </c>
      <c r="R33">
        <f>VLOOKUP($A33,ciexyz31_1[],4,FALSE)</f>
        <v>9.4145440000000004E-3</v>
      </c>
    </row>
    <row r="34" spans="1:18" x14ac:dyDescent="0.35">
      <c r="A34" s="6">
        <v>385</v>
      </c>
      <c r="B34" s="7">
        <f>P34/(P34+Q34+R34)</f>
        <v>0.17400791751588912</v>
      </c>
      <c r="C34" s="7">
        <f>Q34/(P34+Q34+R34)</f>
        <v>4.9805486229950371E-3</v>
      </c>
      <c r="D34">
        <f>IF(C34=0,0,B34/C34)</f>
        <v>34.9375</v>
      </c>
      <c r="E34" s="13">
        <v>1</v>
      </c>
      <c r="F34">
        <f>IF(C34=0,0,(1-B34-C34)/C34)</f>
        <v>164.84359375000003</v>
      </c>
      <c r="G34">
        <f>C34/$C$5</f>
        <v>1.5137525448285932E-2</v>
      </c>
      <c r="H34">
        <f>IF($C$5&gt;$B$1,116*POWER(G34,1/3)-16,B$2*G34)</f>
        <v>12.695223914421749</v>
      </c>
      <c r="I34">
        <f>13*H34*(N34-$N$5)</f>
        <v>9.7113235372269351</v>
      </c>
      <c r="J34">
        <f>13*H34*(O34-$O$5)</f>
        <v>-74.564504376915437</v>
      </c>
      <c r="K34">
        <f>H34</f>
        <v>12.695223914421749</v>
      </c>
      <c r="L34">
        <f>SQRT(I34^2+J34^2)</f>
        <v>75.194249233699637</v>
      </c>
      <c r="M34">
        <f t="shared" si="0"/>
        <v>277.42046627375623</v>
      </c>
      <c r="N34">
        <f>4*B34/(12*C34-2*B34+3)</f>
        <v>0.25667243586561089</v>
      </c>
      <c r="O34">
        <f>9*C34/(12*C34-2*B34+3)</f>
        <v>1.6529888535173509E-2</v>
      </c>
      <c r="P34">
        <f>VLOOKUP($A34,ciexyz31_1[],2,FALSE)</f>
        <v>2.2360000000000001E-3</v>
      </c>
      <c r="Q34">
        <f>VLOOKUP($A34,ciexyz31_1[],3,FALSE)</f>
        <v>6.3999999999999997E-5</v>
      </c>
      <c r="R34">
        <f>VLOOKUP($A34,ciexyz31_1[],4,FALSE)</f>
        <v>1.054999E-2</v>
      </c>
    </row>
    <row r="35" spans="1:18" x14ac:dyDescent="0.35">
      <c r="A35" s="6">
        <v>386</v>
      </c>
      <c r="B35" s="7">
        <f>P35/(P35+Q35+R35)</f>
        <v>0.17397192975468706</v>
      </c>
      <c r="C35" s="7">
        <f>Q35/(P35+Q35+R35)</f>
        <v>4.9640830959709588E-3</v>
      </c>
      <c r="D35">
        <f>IF(C35=0,0,B35/C35)</f>
        <v>35.046135689366153</v>
      </c>
      <c r="E35" s="13">
        <v>1</v>
      </c>
      <c r="F35">
        <f>IF(C35=0,0,(1-B35-C35)/C35)</f>
        <v>165.40093533400943</v>
      </c>
      <c r="G35">
        <f>C35/$C$5</f>
        <v>1.5087481295881585E-2</v>
      </c>
      <c r="H35">
        <f>IF($C$5&gt;$B$1,116*POWER(G35,1/3)-16,B$2*G35)</f>
        <v>12.663567186826427</v>
      </c>
      <c r="I35">
        <f>13*H35*(N35-$N$5)</f>
        <v>9.6803253682746639</v>
      </c>
      <c r="J35">
        <f>13*H35*(O35-$O$5)</f>
        <v>-74.387441554626662</v>
      </c>
      <c r="K35">
        <f>H35</f>
        <v>12.663567186826427</v>
      </c>
      <c r="L35">
        <f>SQRT(I35^2+J35^2)</f>
        <v>75.014666301188456</v>
      </c>
      <c r="M35">
        <f t="shared" si="0"/>
        <v>277.41445450095364</v>
      </c>
      <c r="N35">
        <f>4*B35/(12*C35-2*B35+3)</f>
        <v>0.25663123908926938</v>
      </c>
      <c r="O35">
        <f>9*C35/(12*C35-2*B35+3)</f>
        <v>1.6476004460773099E-2</v>
      </c>
      <c r="P35">
        <f>VLOOKUP($A35,ciexyz31_1[],2,FALSE)</f>
        <v>2.5353849999999998E-3</v>
      </c>
      <c r="Q35">
        <f>VLOOKUP($A35,ciexyz31_1[],3,FALSE)</f>
        <v>7.2344209999999998E-5</v>
      </c>
      <c r="R35">
        <f>VLOOKUP($A35,ciexyz31_1[],4,FALSE)</f>
        <v>1.19658E-2</v>
      </c>
    </row>
    <row r="36" spans="1:18" x14ac:dyDescent="0.35">
      <c r="A36" s="6">
        <v>387</v>
      </c>
      <c r="B36" s="7">
        <f>P36/(P36+Q36+R36)</f>
        <v>0.17393167859630537</v>
      </c>
      <c r="C36" s="7">
        <f>Q36/(P36+Q36+R36)</f>
        <v>4.9434066494303984E-3</v>
      </c>
      <c r="D36">
        <f>IF(C36=0,0,B36/C36)</f>
        <v>35.184578354755942</v>
      </c>
      <c r="E36" s="13">
        <v>1</v>
      </c>
      <c r="F36">
        <f>IF(C36=0,0,(1-B36-C36)/C36)</f>
        <v>166.10507145894582</v>
      </c>
      <c r="G36">
        <f>C36/$C$5</f>
        <v>1.5024638774027106E-2</v>
      </c>
      <c r="H36">
        <f>IF($C$5&gt;$B$1,116*POWER(G36,1/3)-16,B$2*G36)</f>
        <v>12.623715216546756</v>
      </c>
      <c r="I36">
        <f>13*H36*(N36-$N$5)</f>
        <v>9.6427204041060293</v>
      </c>
      <c r="J36">
        <f>13*H36*(O36-$O$5)</f>
        <v>-74.164441544780303</v>
      </c>
      <c r="K36">
        <f>H36</f>
        <v>12.623715216546756</v>
      </c>
      <c r="L36">
        <f>SQRT(I36^2+J36^2)</f>
        <v>74.788678598039809</v>
      </c>
      <c r="M36">
        <f t="shared" si="0"/>
        <v>277.40793242106429</v>
      </c>
      <c r="N36">
        <f>4*B36/(12*C36-2*B36+3)</f>
        <v>0.25658772397730623</v>
      </c>
      <c r="O36">
        <f>9*C36/(12*C36-2*B36+3)</f>
        <v>1.6408392709100113E-2</v>
      </c>
      <c r="P36">
        <f>VLOOKUP($A36,ciexyz31_1[],2,FALSE)</f>
        <v>2.8926030000000001E-3</v>
      </c>
      <c r="Q36">
        <f>VLOOKUP($A36,ciexyz31_1[],3,FALSE)</f>
        <v>8.2212239999999995E-5</v>
      </c>
      <c r="R36">
        <f>VLOOKUP($A36,ciexyz31_1[],4,FALSE)</f>
        <v>1.3655870000000001E-2</v>
      </c>
    </row>
    <row r="37" spans="1:18" x14ac:dyDescent="0.35">
      <c r="A37" s="6">
        <v>388</v>
      </c>
      <c r="B37" s="7">
        <f>P37/(P37+Q37+R37)</f>
        <v>0.17388903577709977</v>
      </c>
      <c r="C37" s="7">
        <f>Q37/(P37+Q37+R37)</f>
        <v>4.9260485107501086E-3</v>
      </c>
      <c r="D37">
        <f>IF(C37=0,0,B37/C37)</f>
        <v>35.299903238391174</v>
      </c>
      <c r="E37" s="13">
        <v>1</v>
      </c>
      <c r="F37">
        <f>IF(C37=0,0,(1-B37-C37)/C37)</f>
        <v>166.70256371208677</v>
      </c>
      <c r="G37">
        <f>C37/$C$5</f>
        <v>1.4971881681205121E-2</v>
      </c>
      <c r="H37">
        <f>IF($C$5&gt;$B$1,116*POWER(G37,1/3)-16,B$2*G37)</f>
        <v>12.590173090806612</v>
      </c>
      <c r="I37">
        <f>13*H37*(N37-$N$5)</f>
        <v>9.6087076552134967</v>
      </c>
      <c r="J37">
        <f>13*H37*(O37-$O$5)</f>
        <v>-73.976689969898203</v>
      </c>
      <c r="K37">
        <f>H37</f>
        <v>12.590173090806612</v>
      </c>
      <c r="L37">
        <f>SQRT(I37^2+J37^2)</f>
        <v>74.598109370853336</v>
      </c>
      <c r="M37">
        <f t="shared" si="0"/>
        <v>277.40061934155142</v>
      </c>
      <c r="N37">
        <f>4*B37/(12*C37-2*B37+3)</f>
        <v>0.2565364547958125</v>
      </c>
      <c r="O37">
        <f>9*C37/(12*C37-2*B37+3)</f>
        <v>1.6351518569116763E-2</v>
      </c>
      <c r="P37">
        <f>VLOOKUP($A37,ciexyz31_1[],2,FALSE)</f>
        <v>3.3008289999999999E-3</v>
      </c>
      <c r="Q37">
        <f>VLOOKUP($A37,ciexyz31_1[],3,FALSE)</f>
        <v>9.3508159999999998E-5</v>
      </c>
      <c r="R37">
        <f>VLOOKUP($A37,ciexyz31_1[],4,FALSE)</f>
        <v>1.5588050000000001E-2</v>
      </c>
    </row>
    <row r="38" spans="1:18" x14ac:dyDescent="0.35">
      <c r="A38" s="6">
        <v>389</v>
      </c>
      <c r="B38" s="7">
        <f>P38/(P38+Q38+R38)</f>
        <v>0.1738452561671108</v>
      </c>
      <c r="C38" s="7">
        <f>Q38/(P38+Q38+R38)</f>
        <v>4.9160930709068349E-3</v>
      </c>
      <c r="D38">
        <f>IF(C38=0,0,B38/C38)</f>
        <v>35.362482699100504</v>
      </c>
      <c r="E38" s="13">
        <v>1</v>
      </c>
      <c r="F38">
        <f>IF(C38=0,0,(1-B38-C38)/C38)</f>
        <v>167.05107875642693</v>
      </c>
      <c r="G38">
        <f>C38/$C$5</f>
        <v>1.4941623825016216E-2</v>
      </c>
      <c r="H38">
        <f>IF($C$5&gt;$B$1,116*POWER(G38,1/3)-16,B$2*G38)</f>
        <v>12.57090005648141</v>
      </c>
      <c r="I38">
        <f>13*H38*(N38-$N$5)</f>
        <v>9.5839368655631372</v>
      </c>
      <c r="J38">
        <f>13*H38*(O38-$O$5)</f>
        <v>-73.868815531622516</v>
      </c>
      <c r="K38">
        <f>H38</f>
        <v>12.57090005648141</v>
      </c>
      <c r="L38">
        <f>SQRT(I38^2+J38^2)</f>
        <v>74.487943681430593</v>
      </c>
      <c r="M38">
        <f t="shared" si="0"/>
        <v>277.39241238542286</v>
      </c>
      <c r="N38">
        <f>4*B38/(12*C38-2*B38+3)</f>
        <v>0.25647488535954388</v>
      </c>
      <c r="O38">
        <f>9*C38/(12*C38-2*B38+3)</f>
        <v>1.6318664528428381E-2</v>
      </c>
      <c r="P38">
        <f>VLOOKUP($A38,ciexyz31_1[],2,FALSE)</f>
        <v>3.7532360000000001E-3</v>
      </c>
      <c r="Q38">
        <f>VLOOKUP($A38,ciexyz31_1[],3,FALSE)</f>
        <v>1.061361E-4</v>
      </c>
      <c r="R38">
        <f>VLOOKUP($A38,ciexyz31_1[],4,FALSE)</f>
        <v>1.773015E-2</v>
      </c>
    </row>
    <row r="39" spans="1:18" x14ac:dyDescent="0.35">
      <c r="A39" s="6">
        <v>390</v>
      </c>
      <c r="B39" s="7">
        <f>P39/(P39+Q39+R39)</f>
        <v>0.17380077262082802</v>
      </c>
      <c r="C39" s="7">
        <f>Q39/(P39+Q39+R39)</f>
        <v>4.9154119053734062E-3</v>
      </c>
      <c r="D39">
        <f>IF(C39=0,0,B39/C39)</f>
        <v>35.358333333333334</v>
      </c>
      <c r="E39" s="13">
        <v>1</v>
      </c>
      <c r="F39">
        <f>IF(C39=0,0,(1-B39-C39)/C39)</f>
        <v>167.08341666666664</v>
      </c>
      <c r="G39">
        <f>C39/$C$5</f>
        <v>1.4939553538913764E-2</v>
      </c>
      <c r="H39">
        <f>IF($C$5&gt;$B$1,116*POWER(G39,1/3)-16,B$2*G39)</f>
        <v>12.56958041701585</v>
      </c>
      <c r="I39">
        <f>13*H39*(N39-$N$5)</f>
        <v>9.5709585841243356</v>
      </c>
      <c r="J39">
        <f>13*H39*(O39-$O$5)</f>
        <v>-73.861510016261903</v>
      </c>
      <c r="K39">
        <f>H39</f>
        <v>12.56958041701585</v>
      </c>
      <c r="L39">
        <f>SQRT(I39^2+J39^2)</f>
        <v>74.479030002420018</v>
      </c>
      <c r="M39">
        <f t="shared" si="0"/>
        <v>277.3832344405796</v>
      </c>
      <c r="N39">
        <f>4*B39/(12*C39-2*B39+3)</f>
        <v>0.25640161811598594</v>
      </c>
      <c r="O39">
        <f>9*C39/(12*C39-2*B39+3)</f>
        <v>1.6315917249897765E-2</v>
      </c>
      <c r="P39">
        <f>VLOOKUP($A39,ciexyz31_1[],2,FALSE)</f>
        <v>4.2430000000000002E-3</v>
      </c>
      <c r="Q39">
        <f>VLOOKUP($A39,ciexyz31_1[],3,FALSE)</f>
        <v>1.2E-4</v>
      </c>
      <c r="R39">
        <f>VLOOKUP($A39,ciexyz31_1[],4,FALSE)</f>
        <v>2.005001E-2</v>
      </c>
    </row>
    <row r="40" spans="1:18" x14ac:dyDescent="0.35">
      <c r="A40" s="6">
        <v>391</v>
      </c>
      <c r="B40" s="7">
        <f>P40/(P40+Q40+R40)</f>
        <v>0.17375443804717275</v>
      </c>
      <c r="C40" s="7">
        <f>Q40/(P40+Q40+R40)</f>
        <v>4.9248536953532289E-3</v>
      </c>
      <c r="D40">
        <f>IF(C40=0,0,B40/C40)</f>
        <v>35.281137023647247</v>
      </c>
      <c r="E40" s="13">
        <v>1</v>
      </c>
      <c r="F40">
        <f>IF(C40=0,0,(1-B40-C40)/C40)</f>
        <v>166.77058021691462</v>
      </c>
      <c r="G40">
        <f>C40/$C$5</f>
        <v>1.4968250244219893E-2</v>
      </c>
      <c r="H40">
        <f>IF($C$5&gt;$B$1,116*POWER(G40,1/3)-16,B$2*G40)</f>
        <v>12.587861383891447</v>
      </c>
      <c r="I40">
        <f>13*H40*(N40-$N$5)</f>
        <v>9.5705062833696086</v>
      </c>
      <c r="J40">
        <f>13*H40*(O40-$O$5)</f>
        <v>-73.964007410508387</v>
      </c>
      <c r="K40">
        <f>H40</f>
        <v>12.587861383891447</v>
      </c>
      <c r="L40">
        <f>SQRT(I40^2+J40^2)</f>
        <v>74.580620691582851</v>
      </c>
      <c r="M40">
        <f t="shared" si="0"/>
        <v>277.37277100247206</v>
      </c>
      <c r="N40">
        <f>4*B40/(12*C40-2*B40+3)</f>
        <v>0.25631379158167578</v>
      </c>
      <c r="O40">
        <f>9*C40/(12*C40-2*B40+3)</f>
        <v>1.6346016021882522E-2</v>
      </c>
      <c r="P40">
        <f>VLOOKUP($A40,ciexyz31_1[],2,FALSE)</f>
        <v>4.7623889999999997E-3</v>
      </c>
      <c r="Q40">
        <f>VLOOKUP($A40,ciexyz31_1[],3,FALSE)</f>
        <v>1.3498399999999999E-4</v>
      </c>
      <c r="R40">
        <f>VLOOKUP($A40,ciexyz31_1[],4,FALSE)</f>
        <v>2.2511360000000001E-2</v>
      </c>
    </row>
    <row r="41" spans="1:18" x14ac:dyDescent="0.35">
      <c r="A41" s="6">
        <v>392</v>
      </c>
      <c r="B41" s="7">
        <f>P41/(P41+Q41+R41)</f>
        <v>0.17370535274904986</v>
      </c>
      <c r="C41" s="7">
        <f>Q41/(P41+Q41+R41)</f>
        <v>4.9370983710951685E-3</v>
      </c>
      <c r="D41">
        <f>IF(C41=0,0,B41/C41)</f>
        <v>35.183692868270271</v>
      </c>
      <c r="E41" s="13">
        <v>1</v>
      </c>
      <c r="F41">
        <f>IF(C41=0,0,(1-B41-C41)/C41)</f>
        <v>166.36442848467246</v>
      </c>
      <c r="G41">
        <f>C41/$C$5</f>
        <v>1.500546584127156E-2</v>
      </c>
      <c r="H41">
        <f>IF($C$5&gt;$B$1,116*POWER(G41,1/3)-16,B$2*G41)</f>
        <v>12.611534465042141</v>
      </c>
      <c r="I41">
        <f>13*H41*(N41-$N$5)</f>
        <v>9.5728364243826309</v>
      </c>
      <c r="J41">
        <f>13*H41*(O41-$O$5)</f>
        <v>-74.096685886141273</v>
      </c>
      <c r="K41">
        <f>H41</f>
        <v>12.611534465042141</v>
      </c>
      <c r="L41">
        <f>SQRT(I41^2+J41^2)</f>
        <v>74.712502678718195</v>
      </c>
      <c r="M41">
        <f t="shared" si="0"/>
        <v>277.36148631510542</v>
      </c>
      <c r="N41">
        <f>4*B41/(12*C41-2*B41+3)</f>
        <v>0.2562182232777015</v>
      </c>
      <c r="O41">
        <f>9*C41/(12*C41-2*B41+3)</f>
        <v>1.6385176068164396E-2</v>
      </c>
      <c r="P41">
        <f>VLOOKUP($A41,ciexyz31_1[],2,FALSE)</f>
        <v>5.3300480000000004E-3</v>
      </c>
      <c r="Q41">
        <f>VLOOKUP($A41,ciexyz31_1[],3,FALSE)</f>
        <v>1.5149200000000001E-4</v>
      </c>
      <c r="R41">
        <f>VLOOKUP($A41,ciexyz31_1[],4,FALSE)</f>
        <v>2.520288E-2</v>
      </c>
    </row>
    <row r="42" spans="1:18" x14ac:dyDescent="0.35">
      <c r="A42" s="6">
        <v>393</v>
      </c>
      <c r="B42" s="7">
        <f>P42/(P42+Q42+R42)</f>
        <v>0.17365518940045263</v>
      </c>
      <c r="C42" s="7">
        <f>Q42/(P42+Q42+R42)</f>
        <v>4.9437909833208631E-3</v>
      </c>
      <c r="D42">
        <f>IF(C42=0,0,B42/C42)</f>
        <v>35.125916525662717</v>
      </c>
      <c r="E42" s="13">
        <v>1</v>
      </c>
      <c r="F42">
        <f>IF(C42=0,0,(1-B42-C42)/C42)</f>
        <v>166.14800714420002</v>
      </c>
      <c r="G42">
        <f>C42/$C$5</f>
        <v>1.5025806891133862E-2</v>
      </c>
      <c r="H42">
        <f>IF($C$5&gt;$B$1,116*POWER(G42,1/3)-16,B$2*G42)</f>
        <v>12.624456997773219</v>
      </c>
      <c r="I42">
        <f>13*H42*(N42-$N$5)</f>
        <v>9.5677019524597302</v>
      </c>
      <c r="J42">
        <f>13*H42*(O42-$O$5)</f>
        <v>-74.169143856813136</v>
      </c>
      <c r="K42">
        <f>H42</f>
        <v>12.624456997773219</v>
      </c>
      <c r="L42">
        <f>SQRT(I42^2+J42^2)</f>
        <v>74.783706922723113</v>
      </c>
      <c r="M42">
        <f t="shared" si="0"/>
        <v>277.35047200665343</v>
      </c>
      <c r="N42">
        <f>4*B42/(12*C42-2*B42+3)</f>
        <v>0.25612717063132412</v>
      </c>
      <c r="O42">
        <f>9*C42/(12*C42-2*B42+3)</f>
        <v>1.6406294580226802E-2</v>
      </c>
      <c r="P42">
        <f>VLOOKUP($A42,ciexyz31_1[],2,FALSE)</f>
        <v>5.9787119999999997E-3</v>
      </c>
      <c r="Q42">
        <f>VLOOKUP($A42,ciexyz31_1[],3,FALSE)</f>
        <v>1.7020800000000001E-4</v>
      </c>
      <c r="R42">
        <f>VLOOKUP($A42,ciexyz31_1[],4,FALSE)</f>
        <v>2.8279720000000001E-2</v>
      </c>
    </row>
    <row r="43" spans="1:18" x14ac:dyDescent="0.35">
      <c r="A43" s="6">
        <v>394</v>
      </c>
      <c r="B43" s="7">
        <f>P43/(P43+Q43+R43)</f>
        <v>0.1736060182169068</v>
      </c>
      <c r="C43" s="7">
        <f>Q43/(P43+Q43+R43)</f>
        <v>4.9398952711092537E-3</v>
      </c>
      <c r="D43">
        <f>IF(C43=0,0,B43/C43)</f>
        <v>35.14366371939775</v>
      </c>
      <c r="E43" s="13">
        <v>1</v>
      </c>
      <c r="F43">
        <f>IF(C43=0,0,(1-B43-C43)/C43)</f>
        <v>166.28977770363264</v>
      </c>
      <c r="G43">
        <f>C43/$C$5</f>
        <v>1.5013966540360021E-2</v>
      </c>
      <c r="H43">
        <f>IF($C$5&gt;$B$1,116*POWER(G43,1/3)-16,B$2*G43)</f>
        <v>12.616936321799738</v>
      </c>
      <c r="I43">
        <f>13*H43*(N43-$N$5)</f>
        <v>9.5493079795965219</v>
      </c>
      <c r="J43">
        <f>13*H43*(O43-$O$5)</f>
        <v>-74.127131245775075</v>
      </c>
      <c r="K43">
        <f>H43</f>
        <v>12.616936321799738</v>
      </c>
      <c r="L43">
        <f>SQRT(I43^2+J43^2)</f>
        <v>74.739687379715136</v>
      </c>
      <c r="M43">
        <f t="shared" si="0"/>
        <v>277.3406075006485</v>
      </c>
      <c r="N43">
        <f>4*B43/(12*C43-2*B43+3)</f>
        <v>0.25604977603297752</v>
      </c>
      <c r="O43">
        <f>9*C43/(12*C43-2*B43+3)</f>
        <v>1.6393054539621348E-2</v>
      </c>
      <c r="P43">
        <f>VLOOKUP($A43,ciexyz31_1[],2,FALSE)</f>
        <v>6.7411169999999996E-3</v>
      </c>
      <c r="Q43">
        <f>VLOOKUP($A43,ciexyz31_1[],3,FALSE)</f>
        <v>1.9181600000000001E-4</v>
      </c>
      <c r="R43">
        <f>VLOOKUP($A43,ciexyz31_1[],4,FALSE)</f>
        <v>3.1897040000000002E-2</v>
      </c>
    </row>
    <row r="44" spans="1:18" x14ac:dyDescent="0.35">
      <c r="A44" s="6">
        <v>395</v>
      </c>
      <c r="B44" s="7">
        <f>P44/(P44+Q44+R44)</f>
        <v>0.17355990652721373</v>
      </c>
      <c r="C44" s="7">
        <f>Q44/(P44+Q44+R44)</f>
        <v>4.9232025773078931E-3</v>
      </c>
      <c r="D44">
        <f>IF(C44=0,0,B44/C44)</f>
        <v>35.253456221198157</v>
      </c>
      <c r="E44" s="13">
        <v>1</v>
      </c>
      <c r="F44">
        <f>IF(C44=0,0,(1-B44-C44)/C44)</f>
        <v>166.86635944700458</v>
      </c>
      <c r="G44">
        <f>C44/$C$5</f>
        <v>1.4963231953400685E-2</v>
      </c>
      <c r="H44">
        <f>IF($C$5&gt;$B$1,116*POWER(G44,1/3)-16,B$2*G44)</f>
        <v>12.584666215552659</v>
      </c>
      <c r="I44">
        <f>13*H44*(N44-$N$5)</f>
        <v>9.5154266014823943</v>
      </c>
      <c r="J44">
        <f>13*H44*(O44-$O$5)</f>
        <v>-73.946493730589154</v>
      </c>
      <c r="K44">
        <f>H44</f>
        <v>12.584666215552659</v>
      </c>
      <c r="L44">
        <f>SQRT(I44^2+J44^2)</f>
        <v>74.556202146141132</v>
      </c>
      <c r="M44">
        <f t="shared" si="0"/>
        <v>277.33251984218424</v>
      </c>
      <c r="N44">
        <f>4*B44/(12*C44-2*B44+3)</f>
        <v>0.25599196887940767</v>
      </c>
      <c r="O44">
        <f>9*C44/(12*C44-2*B44+3)</f>
        <v>1.6338310954950433E-2</v>
      </c>
      <c r="P44">
        <f>VLOOKUP($A44,ciexyz31_1[],2,FALSE)</f>
        <v>7.6499999999999997E-3</v>
      </c>
      <c r="Q44">
        <f>VLOOKUP($A44,ciexyz31_1[],3,FALSE)</f>
        <v>2.1699999999999999E-4</v>
      </c>
      <c r="R44">
        <f>VLOOKUP($A44,ciexyz31_1[],4,FALSE)</f>
        <v>3.6209999999999999E-2</v>
      </c>
    </row>
    <row r="45" spans="1:18" x14ac:dyDescent="0.35">
      <c r="A45" s="6">
        <v>396</v>
      </c>
      <c r="B45" s="7">
        <f>P45/(P45+Q45+R45)</f>
        <v>0.17351444974222444</v>
      </c>
      <c r="C45" s="7">
        <f>Q45/(P45+Q45+R45)</f>
        <v>4.8954467131235848E-3</v>
      </c>
      <c r="D45">
        <f>IF(C45=0,0,B45/C45)</f>
        <v>35.444048298405832</v>
      </c>
      <c r="E45" s="13">
        <v>1</v>
      </c>
      <c r="F45">
        <f>IF(C45=0,0,(1-B45-C45)/C45)</f>
        <v>167.82740201055705</v>
      </c>
      <c r="G45">
        <f>C45/$C$5</f>
        <v>1.4878872752791882E-2</v>
      </c>
      <c r="H45">
        <f>IF($C$5&gt;$B$1,116*POWER(G45,1/3)-16,B$2*G45)</f>
        <v>12.530847061953146</v>
      </c>
      <c r="I45">
        <f>13*H45*(N45-$N$5)</f>
        <v>9.4675342853876945</v>
      </c>
      <c r="J45">
        <f>13*H45*(O45-$O$5)</f>
        <v>-73.645025415479381</v>
      </c>
      <c r="K45">
        <f>H45</f>
        <v>12.530847061953146</v>
      </c>
      <c r="L45">
        <f>SQRT(I45^2+J45^2)</f>
        <v>74.251087358311423</v>
      </c>
      <c r="M45">
        <f t="shared" si="0"/>
        <v>277.32555571482459</v>
      </c>
      <c r="N45">
        <f>4*B45/(12*C45-2*B45+3)</f>
        <v>0.25594777659543988</v>
      </c>
      <c r="O45">
        <f>9*C45/(12*C45-2*B45+3)</f>
        <v>1.6247650169397866E-2</v>
      </c>
      <c r="P45">
        <f>VLOOKUP($A45,ciexyz31_1[],2,FALSE)</f>
        <v>8.7513729999999998E-3</v>
      </c>
      <c r="Q45">
        <f>VLOOKUP($A45,ciexyz31_1[],3,FALSE)</f>
        <v>2.4690669999999999E-4</v>
      </c>
      <c r="R45">
        <f>VLOOKUP($A45,ciexyz31_1[],4,FALSE)</f>
        <v>4.1437710000000003E-2</v>
      </c>
    </row>
    <row r="46" spans="1:18" x14ac:dyDescent="0.35">
      <c r="A46" s="6">
        <v>397</v>
      </c>
      <c r="B46" s="7">
        <f>P46/(P46+Q46+R46)</f>
        <v>0.17346849820043092</v>
      </c>
      <c r="C46" s="7">
        <f>Q46/(P46+Q46+R46)</f>
        <v>4.86457913883596E-3</v>
      </c>
      <c r="D46">
        <f>IF(C46=0,0,B46/C46)</f>
        <v>35.659507893613998</v>
      </c>
      <c r="E46" s="13">
        <v>1</v>
      </c>
      <c r="F46">
        <f>IF(C46=0,0,(1-B46-C46)/C46)</f>
        <v>168.90812117764187</v>
      </c>
      <c r="G46">
        <f>C46/$C$5</f>
        <v>1.4785056041687315E-2</v>
      </c>
      <c r="H46">
        <f>IF($C$5&gt;$B$1,116*POWER(G46,1/3)-16,B$2*G46)</f>
        <v>12.470754789625225</v>
      </c>
      <c r="I46">
        <f>13*H46*(N46-$N$5)</f>
        <v>9.4154044200992892</v>
      </c>
      <c r="J46">
        <f>13*H46*(O46-$O$5)</f>
        <v>-73.308197088647233</v>
      </c>
      <c r="K46">
        <f>H46</f>
        <v>12.470754789625225</v>
      </c>
      <c r="L46">
        <f>SQRT(I46^2+J46^2)</f>
        <v>73.910361931071421</v>
      </c>
      <c r="M46">
        <f t="shared" si="0"/>
        <v>277.31876770551497</v>
      </c>
      <c r="N46">
        <f>4*B46/(12*C46-2*B46+3)</f>
        <v>0.2559062773190684</v>
      </c>
      <c r="O46">
        <f>9*C46/(12*C46-2*B46+3)</f>
        <v>1.6146861187364216E-2</v>
      </c>
      <c r="P46">
        <f>VLOOKUP($A46,ciexyz31_1[],2,FALSE)</f>
        <v>1.002888E-2</v>
      </c>
      <c r="Q46">
        <f>VLOOKUP($A46,ciexyz31_1[],3,FALSE)</f>
        <v>2.8123999999999998E-4</v>
      </c>
      <c r="R46">
        <f>VLOOKUP($A46,ciexyz31_1[],4,FALSE)</f>
        <v>4.7503719999999999E-2</v>
      </c>
    </row>
    <row r="47" spans="1:18" x14ac:dyDescent="0.35">
      <c r="A47" s="6">
        <v>398</v>
      </c>
      <c r="B47" s="7">
        <f>P47/(P47+Q47+R47)</f>
        <v>0.17342366622583322</v>
      </c>
      <c r="C47" s="7">
        <f>Q47/(P47+Q47+R47)</f>
        <v>4.8363121222105634E-3</v>
      </c>
      <c r="D47">
        <f>IF(C47=0,0,B47/C47)</f>
        <v>35.858658796935828</v>
      </c>
      <c r="E47" s="13">
        <v>1</v>
      </c>
      <c r="F47">
        <f>IF(C47=0,0,(1-B47-C47)/C47)</f>
        <v>169.91046088157734</v>
      </c>
      <c r="G47">
        <f>C47/$C$5</f>
        <v>1.4699143280683738E-2</v>
      </c>
      <c r="H47">
        <f>IF($C$5&gt;$B$1,116*POWER(G47,1/3)-16,B$2*G47)</f>
        <v>12.415501831805226</v>
      </c>
      <c r="I47">
        <f>13*H47*(N47-$N$5)</f>
        <v>9.3668144461889522</v>
      </c>
      <c r="J47">
        <f>13*H47*(O47-$O$5)</f>
        <v>-72.998302773835448</v>
      </c>
      <c r="K47">
        <f>H47</f>
        <v>12.415501831805226</v>
      </c>
      <c r="L47">
        <f>SQRT(I47^2+J47^2)</f>
        <v>73.596803060526241</v>
      </c>
      <c r="M47">
        <f t="shared" si="0"/>
        <v>277.3119815844849</v>
      </c>
      <c r="N47">
        <f>4*B47/(12*C47-2*B47+3)</f>
        <v>0.25586368751552002</v>
      </c>
      <c r="O47">
        <f>9*C47/(12*C47-2*B47+3)</f>
        <v>1.6054512807353347E-2</v>
      </c>
      <c r="P47">
        <f>VLOOKUP($A47,ciexyz31_1[],2,FALSE)</f>
        <v>1.14217E-2</v>
      </c>
      <c r="Q47">
        <f>VLOOKUP($A47,ciexyz31_1[],3,FALSE)</f>
        <v>3.1851999999999998E-4</v>
      </c>
      <c r="R47">
        <f>VLOOKUP($A47,ciexyz31_1[],4,FALSE)</f>
        <v>5.4119880000000002E-2</v>
      </c>
    </row>
    <row r="48" spans="1:18" x14ac:dyDescent="0.35">
      <c r="A48" s="6">
        <v>399</v>
      </c>
      <c r="B48" s="7">
        <f>P48/(P48+Q48+R48)</f>
        <v>0.17337999601685736</v>
      </c>
      <c r="C48" s="7">
        <f>Q48/(P48+Q48+R48)</f>
        <v>4.8133383238458723E-3</v>
      </c>
      <c r="D48">
        <f>IF(C48=0,0,B48/C48)</f>
        <v>36.020737449082155</v>
      </c>
      <c r="E48" s="13">
        <v>1</v>
      </c>
      <c r="F48">
        <f>IF(C48=0,0,(1-B48-C48)/C48)</f>
        <v>170.73527983436466</v>
      </c>
      <c r="G48">
        <f>C48/$C$5</f>
        <v>1.4629318350999553E-2</v>
      </c>
      <c r="H48">
        <f>IF($C$5&gt;$B$1,116*POWER(G48,1/3)-16,B$2*G48)</f>
        <v>12.370436610771964</v>
      </c>
      <c r="I48">
        <f>13*H48*(N48-$N$5)</f>
        <v>9.3253118552552845</v>
      </c>
      <c r="J48">
        <f>13*H48*(O48-$O$5)</f>
        <v>-72.74542268772079</v>
      </c>
      <c r="K48">
        <f>H48</f>
        <v>12.370436610771964</v>
      </c>
      <c r="L48">
        <f>SQRT(I48^2+J48^2)</f>
        <v>73.340697864234471</v>
      </c>
      <c r="M48">
        <f t="shared" si="0"/>
        <v>277.30496575100597</v>
      </c>
      <c r="N48">
        <f>4*B48/(12*C48-2*B48+3)</f>
        <v>0.25581702940229467</v>
      </c>
      <c r="O48">
        <f>9*C48/(12*C48-2*B48+3)</f>
        <v>1.5979359583317736E-2</v>
      </c>
      <c r="P48">
        <f>VLOOKUP($A48,ciexyz31_1[],2,FALSE)</f>
        <v>1.286901E-2</v>
      </c>
      <c r="Q48">
        <f>VLOOKUP($A48,ciexyz31_1[],3,FALSE)</f>
        <v>3.5726669999999999E-4</v>
      </c>
      <c r="R48">
        <f>VLOOKUP($A48,ciexyz31_1[],4,FALSE)</f>
        <v>6.0998030000000002E-2</v>
      </c>
    </row>
    <row r="49" spans="1:18" x14ac:dyDescent="0.35">
      <c r="A49" s="6">
        <v>400</v>
      </c>
      <c r="B49" s="7">
        <f>P49/(P49+Q49+R49)</f>
        <v>0.17333686548078087</v>
      </c>
      <c r="C49" s="7">
        <f>Q49/(P49+Q49+R49)</f>
        <v>4.7967434472668919E-3</v>
      </c>
      <c r="D49">
        <f>IF(C49=0,0,B49/C49)</f>
        <v>36.136363636363633</v>
      </c>
      <c r="E49" s="13">
        <v>1</v>
      </c>
      <c r="F49">
        <f>IF(C49=0,0,(1-B49-C49)/C49)</f>
        <v>171.3384090909091</v>
      </c>
      <c r="G49">
        <f>C49/$C$5</f>
        <v>1.4578881062752697E-2</v>
      </c>
      <c r="H49">
        <f>IF($C$5&gt;$B$1,116*POWER(G49,1/3)-16,B$2*G49)</f>
        <v>12.337794955278504</v>
      </c>
      <c r="I49">
        <f>13*H49*(N49-$N$5)</f>
        <v>9.2922064019139903</v>
      </c>
      <c r="J49">
        <f>13*H49*(O49-$O$5)</f>
        <v>-72.562200507263555</v>
      </c>
      <c r="K49">
        <f>H49</f>
        <v>12.337794955278504</v>
      </c>
      <c r="L49">
        <f>SQRT(I49^2+J49^2)</f>
        <v>73.154754064736565</v>
      </c>
      <c r="M49">
        <f t="shared" si="0"/>
        <v>277.29749393875392</v>
      </c>
      <c r="N49">
        <f>4*B49/(12*C49-2*B49+3)</f>
        <v>0.25576404078230014</v>
      </c>
      <c r="O49">
        <f>9*C49/(12*C49-2*B49+3)</f>
        <v>1.5924930841162085E-2</v>
      </c>
      <c r="P49">
        <f>VLOOKUP($A49,ciexyz31_1[],2,FALSE)</f>
        <v>1.431E-2</v>
      </c>
      <c r="Q49">
        <f>VLOOKUP($A49,ciexyz31_1[],3,FALSE)</f>
        <v>3.9599999999999998E-4</v>
      </c>
      <c r="R49">
        <f>VLOOKUP($A49,ciexyz31_1[],4,FALSE)</f>
        <v>6.7850010000000002E-2</v>
      </c>
    </row>
    <row r="50" spans="1:18" x14ac:dyDescent="0.35">
      <c r="A50" s="6">
        <v>401</v>
      </c>
      <c r="B50" s="7">
        <f>P50/(P50+Q50+R50)</f>
        <v>0.17329128565876098</v>
      </c>
      <c r="C50" s="7">
        <f>Q50/(P50+Q50+R50)</f>
        <v>4.785845648145385E-3</v>
      </c>
      <c r="D50">
        <f>IF(C50=0,0,B50/C50)</f>
        <v>36.209125491942046</v>
      </c>
      <c r="E50" s="13">
        <v>1</v>
      </c>
      <c r="F50">
        <f>IF(C50=0,0,(1-B50-C50)/C50)</f>
        <v>171.74036296210386</v>
      </c>
      <c r="G50">
        <f>C50/$C$5</f>
        <v>1.454575906676003E-2</v>
      </c>
      <c r="H50">
        <f>IF($C$5&gt;$B$1,116*POWER(G50,1/3)-16,B$2*G50)</f>
        <v>12.316318317586809</v>
      </c>
      <c r="I50">
        <f>13*H50*(N50-$N$5)</f>
        <v>9.2658612851016464</v>
      </c>
      <c r="J50">
        <f>13*H50*(O50-$O$5)</f>
        <v>-72.441645783994602</v>
      </c>
      <c r="K50">
        <f>H50</f>
        <v>12.316318317586809</v>
      </c>
      <c r="L50">
        <f>SQRT(I50^2+J50^2)</f>
        <v>73.031830247149685</v>
      </c>
      <c r="M50">
        <f t="shared" si="0"/>
        <v>277.28900631649765</v>
      </c>
      <c r="N50">
        <f>4*B50/(12*C50-2*B50+3)</f>
        <v>0.25570052283801464</v>
      </c>
      <c r="O50">
        <f>9*C50/(12*C50-2*B50+3)</f>
        <v>1.588898291712584E-2</v>
      </c>
      <c r="P50">
        <f>VLOOKUP($A50,ciexyz31_1[],2,FALSE)</f>
        <v>1.5704429999999998E-2</v>
      </c>
      <c r="Q50">
        <f>VLOOKUP($A50,ciexyz31_1[],3,FALSE)</f>
        <v>4.337147E-4</v>
      </c>
      <c r="R50">
        <f>VLOOKUP($A50,ciexyz31_1[],4,FALSE)</f>
        <v>7.4486319999999995E-2</v>
      </c>
    </row>
    <row r="51" spans="1:18" x14ac:dyDescent="0.35">
      <c r="A51" s="6">
        <v>402</v>
      </c>
      <c r="B51" s="7">
        <f>P51/(P51+Q51+R51)</f>
        <v>0.17323792045311176</v>
      </c>
      <c r="C51" s="7">
        <f>Q51/(P51+Q51+R51)</f>
        <v>4.7788879322168635E-3</v>
      </c>
      <c r="D51">
        <f>IF(C51=0,0,B51/C51)</f>
        <v>36.250676498444058</v>
      </c>
      <c r="E51" s="13">
        <v>1</v>
      </c>
      <c r="F51">
        <f>IF(C51=0,0,(1-B51-C51)/C51)</f>
        <v>172.00302733053715</v>
      </c>
      <c r="G51">
        <f>C51/$C$5</f>
        <v>1.4524612279547941E-2</v>
      </c>
      <c r="H51">
        <f>IF($C$5&gt;$B$1,116*POWER(G51,1/3)-16,B$2*G51)</f>
        <v>12.302589468963998</v>
      </c>
      <c r="I51">
        <f>13*H51*(N51-$N$5)</f>
        <v>9.2425886058617408</v>
      </c>
      <c r="J51">
        <f>13*H51*(O51-$O$5)</f>
        <v>-72.364612124163074</v>
      </c>
      <c r="K51">
        <f>H51</f>
        <v>12.302589468963998</v>
      </c>
      <c r="L51">
        <f>SQRT(I51^2+J51^2)</f>
        <v>72.952467621169433</v>
      </c>
      <c r="M51">
        <f t="shared" si="0"/>
        <v>277.27855204181606</v>
      </c>
      <c r="N51">
        <f>4*B51/(12*C51-2*B51+3)</f>
        <v>0.25561958842232629</v>
      </c>
      <c r="O51">
        <f>9*C51/(12*C51-2*B51+3)</f>
        <v>1.5865747332326898E-2</v>
      </c>
      <c r="P51">
        <f>VLOOKUP($A51,ciexyz31_1[],2,FALSE)</f>
        <v>1.714744E-2</v>
      </c>
      <c r="Q51">
        <f>VLOOKUP($A51,ciexyz31_1[],3,FALSE)</f>
        <v>4.73024E-4</v>
      </c>
      <c r="R51">
        <f>VLOOKUP($A51,ciexyz31_1[],4,FALSE)</f>
        <v>8.1361559999999999E-2</v>
      </c>
    </row>
    <row r="52" spans="1:18" x14ac:dyDescent="0.35">
      <c r="A52" s="6">
        <v>403</v>
      </c>
      <c r="B52" s="7">
        <f>P52/(P52+Q52+R52)</f>
        <v>0.1731742387762352</v>
      </c>
      <c r="C52" s="7">
        <f>Q52/(P52+Q52+R52)</f>
        <v>4.7751307998352387E-3</v>
      </c>
      <c r="D52">
        <f>IF(C52=0,0,B52/C52)</f>
        <v>36.265862870648569</v>
      </c>
      <c r="E52" s="13">
        <v>1</v>
      </c>
      <c r="F52">
        <f>IF(C52=0,0,(1-B52-C52)/C52)</f>
        <v>172.15248437849988</v>
      </c>
      <c r="G52">
        <f>C52/$C$5</f>
        <v>1.451319311845857E-2</v>
      </c>
      <c r="H52">
        <f>IF($C$5&gt;$B$1,116*POWER(G52,1/3)-16,B$2*G52)</f>
        <v>12.295170416936354</v>
      </c>
      <c r="I52">
        <f>13*H52*(N52-$N$5)</f>
        <v>9.2207562180304059</v>
      </c>
      <c r="J52">
        <f>13*H52*(O52-$O$5)</f>
        <v>-72.323043432743276</v>
      </c>
      <c r="K52">
        <f>H52</f>
        <v>12.295170416936354</v>
      </c>
      <c r="L52">
        <f>SQRT(I52^2+J52^2)</f>
        <v>72.908469717906002</v>
      </c>
      <c r="M52">
        <f t="shared" si="0"/>
        <v>277.26567182272169</v>
      </c>
      <c r="N52">
        <f>4*B52/(12*C52-2*B52+3)</f>
        <v>0.25551786828678236</v>
      </c>
      <c r="O52">
        <f>9*C52/(12*C52-2*B52+3)</f>
        <v>1.5852792630244087E-2</v>
      </c>
      <c r="P52">
        <f>VLOOKUP($A52,ciexyz31_1[],2,FALSE)</f>
        <v>1.8781220000000001E-2</v>
      </c>
      <c r="Q52">
        <f>VLOOKUP($A52,ciexyz31_1[],3,FALSE)</f>
        <v>5.1787600000000001E-4</v>
      </c>
      <c r="R52">
        <f>VLOOKUP($A52,ciexyz31_1[],4,FALSE)</f>
        <v>8.9153640000000006E-2</v>
      </c>
    </row>
    <row r="53" spans="1:18" x14ac:dyDescent="0.35">
      <c r="A53" s="6">
        <v>404</v>
      </c>
      <c r="B53" s="7">
        <f>P53/(P53+Q53+R53)</f>
        <v>0.17310101220851534</v>
      </c>
      <c r="C53" s="7">
        <f>Q53/(P53+Q53+R53)</f>
        <v>4.7740306744907474E-3</v>
      </c>
      <c r="D53">
        <f>IF(C53=0,0,B53/C53)</f>
        <v>36.258881438163421</v>
      </c>
      <c r="E53" s="13">
        <v>1</v>
      </c>
      <c r="F53">
        <f>IF(C53=0,0,(1-B53-C53)/C53)</f>
        <v>172.20772407472876</v>
      </c>
      <c r="G53">
        <f>C53/$C$5</f>
        <v>1.450984947568764E-2</v>
      </c>
      <c r="H53">
        <f>IF($C$5&gt;$B$1,116*POWER(G53,1/3)-16,B$2*G53)</f>
        <v>12.292997308930115</v>
      </c>
      <c r="I53">
        <f>13*H53*(N53-$N$5)</f>
        <v>9.1998536871649588</v>
      </c>
      <c r="J53">
        <f>13*H53*(O53-$O$5)</f>
        <v>-72.310968863214029</v>
      </c>
      <c r="K53">
        <f>H53</f>
        <v>12.292997308930115</v>
      </c>
      <c r="L53">
        <f>SQRT(I53^2+J53^2)</f>
        <v>72.893851083626743</v>
      </c>
      <c r="M53">
        <f t="shared" si="0"/>
        <v>277.25057431582383</v>
      </c>
      <c r="N53">
        <f>4*B53/(12*C53-2*B53+3)</f>
        <v>0.25539726923451717</v>
      </c>
      <c r="O53">
        <f>9*C53/(12*C53-2*B53+3)</f>
        <v>1.5848361366515736E-2</v>
      </c>
      <c r="P53">
        <f>VLOOKUP($A53,ciexyz31_1[],2,FALSE)</f>
        <v>2.0748010000000001E-2</v>
      </c>
      <c r="Q53">
        <f>VLOOKUP($A53,ciexyz31_1[],3,FALSE)</f>
        <v>5.7221870000000001E-4</v>
      </c>
      <c r="R53">
        <f>VLOOKUP($A53,ciexyz31_1[],4,FALSE)</f>
        <v>9.854048E-2</v>
      </c>
    </row>
    <row r="54" spans="1:18" x14ac:dyDescent="0.35">
      <c r="A54" s="6">
        <v>405</v>
      </c>
      <c r="B54" s="7">
        <f>P54/(P54+Q54+R54)</f>
        <v>0.17302096545549503</v>
      </c>
      <c r="C54" s="7">
        <f>Q54/(P54+Q54+R54)</f>
        <v>4.775050361859285E-3</v>
      </c>
      <c r="D54">
        <f>IF(C54=0,0,B54/C54)</f>
        <v>36.234375</v>
      </c>
      <c r="E54" s="13">
        <v>1</v>
      </c>
      <c r="F54">
        <f>IF(C54=0,0,(1-B54-C54)/C54)</f>
        <v>172.1875</v>
      </c>
      <c r="G54">
        <f>C54/$C$5</f>
        <v>1.4512948640992297E-2</v>
      </c>
      <c r="H54">
        <f>IF($C$5&gt;$B$1,116*POWER(G54,1/3)-16,B$2*G54)</f>
        <v>12.295011536889362</v>
      </c>
      <c r="I54">
        <f>13*H54*(N54-$N$5)</f>
        <v>9.1798906677353571</v>
      </c>
      <c r="J54">
        <f>13*H54*(O54-$O$5)</f>
        <v>-72.322437125648747</v>
      </c>
      <c r="K54">
        <f>H54</f>
        <v>12.295011536889362</v>
      </c>
      <c r="L54">
        <f>SQRT(I54^2+J54^2)</f>
        <v>72.902711228492677</v>
      </c>
      <c r="M54">
        <f t="shared" si="0"/>
        <v>277.23387287451533</v>
      </c>
      <c r="N54">
        <f>4*B54/(12*C54-2*B54+3)</f>
        <v>0.25526294064228516</v>
      </c>
      <c r="O54">
        <f>9*C54/(12*C54-2*B54+3)</f>
        <v>1.5850738875588209E-2</v>
      </c>
      <c r="P54">
        <f>VLOOKUP($A54,ciexyz31_1[],2,FALSE)</f>
        <v>2.3189999999999999E-2</v>
      </c>
      <c r="Q54">
        <f>VLOOKUP($A54,ciexyz31_1[],3,FALSE)</f>
        <v>6.4000000000000005E-4</v>
      </c>
      <c r="R54">
        <f>VLOOKUP($A54,ciexyz31_1[],4,FALSE)</f>
        <v>0.11020000000000001</v>
      </c>
    </row>
    <row r="55" spans="1:18" x14ac:dyDescent="0.35">
      <c r="A55" s="6">
        <v>406</v>
      </c>
      <c r="B55" s="7">
        <f>P55/(P55+Q55+R55)</f>
        <v>0.17293425685085945</v>
      </c>
      <c r="C55" s="7">
        <f>Q55/(P55+Q55+R55)</f>
        <v>4.7811471717814661E-3</v>
      </c>
      <c r="D55">
        <f>IF(C55=0,0,B55/C55)</f>
        <v>36.170034227669206</v>
      </c>
      <c r="E55" s="13">
        <v>1</v>
      </c>
      <c r="F55">
        <f>IF(C55=0,0,(1-B55-C55)/C55)</f>
        <v>171.98479076957048</v>
      </c>
      <c r="G55">
        <f>C55/$C$5</f>
        <v>1.4531478851685205E-2</v>
      </c>
      <c r="H55">
        <f>IF($C$5&gt;$B$1,116*POWER(G55,1/3)-16,B$2*G55)</f>
        <v>12.307048822766625</v>
      </c>
      <c r="I55">
        <f>13*H55*(N55-$N$5)</f>
        <v>9.1646993571815738</v>
      </c>
      <c r="J55">
        <f>13*H55*(O55-$O$5)</f>
        <v>-72.390236505724076</v>
      </c>
      <c r="K55">
        <f>H55</f>
        <v>12.307048822766625</v>
      </c>
      <c r="L55">
        <f>SQRT(I55^2+J55^2)</f>
        <v>72.968061887802605</v>
      </c>
      <c r="M55">
        <f t="shared" si="0"/>
        <v>277.21533572115214</v>
      </c>
      <c r="N55">
        <f>4*B55/(12*C55-2*B55+3)</f>
        <v>0.25511181540270333</v>
      </c>
      <c r="O55">
        <f>9*C55/(12*C55-2*B55+3)</f>
        <v>1.5869533908734461E-2</v>
      </c>
      <c r="P55">
        <f>VLOOKUP($A55,ciexyz31_1[],2,FALSE)</f>
        <v>2.6207359999999999E-2</v>
      </c>
      <c r="Q55">
        <f>VLOOKUP($A55,ciexyz31_1[],3,FALSE)</f>
        <v>7.2455999999999996E-4</v>
      </c>
      <c r="R55">
        <f>VLOOKUP($A55,ciexyz31_1[],4,FALSE)</f>
        <v>0.1246133</v>
      </c>
    </row>
    <row r="56" spans="1:18" x14ac:dyDescent="0.35">
      <c r="A56" s="6">
        <v>407</v>
      </c>
      <c r="B56" s="7">
        <f>P56/(P56+Q56+R56)</f>
        <v>0.17284275613534886</v>
      </c>
      <c r="C56" s="7">
        <f>Q56/(P56+Q56+R56)</f>
        <v>4.790792949067051E-3</v>
      </c>
      <c r="D56">
        <f>IF(C56=0,0,B56/C56)</f>
        <v>36.078110236220475</v>
      </c>
      <c r="E56" s="13">
        <v>1</v>
      </c>
      <c r="F56">
        <f>IF(C56=0,0,(1-B56-C56)/C56)</f>
        <v>171.65560266505153</v>
      </c>
      <c r="G56">
        <f>C56/$C$5</f>
        <v>1.456079554150827E-2</v>
      </c>
      <c r="H56">
        <f>IF($C$5&gt;$B$1,116*POWER(G56,1/3)-16,B$2*G56)</f>
        <v>12.326072156574337</v>
      </c>
      <c r="I56">
        <f>13*H56*(N56-$N$5)</f>
        <v>9.1527350875272298</v>
      </c>
      <c r="J56">
        <f>13*H56*(O56-$O$5)</f>
        <v>-72.497282500378518</v>
      </c>
      <c r="K56">
        <f>H56</f>
        <v>12.326072156574337</v>
      </c>
      <c r="L56">
        <f>SQRT(I56^2+J56^2)</f>
        <v>73.072761885138448</v>
      </c>
      <c r="M56">
        <f t="shared" si="0"/>
        <v>277.19548692014104</v>
      </c>
      <c r="N56">
        <f>4*B56/(12*C56-2*B56+3)</f>
        <v>0.25494874398977135</v>
      </c>
      <c r="O56">
        <f>9*C56/(12*C56-2*B56+3)</f>
        <v>1.5899798249440662E-2</v>
      </c>
      <c r="P56">
        <f>VLOOKUP($A56,ciexyz31_1[],2,FALSE)</f>
        <v>2.978248E-2</v>
      </c>
      <c r="Q56">
        <f>VLOOKUP($A56,ciexyz31_1[],3,FALSE)</f>
        <v>8.2549999999999995E-4</v>
      </c>
      <c r="R56">
        <f>VLOOKUP($A56,ciexyz31_1[],4,FALSE)</f>
        <v>0.14170170000000001</v>
      </c>
    </row>
    <row r="57" spans="1:18" x14ac:dyDescent="0.35">
      <c r="A57" s="6">
        <v>408</v>
      </c>
      <c r="B57" s="7">
        <f>P57/(P57+Q57+R57)</f>
        <v>0.17275115260334731</v>
      </c>
      <c r="C57" s="7">
        <f>Q57/(P57+Q57+R57)</f>
        <v>4.7987620992631357E-3</v>
      </c>
      <c r="D57">
        <f>IF(C57=0,0,B57/C57)</f>
        <v>35.999107484380971</v>
      </c>
      <c r="E57" s="13">
        <v>1</v>
      </c>
      <c r="F57">
        <f>IF(C57=0,0,(1-B57-C57)/C57)</f>
        <v>171.38796803944069</v>
      </c>
      <c r="G57">
        <f>C57/$C$5</f>
        <v>1.4585016410136575E-2</v>
      </c>
      <c r="H57">
        <f>IF($C$5&gt;$B$1,116*POWER(G57,1/3)-16,B$2*G57)</f>
        <v>12.341769604906258</v>
      </c>
      <c r="I57">
        <f>13*H57*(N57-$N$5)</f>
        <v>9.1385091648679584</v>
      </c>
      <c r="J57">
        <f>13*H57*(O57-$O$5)</f>
        <v>-72.585628222393325</v>
      </c>
      <c r="K57">
        <f>H57</f>
        <v>12.341769604906258</v>
      </c>
      <c r="L57">
        <f>SQRT(I57^2+J57^2)</f>
        <v>73.158634310625814</v>
      </c>
      <c r="M57">
        <f t="shared" si="0"/>
        <v>277.17576693692973</v>
      </c>
      <c r="N57">
        <f>4*B57/(12*C57-2*B57+3)</f>
        <v>0.25478742766476403</v>
      </c>
      <c r="O57">
        <f>9*C57/(12*C57-2*B57+3)</f>
        <v>1.5924609033555789E-2</v>
      </c>
      <c r="P57">
        <f>VLOOKUP($A57,ciexyz31_1[],2,FALSE)</f>
        <v>3.3880920000000002E-2</v>
      </c>
      <c r="Q57">
        <f>VLOOKUP($A57,ciexyz31_1[],3,FALSE)</f>
        <v>9.4116000000000002E-4</v>
      </c>
      <c r="R57">
        <f>VLOOKUP($A57,ciexyz31_1[],4,FALSE)</f>
        <v>0.16130349999999999</v>
      </c>
    </row>
    <row r="58" spans="1:18" x14ac:dyDescent="0.35">
      <c r="A58" s="6">
        <v>409</v>
      </c>
      <c r="B58" s="7">
        <f>P58/(P58+Q58+R58)</f>
        <v>0.17266210558122241</v>
      </c>
      <c r="C58" s="7">
        <f>Q58/(P58+Q58+R58)</f>
        <v>4.8020843563219484E-3</v>
      </c>
      <c r="D58">
        <f>IF(C58=0,0,B58/C58)</f>
        <v>35.955658578532173</v>
      </c>
      <c r="E58" s="13">
        <v>1</v>
      </c>
      <c r="F58">
        <f>IF(C58=0,0,(1-B58-C58)/C58)</f>
        <v>171.28724716790668</v>
      </c>
      <c r="G58">
        <f>C58/$C$5</f>
        <v>1.4595113842082392E-2</v>
      </c>
      <c r="H58">
        <f>IF($C$5&gt;$B$1,116*POWER(G58,1/3)-16,B$2*G58)</f>
        <v>12.34830857762288</v>
      </c>
      <c r="I58">
        <f>13*H58*(N58-$N$5)</f>
        <v>9.1189831400165815</v>
      </c>
      <c r="J58">
        <f>13*H58*(O58-$O$5)</f>
        <v>-72.622521644424992</v>
      </c>
      <c r="K58">
        <f>H58</f>
        <v>12.34830857762288</v>
      </c>
      <c r="L58">
        <f>SQRT(I58^2+J58^2)</f>
        <v>73.192803631934225</v>
      </c>
      <c r="M58">
        <f t="shared" si="0"/>
        <v>277.15699400724549</v>
      </c>
      <c r="N58">
        <f>4*B58/(12*C58-2*B58+3)</f>
        <v>0.25463562966223124</v>
      </c>
      <c r="O58">
        <f>9*C58/(12*C58-2*B58+3)</f>
        <v>1.5934353294869037E-2</v>
      </c>
      <c r="P58">
        <f>VLOOKUP($A58,ciexyz31_1[],2,FALSE)</f>
        <v>3.8468240000000001E-2</v>
      </c>
      <c r="Q58">
        <f>VLOOKUP($A58,ciexyz31_1[],3,FALSE)</f>
        <v>1.06988E-3</v>
      </c>
      <c r="R58">
        <f>VLOOKUP($A58,ciexyz31_1[],4,FALSE)</f>
        <v>0.1832568</v>
      </c>
    </row>
    <row r="59" spans="1:18" x14ac:dyDescent="0.35">
      <c r="A59" s="6">
        <v>410</v>
      </c>
      <c r="B59" s="7">
        <f>P59/(P59+Q59+R59)</f>
        <v>0.17257655084880216</v>
      </c>
      <c r="C59" s="7">
        <f>Q59/(P59+Q59+R59)</f>
        <v>4.7993019197207672E-3</v>
      </c>
      <c r="D59">
        <f>IF(C59=0,0,B59/C59)</f>
        <v>35.95867768595042</v>
      </c>
      <c r="E59" s="13">
        <v>1</v>
      </c>
      <c r="F59">
        <f>IF(C59=0,0,(1-B59-C59)/C59)</f>
        <v>171.40495867768595</v>
      </c>
      <c r="G59">
        <f>C59/$C$5</f>
        <v>1.4586657102062998E-2</v>
      </c>
      <c r="H59">
        <f>IF($C$5&gt;$B$1,116*POWER(G59,1/3)-16,B$2*G59)</f>
        <v>12.342832302123472</v>
      </c>
      <c r="I59">
        <f>13*H59*(N59-$N$5)</f>
        <v>9.0926202313001117</v>
      </c>
      <c r="J59">
        <f>13*H59*(O59-$O$5)</f>
        <v>-72.591925923771555</v>
      </c>
      <c r="K59">
        <f>H59</f>
        <v>12.342832302123472</v>
      </c>
      <c r="L59">
        <f>SQRT(I59^2+J59^2)</f>
        <v>73.159165194751807</v>
      </c>
      <c r="M59">
        <f t="shared" si="0"/>
        <v>277.13949366942586</v>
      </c>
      <c r="N59">
        <f>4*B59/(12*C59-2*B59+3)</f>
        <v>0.25449653437838154</v>
      </c>
      <c r="O59">
        <f>9*C59/(12*C59-2*B59+3)</f>
        <v>1.5924311993682914E-2</v>
      </c>
      <c r="P59">
        <f>VLOOKUP($A59,ciexyz31_1[],2,FALSE)</f>
        <v>4.351E-2</v>
      </c>
      <c r="Q59">
        <f>VLOOKUP($A59,ciexyz31_1[],3,FALSE)</f>
        <v>1.2099999999999999E-3</v>
      </c>
      <c r="R59">
        <f>VLOOKUP($A59,ciexyz31_1[],4,FALSE)</f>
        <v>0.2074</v>
      </c>
    </row>
    <row r="60" spans="1:18" x14ac:dyDescent="0.35">
      <c r="A60" s="6">
        <v>411</v>
      </c>
      <c r="B60" s="7">
        <f>P60/(P60+Q60+R60)</f>
        <v>0.1724894773818017</v>
      </c>
      <c r="C60" s="7">
        <f>Q60/(P60+Q60+R60)</f>
        <v>4.7952543644012042E-3</v>
      </c>
      <c r="D60">
        <f>IF(C60=0,0,B60/C60)</f>
        <v>35.97087125603209</v>
      </c>
      <c r="E60" s="13">
        <v>1</v>
      </c>
      <c r="F60">
        <f>IF(C60=0,0,(1-B60-C60)/C60)</f>
        <v>171.56863968706938</v>
      </c>
      <c r="G60">
        <f>C60/$C$5</f>
        <v>1.457435525014043E-2</v>
      </c>
      <c r="H60">
        <f>IF($C$5&gt;$B$1,116*POWER(G60,1/3)-16,B$2*G60)</f>
        <v>12.334862292548578</v>
      </c>
      <c r="I60">
        <f>13*H60*(N60-$N$5)</f>
        <v>9.0642703178747404</v>
      </c>
      <c r="J60">
        <f>13*H60*(O60-$O$5)</f>
        <v>-72.54732354352285</v>
      </c>
      <c r="K60">
        <f>H60</f>
        <v>12.334862292548578</v>
      </c>
      <c r="L60">
        <f>SQRT(I60^2+J60^2)</f>
        <v>73.111388645847029</v>
      </c>
      <c r="M60">
        <f t="shared" si="0"/>
        <v>277.12179299087046</v>
      </c>
      <c r="N60">
        <f>4*B60/(12*C60-2*B60+3)</f>
        <v>0.25435635240299731</v>
      </c>
      <c r="O60">
        <f>9*C60/(12*C60-2*B60+3)</f>
        <v>1.5910145429429166E-2</v>
      </c>
      <c r="P60">
        <f>VLOOKUP($A60,ciexyz31_1[],2,FALSE)</f>
        <v>4.89956E-2</v>
      </c>
      <c r="Q60">
        <f>VLOOKUP($A60,ciexyz31_1[],3,FALSE)</f>
        <v>1.362091E-3</v>
      </c>
      <c r="R60">
        <f>VLOOKUP($A60,ciexyz31_1[],4,FALSE)</f>
        <v>0.23369210000000001</v>
      </c>
    </row>
    <row r="61" spans="1:18" x14ac:dyDescent="0.35">
      <c r="A61" s="6">
        <v>412</v>
      </c>
      <c r="B61" s="7">
        <f>P61/(P61+Q61+R61)</f>
        <v>0.1723956033841732</v>
      </c>
      <c r="C61" s="7">
        <f>Q61/(P61+Q61+R61)</f>
        <v>4.7961185889349089E-3</v>
      </c>
      <c r="D61">
        <f>IF(C61=0,0,B61/C61)</f>
        <v>35.944816665273017</v>
      </c>
      <c r="E61" s="13">
        <v>1</v>
      </c>
      <c r="F61">
        <f>IF(C61=0,0,(1-B61-C61)/C61)</f>
        <v>171.55711702483484</v>
      </c>
      <c r="G61">
        <f>C61/$C$5</f>
        <v>1.4576981912755787E-2</v>
      </c>
      <c r="H61">
        <f>IF($C$5&gt;$B$1,116*POWER(G61,1/3)-16,B$2*G61)</f>
        <v>12.336564406787755</v>
      </c>
      <c r="I61">
        <f>13*H61*(N61-$N$5)</f>
        <v>9.0403430707783397</v>
      </c>
      <c r="J61">
        <f>13*H61*(O61-$O$5)</f>
        <v>-72.557061025887222</v>
      </c>
      <c r="K61">
        <f>H61</f>
        <v>12.336564406787755</v>
      </c>
      <c r="L61">
        <f>SQRT(I61^2+J61^2)</f>
        <v>73.118088784866998</v>
      </c>
      <c r="M61">
        <f t="shared" si="0"/>
        <v>277.1022421068879</v>
      </c>
      <c r="N61">
        <f>4*B61/(12*C61-2*B61+3)</f>
        <v>0.25419935790668635</v>
      </c>
      <c r="O61">
        <f>9*C61/(12*C61-2*B61+3)</f>
        <v>1.5911850674220157E-2</v>
      </c>
      <c r="P61">
        <f>VLOOKUP($A61,ciexyz31_1[],2,FALSE)</f>
        <v>5.5022599999999998E-2</v>
      </c>
      <c r="Q61">
        <f>VLOOKUP($A61,ciexyz31_1[],3,FALSE)</f>
        <v>1.530752E-3</v>
      </c>
      <c r="R61">
        <f>VLOOKUP($A61,ciexyz31_1[],4,FALSE)</f>
        <v>0.26261139999999999</v>
      </c>
    </row>
    <row r="62" spans="1:18" x14ac:dyDescent="0.35">
      <c r="A62" s="6">
        <v>413</v>
      </c>
      <c r="B62" s="7">
        <f>P62/(P62+Q62+R62)</f>
        <v>0.17229600175501908</v>
      </c>
      <c r="C62" s="7">
        <f>Q62/(P62+Q62+R62)</f>
        <v>4.802629473471271E-3</v>
      </c>
      <c r="D62">
        <f>IF(C62=0,0,B62/C62)</f>
        <v>35.875347600048357</v>
      </c>
      <c r="E62" s="13">
        <v>1</v>
      </c>
      <c r="F62">
        <f>IF(C62=0,0,(1-B62-C62)/C62)</f>
        <v>171.34392176557574</v>
      </c>
      <c r="G62">
        <f>C62/$C$5</f>
        <v>1.4596770632397031E-2</v>
      </c>
      <c r="H62">
        <f>IF($C$5&gt;$B$1,116*POWER(G62,1/3)-16,B$2*G62)</f>
        <v>12.349381206598107</v>
      </c>
      <c r="I62">
        <f>13*H62*(N62-$N$5)</f>
        <v>9.0219882776141986</v>
      </c>
      <c r="J62">
        <f>13*H62*(O62-$O$5)</f>
        <v>-72.629236216085715</v>
      </c>
      <c r="K62">
        <f>H62</f>
        <v>12.349381206598107</v>
      </c>
      <c r="L62">
        <f>SQRT(I62^2+J62^2)</f>
        <v>73.187445821079081</v>
      </c>
      <c r="M62">
        <f t="shared" si="0"/>
        <v>277.08099697496152</v>
      </c>
      <c r="N62">
        <f>4*B62/(12*C62-2*B62+3)</f>
        <v>0.2540265242268514</v>
      </c>
      <c r="O62">
        <f>9*C62/(12*C62-2*B62+3)</f>
        <v>1.5931822762593809E-2</v>
      </c>
      <c r="P62">
        <f>VLOOKUP($A62,ciexyz31_1[],2,FALSE)</f>
        <v>6.1718799999999997E-2</v>
      </c>
      <c r="Q62">
        <f>VLOOKUP($A62,ciexyz31_1[],3,FALSE)</f>
        <v>1.7203679999999999E-3</v>
      </c>
      <c r="R62">
        <f>VLOOKUP($A62,ciexyz31_1[],4,FALSE)</f>
        <v>0.2947746</v>
      </c>
    </row>
    <row r="63" spans="1:18" x14ac:dyDescent="0.35">
      <c r="A63" s="6">
        <v>414</v>
      </c>
      <c r="B63" s="7">
        <f>P63/(P63+Q63+R63)</f>
        <v>0.17219236036195854</v>
      </c>
      <c r="C63" s="7">
        <f>Q63/(P63+Q63+R63)</f>
        <v>4.814885214020498E-3</v>
      </c>
      <c r="D63">
        <f>IF(C63=0,0,B63/C63)</f>
        <v>35.762505793606543</v>
      </c>
      <c r="E63" s="13">
        <v>1</v>
      </c>
      <c r="F63">
        <f>IF(C63=0,0,(1-B63-C63)/C63)</f>
        <v>170.92676519630055</v>
      </c>
      <c r="G63">
        <f>C63/$C$5</f>
        <v>1.463401985903744E-2</v>
      </c>
      <c r="H63">
        <f>IF($C$5&gt;$B$1,116*POWER(G63,1/3)-16,B$2*G63)</f>
        <v>12.373475475293606</v>
      </c>
      <c r="I63">
        <f>13*H63*(N63-$N$5)</f>
        <v>9.0096781488459321</v>
      </c>
      <c r="J63">
        <f>13*H63*(O63-$O$5)</f>
        <v>-72.764735317792784</v>
      </c>
      <c r="K63">
        <f>H63</f>
        <v>12.373475475293606</v>
      </c>
      <c r="L63">
        <f>SQRT(I63^2+J63^2)</f>
        <v>73.320399659400607</v>
      </c>
      <c r="M63">
        <f t="shared" si="0"/>
        <v>277.05839798364866</v>
      </c>
      <c r="N63">
        <f>4*B63/(12*C63-2*B63+3)</f>
        <v>0.2538405651238726</v>
      </c>
      <c r="O63">
        <f>9*C63/(12*C63-2*B63+3)</f>
        <v>1.5970392981546035E-2</v>
      </c>
      <c r="P63">
        <f>VLOOKUP($A63,ciexyz31_1[],2,FALSE)</f>
        <v>6.9211999999999996E-2</v>
      </c>
      <c r="Q63">
        <f>VLOOKUP($A63,ciexyz31_1[],3,FALSE)</f>
        <v>1.9353230000000001E-3</v>
      </c>
      <c r="R63">
        <f>VLOOKUP($A63,ciexyz31_1[],4,FALSE)</f>
        <v>0.3307985</v>
      </c>
    </row>
    <row r="64" spans="1:18" x14ac:dyDescent="0.35">
      <c r="A64" s="6">
        <v>415</v>
      </c>
      <c r="B64" s="7">
        <f>P64/(P64+Q64+R64)</f>
        <v>0.17208663075524816</v>
      </c>
      <c r="C64" s="7">
        <f>Q64/(P64+Q64+R64)</f>
        <v>4.8325242180399458E-3</v>
      </c>
      <c r="D64">
        <f>IF(C64=0,0,B64/C64)</f>
        <v>35.610091743119263</v>
      </c>
      <c r="E64" s="13">
        <v>1</v>
      </c>
      <c r="F64">
        <f>IF(C64=0,0,(1-B64-C64)/C64)</f>
        <v>170.32110091743118</v>
      </c>
      <c r="G64">
        <f>C64/$C$5</f>
        <v>1.468763059400628E-2</v>
      </c>
      <c r="H64">
        <f>IF($C$5&gt;$B$1,116*POWER(G64,1/3)-16,B$2*G64)</f>
        <v>12.408081349135127</v>
      </c>
      <c r="I64">
        <f>13*H64*(N64-$N$5)</f>
        <v>9.0033545163722</v>
      </c>
      <c r="J64">
        <f>13*H64*(O64-$O$5)</f>
        <v>-72.959207928070867</v>
      </c>
      <c r="K64">
        <f>H64</f>
        <v>12.408081349135127</v>
      </c>
      <c r="L64">
        <f>SQRT(I64^2+J64^2)</f>
        <v>73.512627582198135</v>
      </c>
      <c r="M64">
        <f t="shared" si="0"/>
        <v>277.03488137956015</v>
      </c>
      <c r="N64">
        <f>4*B64/(12*C64-2*B64+3)</f>
        <v>0.25364514837898106</v>
      </c>
      <c r="O64">
        <f>9*C64/(12*C64-2*B64+3)</f>
        <v>1.6026400267923509E-2</v>
      </c>
      <c r="P64">
        <f>VLOOKUP($A64,ciexyz31_1[],2,FALSE)</f>
        <v>7.7630000000000005E-2</v>
      </c>
      <c r="Q64">
        <f>VLOOKUP($A64,ciexyz31_1[],3,FALSE)</f>
        <v>2.1800000000000001E-3</v>
      </c>
      <c r="R64">
        <f>VLOOKUP($A64,ciexyz31_1[],4,FALSE)</f>
        <v>0.37130000000000002</v>
      </c>
    </row>
    <row r="65" spans="1:18" x14ac:dyDescent="0.35">
      <c r="A65" s="6">
        <v>416</v>
      </c>
      <c r="B65" s="7">
        <f>P65/(P65+Q65+R65)</f>
        <v>0.17198244593822173</v>
      </c>
      <c r="C65" s="7">
        <f>Q65/(P65+Q65+R65)</f>
        <v>4.8550101685644583E-3</v>
      </c>
      <c r="D65">
        <f>IF(C65=0,0,B65/C65)</f>
        <v>35.423704578784424</v>
      </c>
      <c r="E65" s="13">
        <v>1</v>
      </c>
      <c r="F65">
        <f>IF(C65=0,0,(1-B65-C65)/C65)</f>
        <v>169.5490875020368</v>
      </c>
      <c r="G65">
        <f>C65/$C$5</f>
        <v>1.4755972793643117E-2</v>
      </c>
      <c r="H65">
        <f>IF($C$5&gt;$B$1,116*POWER(G65,1/3)-16,B$2*G65)</f>
        <v>12.452074541559856</v>
      </c>
      <c r="I65">
        <f>13*H65*(N65-$N$5)</f>
        <v>9.0031886030496242</v>
      </c>
      <c r="J65">
        <f>13*H65*(O65-$O$5)</f>
        <v>-73.206274569806894</v>
      </c>
      <c r="K65">
        <f>H65</f>
        <v>12.452074541559856</v>
      </c>
      <c r="L65">
        <f>SQRT(I65^2+J65^2)</f>
        <v>73.75782020512834</v>
      </c>
      <c r="M65">
        <f t="shared" si="0"/>
        <v>277.01124788044427</v>
      </c>
      <c r="N65">
        <f>4*B65/(12*C65-2*B65+3)</f>
        <v>0.25344692652162237</v>
      </c>
      <c r="O65">
        <f>9*C65/(12*C65-2*B65+3)</f>
        <v>1.6098135174015132E-2</v>
      </c>
      <c r="P65">
        <f>VLOOKUP($A65,ciexyz31_1[],2,FALSE)</f>
        <v>8.6958110000000005E-2</v>
      </c>
      <c r="Q65">
        <f>VLOOKUP($A65,ciexyz31_1[],3,FALSE)</f>
        <v>2.4548E-3</v>
      </c>
      <c r="R65">
        <f>VLOOKUP($A65,ciexyz31_1[],4,FALSE)</f>
        <v>0.4162091</v>
      </c>
    </row>
    <row r="66" spans="1:18" x14ac:dyDescent="0.35">
      <c r="A66" s="6">
        <v>417</v>
      </c>
      <c r="B66" s="7">
        <f>P66/(P66+Q66+R66)</f>
        <v>0.17187101944567443</v>
      </c>
      <c r="C66" s="7">
        <f>Q66/(P66+Q66+R66)</f>
        <v>4.8885319215121086E-3</v>
      </c>
      <c r="D66">
        <f>IF(C66=0,0,B66/C66)</f>
        <v>35.158002894356002</v>
      </c>
      <c r="E66" s="13">
        <v>1</v>
      </c>
      <c r="F66">
        <f>IF(C66=0,0,(1-B66-C66)/C66)</f>
        <v>168.40238784370479</v>
      </c>
      <c r="G66">
        <f>C66/$C$5</f>
        <v>1.4857856426697796E-2</v>
      </c>
      <c r="H66">
        <f>IF($C$5&gt;$B$1,116*POWER(G66,1/3)-16,B$2*G66)</f>
        <v>12.517407510577719</v>
      </c>
      <c r="I66">
        <f>13*H66*(N66-$N$5)</f>
        <v>9.0142153546204238</v>
      </c>
      <c r="J66">
        <f>13*H66*(O66-$O$5)</f>
        <v>-73.572890055793593</v>
      </c>
      <c r="K66">
        <f>H66</f>
        <v>12.517407510577719</v>
      </c>
      <c r="L66">
        <f>SQRT(I66^2+J66^2)</f>
        <v>74.123047897542406</v>
      </c>
      <c r="M66">
        <f t="shared" si="0"/>
        <v>276.98511619860784</v>
      </c>
      <c r="N66">
        <f>4*B66/(12*C66-2*B66+3)</f>
        <v>0.2532244009515075</v>
      </c>
      <c r="O66">
        <f>9*C66/(12*C66-2*B66+3)</f>
        <v>1.6205553650271643E-2</v>
      </c>
      <c r="P66">
        <f>VLOOKUP($A66,ciexyz31_1[],2,FALSE)</f>
        <v>9.7176719999999994E-2</v>
      </c>
      <c r="Q66">
        <f>VLOOKUP($A66,ciexyz31_1[],3,FALSE)</f>
        <v>2.764E-3</v>
      </c>
      <c r="R66">
        <f>VLOOKUP($A66,ciexyz31_1[],4,FALSE)</f>
        <v>0.46546419999999999</v>
      </c>
    </row>
    <row r="67" spans="1:18" x14ac:dyDescent="0.35">
      <c r="A67" s="6">
        <v>418</v>
      </c>
      <c r="B67" s="7">
        <f>P67/(P67+Q67+R67)</f>
        <v>0.17174121370573661</v>
      </c>
      <c r="C67" s="7">
        <f>Q67/(P67+Q67+R67)</f>
        <v>4.9393324566168722E-3</v>
      </c>
      <c r="D67">
        <f>IF(C67=0,0,B67/C67)</f>
        <v>34.770126371159151</v>
      </c>
      <c r="E67" s="13">
        <v>1</v>
      </c>
      <c r="F67">
        <f>IF(C67=0,0,(1-B67-C67)/C67)</f>
        <v>166.68638142279815</v>
      </c>
      <c r="G67">
        <f>C67/$C$5</f>
        <v>1.5012255961998884E-2</v>
      </c>
      <c r="H67">
        <f>IF($C$5&gt;$B$1,116*POWER(G67,1/3)-16,B$2*G67)</f>
        <v>12.615849481066572</v>
      </c>
      <c r="I67">
        <f>13*H67*(N67-$N$5)</f>
        <v>9.0404587865657398</v>
      </c>
      <c r="J67">
        <f>13*H67*(O67-$O$5)</f>
        <v>-74.124737252749554</v>
      </c>
      <c r="K67">
        <f>H67</f>
        <v>12.615849481066572</v>
      </c>
      <c r="L67">
        <f>SQRT(I67^2+J67^2)</f>
        <v>74.674001954232722</v>
      </c>
      <c r="M67">
        <f t="shared" si="0"/>
        <v>276.95360994858953</v>
      </c>
      <c r="N67">
        <f>4*B67/(12*C67-2*B67+3)</f>
        <v>0.25295216699332895</v>
      </c>
      <c r="O67">
        <f>9*C67/(12*C67-2*B67+3)</f>
        <v>1.6368717492125016E-2</v>
      </c>
      <c r="P67">
        <f>VLOOKUP($A67,ciexyz31_1[],2,FALSE)</f>
        <v>0.1084063</v>
      </c>
      <c r="Q67">
        <f>VLOOKUP($A67,ciexyz31_1[],3,FALSE)</f>
        <v>3.1178E-3</v>
      </c>
      <c r="R67">
        <f>VLOOKUP($A67,ciexyz31_1[],4,FALSE)</f>
        <v>0.51969480000000001</v>
      </c>
    </row>
    <row r="68" spans="1:18" x14ac:dyDescent="0.35">
      <c r="A68" s="6">
        <v>419</v>
      </c>
      <c r="B68" s="7">
        <f>P68/(P68+Q68+R68)</f>
        <v>0.17158723936484679</v>
      </c>
      <c r="C68" s="7">
        <f>Q68/(P68+Q68+R68)</f>
        <v>5.0103442068392384E-3</v>
      </c>
      <c r="D68">
        <f>IF(C68=0,0,B68/C68)</f>
        <v>34.246597096188751</v>
      </c>
      <c r="E68" s="13">
        <v>1</v>
      </c>
      <c r="F68">
        <f>IF(C68=0,0,(1-B68-C68)/C68)</f>
        <v>164.3404888838476</v>
      </c>
      <c r="G68">
        <f>C68/$C$5</f>
        <v>1.522808402783794E-2</v>
      </c>
      <c r="H68">
        <f>IF($C$5&gt;$B$1,116*POWER(G68,1/3)-16,B$2*G68)</f>
        <v>12.752332190076441</v>
      </c>
      <c r="I68">
        <f>13*H68*(N68-$N$5)</f>
        <v>9.0827761134097145</v>
      </c>
      <c r="J68">
        <f>13*H68*(O68-$O$5)</f>
        <v>-74.888807103600556</v>
      </c>
      <c r="K68">
        <f>H68</f>
        <v>12.752332190076441</v>
      </c>
      <c r="L68">
        <f>SQRT(I68^2+J68^2)</f>
        <v>75.437591765157904</v>
      </c>
      <c r="M68">
        <f t="shared" si="0"/>
        <v>276.91525717623068</v>
      </c>
      <c r="N68">
        <f>4*B68/(12*C68-2*B68+3)</f>
        <v>0.2526174737970231</v>
      </c>
      <c r="O68">
        <f>9*C68/(12*C68-2*B68+3)</f>
        <v>1.6596957485932436E-2</v>
      </c>
      <c r="P68">
        <f>VLOOKUP($A68,ciexyz31_1[],2,FALSE)</f>
        <v>0.12076720000000001</v>
      </c>
      <c r="Q68">
        <f>VLOOKUP($A68,ciexyz31_1[],3,FALSE)</f>
        <v>3.5263999999999998E-3</v>
      </c>
      <c r="R68">
        <f>VLOOKUP($A68,ciexyz31_1[],4,FALSE)</f>
        <v>0.57953030000000005</v>
      </c>
    </row>
    <row r="69" spans="1:18" x14ac:dyDescent="0.35">
      <c r="A69" s="6">
        <v>420</v>
      </c>
      <c r="B69" s="7">
        <f>P69/(P69+Q69+R69)</f>
        <v>0.17140743386310878</v>
      </c>
      <c r="C69" s="7">
        <f>Q69/(P69+Q69+R69)</f>
        <v>5.1021709737493308E-3</v>
      </c>
      <c r="D69">
        <f>IF(C69=0,0,B69/C69)</f>
        <v>33.594999999999999</v>
      </c>
      <c r="E69" s="13">
        <v>1</v>
      </c>
      <c r="F69">
        <f>IF(C69=0,0,(1-B69-C69)/C69)</f>
        <v>161.39999999999998</v>
      </c>
      <c r="G69">
        <f>C69/$C$5</f>
        <v>1.5507175775786673E-2</v>
      </c>
      <c r="H69">
        <f>IF($C$5&gt;$B$1,116*POWER(G69,1/3)-16,B$2*G69)</f>
        <v>12.926922083536745</v>
      </c>
      <c r="I69">
        <f>13*H69*(N69-$N$5)</f>
        <v>9.1398408718702395</v>
      </c>
      <c r="J69">
        <f>13*H69*(O69-$O$5)</f>
        <v>-75.864505971087624</v>
      </c>
      <c r="K69">
        <f>H69</f>
        <v>12.926922083536745</v>
      </c>
      <c r="L69">
        <f>SQRT(I69^2+J69^2)</f>
        <v>76.413087605463886</v>
      </c>
      <c r="M69">
        <f t="shared" si="0"/>
        <v>276.8696490857518</v>
      </c>
      <c r="N69">
        <f>4*B69/(12*C69-2*B69+3)</f>
        <v>0.25221708161675693</v>
      </c>
      <c r="O69">
        <f>9*C69/(12*C69-2*B69+3)</f>
        <v>1.6892050413386015E-2</v>
      </c>
      <c r="P69">
        <f>VLOOKUP($A69,ciexyz31_1[],2,FALSE)</f>
        <v>0.13438</v>
      </c>
      <c r="Q69">
        <f>VLOOKUP($A69,ciexyz31_1[],3,FALSE)</f>
        <v>4.0000000000000001E-3</v>
      </c>
      <c r="R69">
        <f>VLOOKUP($A69,ciexyz31_1[],4,FALSE)</f>
        <v>0.64559999999999995</v>
      </c>
    </row>
    <row r="70" spans="1:18" x14ac:dyDescent="0.35">
      <c r="A70" s="6">
        <v>421</v>
      </c>
      <c r="B70" s="7">
        <f>P70/(P70+Q70+R70)</f>
        <v>0.17120611346159365</v>
      </c>
      <c r="C70" s="7">
        <f>Q70/(P70+Q70+R70)</f>
        <v>5.2112577766981359E-3</v>
      </c>
      <c r="D70">
        <f>IF(C70=0,0,B70/C70)</f>
        <v>32.853126979657915</v>
      </c>
      <c r="E70" s="13">
        <v>1</v>
      </c>
      <c r="F70">
        <f>IF(C70=0,0,(1-B70-C70)/C70)</f>
        <v>158.03912683888225</v>
      </c>
      <c r="G70">
        <f>C70/$C$5</f>
        <v>1.5838726450362096E-2</v>
      </c>
      <c r="H70">
        <f>IF($C$5&gt;$B$1,116*POWER(G70,1/3)-16,B$2*G70)</f>
        <v>13.131627089121206</v>
      </c>
      <c r="I70">
        <f>13*H70*(N70-$N$5)</f>
        <v>9.2069431067304759</v>
      </c>
      <c r="J70">
        <f>13*H70*(O70-$O$5)</f>
        <v>-77.006062003732794</v>
      </c>
      <c r="K70">
        <f>H70</f>
        <v>13.131627089121206</v>
      </c>
      <c r="L70">
        <f>SQRT(I70^2+J70^2)</f>
        <v>77.554505908382339</v>
      </c>
      <c r="M70">
        <f t="shared" si="0"/>
        <v>276.81799198347699</v>
      </c>
      <c r="N70">
        <f>4*B70/(12*C70-2*B70+3)</f>
        <v>0.25176232379290509</v>
      </c>
      <c r="O70">
        <f>9*C70/(12*C70-2*B70+3)</f>
        <v>1.7242353486923236E-2</v>
      </c>
      <c r="P70">
        <f>VLOOKUP($A70,ciexyz31_1[],2,FALSE)</f>
        <v>0.1493582</v>
      </c>
      <c r="Q70">
        <f>VLOOKUP($A70,ciexyz31_1[],3,FALSE)</f>
        <v>4.54624E-3</v>
      </c>
      <c r="R70">
        <f>VLOOKUP($A70,ciexyz31_1[],4,FALSE)</f>
        <v>0.71848380000000001</v>
      </c>
    </row>
    <row r="71" spans="1:18" x14ac:dyDescent="0.35">
      <c r="A71" s="6">
        <v>422</v>
      </c>
      <c r="B71" s="7">
        <f>P71/(P71+Q71+R71)</f>
        <v>0.17099257422180436</v>
      </c>
      <c r="C71" s="7">
        <f>Q71/(P71+Q71+R71)</f>
        <v>5.3339077620158182E-3</v>
      </c>
      <c r="D71">
        <f>IF(C71=0,0,B71/C71)</f>
        <v>32.057654884752253</v>
      </c>
      <c r="E71" s="13">
        <v>1</v>
      </c>
      <c r="F71">
        <f>IF(C71=0,0,(1-B71-C71)/C71)</f>
        <v>154.42215253172898</v>
      </c>
      <c r="G71">
        <f>C71/$C$5</f>
        <v>1.6211500097306604E-2</v>
      </c>
      <c r="H71">
        <f>IF($C$5&gt;$B$1,116*POWER(G71,1/3)-16,B$2*G71)</f>
        <v>13.358400472004721</v>
      </c>
      <c r="I71">
        <f>13*H71*(N71-$N$5)</f>
        <v>9.280947134997021</v>
      </c>
      <c r="J71">
        <f>13*H71*(O71-$O$5)</f>
        <v>-78.267564663785478</v>
      </c>
      <c r="K71">
        <f>H71</f>
        <v>13.358400472004721</v>
      </c>
      <c r="L71">
        <f>SQRT(I71^2+J71^2)</f>
        <v>78.815909930181292</v>
      </c>
      <c r="M71">
        <f t="shared" si="0"/>
        <v>276.76254000479747</v>
      </c>
      <c r="N71">
        <f>4*B71/(12*C71-2*B71+3)</f>
        <v>0.25127289971831335</v>
      </c>
      <c r="O71">
        <f>9*C71/(12*C71-2*B71+3)</f>
        <v>1.7635850981573577E-2</v>
      </c>
      <c r="P71">
        <f>VLOOKUP($A71,ciexyz31_1[],2,FALSE)</f>
        <v>0.16539570000000001</v>
      </c>
      <c r="Q71">
        <f>VLOOKUP($A71,ciexyz31_1[],3,FALSE)</f>
        <v>5.1593200000000002E-3</v>
      </c>
      <c r="R71">
        <f>VLOOKUP($A71,ciexyz31_1[],4,FALSE)</f>
        <v>0.79671329999999996</v>
      </c>
    </row>
    <row r="72" spans="1:18" x14ac:dyDescent="0.35">
      <c r="A72" s="6">
        <v>423</v>
      </c>
      <c r="B72" s="7">
        <f>P72/(P72+Q72+R72)</f>
        <v>0.17077059636790887</v>
      </c>
      <c r="C72" s="7">
        <f>Q72/(P72+Q72+R72)</f>
        <v>5.470121247497837E-3</v>
      </c>
      <c r="D72">
        <f>IF(C72=0,0,B72/C72)</f>
        <v>31.21879546015975</v>
      </c>
      <c r="E72" s="13">
        <v>1</v>
      </c>
      <c r="F72">
        <f>IF(C72=0,0,(1-B72-C72)/C72)</f>
        <v>150.59250885186509</v>
      </c>
      <c r="G72">
        <f>C72/$C$5</f>
        <v>1.6625497682505128E-2</v>
      </c>
      <c r="H72">
        <f>IF($C$5&gt;$B$1,116*POWER(G72,1/3)-16,B$2*G72)</f>
        <v>13.606214010178991</v>
      </c>
      <c r="I72">
        <f>13*H72*(N72-$N$5)</f>
        <v>9.3615532955011229</v>
      </c>
      <c r="J72">
        <f>13*H72*(O72-$O$5)</f>
        <v>-79.642295966321683</v>
      </c>
      <c r="K72">
        <f>H72</f>
        <v>13.606214010178991</v>
      </c>
      <c r="L72">
        <f>SQRT(I72^2+J72^2)</f>
        <v>80.190610341184509</v>
      </c>
      <c r="M72">
        <f t="shared" si="0"/>
        <v>276.70406875712308</v>
      </c>
      <c r="N72">
        <f>4*B72/(12*C72-2*B72+3)</f>
        <v>0.25075522914542403</v>
      </c>
      <c r="O72">
        <f>9*C72/(12*C72-2*B72+3)</f>
        <v>1.8072422630694186E-2</v>
      </c>
      <c r="P72">
        <f>VLOOKUP($A72,ciexyz31_1[],2,FALSE)</f>
        <v>0.18198310000000001</v>
      </c>
      <c r="Q72">
        <f>VLOOKUP($A72,ciexyz31_1[],3,FALSE)</f>
        <v>5.8292800000000001E-3</v>
      </c>
      <c r="R72">
        <f>VLOOKUP($A72,ciexyz31_1[],4,FALSE)</f>
        <v>0.87784589999999996</v>
      </c>
    </row>
    <row r="73" spans="1:18" x14ac:dyDescent="0.35">
      <c r="A73" s="6">
        <v>424</v>
      </c>
      <c r="B73" s="7">
        <f>P73/(P73+Q73+R73)</f>
        <v>0.17054066192352893</v>
      </c>
      <c r="C73" s="7">
        <f>Q73/(P73+Q73+R73)</f>
        <v>5.6209699334746214E-3</v>
      </c>
      <c r="D73">
        <f>IF(C73=0,0,B73/C73)</f>
        <v>30.340077236120109</v>
      </c>
      <c r="E73" s="13">
        <v>1</v>
      </c>
      <c r="F73">
        <f>IF(C73=0,0,(1-B73-C73)/C73)</f>
        <v>146.5651618658878</v>
      </c>
      <c r="G73">
        <f>C73/$C$5</f>
        <v>1.7083976455761419E-2</v>
      </c>
      <c r="H73">
        <f>IF($C$5&gt;$B$1,116*POWER(G73,1/3)-16,B$2*G73)</f>
        <v>13.87589863772779</v>
      </c>
      <c r="I73">
        <f>13*H73*(N73-$N$5)</f>
        <v>9.4485903658237422</v>
      </c>
      <c r="J73">
        <f>13*H73*(O73-$O$5)</f>
        <v>-81.133749735946978</v>
      </c>
      <c r="K73">
        <f>H73</f>
        <v>13.87589863772779</v>
      </c>
      <c r="L73">
        <f>SQRT(I73^2+J73^2)</f>
        <v>81.682073958221793</v>
      </c>
      <c r="M73">
        <f t="shared" si="0"/>
        <v>276.64257115972907</v>
      </c>
      <c r="N73">
        <f>4*B73/(12*C73-2*B73+3)</f>
        <v>0.25020909443308037</v>
      </c>
      <c r="O73">
        <f>9*C73/(12*C73-2*B73+3)</f>
        <v>1.8555340452601418E-2</v>
      </c>
      <c r="P73">
        <f>VLOOKUP($A73,ciexyz31_1[],2,FALSE)</f>
        <v>0.19861100000000001</v>
      </c>
      <c r="Q73">
        <f>VLOOKUP($A73,ciexyz31_1[],3,FALSE)</f>
        <v>6.5461599999999997E-3</v>
      </c>
      <c r="R73">
        <f>VLOOKUP($A73,ciexyz31_1[],4,FALSE)</f>
        <v>0.95943900000000004</v>
      </c>
    </row>
    <row r="74" spans="1:18" x14ac:dyDescent="0.35">
      <c r="A74" s="6">
        <v>425</v>
      </c>
      <c r="B74" s="7">
        <f>P74/(P74+Q74+R74)</f>
        <v>0.17030098877973635</v>
      </c>
      <c r="C74" s="7">
        <f>Q74/(P74+Q74+R74)</f>
        <v>5.7885049964709941E-3</v>
      </c>
      <c r="D74">
        <f>IF(C74=0,0,B74/C74)</f>
        <v>29.420547945205477</v>
      </c>
      <c r="E74" s="13">
        <v>1</v>
      </c>
      <c r="F74">
        <f>IF(C74=0,0,(1-B74-C74)/C74)</f>
        <v>142.33563013698631</v>
      </c>
      <c r="G74">
        <f>C74/$C$5</f>
        <v>1.7593170617199547E-2</v>
      </c>
      <c r="H74">
        <f>IF($C$5&gt;$B$1,116*POWER(G74,1/3)-16,B$2*G74)</f>
        <v>14.169818260994521</v>
      </c>
      <c r="I74">
        <f>13*H74*(N74-$N$5)</f>
        <v>9.5419633757295639</v>
      </c>
      <c r="J74">
        <f>13*H74*(O74-$O$5)</f>
        <v>-82.753662515192005</v>
      </c>
      <c r="K74">
        <f>H74</f>
        <v>14.169818260994521</v>
      </c>
      <c r="L74">
        <f>SQRT(I74^2+J74^2)</f>
        <v>83.301967112080007</v>
      </c>
      <c r="M74">
        <f t="shared" ref="M74:M137" si="1">IF(ATAN2(I74,J74)&gt;=0,DEGREES(ATAN2(I74,J74)),DEGREES(ATAN2(I74,J74))+360)</f>
        <v>276.57747867148396</v>
      </c>
      <c r="N74">
        <f>4*B74/(12*C74-2*B74+3)</f>
        <v>0.24962949163750792</v>
      </c>
      <c r="O74">
        <f>9*C74/(12*C74-2*B74+3)</f>
        <v>1.9090954975769743E-2</v>
      </c>
      <c r="P74">
        <f>VLOOKUP($A74,ciexyz31_1[],2,FALSE)</f>
        <v>0.21476999999999999</v>
      </c>
      <c r="Q74">
        <f>VLOOKUP($A74,ciexyz31_1[],3,FALSE)</f>
        <v>7.3000000000000001E-3</v>
      </c>
      <c r="R74">
        <f>VLOOKUP($A74,ciexyz31_1[],4,FALSE)</f>
        <v>1.0390501000000001</v>
      </c>
    </row>
    <row r="75" spans="1:18" x14ac:dyDescent="0.35">
      <c r="A75" s="6">
        <v>426</v>
      </c>
      <c r="B75" s="7">
        <f>P75/(P75+Q75+R75)</f>
        <v>0.17005015866814935</v>
      </c>
      <c r="C75" s="7">
        <f>Q75/(P75+Q75+R75)</f>
        <v>5.973895107891071E-3</v>
      </c>
      <c r="D75">
        <f>IF(C75=0,0,B75/C75)</f>
        <v>28.465541425982813</v>
      </c>
      <c r="E75" s="13">
        <v>1</v>
      </c>
      <c r="F75">
        <f>IF(C75=0,0,(1-B75-C75)/C75)</f>
        <v>137.92942985147977</v>
      </c>
      <c r="G75">
        <f>C75/$C$5</f>
        <v>1.8156632143611549E-2</v>
      </c>
      <c r="H75">
        <f>IF($C$5&gt;$B$1,116*POWER(G75,1/3)-16,B$2*G75)</f>
        <v>14.488525464696448</v>
      </c>
      <c r="I75">
        <f>13*H75*(N75-$N$5)</f>
        <v>9.6404714733957206</v>
      </c>
      <c r="J75">
        <f>13*H75*(O75-$O$5)</f>
        <v>-84.503496061582979</v>
      </c>
      <c r="K75">
        <f>H75</f>
        <v>14.488525464696448</v>
      </c>
      <c r="L75">
        <f>SQRT(I75^2+J75^2)</f>
        <v>85.051628654948914</v>
      </c>
      <c r="M75">
        <f t="shared" si="1"/>
        <v>276.50837614079194</v>
      </c>
      <c r="N75">
        <f>4*B75/(12*C75-2*B75+3)</f>
        <v>0.24901303825009702</v>
      </c>
      <c r="O75">
        <f>9*C75/(12*C75-2*B75+3)</f>
        <v>1.968272191553349E-2</v>
      </c>
      <c r="P75">
        <f>VLOOKUP($A75,ciexyz31_1[],2,FALSE)</f>
        <v>0.2301868</v>
      </c>
      <c r="Q75">
        <f>VLOOKUP($A75,ciexyz31_1[],3,FALSE)</f>
        <v>8.0865069999999997E-3</v>
      </c>
      <c r="R75">
        <f>VLOOKUP($A75,ciexyz31_1[],4,FALSE)</f>
        <v>1.1153673</v>
      </c>
    </row>
    <row r="76" spans="1:18" x14ac:dyDescent="0.35">
      <c r="A76" s="6">
        <v>427</v>
      </c>
      <c r="B76" s="7">
        <f>P76/(P76+Q76+R76)</f>
        <v>0.16978586875086982</v>
      </c>
      <c r="C76" s="7">
        <f>Q76/(P76+Q76+R76)</f>
        <v>6.1768074881594871E-3</v>
      </c>
      <c r="D76">
        <f>IF(C76=0,0,B76/C76)</f>
        <v>27.487641322210152</v>
      </c>
      <c r="E76" s="13">
        <v>1</v>
      </c>
      <c r="F76">
        <f>IF(C76=0,0,(1-B76-C76)/C76)</f>
        <v>133.40828985533275</v>
      </c>
      <c r="G76">
        <f>C76/$C$5</f>
        <v>1.8773349608411306E-2</v>
      </c>
      <c r="H76">
        <f>IF($C$5&gt;$B$1,116*POWER(G76,1/3)-16,B$2*G76)</f>
        <v>14.829885505293937</v>
      </c>
      <c r="I76">
        <f>13*H76*(N76-$N$5)</f>
        <v>9.741050349810255</v>
      </c>
      <c r="J76">
        <f>13*H76*(O76-$O$5)</f>
        <v>-86.369821583225317</v>
      </c>
      <c r="K76">
        <f>H76</f>
        <v>14.829885505293937</v>
      </c>
      <c r="L76">
        <f>SQRT(I76^2+J76^2)</f>
        <v>86.917398386259308</v>
      </c>
      <c r="M76">
        <f t="shared" si="1"/>
        <v>276.43480008883978</v>
      </c>
      <c r="N76">
        <f>4*B76/(12*C76-2*B76+3)</f>
        <v>0.24835658036464386</v>
      </c>
      <c r="O76">
        <f>9*C76/(12*C76-2*B76+3)</f>
        <v>2.0329219930883397E-2</v>
      </c>
      <c r="P76">
        <f>VLOOKUP($A76,ciexyz31_1[],2,FALSE)</f>
        <v>0.24487970000000001</v>
      </c>
      <c r="Q76">
        <f>VLOOKUP($A76,ciexyz31_1[],3,FALSE)</f>
        <v>8.9087200000000002E-3</v>
      </c>
      <c r="R76">
        <f>VLOOKUP($A76,ciexyz31_1[],4,FALSE)</f>
        <v>1.1884971</v>
      </c>
    </row>
    <row r="77" spans="1:18" x14ac:dyDescent="0.35">
      <c r="A77" s="6">
        <v>428</v>
      </c>
      <c r="B77" s="7">
        <f>P77/(P77+Q77+R77)</f>
        <v>0.16950460253225408</v>
      </c>
      <c r="C77" s="7">
        <f>Q77/(P77+Q77+R77)</f>
        <v>6.3980369068780294E-3</v>
      </c>
      <c r="D77">
        <f>IF(C77=0,0,B77/C77)</f>
        <v>26.493220498624027</v>
      </c>
      <c r="E77" s="13">
        <v>1</v>
      </c>
      <c r="F77">
        <f>IF(C77=0,0,(1-B77-C77)/C77)</f>
        <v>128.80472128489058</v>
      </c>
      <c r="G77">
        <f>C77/$C$5</f>
        <v>1.9445738577831224E-2</v>
      </c>
      <c r="H77">
        <f>IF($C$5&gt;$B$1,116*POWER(G77,1/3)-16,B$2*G77)</f>
        <v>15.193645827954469</v>
      </c>
      <c r="I77">
        <f>13*H77*(N77-$N$5)</f>
        <v>9.8411723576918089</v>
      </c>
      <c r="J77">
        <f>13*H77*(O77-$O$5)</f>
        <v>-88.349448084834663</v>
      </c>
      <c r="K77">
        <f>H77</f>
        <v>15.193645827954469</v>
      </c>
      <c r="L77">
        <f>SQRT(I77^2+J77^2)</f>
        <v>88.89585845397238</v>
      </c>
      <c r="M77">
        <f t="shared" si="1"/>
        <v>276.3559290045593</v>
      </c>
      <c r="N77">
        <f>4*B77/(12*C77-2*B77+3)</f>
        <v>0.24765378179826195</v>
      </c>
      <c r="O77">
        <f>9*C77/(12*C77-2*B77+3)</f>
        <v>2.1032588660749252E-2</v>
      </c>
      <c r="P77">
        <f>VLOOKUP($A77,ciexyz31_1[],2,FALSE)</f>
        <v>0.25877729999999999</v>
      </c>
      <c r="Q77">
        <f>VLOOKUP($A77,ciexyz31_1[],3,FALSE)</f>
        <v>9.7676800000000008E-3</v>
      </c>
      <c r="R77">
        <f>VLOOKUP($A77,ciexyz31_1[],4,FALSE)</f>
        <v>1.2581233000000001</v>
      </c>
    </row>
    <row r="78" spans="1:18" x14ac:dyDescent="0.35">
      <c r="A78" s="6">
        <v>429</v>
      </c>
      <c r="B78" s="7">
        <f>P78/(P78+Q78+R78)</f>
        <v>0.16920292171212717</v>
      </c>
      <c r="C78" s="7">
        <f>Q78/(P78+Q78+R78)</f>
        <v>6.6387059183874364E-3</v>
      </c>
      <c r="D78">
        <f>IF(C78=0,0,B78/C78)</f>
        <v>25.487335000557927</v>
      </c>
      <c r="E78" s="13">
        <v>1</v>
      </c>
      <c r="F78">
        <f>IF(C78=0,0,(1-B78-C78)/C78)</f>
        <v>124.1444315354876</v>
      </c>
      <c r="G78">
        <f>C78/$C$5</f>
        <v>2.0177210863739095E-2</v>
      </c>
      <c r="H78">
        <f>IF($C$5&gt;$B$1,116*POWER(G78,1/3)-16,B$2*G78)</f>
        <v>15.579969055096083</v>
      </c>
      <c r="I78">
        <f>13*H78*(N78-$N$5)</f>
        <v>9.9383550795155227</v>
      </c>
      <c r="J78">
        <f>13*H78*(O78-$O$5)</f>
        <v>-90.441264731503892</v>
      </c>
      <c r="K78">
        <f>H78</f>
        <v>15.579969055096083</v>
      </c>
      <c r="L78">
        <f>SQRT(I78^2+J78^2)</f>
        <v>90.985676168947066</v>
      </c>
      <c r="M78">
        <f t="shared" si="1"/>
        <v>276.27092381484931</v>
      </c>
      <c r="N78">
        <f>4*B78/(12*C78-2*B78+3)</f>
        <v>0.24689815110293126</v>
      </c>
      <c r="O78">
        <f>9*C78/(12*C78-2*B78+3)</f>
        <v>2.1795956304157919E-2</v>
      </c>
      <c r="P78">
        <f>VLOOKUP($A78,ciexyz31_1[],2,FALSE)</f>
        <v>0.27180789999999999</v>
      </c>
      <c r="Q78">
        <f>VLOOKUP($A78,ciexyz31_1[],3,FALSE)</f>
        <v>1.0664430000000001E-2</v>
      </c>
      <c r="R78">
        <f>VLOOKUP($A78,ciexyz31_1[],4,FALSE)</f>
        <v>1.3239296</v>
      </c>
    </row>
    <row r="79" spans="1:18" x14ac:dyDescent="0.35">
      <c r="A79" s="6">
        <v>430</v>
      </c>
      <c r="B79" s="7">
        <f>P79/(P79+Q79+R79)</f>
        <v>0.16887752067098924</v>
      </c>
      <c r="C79" s="7">
        <f>Q79/(P79+Q79+R79)</f>
        <v>6.900243887930522E-3</v>
      </c>
      <c r="D79">
        <f>IF(C79=0,0,B79/C79)</f>
        <v>24.474137931034484</v>
      </c>
      <c r="E79" s="13">
        <v>1</v>
      </c>
      <c r="F79">
        <f>IF(C79=0,0,(1-B79-C79)/C79)</f>
        <v>119.44827586206895</v>
      </c>
      <c r="G79">
        <f>C79/$C$5</f>
        <v>2.097211077724917E-2</v>
      </c>
      <c r="H79">
        <f>IF($C$5&gt;$B$1,116*POWER(G79,1/3)-16,B$2*G79)</f>
        <v>15.989346656763306</v>
      </c>
      <c r="I79">
        <f>13*H79*(N79-$N$5)</f>
        <v>10.03009082834008</v>
      </c>
      <c r="J79">
        <f>13*H79*(O79-$O$5)</f>
        <v>-92.645705231757162</v>
      </c>
      <c r="K79">
        <f>H79</f>
        <v>15.989346656763306</v>
      </c>
      <c r="L79">
        <f>SQRT(I79^2+J79^2)</f>
        <v>93.187066806045507</v>
      </c>
      <c r="M79">
        <f t="shared" si="1"/>
        <v>276.17894025830833</v>
      </c>
      <c r="N79">
        <f>4*B79/(12*C79-2*B79+3)</f>
        <v>0.24608316900340219</v>
      </c>
      <c r="O79">
        <f>9*C79/(12*C79-2*B79+3)</f>
        <v>2.2623355797776672E-2</v>
      </c>
      <c r="P79">
        <f>VLOOKUP($A79,ciexyz31_1[],2,FALSE)</f>
        <v>0.28389999999999999</v>
      </c>
      <c r="Q79">
        <f>VLOOKUP($A79,ciexyz31_1[],3,FALSE)</f>
        <v>1.1599999999999999E-2</v>
      </c>
      <c r="R79">
        <f>VLOOKUP($A79,ciexyz31_1[],4,FALSE)</f>
        <v>1.3855999999999999</v>
      </c>
    </row>
    <row r="80" spans="1:18" x14ac:dyDescent="0.35">
      <c r="A80" s="6">
        <v>431</v>
      </c>
      <c r="B80" s="7">
        <f>P80/(P80+Q80+R80)</f>
        <v>0.16852466034424879</v>
      </c>
      <c r="C80" s="7">
        <f>Q80/(P80+Q80+R80)</f>
        <v>7.1840438880237485E-3</v>
      </c>
      <c r="D80">
        <f>IF(C80=0,0,B80/C80)</f>
        <v>23.458189144026523</v>
      </c>
      <c r="E80" s="13">
        <v>1</v>
      </c>
      <c r="F80">
        <f>IF(C80=0,0,(1-B80-C80)/C80)</f>
        <v>114.73917874330817</v>
      </c>
      <c r="G80">
        <f>C80/$C$5</f>
        <v>2.183467232394307E-2</v>
      </c>
      <c r="H80">
        <f>IF($C$5&gt;$B$1,116*POWER(G80,1/3)-16,B$2*G80)</f>
        <v>16.422030909913417</v>
      </c>
      <c r="I80">
        <f>13*H80*(N80-$N$5)</f>
        <v>10.113341436220548</v>
      </c>
      <c r="J80">
        <f>13*H80*(O80-$O$5)</f>
        <v>-94.961646670490452</v>
      </c>
      <c r="K80">
        <f>H80</f>
        <v>16.422030909913417</v>
      </c>
      <c r="L80">
        <f>SQRT(I80^2+J80^2)</f>
        <v>95.498659746494056</v>
      </c>
      <c r="M80">
        <f t="shared" si="1"/>
        <v>276.07904201078549</v>
      </c>
      <c r="N80">
        <f>4*B80/(12*C80-2*B80+3)</f>
        <v>0.24520174747016588</v>
      </c>
      <c r="O80">
        <f>9*C80/(12*C80-2*B80+3)</f>
        <v>2.3518607016959837E-2</v>
      </c>
      <c r="P80">
        <f>VLOOKUP($A80,ciexyz31_1[],2,FALSE)</f>
        <v>0.29494379999999998</v>
      </c>
      <c r="Q80">
        <f>VLOOKUP($A80,ciexyz31_1[],3,FALSE)</f>
        <v>1.257317E-2</v>
      </c>
      <c r="R80">
        <f>VLOOKUP($A80,ciexyz31_1[],4,FALSE)</f>
        <v>1.4426352</v>
      </c>
    </row>
    <row r="81" spans="1:18" x14ac:dyDescent="0.35">
      <c r="A81" s="6">
        <v>432</v>
      </c>
      <c r="B81" s="7">
        <f>P81/(P81+Q81+R81)</f>
        <v>0.1681461454615307</v>
      </c>
      <c r="C81" s="7">
        <f>Q81/(P81+Q81+R81)</f>
        <v>7.4906796663236274E-3</v>
      </c>
      <c r="D81">
        <f>IF(C81=0,0,B81/C81)</f>
        <v>22.447381673184758</v>
      </c>
      <c r="E81" s="13">
        <v>1</v>
      </c>
      <c r="F81">
        <f>IF(C81=0,0,(1-B81-C81)/C81)</f>
        <v>110.05185264807048</v>
      </c>
      <c r="G81">
        <f>C81/$C$5</f>
        <v>2.2766639311663815E-2</v>
      </c>
      <c r="H81">
        <f>IF($C$5&gt;$B$1,116*POWER(G81,1/3)-16,B$2*G81)</f>
        <v>16.876907892575851</v>
      </c>
      <c r="I81">
        <f>13*H81*(N81-$N$5)</f>
        <v>10.186156897502222</v>
      </c>
      <c r="J81">
        <f>13*H81*(O81-$O$5)</f>
        <v>-97.380433488297101</v>
      </c>
      <c r="K81">
        <f>H81</f>
        <v>16.876907892575851</v>
      </c>
      <c r="L81">
        <f>SQRT(I81^2+J81^2)</f>
        <v>97.911728708613794</v>
      </c>
      <c r="M81">
        <f t="shared" si="1"/>
        <v>275.97151880501565</v>
      </c>
      <c r="N81">
        <f>4*B81/(12*C81-2*B81+3)</f>
        <v>0.24425682445900082</v>
      </c>
      <c r="O81">
        <f>9*C81/(12*C81-2*B81+3)</f>
        <v>2.4482938056391131E-2</v>
      </c>
      <c r="P81">
        <f>VLOOKUP($A81,ciexyz31_1[],2,FALSE)</f>
        <v>0.30489650000000001</v>
      </c>
      <c r="Q81">
        <f>VLOOKUP($A81,ciexyz31_1[],3,FALSE)</f>
        <v>1.358272E-2</v>
      </c>
      <c r="R81">
        <f>VLOOKUP($A81,ciexyz31_1[],4,FALSE)</f>
        <v>1.4948035</v>
      </c>
    </row>
    <row r="82" spans="1:18" x14ac:dyDescent="0.35">
      <c r="A82" s="6">
        <v>433</v>
      </c>
      <c r="B82" s="7">
        <f>P82/(P82+Q82+R82)</f>
        <v>0.16774621982653679</v>
      </c>
      <c r="C82" s="7">
        <f>Q82/(P82+Q82+R82)</f>
        <v>7.8208184884215794E-3</v>
      </c>
      <c r="D82">
        <f>IF(C82=0,0,B82/C82)</f>
        <v>21.448678303284829</v>
      </c>
      <c r="E82" s="13">
        <v>1</v>
      </c>
      <c r="F82">
        <f>IF(C82=0,0,(1-B82-C82)/C82)</f>
        <v>105.41517654521492</v>
      </c>
      <c r="G82">
        <f>C82/$C$5</f>
        <v>2.3770039780018175E-2</v>
      </c>
      <c r="H82">
        <f>IF($C$5&gt;$B$1,116*POWER(G82,1/3)-16,B$2*G82)</f>
        <v>17.35297864554029</v>
      </c>
      <c r="I82">
        <f>13*H82*(N82-$N$5)</f>
        <v>10.247545408091849</v>
      </c>
      <c r="J82">
        <f>13*H82*(O82-$O$5)</f>
        <v>-99.893914961973593</v>
      </c>
      <c r="K82">
        <f>H82</f>
        <v>17.35297864554029</v>
      </c>
      <c r="L82">
        <f>SQRT(I82^2+J82^2)</f>
        <v>100.41815788651431</v>
      </c>
      <c r="M82">
        <f t="shared" si="1"/>
        <v>275.8571576674039</v>
      </c>
      <c r="N82">
        <f>4*B82/(12*C82-2*B82+3)</f>
        <v>0.24325523720535558</v>
      </c>
      <c r="O82">
        <f>9*C82/(12*C82-2*B82+3)</f>
        <v>2.5517855971024014E-2</v>
      </c>
      <c r="P82">
        <f>VLOOKUP($A82,ciexyz31_1[],2,FALSE)</f>
        <v>0.31378729999999999</v>
      </c>
      <c r="Q82">
        <f>VLOOKUP($A82,ciexyz31_1[],3,FALSE)</f>
        <v>1.4629680000000001E-2</v>
      </c>
      <c r="R82">
        <f>VLOOKUP($A82,ciexyz31_1[],4,FALSE)</f>
        <v>1.5421902999999999</v>
      </c>
    </row>
    <row r="83" spans="1:18" x14ac:dyDescent="0.35">
      <c r="A83" s="6">
        <v>434</v>
      </c>
      <c r="B83" s="7">
        <f>P83/(P83+Q83+R83)</f>
        <v>0.16732832574459608</v>
      </c>
      <c r="C83" s="7">
        <f>Q83/(P83+Q83+R83)</f>
        <v>8.1753996750012423E-3</v>
      </c>
      <c r="D83">
        <f>IF(C83=0,0,B83/C83)</f>
        <v>20.467296082936844</v>
      </c>
      <c r="E83" s="13">
        <v>1</v>
      </c>
      <c r="F83">
        <f>IF(C83=0,0,(1-B83-C83)/C83)</f>
        <v>100.85088281390688</v>
      </c>
      <c r="G83">
        <f>C83/$C$5</f>
        <v>2.4847728633521495E-2</v>
      </c>
      <c r="H83">
        <f>IF($C$5&gt;$B$1,116*POWER(G83,1/3)-16,B$2*G83)</f>
        <v>17.849601041169322</v>
      </c>
      <c r="I83">
        <f>13*H83*(N83-$N$5)</f>
        <v>10.296473561639244</v>
      </c>
      <c r="J83">
        <f>13*H83*(O83-$O$5)</f>
        <v>-102.49570716781049</v>
      </c>
      <c r="K83">
        <f>H83</f>
        <v>17.849601041169322</v>
      </c>
      <c r="L83">
        <f>SQRT(I83^2+J83^2)</f>
        <v>103.01158845312062</v>
      </c>
      <c r="M83">
        <f t="shared" si="1"/>
        <v>275.73655136663126</v>
      </c>
      <c r="N83">
        <f>4*B83/(12*C83-2*B83+3)</f>
        <v>0.24220222995088764</v>
      </c>
      <c r="O83">
        <f>9*C83/(12*C83-2*B83+3)</f>
        <v>2.6625647822812064E-2</v>
      </c>
      <c r="P83">
        <f>VLOOKUP($A83,ciexyz31_1[],2,FALSE)</f>
        <v>0.32164540000000003</v>
      </c>
      <c r="Q83">
        <f>VLOOKUP($A83,ciexyz31_1[],3,FALSE)</f>
        <v>1.5715090000000001E-2</v>
      </c>
      <c r="R83">
        <f>VLOOKUP($A83,ciexyz31_1[],4,FALSE)</f>
        <v>1.5848807</v>
      </c>
    </row>
    <row r="84" spans="1:18" x14ac:dyDescent="0.35">
      <c r="A84" s="6">
        <v>435</v>
      </c>
      <c r="B84" s="7">
        <f>P84/(P84+Q84+R84)</f>
        <v>0.16689529035208048</v>
      </c>
      <c r="C84" s="7">
        <f>Q84/(P84+Q84+R84)</f>
        <v>8.5556063608189809E-3</v>
      </c>
      <c r="D84">
        <f>IF(C84=0,0,B84/C84)</f>
        <v>19.507125890736344</v>
      </c>
      <c r="E84" s="13">
        <v>1</v>
      </c>
      <c r="F84">
        <f>IF(C84=0,0,(1-B84-C84)/C84)</f>
        <v>96.37529691211401</v>
      </c>
      <c r="G84">
        <f>C84/$C$5</f>
        <v>2.6003301807850529E-2</v>
      </c>
      <c r="H84">
        <f>IF($C$5&gt;$B$1,116*POWER(G84,1/3)-16,B$2*G84)</f>
        <v>18.366409030364011</v>
      </c>
      <c r="I84">
        <f>13*H84*(N84-$N$5)</f>
        <v>10.331850479899234</v>
      </c>
      <c r="J84">
        <f>13*H84*(O84-$O$5)</f>
        <v>-105.18070705288989</v>
      </c>
      <c r="K84">
        <f>H84</f>
        <v>18.366409030364011</v>
      </c>
      <c r="L84">
        <f>SQRT(I84^2+J84^2)</f>
        <v>105.68693519297848</v>
      </c>
      <c r="M84">
        <f t="shared" si="1"/>
        <v>275.61013902710698</v>
      </c>
      <c r="N84">
        <f>4*B84/(12*C84-2*B84+3)</f>
        <v>0.24110180220844846</v>
      </c>
      <c r="O84">
        <f>9*C84/(12*C84-2*B84+3)</f>
        <v>2.7809276364316932E-2</v>
      </c>
      <c r="P84">
        <f>VLOOKUP($A84,ciexyz31_1[],2,FALSE)</f>
        <v>0.32850000000000001</v>
      </c>
      <c r="Q84">
        <f>VLOOKUP($A84,ciexyz31_1[],3,FALSE)</f>
        <v>1.6840000000000001E-2</v>
      </c>
      <c r="R84">
        <f>VLOOKUP($A84,ciexyz31_1[],4,FALSE)</f>
        <v>1.62296</v>
      </c>
    </row>
    <row r="85" spans="1:18" x14ac:dyDescent="0.35">
      <c r="A85" s="6">
        <v>436</v>
      </c>
      <c r="B85" s="7">
        <f>P85/(P85+Q85+R85)</f>
        <v>0.16644632713500276</v>
      </c>
      <c r="C85" s="7">
        <f>Q85/(P85+Q85+R85)</f>
        <v>8.9644004177574996E-3</v>
      </c>
      <c r="D85">
        <f>IF(C85=0,0,B85/C85)</f>
        <v>18.567480185879553</v>
      </c>
      <c r="E85" s="13">
        <v>1</v>
      </c>
      <c r="F85">
        <f>IF(C85=0,0,(1-B85-C85)/C85)</f>
        <v>91.98487729461732</v>
      </c>
      <c r="G85">
        <f>C85/$C$5</f>
        <v>2.7245761405864384E-2</v>
      </c>
      <c r="H85">
        <f>IF($C$5&gt;$B$1,116*POWER(G85,1/3)-16,B$2*G85)</f>
        <v>18.905267633273539</v>
      </c>
      <c r="I85">
        <f>13*H85*(N85-$N$5)</f>
        <v>10.35197506095064</v>
      </c>
      <c r="J85">
        <f>13*H85*(O85-$O$5)</f>
        <v>-107.95505440847741</v>
      </c>
      <c r="K85">
        <f>H85</f>
        <v>18.905267633273539</v>
      </c>
      <c r="L85">
        <f>SQRT(I85^2+J85^2)</f>
        <v>108.45025200523908</v>
      </c>
      <c r="M85">
        <f t="shared" si="1"/>
        <v>275.47743211503393</v>
      </c>
      <c r="N85">
        <f>4*B85/(12*C85-2*B85+3)</f>
        <v>0.23995029061699519</v>
      </c>
      <c r="O85">
        <f>9*C85/(12*C85-2*B85+3)</f>
        <v>2.9077082538039846E-2</v>
      </c>
      <c r="P85">
        <f>VLOOKUP($A85,ciexyz31_1[],2,FALSE)</f>
        <v>0.33435130000000002</v>
      </c>
      <c r="Q85">
        <f>VLOOKUP($A85,ciexyz31_1[],3,FALSE)</f>
        <v>1.800736E-2</v>
      </c>
      <c r="R85">
        <f>VLOOKUP($A85,ciexyz31_1[],4,FALSE)</f>
        <v>1.6564048</v>
      </c>
    </row>
    <row r="86" spans="1:18" x14ac:dyDescent="0.35">
      <c r="A86" s="6">
        <v>437</v>
      </c>
      <c r="B86" s="7">
        <f>P86/(P86+Q86+R86)</f>
        <v>0.16597675823065589</v>
      </c>
      <c r="C86" s="7">
        <f>Q86/(P86+Q86+R86)</f>
        <v>9.4017162268687539E-3</v>
      </c>
      <c r="D86">
        <f>IF(C86=0,0,B86/C86)</f>
        <v>17.653878741449159</v>
      </c>
      <c r="E86" s="13">
        <v>1</v>
      </c>
      <c r="F86">
        <f>IF(C86=0,0,(1-B86-C86)/C86)</f>
        <v>87.709680407692531</v>
      </c>
      <c r="G86">
        <f>C86/$C$5</f>
        <v>2.8574907989996821E-2</v>
      </c>
      <c r="H86">
        <f>IF($C$5&gt;$B$1,116*POWER(G86,1/3)-16,B$2*G86)</f>
        <v>19.463881689181648</v>
      </c>
      <c r="I86">
        <f>13*H86*(N86-$N$5)</f>
        <v>10.351872684547232</v>
      </c>
      <c r="J86">
        <f>13*H86*(O86-$O$5)</f>
        <v>-110.803164720908</v>
      </c>
      <c r="K86">
        <f>H86</f>
        <v>19.463881689181648</v>
      </c>
      <c r="L86">
        <f>SQRT(I86^2+J86^2)</f>
        <v>111.28568003227436</v>
      </c>
      <c r="M86">
        <f t="shared" si="1"/>
        <v>275.33741020249158</v>
      </c>
      <c r="N86">
        <f>4*B86/(12*C86-2*B86+3)</f>
        <v>0.23874101646662202</v>
      </c>
      <c r="O86">
        <f>9*C86/(12*C86-2*B86+3)</f>
        <v>3.0427720441326932E-2</v>
      </c>
      <c r="P86">
        <f>VLOOKUP($A86,ciexyz31_1[],2,FALSE)</f>
        <v>0.33921010000000001</v>
      </c>
      <c r="Q86">
        <f>VLOOKUP($A86,ciexyz31_1[],3,FALSE)</f>
        <v>1.9214479999999999E-2</v>
      </c>
      <c r="R86">
        <f>VLOOKUP($A86,ciexyz31_1[],4,FALSE)</f>
        <v>1.6852959000000001</v>
      </c>
    </row>
    <row r="87" spans="1:18" x14ac:dyDescent="0.35">
      <c r="A87" s="6">
        <v>438</v>
      </c>
      <c r="B87" s="7">
        <f>P87/(P87+Q87+R87)</f>
        <v>0.16548329901146577</v>
      </c>
      <c r="C87" s="7">
        <f>Q87/(P87+Q87+R87)</f>
        <v>9.8646809723459319E-3</v>
      </c>
      <c r="D87">
        <f>IF(C87=0,0,B87/C87)</f>
        <v>16.775332063487095</v>
      </c>
      <c r="E87" s="13">
        <v>1</v>
      </c>
      <c r="F87">
        <f>IF(C87=0,0,(1-B87-C87)/C87)</f>
        <v>83.596420637217705</v>
      </c>
      <c r="G87">
        <f>C87/$C$5</f>
        <v>2.998201012809535E-2</v>
      </c>
      <c r="H87">
        <f>IF($C$5&gt;$B$1,116*POWER(G87,1/3)-16,B$2*G87)</f>
        <v>20.036690905215188</v>
      </c>
      <c r="I87">
        <f>13*H87*(N87-$N$5)</f>
        <v>10.32610924609353</v>
      </c>
      <c r="J87">
        <f>13*H87*(O87-$O$5)</f>
        <v>-113.69326492976234</v>
      </c>
      <c r="K87">
        <f>H87</f>
        <v>20.036690905215188</v>
      </c>
      <c r="L87">
        <f>SQRT(I87^2+J87^2)</f>
        <v>114.16123257284579</v>
      </c>
      <c r="M87">
        <f t="shared" si="1"/>
        <v>275.18960955307523</v>
      </c>
      <c r="N87">
        <f>4*B87/(12*C87-2*B87+3)</f>
        <v>0.23747252728999693</v>
      </c>
      <c r="O87">
        <f>9*C87/(12*C87-2*B87+3)</f>
        <v>3.1851124280601877E-2</v>
      </c>
      <c r="P87">
        <f>VLOOKUP($A87,ciexyz31_1[],2,FALSE)</f>
        <v>0.34312130000000002</v>
      </c>
      <c r="Q87">
        <f>VLOOKUP($A87,ciexyz31_1[],3,FALSE)</f>
        <v>2.045392E-2</v>
      </c>
      <c r="R87">
        <f>VLOOKUP($A87,ciexyz31_1[],4,FALSE)</f>
        <v>1.7098745</v>
      </c>
    </row>
    <row r="88" spans="1:18" x14ac:dyDescent="0.35">
      <c r="A88" s="6">
        <v>439</v>
      </c>
      <c r="B88" s="7">
        <f>P88/(P88+Q88+R88)</f>
        <v>0.16496266372025936</v>
      </c>
      <c r="C88" s="7">
        <f>Q88/(P88+Q88+R88)</f>
        <v>1.0350743541482398E-2</v>
      </c>
      <c r="D88">
        <f>IF(C88=0,0,B88/C88)</f>
        <v>15.937276685403605</v>
      </c>
      <c r="E88" s="13">
        <v>1</v>
      </c>
      <c r="F88">
        <f>IF(C88=0,0,(1-B88-C88)/C88)</f>
        <v>79.674140261826011</v>
      </c>
      <c r="G88">
        <f>C88/$C$5</f>
        <v>3.145931414954227E-2</v>
      </c>
      <c r="H88">
        <f>IF($C$5&gt;$B$1,116*POWER(G88,1/3)-16,B$2*G88)</f>
        <v>20.619106156704127</v>
      </c>
      <c r="I88">
        <f>13*H88*(N88-$N$5)</f>
        <v>10.269898943554692</v>
      </c>
      <c r="J88">
        <f>13*H88*(O88-$O$5)</f>
        <v>-116.59939910892615</v>
      </c>
      <c r="K88">
        <f>H88</f>
        <v>20.619106156704127</v>
      </c>
      <c r="L88">
        <f>SQRT(I88^2+J88^2)</f>
        <v>117.05080391382826</v>
      </c>
      <c r="M88">
        <f t="shared" si="1"/>
        <v>275.03353610701703</v>
      </c>
      <c r="N88">
        <f>4*B88/(12*C88-2*B88+3)</f>
        <v>0.2361430514956423</v>
      </c>
      <c r="O88">
        <f>9*C88/(12*C88-2*B88+3)</f>
        <v>3.3338309697027113E-2</v>
      </c>
      <c r="P88">
        <f>VLOOKUP($A88,ciexyz31_1[],2,FALSE)</f>
        <v>0.34612959999999998</v>
      </c>
      <c r="Q88">
        <f>VLOOKUP($A88,ciexyz31_1[],3,FALSE)</f>
        <v>2.171824E-2</v>
      </c>
      <c r="R88">
        <f>VLOOKUP($A88,ciexyz31_1[],4,FALSE)</f>
        <v>1.7303820999999999</v>
      </c>
    </row>
    <row r="89" spans="1:18" x14ac:dyDescent="0.35">
      <c r="A89" s="6">
        <v>440</v>
      </c>
      <c r="B89" s="7">
        <f>P89/(P89+Q89+R89)</f>
        <v>0.16441175637527497</v>
      </c>
      <c r="C89" s="7">
        <f>Q89/(P89+Q89+R89)</f>
        <v>1.0857558276763881E-2</v>
      </c>
      <c r="D89">
        <f>IF(C89=0,0,B89/C89)</f>
        <v>15.142608695652173</v>
      </c>
      <c r="E89" s="13">
        <v>1</v>
      </c>
      <c r="F89">
        <f>IF(C89=0,0,(1-B89-C89)/C89)</f>
        <v>75.959130434782608</v>
      </c>
      <c r="G89">
        <f>C89/$C$5</f>
        <v>3.2999690829627018E-2</v>
      </c>
      <c r="H89">
        <f>IF($C$5&gt;$B$1,116*POWER(G89,1/3)-16,B$2*G89)</f>
        <v>21.207282031374696</v>
      </c>
      <c r="I89">
        <f>13*H89*(N89-$N$5)</f>
        <v>10.179055056783879</v>
      </c>
      <c r="J89">
        <f>13*H89*(O89-$O$5)</f>
        <v>-119.50017055237585</v>
      </c>
      <c r="K89">
        <f>H89</f>
        <v>21.207282031374696</v>
      </c>
      <c r="L89">
        <f>SQRT(I89^2+J89^2)</f>
        <v>119.93291426416667</v>
      </c>
      <c r="M89">
        <f t="shared" si="1"/>
        <v>274.86871655715368</v>
      </c>
      <c r="N89">
        <f>4*B89/(12*C89-2*B89+3)</f>
        <v>0.23475092931791602</v>
      </c>
      <c r="O89">
        <f>9*C89/(12*C89-2*B89+3)</f>
        <v>3.488101697542826E-2</v>
      </c>
      <c r="P89">
        <f>VLOOKUP($A89,ciexyz31_1[],2,FALSE)</f>
        <v>0.34827999999999998</v>
      </c>
      <c r="Q89">
        <f>VLOOKUP($A89,ciexyz31_1[],3,FALSE)</f>
        <v>2.3E-2</v>
      </c>
      <c r="R89">
        <f>VLOOKUP($A89,ciexyz31_1[],4,FALSE)</f>
        <v>1.7470600000000001</v>
      </c>
    </row>
    <row r="90" spans="1:18" x14ac:dyDescent="0.35">
      <c r="A90" s="6">
        <v>441</v>
      </c>
      <c r="B90" s="7">
        <f>P90/(P90+Q90+R90)</f>
        <v>0.16382843276160772</v>
      </c>
      <c r="C90" s="7">
        <f>Q90/(P90+Q90+R90)</f>
        <v>1.1384865615964085E-2</v>
      </c>
      <c r="D90">
        <f>IF(C90=0,0,B90/C90)</f>
        <v>14.390019020679896</v>
      </c>
      <c r="E90" s="13">
        <v>1</v>
      </c>
      <c r="F90">
        <f>IF(C90=0,0,(1-B90-C90)/C90)</f>
        <v>72.445888203185802</v>
      </c>
      <c r="G90">
        <f>C90/$C$5</f>
        <v>3.4602351273369657E-2</v>
      </c>
      <c r="H90">
        <f>IF($C$5&gt;$B$1,116*POWER(G90,1/3)-16,B$2*G90)</f>
        <v>21.800121238564323</v>
      </c>
      <c r="I90">
        <f>13*H90*(N90-$N$5)</f>
        <v>10.050695555456064</v>
      </c>
      <c r="J90">
        <f>13*H90*(O90-$O$5)</f>
        <v>-122.38830405555608</v>
      </c>
      <c r="K90">
        <f>H90</f>
        <v>21.800121238564323</v>
      </c>
      <c r="L90">
        <f>SQRT(I90^2+J90^2)</f>
        <v>122.80029906618188</v>
      </c>
      <c r="M90">
        <f t="shared" si="1"/>
        <v>274.69467348656985</v>
      </c>
      <c r="N90">
        <f>4*B90/(12*C90-2*B90+3)</f>
        <v>0.2332939507873911</v>
      </c>
      <c r="O90">
        <f>9*C90/(12*C90-2*B90+3)</f>
        <v>3.6477463199824811E-2</v>
      </c>
      <c r="P90">
        <f>VLOOKUP($A90,ciexyz31_1[],2,FALSE)</f>
        <v>0.34959990000000002</v>
      </c>
      <c r="Q90">
        <f>VLOOKUP($A90,ciexyz31_1[],3,FALSE)</f>
        <v>2.4294610000000001E-2</v>
      </c>
      <c r="R90">
        <f>VLOOKUP($A90,ciexyz31_1[],4,FALSE)</f>
        <v>1.7600446000000001</v>
      </c>
    </row>
    <row r="91" spans="1:18" x14ac:dyDescent="0.35">
      <c r="A91" s="6">
        <v>442</v>
      </c>
      <c r="B91" s="7">
        <f>P91/(P91+Q91+R91)</f>
        <v>0.16320989595442198</v>
      </c>
      <c r="C91" s="7">
        <f>Q91/(P91+Q91+R91)</f>
        <v>1.1937385814567738E-2</v>
      </c>
      <c r="D91">
        <f>IF(C91=0,0,B91/C91)</f>
        <v>13.672163946921232</v>
      </c>
      <c r="E91" s="13">
        <v>1</v>
      </c>
      <c r="F91">
        <f>IF(C91=0,0,(1-B91-C91)/C91)</f>
        <v>69.09827084791084</v>
      </c>
      <c r="G91">
        <f>C91/$C$5</f>
        <v>3.6281641889756668E-2</v>
      </c>
      <c r="H91">
        <f>IF($C$5&gt;$B$1,116*POWER(G91,1/3)-16,B$2*G91)</f>
        <v>22.401981437820915</v>
      </c>
      <c r="I91">
        <f>13*H91*(N91-$N$5)</f>
        <v>9.8826219342357735</v>
      </c>
      <c r="J91">
        <f>13*H91*(O91-$O$5)</f>
        <v>-125.28276965622507</v>
      </c>
      <c r="K91">
        <f>H91</f>
        <v>22.401981437820915</v>
      </c>
      <c r="L91">
        <f>SQRT(I91^2+J91^2)</f>
        <v>125.6719482980581</v>
      </c>
      <c r="M91">
        <f t="shared" si="1"/>
        <v>274.51029652685935</v>
      </c>
      <c r="N91">
        <f>4*B91/(12*C91-2*B91+3)</f>
        <v>0.23176402308926927</v>
      </c>
      <c r="O91">
        <f>9*C91/(12*C91-2*B91+3)</f>
        <v>3.8140930285456599E-2</v>
      </c>
      <c r="P91">
        <f>VLOOKUP($A91,ciexyz31_1[],2,FALSE)</f>
        <v>0.3501474</v>
      </c>
      <c r="Q91">
        <f>VLOOKUP($A91,ciexyz31_1[],3,FALSE)</f>
        <v>2.5610239999999999E-2</v>
      </c>
      <c r="R91">
        <f>VLOOKUP($A91,ciexyz31_1[],4,FALSE)</f>
        <v>1.7696232999999999</v>
      </c>
    </row>
    <row r="92" spans="1:18" x14ac:dyDescent="0.35">
      <c r="A92" s="6">
        <v>443</v>
      </c>
      <c r="B92" s="7">
        <f>P92/(P92+Q92+R92)</f>
        <v>0.16255213950679903</v>
      </c>
      <c r="C92" s="7">
        <f>Q92/(P92+Q92+R92)</f>
        <v>1.2520029917585367E-2</v>
      </c>
      <c r="D92">
        <f>IF(C92=0,0,B92/C92)</f>
        <v>12.983366699346442</v>
      </c>
      <c r="E92" s="13">
        <v>1</v>
      </c>
      <c r="F92">
        <f>IF(C92=0,0,(1-B92-C92)/C92)</f>
        <v>65.88864691265151</v>
      </c>
      <c r="G92">
        <f>C92/$C$5</f>
        <v>3.8052488959897171E-2</v>
      </c>
      <c r="H92">
        <f>IF($C$5&gt;$B$1,116*POWER(G92,1/3)-16,B$2*G92)</f>
        <v>23.016862707363018</v>
      </c>
      <c r="I92">
        <f>13*H92*(N92-$N$5)</f>
        <v>9.671299304009084</v>
      </c>
      <c r="J92">
        <f>13*H92*(O92-$O$5)</f>
        <v>-128.19965543842474</v>
      </c>
      <c r="K92">
        <f>H92</f>
        <v>23.016862707363018</v>
      </c>
      <c r="L92">
        <f>SQRT(I92^2+J92^2)</f>
        <v>128.56393617480197</v>
      </c>
      <c r="M92">
        <f t="shared" si="1"/>
        <v>274.31418488108568</v>
      </c>
      <c r="N92">
        <f>4*B92/(12*C92-2*B92+3)</f>
        <v>0.23015123506114032</v>
      </c>
      <c r="O92">
        <f>9*C92/(12*C92-2*B92+3)</f>
        <v>3.9884899724324421E-2</v>
      </c>
      <c r="P92">
        <f>VLOOKUP($A92,ciexyz31_1[],2,FALSE)</f>
        <v>0.35001300000000002</v>
      </c>
      <c r="Q92">
        <f>VLOOKUP($A92,ciexyz31_1[],3,FALSE)</f>
        <v>2.6958570000000001E-2</v>
      </c>
      <c r="R92">
        <f>VLOOKUP($A92,ciexyz31_1[],4,FALSE)</f>
        <v>1.7762636999999999</v>
      </c>
    </row>
    <row r="93" spans="1:18" x14ac:dyDescent="0.35">
      <c r="A93" s="6">
        <v>444</v>
      </c>
      <c r="B93" s="7">
        <f>P93/(P93+Q93+R93)</f>
        <v>0.16185143806508925</v>
      </c>
      <c r="C93" s="7">
        <f>Q93/(P93+Q93+R93)</f>
        <v>1.3137307095434019E-2</v>
      </c>
      <c r="D93">
        <f>IF(C93=0,0,B93/C93)</f>
        <v>12.319985891274634</v>
      </c>
      <c r="E93" s="13">
        <v>1</v>
      </c>
      <c r="F93">
        <f>IF(C93=0,0,(1-B93-C93)/C93)</f>
        <v>62.799114677483352</v>
      </c>
      <c r="G93">
        <f>C93/$C$5</f>
        <v>3.9928597335827667E-2</v>
      </c>
      <c r="H93">
        <f>IF($C$5&gt;$B$1,116*POWER(G93,1/3)-16,B$2*G93)</f>
        <v>23.64782251449229</v>
      </c>
      <c r="I93">
        <f>13*H93*(N93-$N$5)</f>
        <v>9.4124517332540627</v>
      </c>
      <c r="J93">
        <f>13*H93*(O93-$O$5)</f>
        <v>-131.14944583252836</v>
      </c>
      <c r="K93">
        <f>H93</f>
        <v>23.64782251449229</v>
      </c>
      <c r="L93">
        <f>SQRT(I93^2+J93^2)</f>
        <v>131.48677268003092</v>
      </c>
      <c r="M93">
        <f t="shared" si="1"/>
        <v>274.1050168365997</v>
      </c>
      <c r="N93">
        <f>4*B93/(12*C93-2*B93+3)</f>
        <v>0.22844684561283687</v>
      </c>
      <c r="O93">
        <f>9*C93/(12*C93-2*B93+3)</f>
        <v>4.172126552457469E-2</v>
      </c>
      <c r="P93">
        <f>VLOOKUP($A93,ciexyz31_1[],2,FALSE)</f>
        <v>0.34928700000000001</v>
      </c>
      <c r="Q93">
        <f>VLOOKUP($A93,ciexyz31_1[],3,FALSE)</f>
        <v>2.8351250000000001E-2</v>
      </c>
      <c r="R93">
        <f>VLOOKUP($A93,ciexyz31_1[],4,FALSE)</f>
        <v>1.7804333999999999</v>
      </c>
    </row>
    <row r="94" spans="1:18" x14ac:dyDescent="0.35">
      <c r="A94" s="6">
        <v>445</v>
      </c>
      <c r="B94" s="7">
        <f>P94/(P94+Q94+R94)</f>
        <v>0.16110457958027455</v>
      </c>
      <c r="C94" s="7">
        <f>Q94/(P94+Q94+R94)</f>
        <v>1.3793358821732408E-2</v>
      </c>
      <c r="D94">
        <f>IF(C94=0,0,B94/C94)</f>
        <v>11.679865771812079</v>
      </c>
      <c r="E94" s="13">
        <v>1</v>
      </c>
      <c r="F94">
        <f>IF(C94=0,0,(1-B94-C94)/C94)</f>
        <v>59.818791946308728</v>
      </c>
      <c r="G94">
        <f>C94/$C$5</f>
        <v>4.1922554318073096E-2</v>
      </c>
      <c r="H94">
        <f>IF($C$5&gt;$B$1,116*POWER(G94,1/3)-16,B$2*G94)</f>
        <v>24.297110040114013</v>
      </c>
      <c r="I94">
        <f>13*H94*(N94-$N$5)</f>
        <v>9.1013125052046746</v>
      </c>
      <c r="J94">
        <f>13*H94*(O94-$O$5)</f>
        <v>-134.13784273706995</v>
      </c>
      <c r="K94">
        <f>H94</f>
        <v>24.297110040114013</v>
      </c>
      <c r="L94">
        <f>SQRT(I94^2+J94^2)</f>
        <v>134.44625224777485</v>
      </c>
      <c r="M94">
        <f t="shared" si="1"/>
        <v>273.88159496586081</v>
      </c>
      <c r="N94">
        <f>4*B94/(12*C94-2*B94+3)</f>
        <v>0.22664361551459739</v>
      </c>
      <c r="O94">
        <f>9*C94/(12*C94-2*B94+3)</f>
        <v>4.3660444809095436E-2</v>
      </c>
      <c r="P94">
        <f>VLOOKUP($A94,ciexyz31_1[],2,FALSE)</f>
        <v>0.34805999999999998</v>
      </c>
      <c r="Q94">
        <f>VLOOKUP($A94,ciexyz31_1[],3,FALSE)</f>
        <v>2.98E-2</v>
      </c>
      <c r="R94">
        <f>VLOOKUP($A94,ciexyz31_1[],4,FALSE)</f>
        <v>1.7826</v>
      </c>
    </row>
    <row r="95" spans="1:18" x14ac:dyDescent="0.35">
      <c r="A95" s="6">
        <v>446</v>
      </c>
      <c r="B95" s="7">
        <f>P95/(P95+Q95+R95)</f>
        <v>0.16030959501938935</v>
      </c>
      <c r="C95" s="7">
        <f>Q95/(P95+Q95+R95)</f>
        <v>1.4491378166333682E-2</v>
      </c>
      <c r="D95">
        <f>IF(C95=0,0,B95/C95)</f>
        <v>11.062411951391899</v>
      </c>
      <c r="E95" s="13">
        <v>1</v>
      </c>
      <c r="F95">
        <f>IF(C95=0,0,(1-B95-C95)/C95)</f>
        <v>56.944137220252543</v>
      </c>
      <c r="G95">
        <f>C95/$C$5</f>
        <v>4.4044064696169484E-2</v>
      </c>
      <c r="H95">
        <f>IF($C$5&gt;$B$1,116*POWER(G95,1/3)-16,B$2*G95)</f>
        <v>24.965706880448451</v>
      </c>
      <c r="I95">
        <f>13*H95*(N95-$N$5)</f>
        <v>8.7331162017596267</v>
      </c>
      <c r="J95">
        <f>13*H95*(O95-$O$5)</f>
        <v>-137.16389809237285</v>
      </c>
      <c r="K95">
        <f>H95</f>
        <v>24.965706880448451</v>
      </c>
      <c r="L95">
        <f>SQRT(I95^2+J95^2)</f>
        <v>137.441632187952</v>
      </c>
      <c r="M95">
        <f t="shared" si="1"/>
        <v>273.64305927616152</v>
      </c>
      <c r="N95">
        <f>4*B95/(12*C95-2*B95+3)</f>
        <v>0.224737486713882</v>
      </c>
      <c r="O95">
        <f>9*C95/(12*C95-2*B95+3)</f>
        <v>4.5709683143973966E-2</v>
      </c>
      <c r="P95">
        <f>VLOOKUP($A95,ciexyz31_1[],2,FALSE)</f>
        <v>0.3463733</v>
      </c>
      <c r="Q95">
        <f>VLOOKUP($A95,ciexyz31_1[],3,FALSE)</f>
        <v>3.1310829999999998E-2</v>
      </c>
      <c r="R95">
        <f>VLOOKUP($A95,ciexyz31_1[],4,FALSE)</f>
        <v>1.7829682</v>
      </c>
    </row>
    <row r="96" spans="1:18" x14ac:dyDescent="0.35">
      <c r="A96" s="6">
        <v>447</v>
      </c>
      <c r="B96" s="7">
        <f>P96/(P96+Q96+R96)</f>
        <v>0.15946594575801773</v>
      </c>
      <c r="C96" s="7">
        <f>Q96/(P96+Q96+R96)</f>
        <v>1.5232064643725285E-2</v>
      </c>
      <c r="D96">
        <f>IF(C96=0,0,B96/C96)</f>
        <v>10.469095916272147</v>
      </c>
      <c r="E96" s="13">
        <v>1</v>
      </c>
      <c r="F96">
        <f>IF(C96=0,0,(1-B96-C96)/C96)</f>
        <v>54.181885968966974</v>
      </c>
      <c r="G96">
        <f>C96/$C$5</f>
        <v>4.6295254524725812E-2</v>
      </c>
      <c r="H96">
        <f>IF($C$5&gt;$B$1,116*POWER(G96,1/3)-16,B$2*G96)</f>
        <v>25.652091580449202</v>
      </c>
      <c r="I96">
        <f>13*H96*(N96-$N$5)</f>
        <v>8.3035129507596039</v>
      </c>
      <c r="J96">
        <f>13*H96*(O96-$O$5)</f>
        <v>-140.21501486461023</v>
      </c>
      <c r="K96">
        <f>H96</f>
        <v>25.652091580449202</v>
      </c>
      <c r="L96">
        <f>SQRT(I96^2+J96^2)</f>
        <v>140.46066609840031</v>
      </c>
      <c r="M96">
        <f t="shared" si="1"/>
        <v>273.38908965872827</v>
      </c>
      <c r="N96">
        <f>4*B96/(12*C96-2*B96+3)</f>
        <v>0.22272924232570127</v>
      </c>
      <c r="O96">
        <f>9*C96/(12*C96-2*B96+3)</f>
        <v>4.78685838052074E-2</v>
      </c>
      <c r="P96">
        <f>VLOOKUP($A96,ciexyz31_1[],2,FALSE)</f>
        <v>0.34426240000000002</v>
      </c>
      <c r="Q96">
        <f>VLOOKUP($A96,ciexyz31_1[],3,FALSE)</f>
        <v>3.2883679999999998E-2</v>
      </c>
      <c r="R96">
        <f>VLOOKUP($A96,ciexyz31_1[],4,FALSE)</f>
        <v>1.7816997999999999</v>
      </c>
    </row>
    <row r="97" spans="1:18" x14ac:dyDescent="0.35">
      <c r="A97" s="6">
        <v>448</v>
      </c>
      <c r="B97" s="7">
        <f>P97/(P97+Q97+R97)</f>
        <v>0.15857311107590655</v>
      </c>
      <c r="C97" s="7">
        <f>Q97/(P97+Q97+R97)</f>
        <v>1.6015156415588771E-2</v>
      </c>
      <c r="D97">
        <f>IF(C97=0,0,B97/C97)</f>
        <v>9.901440045977651</v>
      </c>
      <c r="E97" s="13">
        <v>1</v>
      </c>
      <c r="F97">
        <f>IF(C97=0,0,(1-B97-C97)/C97)</f>
        <v>51.539411235788407</v>
      </c>
      <c r="G97">
        <f>C97/$C$5</f>
        <v>4.8675327990969464E-2</v>
      </c>
      <c r="H97">
        <f>IF($C$5&gt;$B$1,116*POWER(G97,1/3)-16,B$2*G97)</f>
        <v>26.353985614254327</v>
      </c>
      <c r="I97">
        <f>13*H97*(N97-$N$5)</f>
        <v>7.8083315536563065</v>
      </c>
      <c r="J97">
        <f>13*H97*(O97-$O$5)</f>
        <v>-143.27552567387602</v>
      </c>
      <c r="K97">
        <f>H97</f>
        <v>26.353985614254327</v>
      </c>
      <c r="L97">
        <f>SQRT(I97^2+J97^2)</f>
        <v>143.48813992374886</v>
      </c>
      <c r="M97">
        <f t="shared" si="1"/>
        <v>273.11946022656235</v>
      </c>
      <c r="N97">
        <f>4*B97/(12*C97-2*B97+3)</f>
        <v>0.22062072282020898</v>
      </c>
      <c r="O97">
        <f>9*C97/(12*C97-2*B97+3)</f>
        <v>5.0133780949077777E-2</v>
      </c>
      <c r="P97">
        <f>VLOOKUP($A97,ciexyz31_1[],2,FALSE)</f>
        <v>0.34180880000000002</v>
      </c>
      <c r="Q97">
        <f>VLOOKUP($A97,ciexyz31_1[],3,FALSE)</f>
        <v>3.4521120000000002E-2</v>
      </c>
      <c r="R97">
        <f>VLOOKUP($A97,ciexyz31_1[],4,FALSE)</f>
        <v>1.7791982</v>
      </c>
    </row>
    <row r="98" spans="1:18" x14ac:dyDescent="0.35">
      <c r="A98" s="6">
        <v>449</v>
      </c>
      <c r="B98" s="7">
        <f>P98/(P98+Q98+R98)</f>
        <v>0.15763116557826212</v>
      </c>
      <c r="C98" s="7">
        <f>Q98/(P98+Q98+R98)</f>
        <v>1.6839870971509401E-2</v>
      </c>
      <c r="D98">
        <f>IF(C98=0,0,B98/C98)</f>
        <v>9.3605922423604682</v>
      </c>
      <c r="E98" s="13">
        <v>1</v>
      </c>
      <c r="F98">
        <f>IF(C98=0,0,(1-B98-C98)/C98)</f>
        <v>49.022285553547462</v>
      </c>
      <c r="G98">
        <f>C98/$C$5</f>
        <v>5.1181906788369709E-2</v>
      </c>
      <c r="H98">
        <f>IF($C$5&gt;$B$1,116*POWER(G98,1/3)-16,B$2*G98)</f>
        <v>27.068869911005208</v>
      </c>
      <c r="I98">
        <f>13*H98*(N98-$N$5)</f>
        <v>7.2440463319733128</v>
      </c>
      <c r="J98">
        <f>13*H98*(O98-$O$5)</f>
        <v>-146.32926829712659</v>
      </c>
      <c r="K98">
        <f>H98</f>
        <v>27.068869911005208</v>
      </c>
      <c r="L98">
        <f>SQRT(I98^2+J98^2)</f>
        <v>146.50846722163274</v>
      </c>
      <c r="M98">
        <f t="shared" si="1"/>
        <v>272.83412005820514</v>
      </c>
      <c r="N98">
        <f>4*B98/(12*C98-2*B98+3)</f>
        <v>0.21841524918583793</v>
      </c>
      <c r="O98">
        <f>9*C98/(12*C98-2*B98+3)</f>
        <v>5.2500343775706448E-2</v>
      </c>
      <c r="P98">
        <f>VLOOKUP($A98,ciexyz31_1[],2,FALSE)</f>
        <v>0.33909410000000001</v>
      </c>
      <c r="Q98">
        <f>VLOOKUP($A98,ciexyz31_1[],3,FALSE)</f>
        <v>3.6225710000000001E-2</v>
      </c>
      <c r="R98">
        <f>VLOOKUP($A98,ciexyz31_1[],4,FALSE)</f>
        <v>1.7758670999999999</v>
      </c>
    </row>
    <row r="99" spans="1:18" x14ac:dyDescent="0.35">
      <c r="A99" s="6">
        <v>450</v>
      </c>
      <c r="B99" s="7">
        <f>P99/(P99+Q99+R99)</f>
        <v>0.15664093257730707</v>
      </c>
      <c r="C99" s="7">
        <f>Q99/(P99+Q99+R99)</f>
        <v>1.7704804990891342E-2</v>
      </c>
      <c r="D99">
        <f>IF(C99=0,0,B99/C99)</f>
        <v>8.8473684210526304</v>
      </c>
      <c r="E99" s="13">
        <v>1</v>
      </c>
      <c r="F99">
        <f>IF(C99=0,0,(1-B99-C99)/C99)</f>
        <v>46.634473684210533</v>
      </c>
      <c r="G99">
        <f>C99/$C$5</f>
        <v>5.3810725764060978E-2</v>
      </c>
      <c r="H99">
        <f>IF($C$5&gt;$B$1,116*POWER(G99,1/3)-16,B$2*G99)</f>
        <v>27.793965551448927</v>
      </c>
      <c r="I99">
        <f>13*H99*(N99-$N$5)</f>
        <v>6.6080045626011392</v>
      </c>
      <c r="J99">
        <f>13*H99*(O99-$O$5)</f>
        <v>-149.35970723273107</v>
      </c>
      <c r="K99">
        <f>H99</f>
        <v>27.793965551448927</v>
      </c>
      <c r="L99">
        <f>SQRT(I99^2+J99^2)</f>
        <v>149.50581215774352</v>
      </c>
      <c r="M99">
        <f t="shared" si="1"/>
        <v>272.53324033344779</v>
      </c>
      <c r="N99">
        <f>4*B99/(12*C99-2*B99+3)</f>
        <v>0.21611788131194221</v>
      </c>
      <c r="O99">
        <f>9*C99/(12*C99-2*B99+3)</f>
        <v>5.4961567079628376E-2</v>
      </c>
      <c r="P99">
        <f>VLOOKUP($A99,ciexyz31_1[],2,FALSE)</f>
        <v>0.3362</v>
      </c>
      <c r="Q99">
        <f>VLOOKUP($A99,ciexyz31_1[],3,FALSE)</f>
        <v>3.7999999999999999E-2</v>
      </c>
      <c r="R99">
        <f>VLOOKUP($A99,ciexyz31_1[],4,FALSE)</f>
        <v>1.7721100000000001</v>
      </c>
    </row>
    <row r="100" spans="1:18" x14ac:dyDescent="0.35">
      <c r="A100" s="6">
        <v>451</v>
      </c>
      <c r="B100" s="7">
        <f>P100/(P100+Q100+R100)</f>
        <v>0.1556050955827476</v>
      </c>
      <c r="C100" s="7">
        <f>Q100/(P100+Q100+R100)</f>
        <v>1.8608606524007223E-2</v>
      </c>
      <c r="D100">
        <f>IF(C100=0,0,B100/C100)</f>
        <v>8.3619961216332506</v>
      </c>
      <c r="E100" s="13">
        <v>1</v>
      </c>
      <c r="F100">
        <f>IF(C100=0,0,(1-B100-C100)/C100)</f>
        <v>44.376579021534297</v>
      </c>
      <c r="G100">
        <f>C100/$C$5</f>
        <v>5.6557675898143651E-2</v>
      </c>
      <c r="H100">
        <f>IF($C$5&gt;$B$1,116*POWER(G100,1/3)-16,B$2*G100)</f>
        <v>28.526836495899239</v>
      </c>
      <c r="I100">
        <f>13*H100*(N100-$N$5)</f>
        <v>5.8990860702341115</v>
      </c>
      <c r="J100">
        <f>13*H100*(O100-$O$5)</f>
        <v>-152.35255852154887</v>
      </c>
      <c r="K100">
        <f>H100</f>
        <v>28.526836495899239</v>
      </c>
      <c r="L100">
        <f>SQRT(I100^2+J100^2)</f>
        <v>152.46672195769804</v>
      </c>
      <c r="M100">
        <f t="shared" si="1"/>
        <v>272.21738301995174</v>
      </c>
      <c r="N100">
        <f>4*B100/(12*C100-2*B100+3)</f>
        <v>0.21373643070798862</v>
      </c>
      <c r="O100">
        <f>9*C100/(12*C100-2*B100+3)</f>
        <v>5.7511025130569479E-2</v>
      </c>
      <c r="P100">
        <f>VLOOKUP($A100,ciexyz31_1[],2,FALSE)</f>
        <v>0.33319769999999999</v>
      </c>
      <c r="Q100">
        <f>VLOOKUP($A100,ciexyz31_1[],3,FALSE)</f>
        <v>3.9846670000000001E-2</v>
      </c>
      <c r="R100">
        <f>VLOOKUP($A100,ciexyz31_1[],4,FALSE)</f>
        <v>1.7682589</v>
      </c>
    </row>
    <row r="101" spans="1:18" x14ac:dyDescent="0.35">
      <c r="A101" s="6">
        <v>452</v>
      </c>
      <c r="B101" s="7">
        <f>P101/(P101+Q101+R101)</f>
        <v>0.15452461249468066</v>
      </c>
      <c r="C101" s="7">
        <f>Q101/(P101+Q101+R101)</f>
        <v>1.9555697804539564E-2</v>
      </c>
      <c r="D101">
        <f>IF(C101=0,0,B101/C101)</f>
        <v>7.9017692970695261</v>
      </c>
      <c r="E101" s="13">
        <v>1</v>
      </c>
      <c r="F101">
        <f>IF(C101=0,0,(1-B101-C101)/C101)</f>
        <v>42.234222371193262</v>
      </c>
      <c r="G101">
        <f>C101/$C$5</f>
        <v>5.9436197813323093E-2</v>
      </c>
      <c r="H101">
        <f>IF($C$5&gt;$B$1,116*POWER(G101,1/3)-16,B$2*G101)</f>
        <v>29.269774277634752</v>
      </c>
      <c r="I101">
        <f>13*H101*(N101-$N$5)</f>
        <v>5.1146006159686364</v>
      </c>
      <c r="J101">
        <f>13*H101*(O101-$O$5)</f>
        <v>-155.31291004693824</v>
      </c>
      <c r="K101">
        <f>H101</f>
        <v>29.269774277634752</v>
      </c>
      <c r="L101">
        <f>SQRT(I101^2+J101^2)</f>
        <v>155.39710153895791</v>
      </c>
      <c r="M101">
        <f t="shared" si="1"/>
        <v>271.88612245672982</v>
      </c>
      <c r="N101">
        <f>4*B101/(12*C101-2*B101+3)</f>
        <v>0.21127098865918534</v>
      </c>
      <c r="O101">
        <f>9*C101/(12*C101-2*B101+3)</f>
        <v>6.0158643793796963E-2</v>
      </c>
      <c r="P101">
        <f>VLOOKUP($A101,ciexyz31_1[],2,FALSE)</f>
        <v>0.33004109999999998</v>
      </c>
      <c r="Q101">
        <f>VLOOKUP($A101,ciexyz31_1[],3,FALSE)</f>
        <v>4.1768E-2</v>
      </c>
      <c r="R101">
        <f>VLOOKUP($A101,ciexyz31_1[],4,FALSE)</f>
        <v>1.7640389999999999</v>
      </c>
    </row>
    <row r="102" spans="1:18" x14ac:dyDescent="0.35">
      <c r="A102" s="6">
        <v>453</v>
      </c>
      <c r="B102" s="7">
        <f>P102/(P102+Q102+R102)</f>
        <v>0.15339722933643224</v>
      </c>
      <c r="C102" s="7">
        <f>Q102/(P102+Q102+R102)</f>
        <v>2.0553733529856944E-2</v>
      </c>
      <c r="D102">
        <f>IF(C102=0,0,B102/C102)</f>
        <v>7.4632294475163361</v>
      </c>
      <c r="E102" s="13">
        <v>1</v>
      </c>
      <c r="F102">
        <f>IF(C102=0,0,(1-B102-C102)/C102)</f>
        <v>40.189731755243798</v>
      </c>
      <c r="G102">
        <f>C102/$C$5</f>
        <v>6.2469556652656209E-2</v>
      </c>
      <c r="H102">
        <f>IF($C$5&gt;$B$1,116*POWER(G102,1/3)-16,B$2*G102)</f>
        <v>30.027154902526128</v>
      </c>
      <c r="I102">
        <f>13*H102*(N102-$N$5)</f>
        <v>4.2489488962905311</v>
      </c>
      <c r="J102">
        <f>13*H102*(O102-$O$5)</f>
        <v>-158.25277047270652</v>
      </c>
      <c r="K102">
        <f>H102</f>
        <v>30.027154902526128</v>
      </c>
      <c r="L102">
        <f>SQRT(I102^2+J102^2)</f>
        <v>158.30980048313629</v>
      </c>
      <c r="M102">
        <f t="shared" si="1"/>
        <v>271.53797222876159</v>
      </c>
      <c r="N102">
        <f>4*B102/(12*C102-2*B102+3)</f>
        <v>0.20871433767493391</v>
      </c>
      <c r="O102">
        <f>9*C102/(12*C102-2*B102+3)</f>
        <v>6.2922795429380826E-2</v>
      </c>
      <c r="P102">
        <f>VLOOKUP($A102,ciexyz31_1[],2,FALSE)</f>
        <v>0.32663569999999997</v>
      </c>
      <c r="Q102">
        <f>VLOOKUP($A102,ciexyz31_1[],3,FALSE)</f>
        <v>4.3765999999999999E-2</v>
      </c>
      <c r="R102">
        <f>VLOOKUP($A102,ciexyz31_1[],4,FALSE)</f>
        <v>1.7589437999999999</v>
      </c>
    </row>
    <row r="103" spans="1:18" x14ac:dyDescent="0.35">
      <c r="A103" s="6">
        <v>454</v>
      </c>
      <c r="B103" s="7">
        <f>P103/(P103+Q103+R103)</f>
        <v>0.15221923622825251</v>
      </c>
      <c r="C103" s="7">
        <f>Q103/(P103+Q103+R103)</f>
        <v>2.161171102090214E-2</v>
      </c>
      <c r="D103">
        <f>IF(C103=0,0,B103/C103)</f>
        <v>7.0433681109760835</v>
      </c>
      <c r="E103" s="13">
        <v>1</v>
      </c>
      <c r="F103">
        <f>IF(C103=0,0,(1-B103-C103)/C103)</f>
        <v>38.22784100489784</v>
      </c>
      <c r="G103">
        <f>C103/$C$5</f>
        <v>6.5685098233852476E-2</v>
      </c>
      <c r="H103">
        <f>IF($C$5&gt;$B$1,116*POWER(G103,1/3)-16,B$2*G103)</f>
        <v>30.803709359242845</v>
      </c>
      <c r="I103">
        <f>13*H103*(N103-$N$5)</f>
        <v>3.2945305877925035</v>
      </c>
      <c r="J103">
        <f>13*H103*(O103-$O$5)</f>
        <v>-161.18341916795245</v>
      </c>
      <c r="K103">
        <f>H103</f>
        <v>30.803709359242845</v>
      </c>
      <c r="L103">
        <f>SQRT(I103^2+J103^2)</f>
        <v>161.21708515683366</v>
      </c>
      <c r="M103">
        <f t="shared" si="1"/>
        <v>271.17094189156273</v>
      </c>
      <c r="N103">
        <f>4*B103/(12*C103-2*B103+3)</f>
        <v>0.20605655706754342</v>
      </c>
      <c r="O103">
        <f>9*C103/(12*C103-2*B103+3)</f>
        <v>6.5824651799680306E-2</v>
      </c>
      <c r="P103">
        <f>VLOOKUP($A103,ciexyz31_1[],2,FALSE)</f>
        <v>0.32288679999999997</v>
      </c>
      <c r="Q103">
        <f>VLOOKUP($A103,ciexyz31_1[],3,FALSE)</f>
        <v>4.5842670000000002E-2</v>
      </c>
      <c r="R103">
        <f>VLOOKUP($A103,ciexyz31_1[],4,FALSE)</f>
        <v>1.7524663</v>
      </c>
    </row>
    <row r="104" spans="1:18" x14ac:dyDescent="0.35">
      <c r="A104" s="6">
        <v>455</v>
      </c>
      <c r="B104" s="7">
        <f>P104/(P104+Q104+R104)</f>
        <v>0.15098540837597121</v>
      </c>
      <c r="C104" s="7">
        <f>Q104/(P104+Q104+R104)</f>
        <v>2.2740193291642983E-2</v>
      </c>
      <c r="D104">
        <f>IF(C104=0,0,B104/C104)</f>
        <v>6.6395833333333334</v>
      </c>
      <c r="E104" s="13">
        <v>1</v>
      </c>
      <c r="F104">
        <f>IF(C104=0,0,(1-B104-C104)/C104)</f>
        <v>36.33541666666666</v>
      </c>
      <c r="G104">
        <f>C104/$C$5</f>
        <v>6.9114927030706291E-2</v>
      </c>
      <c r="H104">
        <f>IF($C$5&gt;$B$1,116*POWER(G104,1/3)-16,B$2*G104)</f>
        <v>31.604565674167574</v>
      </c>
      <c r="I104">
        <f>13*H104*(N104-$N$5)</f>
        <v>2.2414485489742164</v>
      </c>
      <c r="J104">
        <f>13*H104*(O104-$O$5)</f>
        <v>-164.11515321434067</v>
      </c>
      <c r="K104">
        <f>H104</f>
        <v>31.604565674167574</v>
      </c>
      <c r="L104">
        <f>SQRT(I104^2+J104^2)</f>
        <v>164.13045910544517</v>
      </c>
      <c r="M104">
        <f t="shared" si="1"/>
        <v>270.78248446256754</v>
      </c>
      <c r="N104">
        <f>4*B104/(12*C104-2*B104+3)</f>
        <v>0.20328496252591297</v>
      </c>
      <c r="O104">
        <f>9*C104/(12*C104-2*B104+3)</f>
        <v>6.8888534523999373E-2</v>
      </c>
      <c r="P104">
        <f>VLOOKUP($A104,ciexyz31_1[],2,FALSE)</f>
        <v>0.31869999999999998</v>
      </c>
      <c r="Q104">
        <f>VLOOKUP($A104,ciexyz31_1[],3,FALSE)</f>
        <v>4.8000000000000001E-2</v>
      </c>
      <c r="R104">
        <f>VLOOKUP($A104,ciexyz31_1[],4,FALSE)</f>
        <v>1.7441</v>
      </c>
    </row>
    <row r="105" spans="1:18" x14ac:dyDescent="0.35">
      <c r="A105" s="6">
        <v>456</v>
      </c>
      <c r="B105" s="7">
        <f>P105/(P105+Q105+R105)</f>
        <v>0.14969056475871326</v>
      </c>
      <c r="C105" s="7">
        <f>Q105/(P105+Q105+R105)</f>
        <v>2.3950330195758446E-2</v>
      </c>
      <c r="D105">
        <f>IF(C105=0,0,B105/C105)</f>
        <v>6.2500417963015451</v>
      </c>
      <c r="E105" s="13">
        <v>1</v>
      </c>
      <c r="F105">
        <f>IF(C105=0,0,(1-B105-C105)/C105)</f>
        <v>34.503036003732205</v>
      </c>
      <c r="G105">
        <f>C105/$C$5</f>
        <v>7.2792931115915283E-2</v>
      </c>
      <c r="H105">
        <f>IF($C$5&gt;$B$1,116*POWER(G105,1/3)-16,B$2*G105)</f>
        <v>32.434452140830771</v>
      </c>
      <c r="I105">
        <f>13*H105*(N105-$N$5)</f>
        <v>1.0785730789991539</v>
      </c>
      <c r="J105">
        <f>13*H105*(O105-$O$5)</f>
        <v>-167.05400964086286</v>
      </c>
      <c r="K105">
        <f>H105</f>
        <v>32.434452140830771</v>
      </c>
      <c r="L105">
        <f>SQRT(I105^2+J105^2)</f>
        <v>167.05749147217625</v>
      </c>
      <c r="M105">
        <f t="shared" si="1"/>
        <v>270.36992124156507</v>
      </c>
      <c r="N105">
        <f>4*B105/(12*C105-2*B105+3)</f>
        <v>0.20038744431796091</v>
      </c>
      <c r="O105">
        <f>9*C105/(12*C105-2*B105+3)</f>
        <v>7.2138997531538893E-2</v>
      </c>
      <c r="P105">
        <f>VLOOKUP($A105,ciexyz31_1[],2,FALSE)</f>
        <v>0.3140251</v>
      </c>
      <c r="Q105">
        <f>VLOOKUP($A105,ciexyz31_1[],3,FALSE)</f>
        <v>5.0243679999999999E-2</v>
      </c>
      <c r="R105">
        <f>VLOOKUP($A105,ciexyz31_1[],4,FALSE)</f>
        <v>1.7335594999999999</v>
      </c>
    </row>
    <row r="106" spans="1:18" x14ac:dyDescent="0.35">
      <c r="A106" s="6">
        <v>457</v>
      </c>
      <c r="B106" s="7">
        <f>P106/(P106+Q106+R106)</f>
        <v>0.14833681706794871</v>
      </c>
      <c r="C106" s="7">
        <f>Q106/(P106+Q106+R106)</f>
        <v>2.5247398431728255E-2</v>
      </c>
      <c r="D106">
        <f>IF(C106=0,0,B106/C106)</f>
        <v>5.8753307779044164</v>
      </c>
      <c r="E106" s="13">
        <v>1</v>
      </c>
      <c r="F106">
        <f>IF(C106=0,0,(1-B106-C106)/C106)</f>
        <v>32.732710529959846</v>
      </c>
      <c r="G106">
        <f>C106/$C$5</f>
        <v>7.673514811175082E-2</v>
      </c>
      <c r="H106">
        <f>IF($C$5&gt;$B$1,116*POWER(G106,1/3)-16,B$2*G106)</f>
        <v>33.293474902892676</v>
      </c>
      <c r="I106">
        <f>13*H106*(N106-$N$5)</f>
        <v>-0.19960607040682327</v>
      </c>
      <c r="J106">
        <f>13*H106*(O106-$O$5)</f>
        <v>-169.98754325251204</v>
      </c>
      <c r="K106">
        <f>H106</f>
        <v>33.293474902892676</v>
      </c>
      <c r="L106">
        <f>SQRT(I106^2+J106^2)</f>
        <v>169.9876604451276</v>
      </c>
      <c r="M106">
        <f t="shared" si="1"/>
        <v>269.93272106929555</v>
      </c>
      <c r="N106">
        <f>4*B106/(12*C106-2*B106+3)</f>
        <v>0.19736826866618512</v>
      </c>
      <c r="O106">
        <f>9*C106/(12*C106-2*B106+3)</f>
        <v>7.5583592019870624E-2</v>
      </c>
      <c r="P106">
        <f>VLOOKUP($A106,ciexyz31_1[],2,FALSE)</f>
        <v>0.30888399999999999</v>
      </c>
      <c r="Q106">
        <f>VLOOKUP($A106,ciexyz31_1[],3,FALSE)</f>
        <v>5.2573040000000001E-2</v>
      </c>
      <c r="R106">
        <f>VLOOKUP($A106,ciexyz31_1[],4,FALSE)</f>
        <v>1.7208581000000001</v>
      </c>
    </row>
    <row r="107" spans="1:18" x14ac:dyDescent="0.35">
      <c r="A107" s="6">
        <v>458</v>
      </c>
      <c r="B107" s="7">
        <f>P107/(P107+Q107+R107)</f>
        <v>0.14692822650137571</v>
      </c>
      <c r="C107" s="7">
        <f>Q107/(P107+Q107+R107)</f>
        <v>2.6635185857687801E-2</v>
      </c>
      <c r="D107">
        <f>IF(C107=0,0,B107/C107)</f>
        <v>5.5163206777086309</v>
      </c>
      <c r="E107" s="13">
        <v>1</v>
      </c>
      <c r="F107">
        <f>IF(C107=0,0,(1-B107-C107)/C107)</f>
        <v>31.028001533632978</v>
      </c>
      <c r="G107">
        <f>C107/$C$5</f>
        <v>8.095309056497417E-2</v>
      </c>
      <c r="H107">
        <f>IF($C$5&gt;$B$1,116*POWER(G107,1/3)-16,B$2*G107)</f>
        <v>34.180594295415865</v>
      </c>
      <c r="I107">
        <f>13*H107*(N107-$N$5)</f>
        <v>-1.5967022798735402</v>
      </c>
      <c r="J107">
        <f>13*H107*(O107-$O$5)</f>
        <v>-172.89882965638171</v>
      </c>
      <c r="K107">
        <f>H107</f>
        <v>34.180594295415865</v>
      </c>
      <c r="L107">
        <f>SQRT(I107^2+J107^2)</f>
        <v>172.90620218695759</v>
      </c>
      <c r="M107">
        <f t="shared" si="1"/>
        <v>269.47089461856137</v>
      </c>
      <c r="N107">
        <f>4*B107/(12*C107-2*B107+3)</f>
        <v>0.19423608741188794</v>
      </c>
      <c r="O107">
        <f>9*C107/(12*C107-2*B107+3)</f>
        <v>7.9225125261985663E-2</v>
      </c>
      <c r="P107">
        <f>VLOOKUP($A107,ciexyz31_1[],2,FALSE)</f>
        <v>0.30329040000000002</v>
      </c>
      <c r="Q107">
        <f>VLOOKUP($A107,ciexyz31_1[],3,FALSE)</f>
        <v>5.4980559999999998E-2</v>
      </c>
      <c r="R107">
        <f>VLOOKUP($A107,ciexyz31_1[],4,FALSE)</f>
        <v>1.7059369</v>
      </c>
    </row>
    <row r="108" spans="1:18" x14ac:dyDescent="0.35">
      <c r="A108" s="6">
        <v>459</v>
      </c>
      <c r="B108" s="7">
        <f>P108/(P108+Q108+R108)</f>
        <v>0.14546837177852154</v>
      </c>
      <c r="C108" s="7">
        <f>Q108/(P108+Q108+R108)</f>
        <v>2.8118433329704512E-2</v>
      </c>
      <c r="D108">
        <f>IF(C108=0,0,B108/C108)</f>
        <v>5.1734166720038317</v>
      </c>
      <c r="E108" s="13">
        <v>1</v>
      </c>
      <c r="F108">
        <f>IF(C108=0,0,(1-B108-C108)/C108)</f>
        <v>29.390442390641486</v>
      </c>
      <c r="G108">
        <f>C108/$C$5</f>
        <v>8.5461167496518484E-2</v>
      </c>
      <c r="H108">
        <f>IF($C$5&gt;$B$1,116*POWER(G108,1/3)-16,B$2*G108)</f>
        <v>35.095297213467589</v>
      </c>
      <c r="I108">
        <f>13*H108*(N108-$N$5)</f>
        <v>-3.1166156819717616</v>
      </c>
      <c r="J108">
        <f>13*H108*(O108-$O$5)</f>
        <v>-175.77240712768184</v>
      </c>
      <c r="K108">
        <f>H108</f>
        <v>35.095297213467589</v>
      </c>
      <c r="L108">
        <f>SQRT(I108^2+J108^2)</f>
        <v>175.80003526953189</v>
      </c>
      <c r="M108">
        <f t="shared" si="1"/>
        <v>268.98419656352189</v>
      </c>
      <c r="N108">
        <f>4*B108/(12*C108-2*B108+3)</f>
        <v>0.1909983443020066</v>
      </c>
      <c r="O108">
        <f>9*C108/(12*C108-2*B108+3)</f>
        <v>8.3068173689760091E-2</v>
      </c>
      <c r="P108">
        <f>VLOOKUP($A108,ciexyz31_1[],2,FALSE)</f>
        <v>0.29725790000000002</v>
      </c>
      <c r="Q108">
        <f>VLOOKUP($A108,ciexyz31_1[],3,FALSE)</f>
        <v>5.7458719999999998E-2</v>
      </c>
      <c r="R108">
        <f>VLOOKUP($A108,ciexyz31_1[],4,FALSE)</f>
        <v>1.6887372</v>
      </c>
    </row>
    <row r="109" spans="1:18" x14ac:dyDescent="0.35">
      <c r="A109" s="6">
        <v>460</v>
      </c>
      <c r="B109" s="7">
        <f>P109/(P109+Q109+R109)</f>
        <v>0.14396039603960395</v>
      </c>
      <c r="C109" s="7">
        <f>Q109/(P109+Q109+R109)</f>
        <v>2.9702970297029702E-2</v>
      </c>
      <c r="D109">
        <f>IF(C109=0,0,B109/C109)</f>
        <v>4.8466666666666667</v>
      </c>
      <c r="E109" s="13">
        <v>1</v>
      </c>
      <c r="F109">
        <f>IF(C109=0,0,(1-B109-C109)/C109)</f>
        <v>27.82</v>
      </c>
      <c r="G109">
        <f>C109/$C$5</f>
        <v>9.0277096520058664E-2</v>
      </c>
      <c r="H109">
        <f>IF($C$5&gt;$B$1,116*POWER(G109,1/3)-16,B$2*G109)</f>
        <v>36.037591020146216</v>
      </c>
      <c r="I109">
        <f>13*H109*(N109-$N$5)</f>
        <v>-4.7636480074727956</v>
      </c>
      <c r="J109">
        <f>13*H109*(O109-$O$5)</f>
        <v>-178.59393502557995</v>
      </c>
      <c r="K109">
        <f>H109</f>
        <v>36.037591020146216</v>
      </c>
      <c r="L109">
        <f>SQRT(I109^2+J109^2)</f>
        <v>178.65745428125905</v>
      </c>
      <c r="M109">
        <f t="shared" si="1"/>
        <v>268.47210810226494</v>
      </c>
      <c r="N109">
        <f>4*B109/(12*C109-2*B109+3)</f>
        <v>0.18766133195663395</v>
      </c>
      <c r="O109">
        <f>9*C109/(12*C109-2*B109+3)</f>
        <v>8.7119256582343832E-2</v>
      </c>
      <c r="P109">
        <f>VLOOKUP($A109,ciexyz31_1[],2,FALSE)</f>
        <v>0.2908</v>
      </c>
      <c r="Q109">
        <f>VLOOKUP($A109,ciexyz31_1[],3,FALSE)</f>
        <v>0.06</v>
      </c>
      <c r="R109">
        <f>VLOOKUP($A109,ciexyz31_1[],4,FALSE)</f>
        <v>1.6692</v>
      </c>
    </row>
    <row r="110" spans="1:18" x14ac:dyDescent="0.35">
      <c r="A110" s="6">
        <v>461</v>
      </c>
      <c r="B110" s="7">
        <f>P110/(P110+Q110+R110)</f>
        <v>0.14240509019010106</v>
      </c>
      <c r="C110" s="7">
        <f>Q110/(P110+Q110+R110)</f>
        <v>3.1393583986229545E-2</v>
      </c>
      <c r="D110">
        <f>IF(C110=0,0,B110/C110)</f>
        <v>4.5361208281464611</v>
      </c>
      <c r="E110" s="13">
        <v>1</v>
      </c>
      <c r="F110">
        <f>IF(C110=0,0,(1-B110-C110)/C110)</f>
        <v>26.317521637098636</v>
      </c>
      <c r="G110">
        <f>C110/$C$5</f>
        <v>9.5415427591725568E-2</v>
      </c>
      <c r="H110">
        <f>IF($C$5&gt;$B$1,116*POWER(G110,1/3)-16,B$2*G110)</f>
        <v>37.00671082298846</v>
      </c>
      <c r="I110">
        <f>13*H110*(N110-$N$5)</f>
        <v>-6.5429478878819829</v>
      </c>
      <c r="J110">
        <f>13*H110*(O110-$O$5)</f>
        <v>-181.34637098885412</v>
      </c>
      <c r="K110">
        <f>H110</f>
        <v>37.00671082298846</v>
      </c>
      <c r="L110">
        <f>SQRT(I110^2+J110^2)</f>
        <v>181.46436685446167</v>
      </c>
      <c r="M110">
        <f t="shared" si="1"/>
        <v>267.9336737993105</v>
      </c>
      <c r="N110">
        <f>4*B110/(12*C110-2*B110+3)</f>
        <v>0.18422911399780625</v>
      </c>
      <c r="O110">
        <f>9*C110/(12*C110-2*B110+3)</f>
        <v>9.1381054914368848E-2</v>
      </c>
      <c r="P110">
        <f>VLOOKUP($A110,ciexyz31_1[],2,FALSE)</f>
        <v>0.2839701</v>
      </c>
      <c r="Q110">
        <f>VLOOKUP($A110,ciexyz31_1[],3,FALSE)</f>
        <v>6.2601970000000007E-2</v>
      </c>
      <c r="R110">
        <f>VLOOKUP($A110,ciexyz31_1[],4,FALSE)</f>
        <v>1.6475287000000001</v>
      </c>
    </row>
    <row r="111" spans="1:18" x14ac:dyDescent="0.35">
      <c r="A111" s="6">
        <v>462</v>
      </c>
      <c r="B111" s="7">
        <f>P111/(P111+Q111+R111)</f>
        <v>0.1407956466645903</v>
      </c>
      <c r="C111" s="7">
        <f>Q111/(P111+Q111+R111)</f>
        <v>3.3213154606260037E-2</v>
      </c>
      <c r="D111">
        <f>IF(C111=0,0,B111/C111)</f>
        <v>4.2391530805704631</v>
      </c>
      <c r="E111" s="13">
        <v>1</v>
      </c>
      <c r="F111">
        <f>IF(C111=0,0,(1-B111-C111)/C111)</f>
        <v>24.86939914384002</v>
      </c>
      <c r="G111">
        <f>C111/$C$5</f>
        <v>0.10094570119220728</v>
      </c>
      <c r="H111">
        <f>IF($C$5&gt;$B$1,116*POWER(G111,1/3)-16,B$2*G111)</f>
        <v>38.011627721022897</v>
      </c>
      <c r="I111">
        <f>13*H111*(N111-$N$5)</f>
        <v>-8.4729827362593539</v>
      </c>
      <c r="J111">
        <f>13*H111*(O111-$O$5)</f>
        <v>-184.03758229092705</v>
      </c>
      <c r="K111">
        <f>H111</f>
        <v>38.011627721022897</v>
      </c>
      <c r="L111">
        <f>SQRT(I111^2+J111^2)</f>
        <v>184.23252463107238</v>
      </c>
      <c r="M111">
        <f t="shared" si="1"/>
        <v>267.36399719185187</v>
      </c>
      <c r="N111">
        <f>4*B111/(12*C111-2*B111+3)</f>
        <v>0.18068290931769354</v>
      </c>
      <c r="O111">
        <f>9*C111/(12*C111-2*B111+3)</f>
        <v>9.5900416483686607E-2</v>
      </c>
      <c r="P111">
        <f>VLOOKUP($A111,ciexyz31_1[],2,FALSE)</f>
        <v>0.27672140000000001</v>
      </c>
      <c r="Q111">
        <f>VLOOKUP($A111,ciexyz31_1[],3,FALSE)</f>
        <v>6.5277520000000006E-2</v>
      </c>
      <c r="R111">
        <f>VLOOKUP($A111,ciexyz31_1[],4,FALSE)</f>
        <v>1.6234127</v>
      </c>
    </row>
    <row r="112" spans="1:18" x14ac:dyDescent="0.35">
      <c r="A112" s="6">
        <v>463</v>
      </c>
      <c r="B112" s="7">
        <f>P112/(P112+Q112+R112)</f>
        <v>0.13912068242657052</v>
      </c>
      <c r="C112" s="7">
        <f>Q112/(P112+Q112+R112)</f>
        <v>3.5200572826801745E-2</v>
      </c>
      <c r="D112">
        <f>IF(C112=0,0,B112/C112)</f>
        <v>3.9522277978568554</v>
      </c>
      <c r="E112" s="13">
        <v>1</v>
      </c>
      <c r="F112">
        <f>IF(C112=0,0,(1-B112-C112)/C112)</f>
        <v>23.456400803737921</v>
      </c>
      <c r="G112">
        <f>C112/$C$5</f>
        <v>0.10698611885843337</v>
      </c>
      <c r="H112">
        <f>IF($C$5&gt;$B$1,116*POWER(G112,1/3)-16,B$2*G112)</f>
        <v>39.068147481223512</v>
      </c>
      <c r="I112">
        <f>13*H112*(N112-$N$5)</f>
        <v>-10.5845675205777</v>
      </c>
      <c r="J112">
        <f>13*H112*(O112-$O$5)</f>
        <v>-186.68488309884813</v>
      </c>
      <c r="K112">
        <f>H112</f>
        <v>39.068147481223512</v>
      </c>
      <c r="L112">
        <f>SQRT(I112^2+J112^2)</f>
        <v>186.98470163954124</v>
      </c>
      <c r="M112">
        <f t="shared" si="1"/>
        <v>266.75494633868482</v>
      </c>
      <c r="N112">
        <f>4*B112/(12*C112-2*B112+3)</f>
        <v>0.17698900649512911</v>
      </c>
      <c r="O112">
        <f>9*C112/(12*C112-2*B112+3)</f>
        <v>0.10075969427419722</v>
      </c>
      <c r="P112">
        <f>VLOOKUP($A112,ciexyz31_1[],2,FALSE)</f>
        <v>0.26891779999999998</v>
      </c>
      <c r="Q112">
        <f>VLOOKUP($A112,ciexyz31_1[],3,FALSE)</f>
        <v>6.8042080000000005E-2</v>
      </c>
      <c r="R112">
        <f>VLOOKUP($A112,ciexyz31_1[],4,FALSE)</f>
        <v>1.5960223</v>
      </c>
    </row>
    <row r="113" spans="1:18" x14ac:dyDescent="0.35">
      <c r="A113" s="6">
        <v>464</v>
      </c>
      <c r="B113" s="7">
        <f>P113/(P113+Q113+R113)</f>
        <v>0.13736375793511826</v>
      </c>
      <c r="C113" s="7">
        <f>Q113/(P113+Q113+R113)</f>
        <v>3.7403090443634081E-2</v>
      </c>
      <c r="D113">
        <f>IF(C113=0,0,B113/C113)</f>
        <v>3.6725242835782104</v>
      </c>
      <c r="E113" s="13">
        <v>1</v>
      </c>
      <c r="F113">
        <f>IF(C113=0,0,(1-B113-C113)/C113)</f>
        <v>22.063234396763608</v>
      </c>
      <c r="G113">
        <f>C113/$C$5</f>
        <v>0.11368029433965741</v>
      </c>
      <c r="H113">
        <f>IF($C$5&gt;$B$1,116*POWER(G113,1/3)-16,B$2*G113)</f>
        <v>40.193539181382008</v>
      </c>
      <c r="I113">
        <f>13*H113*(N113-$N$5)</f>
        <v>-12.918789870234232</v>
      </c>
      <c r="J113">
        <f>13*H113*(O113-$O$5)</f>
        <v>-189.29601142882558</v>
      </c>
      <c r="K113">
        <f>H113</f>
        <v>40.193539181382008</v>
      </c>
      <c r="L113">
        <f>SQRT(I113^2+J113^2)</f>
        <v>189.73633040241219</v>
      </c>
      <c r="M113">
        <f t="shared" si="1"/>
        <v>266.09581753978642</v>
      </c>
      <c r="N113">
        <f>4*B113/(12*C113-2*B113+3)</f>
        <v>0.17310525037580765</v>
      </c>
      <c r="O113">
        <f>9*C113/(12*C113-2*B113+3)</f>
        <v>0.1060542513189546</v>
      </c>
      <c r="P113">
        <f>VLOOKUP($A113,ciexyz31_1[],2,FALSE)</f>
        <v>0.26042270000000001</v>
      </c>
      <c r="Q113">
        <f>VLOOKUP($A113,ciexyz31_1[],3,FALSE)</f>
        <v>7.0911089999999996E-2</v>
      </c>
      <c r="R113">
        <f>VLOOKUP($A113,ciexyz31_1[],4,FALSE)</f>
        <v>1.5645279999999999</v>
      </c>
    </row>
    <row r="114" spans="1:18" x14ac:dyDescent="0.35">
      <c r="A114" s="6">
        <v>465</v>
      </c>
      <c r="B114" s="7">
        <f>P114/(P114+Q114+R114)</f>
        <v>0.13550267119961146</v>
      </c>
      <c r="C114" s="7">
        <f>Q114/(P114+Q114+R114)</f>
        <v>3.9879121472127785E-2</v>
      </c>
      <c r="D114">
        <f>IF(C114=0,0,B114/C114)</f>
        <v>3.3978349120433018</v>
      </c>
      <c r="E114" s="13">
        <v>1</v>
      </c>
      <c r="F114">
        <f>IF(C114=0,0,(1-B114-C114)/C114)</f>
        <v>20.677943166441136</v>
      </c>
      <c r="G114">
        <f>C114/$C$5</f>
        <v>0.12120576704190562</v>
      </c>
      <c r="H114">
        <f>IF($C$5&gt;$B$1,116*POWER(G114,1/3)-16,B$2*G114)</f>
        <v>41.407118801333525</v>
      </c>
      <c r="I114">
        <f>13*H114*(N114-$N$5)</f>
        <v>-15.529463690768512</v>
      </c>
      <c r="J114">
        <f>13*H114*(O114-$O$5)</f>
        <v>-191.8668082533076</v>
      </c>
      <c r="K114">
        <f>H114</f>
        <v>41.407118801333525</v>
      </c>
      <c r="L114">
        <f>SQRT(I114^2+J114^2)</f>
        <v>192.49425017863365</v>
      </c>
      <c r="M114">
        <f t="shared" si="1"/>
        <v>265.37263716861048</v>
      </c>
      <c r="N114">
        <f>4*B114/(12*C114-2*B114+3)</f>
        <v>0.16897996265078483</v>
      </c>
      <c r="O114">
        <f>9*C114/(12*C114-2*B114+3)</f>
        <v>0.11189622974814516</v>
      </c>
      <c r="P114">
        <f>VLOOKUP($A114,ciexyz31_1[],2,FALSE)</f>
        <v>0.25109999999999999</v>
      </c>
      <c r="Q114">
        <f>VLOOKUP($A114,ciexyz31_1[],3,FALSE)</f>
        <v>7.3899999999999993E-2</v>
      </c>
      <c r="R114">
        <f>VLOOKUP($A114,ciexyz31_1[],4,FALSE)</f>
        <v>1.5281</v>
      </c>
    </row>
    <row r="115" spans="1:18" x14ac:dyDescent="0.35">
      <c r="A115" s="6">
        <v>466</v>
      </c>
      <c r="B115" s="7">
        <f>P115/(P115+Q115+R115)</f>
        <v>0.13350934095590797</v>
      </c>
      <c r="C115" s="7">
        <f>Q115/(P115+Q115+R115)</f>
        <v>4.2692390010526202E-2</v>
      </c>
      <c r="D115">
        <f>IF(C115=0,0,B115/C115)</f>
        <v>3.1272397943284509</v>
      </c>
      <c r="E115" s="13">
        <v>1</v>
      </c>
      <c r="F115">
        <f>IF(C115=0,0,(1-B115-C115)/C115)</f>
        <v>19.2961384647346</v>
      </c>
      <c r="G115">
        <f>C115/$C$5</f>
        <v>0.12975621545962618</v>
      </c>
      <c r="H115">
        <f>IF($C$5&gt;$B$1,116*POWER(G115,1/3)-16,B$2*G115)</f>
        <v>42.726490203961774</v>
      </c>
      <c r="I115">
        <f>13*H115*(N115-$N$5)</f>
        <v>-18.480622146173499</v>
      </c>
      <c r="J115">
        <f>13*H115*(O115-$O$5)</f>
        <v>-194.36970652025153</v>
      </c>
      <c r="K115">
        <f>H115</f>
        <v>42.726490203961774</v>
      </c>
      <c r="L115">
        <f>SQRT(I115^2+J115^2)</f>
        <v>195.24629627134632</v>
      </c>
      <c r="M115">
        <f t="shared" si="1"/>
        <v>264.56865934613012</v>
      </c>
      <c r="N115">
        <f>4*B115/(12*C115-2*B115+3)</f>
        <v>0.16455767099934054</v>
      </c>
      <c r="O115">
        <f>9*C115/(12*C115-2*B115+3)</f>
        <v>0.118396664182903</v>
      </c>
      <c r="P115">
        <f>VLOOKUP($A115,ciexyz31_1[],2,FALSE)</f>
        <v>0.24084749999999999</v>
      </c>
      <c r="Q115">
        <f>VLOOKUP($A115,ciexyz31_1[],3,FALSE)</f>
        <v>7.7016000000000001E-2</v>
      </c>
      <c r="R115">
        <f>VLOOKUP($A115,ciexyz31_1[],4,FALSE)</f>
        <v>1.4861114</v>
      </c>
    </row>
    <row r="116" spans="1:18" x14ac:dyDescent="0.35">
      <c r="A116" s="6">
        <v>467</v>
      </c>
      <c r="B116" s="7">
        <f>P116/(P116+Q116+R116)</f>
        <v>0.13137063523557516</v>
      </c>
      <c r="C116" s="7">
        <f>Q116/(P116+Q116+R116)</f>
        <v>4.5875975222547327E-2</v>
      </c>
      <c r="D116">
        <f>IF(C116=0,0,B116/C116)</f>
        <v>2.8636041980205911</v>
      </c>
      <c r="E116" s="13">
        <v>1</v>
      </c>
      <c r="F116">
        <f>IF(C116=0,0,(1-B116-C116)/C116)</f>
        <v>17.934297539194482</v>
      </c>
      <c r="G116">
        <f>C116/$C$5</f>
        <v>0.13943217805163008</v>
      </c>
      <c r="H116">
        <f>IF($C$5&gt;$B$1,116*POWER(G116,1/3)-16,B$2*G116)</f>
        <v>44.151388905032711</v>
      </c>
      <c r="I116">
        <f>13*H116*(N116-$N$5)</f>
        <v>-21.810785661164687</v>
      </c>
      <c r="J116">
        <f>13*H116*(O116-$O$5)</f>
        <v>-196.72782389884824</v>
      </c>
      <c r="K116">
        <f>H116</f>
        <v>44.151388905032711</v>
      </c>
      <c r="L116">
        <f>SQRT(I116^2+J116^2)</f>
        <v>197.93318839227925</v>
      </c>
      <c r="M116">
        <f t="shared" si="1"/>
        <v>263.67357798168109</v>
      </c>
      <c r="N116">
        <f>4*B116/(12*C116-2*B116+3)</f>
        <v>0.15982945031559545</v>
      </c>
      <c r="O116">
        <f>9*C116/(12*C116-2*B116+3)</f>
        <v>0.12558169297931163</v>
      </c>
      <c r="P116">
        <f>VLOOKUP($A116,ciexyz31_1[],2,FALSE)</f>
        <v>0.22985120000000001</v>
      </c>
      <c r="Q116">
        <f>VLOOKUP($A116,ciexyz31_1[],3,FALSE)</f>
        <v>8.0266400000000002E-2</v>
      </c>
      <c r="R116">
        <f>VLOOKUP($A116,ciexyz31_1[],4,FALSE)</f>
        <v>1.4395214999999999</v>
      </c>
    </row>
    <row r="117" spans="1:18" x14ac:dyDescent="0.35">
      <c r="A117" s="6">
        <v>468</v>
      </c>
      <c r="B117" s="7">
        <f>P117/(P117+Q117+R117)</f>
        <v>0.12908578655718694</v>
      </c>
      <c r="C117" s="7">
        <f>Q117/(P117+Q117+R117)</f>
        <v>4.9449810659734882E-2</v>
      </c>
      <c r="D117">
        <f>IF(C117=0,0,B117/C117)</f>
        <v>2.6104404614494641</v>
      </c>
      <c r="E117" s="13">
        <v>1</v>
      </c>
      <c r="F117">
        <f>IF(C117=0,0,(1-B117-C117)/C117)</f>
        <v>16.61208388512528</v>
      </c>
      <c r="G117">
        <f>C117/$C$5</f>
        <v>0.15029423943752623</v>
      </c>
      <c r="H117">
        <f>IF($C$5&gt;$B$1,116*POWER(G117,1/3)-16,B$2*G117)</f>
        <v>45.674471160101305</v>
      </c>
      <c r="I117">
        <f>13*H117*(N117-$N$5)</f>
        <v>-25.54058962338031</v>
      </c>
      <c r="J117">
        <f>13*H117*(O117-$O$5)</f>
        <v>-198.8490571911031</v>
      </c>
      <c r="K117">
        <f>H117</f>
        <v>45.674471160101305</v>
      </c>
      <c r="L117">
        <f>SQRT(I117^2+J117^2)</f>
        <v>200.48259092524845</v>
      </c>
      <c r="M117">
        <f t="shared" si="1"/>
        <v>262.68088318601741</v>
      </c>
      <c r="N117">
        <f>4*B117/(12*C117-2*B117+3)</f>
        <v>0.15481503270333172</v>
      </c>
      <c r="O117">
        <f>9*C117/(12*C117-2*B117+3)</f>
        <v>0.13343871608130137</v>
      </c>
      <c r="P117">
        <f>VLOOKUP($A117,ciexyz31_1[],2,FALSE)</f>
        <v>0.2184072</v>
      </c>
      <c r="Q117">
        <f>VLOOKUP($A117,ciexyz31_1[],3,FALSE)</f>
        <v>8.36668E-2</v>
      </c>
      <c r="R117">
        <f>VLOOKUP($A117,ciexyz31_1[],4,FALSE)</f>
        <v>1.3898798999999999</v>
      </c>
    </row>
    <row r="118" spans="1:18" x14ac:dyDescent="0.35">
      <c r="A118" s="6">
        <v>469</v>
      </c>
      <c r="B118" s="7">
        <f>P118/(P118+Q118+R118)</f>
        <v>0.12666215697700947</v>
      </c>
      <c r="C118" s="7">
        <f>Q118/(P118+Q118+R118)</f>
        <v>5.3425919773049717E-2</v>
      </c>
      <c r="D118">
        <f>IF(C118=0,0,B118/C118)</f>
        <v>2.3707997450500273</v>
      </c>
      <c r="E118" s="13">
        <v>1</v>
      </c>
      <c r="F118">
        <f>IF(C118=0,0,(1-B118-C118)/C118)</f>
        <v>15.346706743335076</v>
      </c>
      <c r="G118">
        <f>C118/$C$5</f>
        <v>0.1623789428394922</v>
      </c>
      <c r="H118">
        <f>IF($C$5&gt;$B$1,116*POWER(G118,1/3)-16,B$2*G118)</f>
        <v>47.28506431037659</v>
      </c>
      <c r="I118">
        <f>13*H118*(N118-$N$5)</f>
        <v>-29.676729744020005</v>
      </c>
      <c r="J118">
        <f>13*H118*(O118-$O$5)</f>
        <v>-200.6404633996444</v>
      </c>
      <c r="K118">
        <f>H118</f>
        <v>47.28506431037659</v>
      </c>
      <c r="L118">
        <f>SQRT(I118^2+J118^2)</f>
        <v>202.82333160049328</v>
      </c>
      <c r="M118">
        <f t="shared" si="1"/>
        <v>261.58638361316969</v>
      </c>
      <c r="N118">
        <f>4*B118/(12*C118-2*B118+3)</f>
        <v>0.14955151232517416</v>
      </c>
      <c r="O118">
        <f>9*C118/(12*C118-2*B118+3)</f>
        <v>0.14193138979122907</v>
      </c>
      <c r="P118">
        <f>VLOOKUP($A118,ciexyz31_1[],2,FALSE)</f>
        <v>0.20681150000000001</v>
      </c>
      <c r="Q118">
        <f>VLOOKUP($A118,ciexyz31_1[],3,FALSE)</f>
        <v>8.7232799999999999E-2</v>
      </c>
      <c r="R118">
        <f>VLOOKUP($A118,ciexyz31_1[],4,FALSE)</f>
        <v>1.3387362</v>
      </c>
    </row>
    <row r="119" spans="1:18" x14ac:dyDescent="0.35">
      <c r="A119" s="6">
        <v>470</v>
      </c>
      <c r="B119" s="7">
        <f>P119/(P119+Q119+R119)</f>
        <v>0.12411847672778563</v>
      </c>
      <c r="C119" s="7">
        <f>Q119/(P119+Q119+R119)</f>
        <v>5.7802513373740462E-2</v>
      </c>
      <c r="D119">
        <f>IF(C119=0,0,B119/C119)</f>
        <v>2.1472851176082655</v>
      </c>
      <c r="E119" s="13">
        <v>1</v>
      </c>
      <c r="F119">
        <f>IF(C119=0,0,(1-B119-C119)/C119)</f>
        <v>14.153000659485599</v>
      </c>
      <c r="G119">
        <f>C119/$C$5</f>
        <v>0.17568085032441938</v>
      </c>
      <c r="H119">
        <f>IF($C$5&gt;$B$1,116*POWER(G119,1/3)-16,B$2*G119)</f>
        <v>48.967995016849983</v>
      </c>
      <c r="I119">
        <f>13*H119*(N119-$N$5)</f>
        <v>-34.20464472875004</v>
      </c>
      <c r="J119">
        <f>13*H119*(O119-$O$5)</f>
        <v>-202.01442740145316</v>
      </c>
      <c r="K119">
        <f>H119</f>
        <v>48.967995016849983</v>
      </c>
      <c r="L119">
        <f>SQRT(I119^2+J119^2)</f>
        <v>204.88969373630533</v>
      </c>
      <c r="M119">
        <f t="shared" si="1"/>
        <v>260.38994651055731</v>
      </c>
      <c r="N119">
        <f>4*B119/(12*C119-2*B119+3)</f>
        <v>0.14409789451556157</v>
      </c>
      <c r="O119">
        <f>9*C119/(12*C119-2*B119+3)</f>
        <v>0.15099078366506979</v>
      </c>
      <c r="P119">
        <f>VLOOKUP($A119,ciexyz31_1[],2,FALSE)</f>
        <v>0.19536000000000001</v>
      </c>
      <c r="Q119">
        <f>VLOOKUP($A119,ciexyz31_1[],3,FALSE)</f>
        <v>9.0980000000000005E-2</v>
      </c>
      <c r="R119">
        <f>VLOOKUP($A119,ciexyz31_1[],4,FALSE)</f>
        <v>1.2876399999999999</v>
      </c>
    </row>
    <row r="120" spans="1:18" x14ac:dyDescent="0.35">
      <c r="A120" s="6">
        <v>471</v>
      </c>
      <c r="B120" s="7">
        <f>P120/(P120+Q120+R120)</f>
        <v>0.12146858391308266</v>
      </c>
      <c r="C120" s="7">
        <f>Q120/(P120+Q120+R120)</f>
        <v>6.2587672066553274E-2</v>
      </c>
      <c r="D120">
        <f>IF(C120=0,0,B120/C120)</f>
        <v>1.9407749146496092</v>
      </c>
      <c r="E120" s="13">
        <v>1</v>
      </c>
      <c r="F120">
        <f>IF(C120=0,0,(1-B120-C120)/C120)</f>
        <v>13.036812475669674</v>
      </c>
      <c r="G120">
        <f>C120/$C$5</f>
        <v>0.190224521507973</v>
      </c>
      <c r="H120">
        <f>IF($C$5&gt;$B$1,116*POWER(G120,1/3)-16,B$2*G120)</f>
        <v>50.7134636916132</v>
      </c>
      <c r="I120">
        <f>13*H120*(N120-$N$5)</f>
        <v>-39.114345106425574</v>
      </c>
      <c r="J120">
        <f>13*H120*(O120-$O$5)</f>
        <v>-202.90159599857395</v>
      </c>
      <c r="K120">
        <f>H120</f>
        <v>50.7134636916132</v>
      </c>
      <c r="L120">
        <f>SQRT(I120^2+J120^2)</f>
        <v>206.63733847461614</v>
      </c>
      <c r="M120">
        <f t="shared" si="1"/>
        <v>259.08865804283289</v>
      </c>
      <c r="N120">
        <f>4*B120/(12*C120-2*B120+3)</f>
        <v>0.13850012041271606</v>
      </c>
      <c r="O120">
        <f>9*C120/(12*C120-2*B120+3)</f>
        <v>0.16056744580546709</v>
      </c>
      <c r="P120">
        <f>VLOOKUP($A120,ciexyz31_1[],2,FALSE)</f>
        <v>0.18421360000000001</v>
      </c>
      <c r="Q120">
        <f>VLOOKUP($A120,ciexyz31_1[],3,FALSE)</f>
        <v>9.4917550000000003E-2</v>
      </c>
      <c r="R120">
        <f>VLOOKUP($A120,ciexyz31_1[],4,FALSE)</f>
        <v>1.2374223</v>
      </c>
    </row>
    <row r="121" spans="1:18" x14ac:dyDescent="0.35">
      <c r="A121" s="6">
        <v>472</v>
      </c>
      <c r="B121" s="7">
        <f>P121/(P121+Q121+R121)</f>
        <v>0.11870127645203925</v>
      </c>
      <c r="C121" s="7">
        <f>Q121/(P121+Q121+R121)</f>
        <v>6.7830443532348614E-2</v>
      </c>
      <c r="D121">
        <f>IF(C121=0,0,B121/C121)</f>
        <v>1.7499705187012395</v>
      </c>
      <c r="E121" s="13">
        <v>1</v>
      </c>
      <c r="F121">
        <f>IF(C121=0,0,(1-B121-C121)/C121)</f>
        <v>11.992672281844447</v>
      </c>
      <c r="G121">
        <f>C121/$C$5</f>
        <v>0.20615902842486358</v>
      </c>
      <c r="H121">
        <f>IF($C$5&gt;$B$1,116*POWER(G121,1/3)-16,B$2*G121)</f>
        <v>52.526535465548861</v>
      </c>
      <c r="I121">
        <f>13*H121*(N121-$N$5)</f>
        <v>-44.436043399886529</v>
      </c>
      <c r="J121">
        <f>13*H121*(O121-$O$5)</f>
        <v>-203.24526994030245</v>
      </c>
      <c r="K121">
        <f>H121</f>
        <v>52.526535465548861</v>
      </c>
      <c r="L121">
        <f>SQRT(I121^2+J121^2)</f>
        <v>208.04615282706627</v>
      </c>
      <c r="M121">
        <f t="shared" si="1"/>
        <v>257.66733179846864</v>
      </c>
      <c r="N121">
        <f>4*B121/(12*C121-2*B121+3)</f>
        <v>0.13275458489342951</v>
      </c>
      <c r="O121">
        <f>9*C121/(12*C121-2*B121+3)</f>
        <v>0.17068734176841924</v>
      </c>
      <c r="P121">
        <f>VLOOKUP($A121,ciexyz31_1[],2,FALSE)</f>
        <v>0.17332729999999999</v>
      </c>
      <c r="Q121">
        <f>VLOOKUP($A121,ciexyz31_1[],3,FALSE)</f>
        <v>9.9045839999999996E-2</v>
      </c>
      <c r="R121">
        <f>VLOOKUP($A121,ciexyz31_1[],4,FALSE)</f>
        <v>1.1878242999999999</v>
      </c>
    </row>
    <row r="122" spans="1:18" x14ac:dyDescent="0.35">
      <c r="A122" s="6">
        <v>473</v>
      </c>
      <c r="B122" s="7">
        <f>P122/(P122+Q122+R122)</f>
        <v>0.11580735876839725</v>
      </c>
      <c r="C122" s="7">
        <f>Q122/(P122+Q122+R122)</f>
        <v>7.3580707972841441E-2</v>
      </c>
      <c r="D122">
        <f>IF(C122=0,0,B122/C122)</f>
        <v>1.5738820943546998</v>
      </c>
      <c r="E122" s="13">
        <v>1</v>
      </c>
      <c r="F122">
        <f>IF(C122=0,0,(1-B122-C122)/C122)</f>
        <v>11.01663677329603</v>
      </c>
      <c r="G122">
        <f>C122/$C$5</f>
        <v>0.22363597341450808</v>
      </c>
      <c r="H122">
        <f>IF($C$5&gt;$B$1,116*POWER(G122,1/3)-16,B$2*G122)</f>
        <v>54.410680867425683</v>
      </c>
      <c r="I122">
        <f>13*H122*(N122-$N$5)</f>
        <v>-50.195827352209278</v>
      </c>
      <c r="J122">
        <f>13*H122*(O122-$O$5)</f>
        <v>-202.98329954962301</v>
      </c>
      <c r="K122">
        <f>H122</f>
        <v>54.410680867425683</v>
      </c>
      <c r="L122">
        <f>SQRT(I122^2+J122^2)</f>
        <v>209.09768286526943</v>
      </c>
      <c r="M122">
        <f t="shared" si="1"/>
        <v>256.10996420250444</v>
      </c>
      <c r="N122">
        <f>4*B122/(12*C122-2*B122+3)</f>
        <v>0.12686511995830224</v>
      </c>
      <c r="O122">
        <f>9*C122/(12*C122-2*B122+3)</f>
        <v>0.18136461487810154</v>
      </c>
      <c r="P122">
        <f>VLOOKUP($A122,ciexyz31_1[],2,FALSE)</f>
        <v>0.1626881</v>
      </c>
      <c r="Q122">
        <f>VLOOKUP($A122,ciexyz31_1[],3,FALSE)</f>
        <v>0.1033674</v>
      </c>
      <c r="R122">
        <f>VLOOKUP($A122,ciexyz31_1[],4,FALSE)</f>
        <v>1.1387611</v>
      </c>
    </row>
    <row r="123" spans="1:18" x14ac:dyDescent="0.35">
      <c r="A123" s="6">
        <v>474</v>
      </c>
      <c r="B123" s="7">
        <f>P123/(P123+Q123+R123)</f>
        <v>0.11277605484761011</v>
      </c>
      <c r="C123" s="7">
        <f>Q123/(P123+Q123+R123)</f>
        <v>7.9895822895960866E-2</v>
      </c>
      <c r="D123">
        <f>IF(C123=0,0,B123/C123)</f>
        <v>1.4115388109146254</v>
      </c>
      <c r="E123" s="13">
        <v>1</v>
      </c>
      <c r="F123">
        <f>IF(C123=0,0,(1-B123-C123)/C123)</f>
        <v>10.104760086240297</v>
      </c>
      <c r="G123">
        <f>C123/$C$5</f>
        <v>0.24282968480931516</v>
      </c>
      <c r="H123">
        <f>IF($C$5&gt;$B$1,116*POWER(G123,1/3)-16,B$2*G123)</f>
        <v>56.370001441367052</v>
      </c>
      <c r="I123">
        <f>13*H123*(N123-$N$5)</f>
        <v>-56.421662608038652</v>
      </c>
      <c r="J123">
        <f>13*H123*(O123-$O$5)</f>
        <v>-202.04977180098271</v>
      </c>
      <c r="K123">
        <f>H123</f>
        <v>56.370001441367052</v>
      </c>
      <c r="L123">
        <f>SQRT(I123^2+J123^2)</f>
        <v>209.779680370346</v>
      </c>
      <c r="M123">
        <f t="shared" si="1"/>
        <v>254.39780272276948</v>
      </c>
      <c r="N123">
        <f>4*B123/(12*C123-2*B123+3)</f>
        <v>0.12083587524156683</v>
      </c>
      <c r="O123">
        <f>9*C123/(12*C123-2*B123+3)</f>
        <v>0.19261299596669015</v>
      </c>
      <c r="P123">
        <f>VLOOKUP($A123,ciexyz31_1[],2,FALSE)</f>
        <v>0.15228330000000001</v>
      </c>
      <c r="Q123">
        <f>VLOOKUP($A123,ciexyz31_1[],3,FALSE)</f>
        <v>0.1078846</v>
      </c>
      <c r="R123">
        <f>VLOOKUP($A123,ciexyz31_1[],4,FALSE)</f>
        <v>1.0901479999999999</v>
      </c>
    </row>
    <row r="124" spans="1:18" x14ac:dyDescent="0.35">
      <c r="A124" s="6">
        <v>475</v>
      </c>
      <c r="B124" s="7">
        <f>P124/(P124+Q124+R124)</f>
        <v>0.10959432361561004</v>
      </c>
      <c r="C124" s="7">
        <f>Q124/(P124+Q124+R124)</f>
        <v>8.6842511183094231E-2</v>
      </c>
      <c r="D124">
        <f>IF(C124=0,0,B124/C124)</f>
        <v>1.2619893428063944</v>
      </c>
      <c r="E124" s="13">
        <v>1</v>
      </c>
      <c r="F124">
        <f>IF(C124=0,0,(1-B124-C124)/C124)</f>
        <v>9.2531083481349921</v>
      </c>
      <c r="G124">
        <f>C124/$C$5</f>
        <v>0.26394295539205592</v>
      </c>
      <c r="H124">
        <f>IF($C$5&gt;$B$1,116*POWER(G124,1/3)-16,B$2*G124)</f>
        <v>58.409436268184052</v>
      </c>
      <c r="I124">
        <f>13*H124*(N124-$N$5)</f>
        <v>-63.144281831008442</v>
      </c>
      <c r="J124">
        <f>13*H124*(O124-$O$5)</f>
        <v>-200.37443356695928</v>
      </c>
      <c r="K124">
        <f>H124</f>
        <v>58.409436268184052</v>
      </c>
      <c r="L124">
        <f>SQRT(I124^2+J124^2)</f>
        <v>210.08834797587801</v>
      </c>
      <c r="M124">
        <f t="shared" si="1"/>
        <v>252.50872229246431</v>
      </c>
      <c r="N124">
        <f>4*B124/(12*C124-2*B124+3)</f>
        <v>0.11467075532601677</v>
      </c>
      <c r="O124">
        <f>9*C124/(12*C124-2*B124+3)</f>
        <v>0.2044464170432537</v>
      </c>
      <c r="P124">
        <f>VLOOKUP($A124,ciexyz31_1[],2,FALSE)</f>
        <v>0.1421</v>
      </c>
      <c r="Q124">
        <f>VLOOKUP($A124,ciexyz31_1[],3,FALSE)</f>
        <v>0.11260000000000001</v>
      </c>
      <c r="R124">
        <f>VLOOKUP($A124,ciexyz31_1[],4,FALSE)</f>
        <v>1.0419</v>
      </c>
    </row>
    <row r="125" spans="1:18" x14ac:dyDescent="0.35">
      <c r="A125" s="6">
        <v>476</v>
      </c>
      <c r="B125" s="7">
        <f>P125/(P125+Q125+R125)</f>
        <v>0.10626073531792782</v>
      </c>
      <c r="C125" s="7">
        <f>Q125/(P125+Q125+R125)</f>
        <v>9.4486072203720503E-2</v>
      </c>
      <c r="D125">
        <f>IF(C125=0,0,B125/C125)</f>
        <v>1.1246179763809006</v>
      </c>
      <c r="E125" s="13">
        <v>1</v>
      </c>
      <c r="F125">
        <f>IF(C125=0,0,(1-B125-C125)/C125)</f>
        <v>8.4589524555014801</v>
      </c>
      <c r="G125">
        <f>C125/$C$5</f>
        <v>0.28717425142459579</v>
      </c>
      <c r="H125">
        <f>IF($C$5&gt;$B$1,116*POWER(G125,1/3)-16,B$2*G125)</f>
        <v>60.531428859364723</v>
      </c>
      <c r="I125">
        <f>13*H125*(N125-$N$5)</f>
        <v>-70.378261870604518</v>
      </c>
      <c r="J125">
        <f>13*H125*(O125-$O$5)</f>
        <v>-197.88579413249477</v>
      </c>
      <c r="K125">
        <f>H125</f>
        <v>60.531428859364723</v>
      </c>
      <c r="L125">
        <f>SQRT(I125^2+J125^2)</f>
        <v>210.02830110100754</v>
      </c>
      <c r="M125">
        <f t="shared" si="1"/>
        <v>250.42202430304198</v>
      </c>
      <c r="N125">
        <f>4*B125/(12*C125-2*B125+3)</f>
        <v>0.10839305996611473</v>
      </c>
      <c r="O125">
        <f>9*C125/(12*C125-2*B125+3)</f>
        <v>0.21685976042157459</v>
      </c>
      <c r="P125">
        <f>VLOOKUP($A125,ciexyz31_1[],2,FALSE)</f>
        <v>0.13217860000000001</v>
      </c>
      <c r="Q125">
        <f>VLOOKUP($A125,ciexyz31_1[],3,FALSE)</f>
        <v>0.117532</v>
      </c>
      <c r="R125">
        <f>VLOOKUP($A125,ciexyz31_1[],4,FALSE)</f>
        <v>0.99419760000000001</v>
      </c>
    </row>
    <row r="126" spans="1:18" x14ac:dyDescent="0.35">
      <c r="A126" s="6">
        <v>477</v>
      </c>
      <c r="B126" s="7">
        <f>P126/(P126+Q126+R126)</f>
        <v>0.10277586294650982</v>
      </c>
      <c r="C126" s="7">
        <f>Q126/(P126+Q126+R126)</f>
        <v>0.1028637388181517</v>
      </c>
      <c r="D126">
        <f>IF(C126=0,0,B126/C126)</f>
        <v>0.99914570603157615</v>
      </c>
      <c r="E126" s="13">
        <v>1</v>
      </c>
      <c r="F126">
        <f>IF(C126=0,0,(1-B126-C126)/C126)</f>
        <v>7.722453095348337</v>
      </c>
      <c r="G126">
        <f>C126/$C$5</f>
        <v>0.312636735815913</v>
      </c>
      <c r="H126">
        <f>IF($C$5&gt;$B$1,116*POWER(G126,1/3)-16,B$2*G126)</f>
        <v>62.729590364574477</v>
      </c>
      <c r="I126">
        <f>13*H126*(N126-$N$5)</f>
        <v>-78.114148180183335</v>
      </c>
      <c r="J126">
        <f>13*H126*(O126-$O$5)</f>
        <v>-194.52896456104193</v>
      </c>
      <c r="K126">
        <f>H126</f>
        <v>62.729590364574477</v>
      </c>
      <c r="L126">
        <f>SQRT(I126^2+J126^2)</f>
        <v>209.62666385530909</v>
      </c>
      <c r="M126">
        <f t="shared" si="1"/>
        <v>248.12180803316795</v>
      </c>
      <c r="N126">
        <f>4*B126/(12*C126-2*B126+3)</f>
        <v>0.10204083374135162</v>
      </c>
      <c r="O126">
        <f>9*C126/(12*C126-2*B126+3)</f>
        <v>0.22978818257643124</v>
      </c>
      <c r="P126">
        <f>VLOOKUP($A126,ciexyz31_1[],2,FALSE)</f>
        <v>0.1225696</v>
      </c>
      <c r="Q126">
        <f>VLOOKUP($A126,ciexyz31_1[],3,FALSE)</f>
        <v>0.1226744</v>
      </c>
      <c r="R126">
        <f>VLOOKUP($A126,ciexyz31_1[],4,FALSE)</f>
        <v>0.9473473</v>
      </c>
    </row>
    <row r="127" spans="1:18" x14ac:dyDescent="0.35">
      <c r="A127" s="6">
        <v>478</v>
      </c>
      <c r="B127" s="7">
        <f>P127/(P127+Q127+R127)</f>
        <v>9.9127599901673302E-2</v>
      </c>
      <c r="C127" s="7">
        <f>Q127/(P127+Q127+R127)</f>
        <v>0.11200703303719517</v>
      </c>
      <c r="D127">
        <f>IF(C127=0,0,B127/C127)</f>
        <v>0.88501228194085924</v>
      </c>
      <c r="E127" s="13">
        <v>1</v>
      </c>
      <c r="F127">
        <f>IF(C127=0,0,(1-B127-C127)/C127)</f>
        <v>7.0429985124163235</v>
      </c>
      <c r="G127">
        <f>C127/$C$5</f>
        <v>0.3404262143249504</v>
      </c>
      <c r="H127">
        <f>IF($C$5&gt;$B$1,116*POWER(G127,1/3)-16,B$2*G127)</f>
        <v>64.996388409562243</v>
      </c>
      <c r="I127">
        <f>13*H127*(N127-$N$5)</f>
        <v>-86.344615382680544</v>
      </c>
      <c r="J127">
        <f>13*H127*(O127-$O$5)</f>
        <v>-190.26735530846884</v>
      </c>
      <c r="K127">
        <f>H127</f>
        <v>64.996388409562243</v>
      </c>
      <c r="L127">
        <f>SQRT(I127^2+J127^2)</f>
        <v>208.94271727356795</v>
      </c>
      <c r="M127">
        <f t="shared" si="1"/>
        <v>245.59113095166998</v>
      </c>
      <c r="N127">
        <f>4*B127/(12*C127-2*B127+3)</f>
        <v>9.5640794832493298E-2</v>
      </c>
      <c r="O127">
        <f>9*C127/(12*C127-2*B127+3)</f>
        <v>0.24315118870575186</v>
      </c>
      <c r="P127">
        <f>VLOOKUP($A127,ciexyz31_1[],2,FALSE)</f>
        <v>0.11327520000000001</v>
      </c>
      <c r="Q127">
        <f>VLOOKUP($A127,ciexyz31_1[],3,FALSE)</f>
        <v>0.12799279999999999</v>
      </c>
      <c r="R127">
        <f>VLOOKUP($A127,ciexyz31_1[],4,FALSE)</f>
        <v>0.90145310000000001</v>
      </c>
    </row>
    <row r="128" spans="1:18" x14ac:dyDescent="0.35">
      <c r="A128" s="6">
        <v>479</v>
      </c>
      <c r="B128" s="7">
        <f>P128/(P128+Q128+R128)</f>
        <v>9.5304056214991273E-2</v>
      </c>
      <c r="C128" s="7">
        <f>Q128/(P128+Q128+R128)</f>
        <v>0.12194486325465793</v>
      </c>
      <c r="D128">
        <f>IF(C128=0,0,B128/C128)</f>
        <v>0.78153399553999614</v>
      </c>
      <c r="E128" s="13">
        <v>1</v>
      </c>
      <c r="F128">
        <f>IF(C128=0,0,(1-B128-C128)/C128)</f>
        <v>6.4188934214943414</v>
      </c>
      <c r="G128">
        <f>C128/$C$5</f>
        <v>0.37063054906892573</v>
      </c>
      <c r="H128">
        <f>IF($C$5&gt;$B$1,116*POWER(G128,1/3)-16,B$2*G128)</f>
        <v>67.324310171516942</v>
      </c>
      <c r="I128">
        <f>13*H128*(N128-$N$5)</f>
        <v>-95.056069381873556</v>
      </c>
      <c r="J128">
        <f>13*H128*(O128-$O$5)</f>
        <v>-185.08172666443971</v>
      </c>
      <c r="K128">
        <f>H128</f>
        <v>67.324310171516942</v>
      </c>
      <c r="L128">
        <f>SQRT(I128^2+J128^2)</f>
        <v>208.06465791052054</v>
      </c>
      <c r="M128">
        <f t="shared" si="1"/>
        <v>242.81543451578625</v>
      </c>
      <c r="N128">
        <f>4*B128/(12*C128-2*B128+3)</f>
        <v>8.9220756484920546E-2</v>
      </c>
      <c r="O128">
        <f>9*C128/(12*C128-2*B128+3)</f>
        <v>0.25686240552129347</v>
      </c>
      <c r="P128">
        <f>VLOOKUP($A128,ciexyz31_1[],2,FALSE)</f>
        <v>0.1042979</v>
      </c>
      <c r="Q128">
        <f>VLOOKUP($A128,ciexyz31_1[],3,FALSE)</f>
        <v>0.13345280000000001</v>
      </c>
      <c r="R128">
        <f>VLOOKUP($A128,ciexyz31_1[],4,FALSE)</f>
        <v>0.85661929999999997</v>
      </c>
    </row>
    <row r="129" spans="1:20" x14ac:dyDescent="0.35">
      <c r="A129" s="6">
        <v>480</v>
      </c>
      <c r="B129" s="7">
        <f>P129/(P129+Q129+R129)</f>
        <v>9.1293507002271179E-2</v>
      </c>
      <c r="C129" s="7">
        <f>Q129/(P129+Q129+R129)</f>
        <v>0.13270204248699016</v>
      </c>
      <c r="D129">
        <f>IF(C129=0,0,B129/C129)</f>
        <v>0.68795856711264569</v>
      </c>
      <c r="E129" s="13">
        <v>1</v>
      </c>
      <c r="F129">
        <f>IF(C129=0,0,(1-B129-C129)/C129)</f>
        <v>5.8477204718745499</v>
      </c>
      <c r="G129">
        <f>C129/$C$5</f>
        <v>0.40332515496623356</v>
      </c>
      <c r="H129">
        <f>IF($C$5&gt;$B$1,116*POWER(G129,1/3)-16,B$2*G129)</f>
        <v>69.705710389799208</v>
      </c>
      <c r="I129">
        <f>13*H129*(N129-$N$5)</f>
        <v>-104.22861002196245</v>
      </c>
      <c r="J129">
        <f>13*H129*(O129-$O$5)</f>
        <v>-178.97094606221114</v>
      </c>
      <c r="K129">
        <f>H129</f>
        <v>69.705710389799208</v>
      </c>
      <c r="L129">
        <f>SQRT(I129^2+J129^2)</f>
        <v>207.10915644054276</v>
      </c>
      <c r="M129">
        <f t="shared" si="1"/>
        <v>239.78445099780117</v>
      </c>
      <c r="N129">
        <f>4*B129/(12*C129-2*B129+3)</f>
        <v>8.2808953471329647E-2</v>
      </c>
      <c r="O129">
        <f>9*C129/(12*C129-2*B129+3)</f>
        <v>0.27083047470791044</v>
      </c>
      <c r="P129">
        <f>VLOOKUP($A129,ciexyz31_1[],2,FALSE)</f>
        <v>9.5640000000000003E-2</v>
      </c>
      <c r="Q129">
        <f>VLOOKUP($A129,ciexyz31_1[],3,FALSE)</f>
        <v>0.13902</v>
      </c>
      <c r="R129">
        <f>VLOOKUP($A129,ciexyz31_1[],4,FALSE)</f>
        <v>0.81295010000000001</v>
      </c>
    </row>
    <row r="130" spans="1:20" x14ac:dyDescent="0.35">
      <c r="A130" s="6">
        <v>481</v>
      </c>
      <c r="B130" s="7">
        <f>P130/(P130+Q130+R130)</f>
        <v>8.7082431727096427E-2</v>
      </c>
      <c r="C130" s="7">
        <f>Q130/(P130+Q130+R130)</f>
        <v>0.14431658268023254</v>
      </c>
      <c r="D130">
        <f>IF(C130=0,0,B130/C130)</f>
        <v>0.60341251233787951</v>
      </c>
      <c r="E130" s="13">
        <v>1</v>
      </c>
      <c r="F130">
        <f>IF(C130=0,0,(1-B130-C130)/C130)</f>
        <v>5.3257981260246998</v>
      </c>
      <c r="G130">
        <f>C130/$C$5</f>
        <v>0.43862556282363546</v>
      </c>
      <c r="H130">
        <f>IF($C$5&gt;$B$1,116*POWER(G130,1/3)-16,B$2*G130)</f>
        <v>72.13653420216167</v>
      </c>
      <c r="I130">
        <f>13*H130*(N130-$N$5)</f>
        <v>-113.84747098791388</v>
      </c>
      <c r="J130">
        <f>13*H130*(O130-$O$5)</f>
        <v>-171.94005090796213</v>
      </c>
      <c r="K130">
        <f>H130</f>
        <v>72.13653420216167</v>
      </c>
      <c r="L130">
        <f>SQRT(I130^2+J130^2)</f>
        <v>206.21500371354287</v>
      </c>
      <c r="M130">
        <f t="shared" si="1"/>
        <v>236.49007577528403</v>
      </c>
      <c r="N130">
        <f>4*B130/(12*C130-2*B130+3)</f>
        <v>7.642775112514015E-2</v>
      </c>
      <c r="O130">
        <f>9*C130/(12*C130-2*B130+3)</f>
        <v>0.28498321880219046</v>
      </c>
      <c r="P130">
        <f>VLOOKUP($A130,ciexyz31_1[],2,FALSE)</f>
        <v>8.7299550000000004E-2</v>
      </c>
      <c r="Q130">
        <f>VLOOKUP($A130,ciexyz31_1[],3,FALSE)</f>
        <v>0.14467640000000001</v>
      </c>
      <c r="R130">
        <f>VLOOKUP($A130,ciexyz31_1[],4,FALSE)</f>
        <v>0.77051729999999996</v>
      </c>
    </row>
    <row r="131" spans="1:20" x14ac:dyDescent="0.35">
      <c r="A131" s="6">
        <v>482</v>
      </c>
      <c r="B131" s="7">
        <f>P131/(P131+Q131+R131)</f>
        <v>8.2679534481970976E-2</v>
      </c>
      <c r="C131" s="7">
        <f>Q131/(P131+Q131+R131)</f>
        <v>0.15686595807723955</v>
      </c>
      <c r="D131">
        <f>IF(C131=0,0,B131/C131)</f>
        <v>0.52707123645820109</v>
      </c>
      <c r="E131" s="13">
        <v>1</v>
      </c>
      <c r="F131">
        <f>IF(C131=0,0,(1-B131-C131)/C131)</f>
        <v>4.847798188733516</v>
      </c>
      <c r="G131">
        <f>C131/$C$5</f>
        <v>0.47676724234769791</v>
      </c>
      <c r="H131">
        <f>IF($C$5&gt;$B$1,116*POWER(G131,1/3)-16,B$2*G131)</f>
        <v>74.620570511518352</v>
      </c>
      <c r="I131">
        <f>13*H131*(N131-$N$5)</f>
        <v>-123.89503803619834</v>
      </c>
      <c r="J131">
        <f>13*H131*(O131-$O$5)</f>
        <v>-163.97551553853117</v>
      </c>
      <c r="K131">
        <f>H131</f>
        <v>74.620570511518352</v>
      </c>
      <c r="L131">
        <f>SQRT(I131^2+J131^2)</f>
        <v>205.51873429475503</v>
      </c>
      <c r="M131">
        <f t="shared" si="1"/>
        <v>232.92638699107198</v>
      </c>
      <c r="N131">
        <f>4*B131/(12*C131-2*B131+3)</f>
        <v>7.011148279739636E-2</v>
      </c>
      <c r="O131">
        <f>9*C131/(12*C131-2*B131+3)</f>
        <v>0.29929699323793801</v>
      </c>
      <c r="P131">
        <f>VLOOKUP($A131,ciexyz31_1[],2,FALSE)</f>
        <v>7.9308039999999996E-2</v>
      </c>
      <c r="Q131">
        <f>VLOOKUP($A131,ciexyz31_1[],3,FALSE)</f>
        <v>0.1504693</v>
      </c>
      <c r="R131">
        <f>VLOOKUP($A131,ciexyz31_1[],4,FALSE)</f>
        <v>0.7294448</v>
      </c>
    </row>
    <row r="132" spans="1:20" x14ac:dyDescent="0.35">
      <c r="A132" s="6">
        <v>483</v>
      </c>
      <c r="B132" s="7">
        <f>P132/(P132+Q132+R132)</f>
        <v>7.811598573330121E-2</v>
      </c>
      <c r="C132" s="7">
        <f>Q132/(P132+Q132+R132)</f>
        <v>0.17042048647650457</v>
      </c>
      <c r="D132">
        <f>IF(C132=0,0,B132/C132)</f>
        <v>0.4583720381767063</v>
      </c>
      <c r="E132" s="13">
        <v>1</v>
      </c>
      <c r="F132">
        <f>IF(C132=0,0,(1-B132-C132)/C132)</f>
        <v>4.4094670971015946</v>
      </c>
      <c r="G132">
        <f>C132/$C$5</f>
        <v>0.51796391245670348</v>
      </c>
      <c r="H132">
        <f>IF($C$5&gt;$B$1,116*POWER(G132,1/3)-16,B$2*G132)</f>
        <v>77.158929661381833</v>
      </c>
      <c r="I132">
        <f>13*H132*(N132-$N$5)</f>
        <v>-134.32598553275767</v>
      </c>
      <c r="J132">
        <f>13*H132*(O132-$O$5)</f>
        <v>-155.07274394337787</v>
      </c>
      <c r="K132">
        <f>H132</f>
        <v>77.158929661381833</v>
      </c>
      <c r="L132">
        <f>SQRT(I132^2+J132^2)</f>
        <v>205.16097656102892</v>
      </c>
      <c r="M132">
        <f t="shared" si="1"/>
        <v>229.10047263782138</v>
      </c>
      <c r="N132">
        <f>4*B132/(12*C132-2*B132+3)</f>
        <v>6.391406003206862E-2</v>
      </c>
      <c r="O132">
        <f>9*C132/(12*C132-2*B132+3)</f>
        <v>0.31373343724059305</v>
      </c>
      <c r="P132">
        <f>VLOOKUP($A132,ciexyz31_1[],2,FALSE)</f>
        <v>7.1717760000000005E-2</v>
      </c>
      <c r="Q132">
        <f>VLOOKUP($A132,ciexyz31_1[],3,FALSE)</f>
        <v>0.15646189999999999</v>
      </c>
      <c r="R132">
        <f>VLOOKUP($A132,ciexyz31_1[],4,FALSE)</f>
        <v>0.68991360000000002</v>
      </c>
    </row>
    <row r="133" spans="1:20" x14ac:dyDescent="0.35">
      <c r="A133" s="6">
        <v>484</v>
      </c>
      <c r="B133" s="7">
        <f>P133/(P133+Q133+R133)</f>
        <v>7.3437259904749766E-2</v>
      </c>
      <c r="C133" s="7">
        <f>Q133/(P133+Q133+R133)</f>
        <v>0.18503188052711952</v>
      </c>
      <c r="D133">
        <f>IF(C133=0,0,B133/C133)</f>
        <v>0.39688976675555271</v>
      </c>
      <c r="E133" s="13">
        <v>1</v>
      </c>
      <c r="F133">
        <f>IF(C133=0,0,(1-B133-C133)/C133)</f>
        <v>4.0075843009088743</v>
      </c>
      <c r="G133">
        <f>C133/$C$5</f>
        <v>0.56237274490036937</v>
      </c>
      <c r="H133">
        <f>IF($C$5&gt;$B$1,116*POWER(G133,1/3)-16,B$2*G133)</f>
        <v>79.748668680537619</v>
      </c>
      <c r="I133">
        <f>13*H133*(N133-$N$5)</f>
        <v>-145.07088098986708</v>
      </c>
      <c r="J133">
        <f>13*H133*(O133-$O$5)</f>
        <v>-145.24658170179194</v>
      </c>
      <c r="K133">
        <f>H133</f>
        <v>79.748668680537619</v>
      </c>
      <c r="L133">
        <f>SQRT(I133^2+J133^2)</f>
        <v>205.28548416103729</v>
      </c>
      <c r="M133">
        <f t="shared" si="1"/>
        <v>225.03467551668555</v>
      </c>
      <c r="N133">
        <f>4*B133/(12*C133-2*B133+3)</f>
        <v>5.7898605250211753E-2</v>
      </c>
      <c r="O133">
        <f>9*C133/(12*C133-2*B133+3)</f>
        <v>0.32823184855056198</v>
      </c>
      <c r="P133">
        <f>VLOOKUP($A133,ciexyz31_1[],2,FALSE)</f>
        <v>6.4580990000000005E-2</v>
      </c>
      <c r="Q133">
        <f>VLOOKUP($A133,ciexyz31_1[],3,FALSE)</f>
        <v>0.16271769999999999</v>
      </c>
      <c r="R133">
        <f>VLOOKUP($A133,ciexyz31_1[],4,FALSE)</f>
        <v>0.65210489999999999</v>
      </c>
    </row>
    <row r="134" spans="1:20" x14ac:dyDescent="0.35">
      <c r="A134" s="6">
        <v>485</v>
      </c>
      <c r="B134" s="7">
        <f>P134/(P134+Q134+R134)</f>
        <v>6.870592129105553E-2</v>
      </c>
      <c r="C134" s="7">
        <f>Q134/(P134+Q134+R134)</f>
        <v>0.20072321772810223</v>
      </c>
      <c r="D134">
        <f>IF(C134=0,0,B134/C134)</f>
        <v>0.34229184878913171</v>
      </c>
      <c r="E134" s="13">
        <v>1</v>
      </c>
      <c r="F134">
        <f>IF(C134=0,0,(1-B134-C134)/C134)</f>
        <v>3.6396928529238037</v>
      </c>
      <c r="G134">
        <f>C134/$C$5</f>
        <v>0.61006387978877341</v>
      </c>
      <c r="H134">
        <f>IF($C$5&gt;$B$1,116*POWER(G134,1/3)-16,B$2*G134)</f>
        <v>82.382176612222551</v>
      </c>
      <c r="I134">
        <f>13*H134*(N134-$N$5)</f>
        <v>-156.03287827541888</v>
      </c>
      <c r="J134">
        <f>13*H134*(O134-$O$5)</f>
        <v>-134.53875630661486</v>
      </c>
      <c r="K134">
        <f>H134</f>
        <v>82.382176612222551</v>
      </c>
      <c r="L134">
        <f>SQRT(I134^2+J134^2)</f>
        <v>206.02654210426962</v>
      </c>
      <c r="M134">
        <f t="shared" si="1"/>
        <v>220.76943017304293</v>
      </c>
      <c r="N134">
        <f>4*B134/(12*C134-2*B134+3)</f>
        <v>5.2136174689586992E-2</v>
      </c>
      <c r="O134">
        <f>9*C134/(12*C134-2*B134+3)</f>
        <v>0.34270869571257928</v>
      </c>
      <c r="P134">
        <f>VLOOKUP($A134,ciexyz31_1[],2,FALSE)</f>
        <v>5.7950010000000003E-2</v>
      </c>
      <c r="Q134">
        <f>VLOOKUP($A134,ciexyz31_1[],3,FALSE)</f>
        <v>0.16930000000000001</v>
      </c>
      <c r="R134">
        <f>VLOOKUP($A134,ciexyz31_1[],4,FALSE)</f>
        <v>0.61619999999999997</v>
      </c>
    </row>
    <row r="135" spans="1:20" x14ac:dyDescent="0.35">
      <c r="A135" s="6">
        <v>486</v>
      </c>
      <c r="B135" s="7">
        <f>P135/(P135+Q135+R135)</f>
        <v>6.3993023686906653E-2</v>
      </c>
      <c r="C135" s="7">
        <f>Q135/(P135+Q135+R135)</f>
        <v>0.21746760540506083</v>
      </c>
      <c r="D135">
        <f>IF(C135=0,0,B135/C135)</f>
        <v>0.29426462653005986</v>
      </c>
      <c r="E135" s="13">
        <v>1</v>
      </c>
      <c r="F135">
        <f>IF(C135=0,0,(1-B135-C135)/C135)</f>
        <v>3.3041214095757501</v>
      </c>
      <c r="G135">
        <f>C135/$C$5</f>
        <v>0.66095558143900324</v>
      </c>
      <c r="H135">
        <f>IF($C$5&gt;$B$1,116*POWER(G135,1/3)-16,B$2*G135)</f>
        <v>85.045136289142434</v>
      </c>
      <c r="I135">
        <f>13*H135*(N135-$N$5)</f>
        <v>-167.09071425075771</v>
      </c>
      <c r="J135">
        <f>13*H135*(O135-$O$5)</f>
        <v>-123.03327005117532</v>
      </c>
      <c r="K135">
        <f>H135</f>
        <v>85.045136289142434</v>
      </c>
      <c r="L135">
        <f>SQRT(I135^2+J135^2)</f>
        <v>207.50058392282611</v>
      </c>
      <c r="M135">
        <f t="shared" si="1"/>
        <v>216.36518920144502</v>
      </c>
      <c r="N135">
        <f>4*B135/(12*C135-2*B135+3)</f>
        <v>4.6696387401869571E-2</v>
      </c>
      <c r="O135">
        <f>9*C135/(12*C135-2*B135+3)</f>
        <v>0.35704893548757444</v>
      </c>
      <c r="P135">
        <f>VLOOKUP($A135,ciexyz31_1[],2,FALSE)</f>
        <v>5.1862110000000003E-2</v>
      </c>
      <c r="Q135">
        <f>VLOOKUP($A135,ciexyz31_1[],3,FALSE)</f>
        <v>0.17624310000000001</v>
      </c>
      <c r="R135">
        <f>VLOOKUP($A135,ciexyz31_1[],4,FALSE)</f>
        <v>0.58232859999999997</v>
      </c>
    </row>
    <row r="136" spans="1:20" x14ac:dyDescent="0.35">
      <c r="A136" s="6">
        <v>487</v>
      </c>
      <c r="B136" s="7">
        <f>P136/(P136+Q136+R136)</f>
        <v>5.931582798062307E-2</v>
      </c>
      <c r="C136" s="7">
        <f>Q136/(P136+Q136+R136)</f>
        <v>0.23525374024124548</v>
      </c>
      <c r="D136">
        <f>IF(C136=0,0,B136/C136)</f>
        <v>0.2521355363778553</v>
      </c>
      <c r="E136" s="13">
        <v>1</v>
      </c>
      <c r="F136">
        <f>IF(C136=0,0,(1-B136-C136)/C136)</f>
        <v>2.9985939056898063</v>
      </c>
      <c r="G136">
        <f>C136/$C$5</f>
        <v>0.71501349535361225</v>
      </c>
      <c r="H136">
        <f>IF($C$5&gt;$B$1,116*POWER(G136,1/3)-16,B$2*G136)</f>
        <v>87.72801542696034</v>
      </c>
      <c r="I136">
        <f>13*H136*(N136-$N$5)</f>
        <v>-178.18214695572632</v>
      </c>
      <c r="J136">
        <f>13*H136*(O136-$O$5)</f>
        <v>-110.81465186496807</v>
      </c>
      <c r="K136">
        <f>H136</f>
        <v>87.72801542696034</v>
      </c>
      <c r="L136">
        <f>SQRT(I136^2+J136^2)</f>
        <v>209.83032326550452</v>
      </c>
      <c r="M136">
        <f t="shared" si="1"/>
        <v>211.87821682188996</v>
      </c>
      <c r="N136">
        <f>4*B136/(12*C136-2*B136+3)</f>
        <v>4.1592939095337719E-2</v>
      </c>
      <c r="O136">
        <f>9*C136/(12*C136-2*B136+3)</f>
        <v>0.37116589874210698</v>
      </c>
      <c r="P136">
        <f>VLOOKUP($A136,ciexyz31_1[],2,FALSE)</f>
        <v>4.628152E-2</v>
      </c>
      <c r="Q136">
        <f>VLOOKUP($A136,ciexyz31_1[],3,FALSE)</f>
        <v>0.1835581</v>
      </c>
      <c r="R136">
        <f>VLOOKUP($A136,ciexyz31_1[],4,FALSE)</f>
        <v>0.55041620000000002</v>
      </c>
    </row>
    <row r="137" spans="1:20" x14ac:dyDescent="0.35">
      <c r="A137" s="6">
        <v>488</v>
      </c>
      <c r="B137" s="7">
        <f>P137/(P137+Q137+R137)</f>
        <v>5.4666522876195216E-2</v>
      </c>
      <c r="C137" s="7">
        <f>Q137/(P137+Q137+R137)</f>
        <v>0.25409559074702476</v>
      </c>
      <c r="D137">
        <f>IF(C137=0,0,B137/C137)</f>
        <v>0.21514156430451681</v>
      </c>
      <c r="E137" s="13">
        <v>1</v>
      </c>
      <c r="F137">
        <f>IF(C137=0,0,(1-B137-C137)/C137)</f>
        <v>2.7203852075692656</v>
      </c>
      <c r="G137">
        <f>C137/$C$5</f>
        <v>0.77228007643007957</v>
      </c>
      <c r="H137">
        <f>IF($C$5&gt;$B$1,116*POWER(G137,1/3)-16,B$2*G137)</f>
        <v>90.426455787908068</v>
      </c>
      <c r="I137">
        <f>13*H137*(N137-$N$5)</f>
        <v>-189.28117344011471</v>
      </c>
      <c r="J137">
        <f>13*H137*(O137-$O$5)</f>
        <v>-97.95430885332533</v>
      </c>
      <c r="K137">
        <f>H137</f>
        <v>90.426455787908068</v>
      </c>
      <c r="L137">
        <f>SQRT(I137^2+J137^2)</f>
        <v>213.12533693064142</v>
      </c>
      <c r="M137">
        <f t="shared" si="1"/>
        <v>207.36187558949234</v>
      </c>
      <c r="N137">
        <f>4*B137/(12*C137-2*B137+3)</f>
        <v>3.6813625799392687E-2</v>
      </c>
      <c r="O137">
        <f>9*C137/(12*C137-2*B137+3)</f>
        <v>0.38500537223664011</v>
      </c>
      <c r="P137">
        <f>VLOOKUP($A137,ciexyz31_1[],2,FALSE)</f>
        <v>4.1150880000000001E-2</v>
      </c>
      <c r="Q137">
        <f>VLOOKUP($A137,ciexyz31_1[],3,FALSE)</f>
        <v>0.19127350000000001</v>
      </c>
      <c r="R137">
        <f>VLOOKUP($A137,ciexyz31_1[],4,FALSE)</f>
        <v>0.52033759999999996</v>
      </c>
    </row>
    <row r="138" spans="1:20" x14ac:dyDescent="0.35">
      <c r="A138" s="6">
        <v>489</v>
      </c>
      <c r="B138" s="7">
        <f>P138/(P138+Q138+R138)</f>
        <v>5.003149705811967E-2</v>
      </c>
      <c r="C138" s="7">
        <f>Q138/(P138+Q138+R138)</f>
        <v>0.27400180321980216</v>
      </c>
      <c r="D138">
        <f>IF(C138=0,0,B138/C138)</f>
        <v>0.1825955029134782</v>
      </c>
      <c r="E138" s="13">
        <v>1</v>
      </c>
      <c r="F138">
        <f>IF(C138=0,0,(1-B138-C138)/C138)</f>
        <v>2.4670155151490838</v>
      </c>
      <c r="G138">
        <f>C138/$C$5</f>
        <v>0.83278160361012155</v>
      </c>
      <c r="H138">
        <f>IF($C$5&gt;$B$1,116*POWER(G138,1/3)-16,B$2*G138)</f>
        <v>93.13608326539071</v>
      </c>
      <c r="I138">
        <f>13*H138*(N138-$N$5)</f>
        <v>-200.3680599150733</v>
      </c>
      <c r="J138">
        <f>13*H138*(O138-$O$5)</f>
        <v>-84.528185664004766</v>
      </c>
      <c r="K138">
        <f>H138</f>
        <v>93.13608326539071</v>
      </c>
      <c r="L138">
        <f>SQRT(I138^2+J138^2)</f>
        <v>217.46809790352899</v>
      </c>
      <c r="M138">
        <f t="shared" ref="M138:M201" si="2">IF(ATAN2(I138,J138)&gt;=0,DEGREES(ATAN2(I138,J138)),DEGREES(ATAN2(I138,J138))+360)</f>
        <v>202.87315793814105</v>
      </c>
      <c r="N138">
        <f>4*B138/(12*C138-2*B138+3)</f>
        <v>3.234119678703147E-2</v>
      </c>
      <c r="O138">
        <f>9*C138/(12*C138-2*B138+3)</f>
        <v>0.39851853747625615</v>
      </c>
      <c r="P138">
        <f>VLOOKUP($A138,ciexyz31_1[],2,FALSE)</f>
        <v>3.641283E-2</v>
      </c>
      <c r="Q138">
        <f>VLOOKUP($A138,ciexyz31_1[],3,FALSE)</f>
        <v>0.19941800000000001</v>
      </c>
      <c r="R138">
        <f>VLOOKUP($A138,ciexyz31_1[],4,FALSE)</f>
        <v>0.4919673</v>
      </c>
    </row>
    <row r="139" spans="1:20" x14ac:dyDescent="0.35">
      <c r="A139" s="6">
        <v>490</v>
      </c>
      <c r="B139" s="7">
        <f>P139/(P139+Q139+R139)</f>
        <v>4.5390734674777722E-2</v>
      </c>
      <c r="C139" s="7">
        <f>Q139/(P139+Q139+R139)</f>
        <v>0.2949759646062875</v>
      </c>
      <c r="D139">
        <f>IF(C139=0,0,B139/C139)</f>
        <v>0.15387943466974327</v>
      </c>
      <c r="E139" s="13">
        <v>1</v>
      </c>
      <c r="F139">
        <f>IF(C139=0,0,(1-B139-C139)/C139)</f>
        <v>2.2362272858379</v>
      </c>
      <c r="G139">
        <f>C139/$C$5</f>
        <v>0.89652897880459403</v>
      </c>
      <c r="H139">
        <f>IF($C$5&gt;$B$1,116*POWER(G139,1/3)-16,B$2*G139)</f>
        <v>95.85260417529328</v>
      </c>
      <c r="I139">
        <f>13*H139*(N139-$N$5)</f>
        <v>-211.42988438919903</v>
      </c>
      <c r="J139">
        <f>13*H139*(O139-$O$5)</f>
        <v>-70.614966998336911</v>
      </c>
      <c r="K139">
        <f>H139</f>
        <v>95.85260417529328</v>
      </c>
      <c r="L139">
        <f>SQRT(I139^2+J139^2)</f>
        <v>222.9104519240995</v>
      </c>
      <c r="M139">
        <f t="shared" si="2"/>
        <v>198.46868203520791</v>
      </c>
      <c r="N139">
        <f>4*B139/(12*C139-2*B139+3)</f>
        <v>2.8153962861571947E-2</v>
      </c>
      <c r="O139">
        <f>9*C139/(12*C139-2*B139+3)</f>
        <v>0.41166265378145717</v>
      </c>
      <c r="P139">
        <f>VLOOKUP($A139,ciexyz31_1[],2,FALSE)</f>
        <v>3.2009999999999997E-2</v>
      </c>
      <c r="Q139">
        <f>VLOOKUP($A139,ciexyz31_1[],3,FALSE)</f>
        <v>0.20802000000000001</v>
      </c>
      <c r="R139">
        <f>VLOOKUP($A139,ciexyz31_1[],4,FALSE)</f>
        <v>0.46517999999999998</v>
      </c>
    </row>
    <row r="140" spans="1:20" x14ac:dyDescent="0.35">
      <c r="A140" s="6">
        <v>491</v>
      </c>
      <c r="B140" s="7">
        <f>P140/(P140+Q140+R140)</f>
        <v>4.0757315336025356E-2</v>
      </c>
      <c r="C140" s="7">
        <f>Q140/(P140+Q140+R140)</f>
        <v>0.31698108083999443</v>
      </c>
      <c r="D140">
        <f>IF(C140=0,0,B140/C140)</f>
        <v>0.12857964654552623</v>
      </c>
      <c r="E140" s="13">
        <v>1</v>
      </c>
      <c r="F140">
        <f>IF(C140=0,0,(1-B140-C140)/C140)</f>
        <v>2.0261827681387103</v>
      </c>
      <c r="G140">
        <f>C140/$C$5</f>
        <v>0.96340976487749819</v>
      </c>
      <c r="H140">
        <f>IF($C$5&gt;$B$1,116*POWER(G140,1/3)-16,B$2*G140)</f>
        <v>98.567561770680413</v>
      </c>
      <c r="I140">
        <f>13*H140*(N140-$N$5)</f>
        <v>-222.41817715764998</v>
      </c>
      <c r="J140">
        <f>13*H140*(O140-$O$5)</f>
        <v>-56.312162103103496</v>
      </c>
      <c r="K140">
        <f>H140</f>
        <v>98.567561770680413</v>
      </c>
      <c r="L140">
        <f>SQRT(I140^2+J140^2)</f>
        <v>229.43605891589488</v>
      </c>
      <c r="M140">
        <f t="shared" si="2"/>
        <v>194.2076770478823</v>
      </c>
      <c r="N140">
        <f>4*B140/(12*C140-2*B140+3)</f>
        <v>2.4252156509424118E-2</v>
      </c>
      <c r="O140">
        <f>9*C140/(12*C140-2*B140+3)</f>
        <v>0.42438561321510238</v>
      </c>
      <c r="P140">
        <f>VLOOKUP($A140,ciexyz31_1[],2,FALSE)</f>
        <v>2.79172E-2</v>
      </c>
      <c r="Q140">
        <f>VLOOKUP($A140,ciexyz31_1[],3,FALSE)</f>
        <v>0.2171199</v>
      </c>
      <c r="R140">
        <f>VLOOKUP($A140,ciexyz31_1[],4,FALSE)</f>
        <v>0.4399246</v>
      </c>
    </row>
    <row r="141" spans="1:20" x14ac:dyDescent="0.35">
      <c r="A141" s="6">
        <v>492</v>
      </c>
      <c r="B141" s="7">
        <f>P141/(P141+Q141+R141)</f>
        <v>3.619510915393985E-2</v>
      </c>
      <c r="C141" s="7">
        <f>Q141/(P141+Q141+R141)</f>
        <v>0.33989993441394173</v>
      </c>
      <c r="D141">
        <f>IF(C141=0,0,B141/C141)</f>
        <v>0.10648754380123007</v>
      </c>
      <c r="E141" s="13">
        <v>1</v>
      </c>
      <c r="F141">
        <f>IF(C141=0,0,(1-B141-C141)/C141)</f>
        <v>1.8355548008794427</v>
      </c>
      <c r="G141">
        <f>C141/$C$5</f>
        <v>1.033067699270384</v>
      </c>
      <c r="H141">
        <f>IF($C$5&gt;$B$1,116*POWER(G141,1/3)-16,B$2*G141)</f>
        <v>101.26477739732537</v>
      </c>
      <c r="I141">
        <f>13*H141*(N141-$N$5)</f>
        <v>-233.22805728679717</v>
      </c>
      <c r="J141">
        <f>13*H141*(O141-$O$5)</f>
        <v>-41.754539795577053</v>
      </c>
      <c r="K141">
        <f>H141</f>
        <v>101.26477739732537</v>
      </c>
      <c r="L141">
        <f>SQRT(I141^2+J141^2)</f>
        <v>236.93621145640438</v>
      </c>
      <c r="M141">
        <f t="shared" si="2"/>
        <v>190.15006542277777</v>
      </c>
      <c r="N141">
        <f>4*B141/(12*C141-2*B141+3)</f>
        <v>2.0664000164152152E-2</v>
      </c>
      <c r="O141">
        <f>9*C141/(12*C141-2*B141+3)</f>
        <v>0.4366144500067366</v>
      </c>
      <c r="P141">
        <f>VLOOKUP($A141,ciexyz31_1[],2,FALSE)</f>
        <v>2.41444E-2</v>
      </c>
      <c r="Q141">
        <f>VLOOKUP($A141,ciexyz31_1[],3,FALSE)</f>
        <v>0.22673450000000001</v>
      </c>
      <c r="R141">
        <f>VLOOKUP($A141,ciexyz31_1[],4,FALSE)</f>
        <v>0.41618359999999999</v>
      </c>
    </row>
    <row r="142" spans="1:20" x14ac:dyDescent="0.35">
      <c r="A142" s="6">
        <v>493</v>
      </c>
      <c r="B142" s="7">
        <f>P142/(P142+Q142+R142)</f>
        <v>3.1756470378920841E-2</v>
      </c>
      <c r="C142" s="7">
        <f>Q142/(P142+Q142+R142)</f>
        <v>0.36359769324634267</v>
      </c>
      <c r="D142">
        <f>IF(C142=0,0,B142/C142)</f>
        <v>8.7339581545159514E-2</v>
      </c>
      <c r="E142" s="13">
        <v>1</v>
      </c>
      <c r="F142">
        <f>IF(C142=0,0,(1-B142-C142)/C142)</f>
        <v>1.6629528943823089</v>
      </c>
      <c r="G142">
        <f>C142/$C$5</f>
        <v>1.105092982938249</v>
      </c>
      <c r="H142">
        <f>IF($C$5&gt;$B$1,116*POWER(G142,1/3)-16,B$2*G142)</f>
        <v>103.92901395850856</v>
      </c>
      <c r="I142">
        <f>13*H142*(N142-$N$5)</f>
        <v>-243.77192652937111</v>
      </c>
      <c r="J142">
        <f>13*H142*(O142-$O$5)</f>
        <v>-27.075751603513272</v>
      </c>
      <c r="K142">
        <f>H142</f>
        <v>103.92901395850856</v>
      </c>
      <c r="L142">
        <f>SQRT(I142^2+J142^2)</f>
        <v>245.27096951888998</v>
      </c>
      <c r="M142">
        <f t="shared" si="2"/>
        <v>186.33786583237361</v>
      </c>
      <c r="N142">
        <f>4*B142/(12*C142-2*B142+3)</f>
        <v>1.7401617655622224E-2</v>
      </c>
      <c r="O142">
        <f>9*C142/(12*C142-2*B142+3)</f>
        <v>0.44829204620021396</v>
      </c>
      <c r="P142">
        <f>VLOOKUP($A142,ciexyz31_1[],2,FALSE)</f>
        <v>2.0687000000000001E-2</v>
      </c>
      <c r="Q142">
        <f>VLOOKUP($A142,ciexyz31_1[],3,FALSE)</f>
        <v>0.23685709999999999</v>
      </c>
      <c r="R142">
        <f>VLOOKUP($A142,ciexyz31_1[],4,FALSE)</f>
        <v>0.39388220000000002</v>
      </c>
    </row>
    <row r="143" spans="1:20" x14ac:dyDescent="0.35">
      <c r="A143" s="6">
        <v>494</v>
      </c>
      <c r="B143" s="7">
        <f>P143/(P143+Q143+R143)</f>
        <v>2.7494190534784295E-2</v>
      </c>
      <c r="C143" s="7">
        <f>Q143/(P143+Q143+R143)</f>
        <v>0.38792132828082937</v>
      </c>
      <c r="D143">
        <f>IF(C143=0,0,B143/C143)</f>
        <v>7.0875686718829545E-2</v>
      </c>
      <c r="E143" s="13">
        <v>1</v>
      </c>
      <c r="F143">
        <f>IF(C143=0,0,(1-B143-C143)/C143)</f>
        <v>1.5069665897854059</v>
      </c>
      <c r="G143">
        <f>C143/$C$5</f>
        <v>1.1790205102450593</v>
      </c>
      <c r="H143">
        <f>IF($C$5&gt;$B$1,116*POWER(G143,1/3)-16,B$2*G143)</f>
        <v>106.54580318807953</v>
      </c>
      <c r="I143">
        <f>13*H143*(N143-$N$5)</f>
        <v>-253.96964794336776</v>
      </c>
      <c r="J143">
        <f>13*H143*(O143-$O$5)</f>
        <v>-12.404542765810151</v>
      </c>
      <c r="K143">
        <f>H143</f>
        <v>106.54580318807953</v>
      </c>
      <c r="L143">
        <f>SQRT(I143^2+J143^2)</f>
        <v>254.27240266632748</v>
      </c>
      <c r="M143">
        <f t="shared" si="2"/>
        <v>182.79625376262658</v>
      </c>
      <c r="N143">
        <f>4*B143/(12*C143-2*B143+3)</f>
        <v>1.4470497965380122E-2</v>
      </c>
      <c r="O143">
        <f>9*C143/(12*C143-2*B143+3)</f>
        <v>0.45937643682054691</v>
      </c>
      <c r="P143">
        <f>VLOOKUP($A143,ciexyz31_1[],2,FALSE)</f>
        <v>1.7540400000000001E-2</v>
      </c>
      <c r="Q143">
        <f>VLOOKUP($A143,ciexyz31_1[],3,FALSE)</f>
        <v>0.24748120000000001</v>
      </c>
      <c r="R143">
        <f>VLOOKUP($A143,ciexyz31_1[],4,FALSE)</f>
        <v>0.3729459</v>
      </c>
      <c r="S143">
        <f>ATAN2(I143,J143)</f>
        <v>-3.0927888187106793</v>
      </c>
      <c r="T143">
        <f>ATAN2(J143,I143)</f>
        <v>-1.6196001616740103</v>
      </c>
    </row>
    <row r="144" spans="1:20" x14ac:dyDescent="0.35">
      <c r="A144" s="6">
        <v>495</v>
      </c>
      <c r="B144" s="7">
        <f>P144/(P144+Q144+R144)</f>
        <v>2.3459942547079473E-2</v>
      </c>
      <c r="C144" s="7">
        <f>Q144/(P144+Q144+R144)</f>
        <v>0.41270347909352056</v>
      </c>
      <c r="D144">
        <f>IF(C144=0,0,B144/C144)</f>
        <v>5.6844547563805102E-2</v>
      </c>
      <c r="E144" s="13">
        <v>1</v>
      </c>
      <c r="F144">
        <f>IF(C144=0,0,(1-B144-C144)/C144)</f>
        <v>1.3662026295436969</v>
      </c>
      <c r="G144">
        <f>C144/$C$5</f>
        <v>1.254341617815089</v>
      </c>
      <c r="H144">
        <f>IF($C$5&gt;$B$1,116*POWER(G144,1/3)-16,B$2*G144)</f>
        <v>109.10171590467756</v>
      </c>
      <c r="I144">
        <f>13*H144*(N144-$N$5)</f>
        <v>-263.75021550909435</v>
      </c>
      <c r="J144">
        <f>13*H144*(O144-$O$5)</f>
        <v>2.1387563392830957</v>
      </c>
      <c r="K144">
        <f>H144</f>
        <v>109.10171590467756</v>
      </c>
      <c r="L144">
        <f>SQRT(I144^2+J144^2)</f>
        <v>263.75888697780886</v>
      </c>
      <c r="M144">
        <f t="shared" si="2"/>
        <v>179.53539743822969</v>
      </c>
      <c r="N144">
        <f>4*B144/(12*C144-2*B144+3)</f>
        <v>1.1870155038759688E-2</v>
      </c>
      <c r="O144">
        <f>9*C144/(12*C144-2*B144+3)</f>
        <v>0.46984011627906969</v>
      </c>
      <c r="P144">
        <f>VLOOKUP($A144,ciexyz31_1[],2,FALSE)</f>
        <v>1.47E-2</v>
      </c>
      <c r="Q144">
        <f>VLOOKUP($A144,ciexyz31_1[],3,FALSE)</f>
        <v>0.2586</v>
      </c>
      <c r="R144">
        <f>VLOOKUP($A144,ciexyz31_1[],4,FALSE)</f>
        <v>0.3533</v>
      </c>
      <c r="S144">
        <f>ATAN2(I144,J144)</f>
        <v>3.133483809173701</v>
      </c>
      <c r="T144">
        <f>ATAN2(J144,I144)</f>
        <v>-1.5626874823788044</v>
      </c>
    </row>
    <row r="145" spans="1:18" x14ac:dyDescent="0.35">
      <c r="A145" s="6">
        <v>496</v>
      </c>
      <c r="B145" s="7">
        <f>P145/(P145+Q145+R145)</f>
        <v>1.9704636302953663E-2</v>
      </c>
      <c r="C145" s="7">
        <f>Q145/(P145+Q145+R145)</f>
        <v>0.43775588865207382</v>
      </c>
      <c r="D145">
        <f>IF(C145=0,0,B145/C145)</f>
        <v>4.5012841206151788E-2</v>
      </c>
      <c r="E145" s="13">
        <v>1</v>
      </c>
      <c r="F145">
        <f>IF(C145=0,0,(1-B145-C145)/C145)</f>
        <v>1.2393653383294179</v>
      </c>
      <c r="G145">
        <f>C145/$C$5</f>
        <v>1.3304841306062667</v>
      </c>
      <c r="H145">
        <f>IF($C$5&gt;$B$1,116*POWER(G145,1/3)-16,B$2*G145)</f>
        <v>111.58351278722225</v>
      </c>
      <c r="I145">
        <f>13*H145*(N145-$N$5)</f>
        <v>-273.0486995360352</v>
      </c>
      <c r="J145">
        <f>13*H145*(O145-$O$5)</f>
        <v>16.438732322514987</v>
      </c>
      <c r="K145">
        <f>H145</f>
        <v>111.58351278722225</v>
      </c>
      <c r="L145">
        <f>SQRT(I145^2+J145^2)</f>
        <v>273.54309393346296</v>
      </c>
      <c r="M145">
        <f t="shared" si="2"/>
        <v>176.5547007003326</v>
      </c>
      <c r="N145">
        <f>4*B145/(12*C145-2*B145+3)</f>
        <v>9.5960304981743717E-3</v>
      </c>
      <c r="O145">
        <f>9*C145/(12*C145-2*B145+3)</f>
        <v>0.47966464773926648</v>
      </c>
      <c r="P145">
        <f>VLOOKUP($A145,ciexyz31_1[],2,FALSE)</f>
        <v>1.216179E-2</v>
      </c>
      <c r="Q145">
        <f>VLOOKUP($A145,ciexyz31_1[],3,FALSE)</f>
        <v>0.27018490000000001</v>
      </c>
      <c r="R145">
        <f>VLOOKUP($A145,ciexyz31_1[],4,FALSE)</f>
        <v>0.33485779999999998</v>
      </c>
    </row>
    <row r="146" spans="1:18" x14ac:dyDescent="0.35">
      <c r="A146" s="6">
        <v>497</v>
      </c>
      <c r="B146" s="7">
        <f>P146/(P146+Q146+R146)</f>
        <v>1.6268471267238335E-2</v>
      </c>
      <c r="C146" s="7">
        <f>Q146/(P146+Q146+R146)</f>
        <v>0.46295450798860593</v>
      </c>
      <c r="D146">
        <f>IF(C146=0,0,B146/C146)</f>
        <v>3.5140539699936843E-2</v>
      </c>
      <c r="E146" s="13">
        <v>1</v>
      </c>
      <c r="F146">
        <f>IF(C146=0,0,(1-B146-C146)/C146)</f>
        <v>1.1248989085488568</v>
      </c>
      <c r="G146">
        <f>C146/$C$5</f>
        <v>1.4070710230034829</v>
      </c>
      <c r="H146">
        <f>IF($C$5&gt;$B$1,116*POWER(G146,1/3)-16,B$2*G146)</f>
        <v>113.98602476045204</v>
      </c>
      <c r="I146">
        <f>13*H146*(N146-$N$5)</f>
        <v>-281.83337441726604</v>
      </c>
      <c r="J146">
        <f>13*H146*(O146-$O$5)</f>
        <v>30.431955468615357</v>
      </c>
      <c r="K146">
        <f>H146</f>
        <v>113.98602476045204</v>
      </c>
      <c r="L146">
        <f>SQRT(I146^2+J146^2)</f>
        <v>283.47161206912176</v>
      </c>
      <c r="M146">
        <f t="shared" si="2"/>
        <v>173.8371631166948</v>
      </c>
      <c r="N146">
        <f>4*B146/(12*C146-2*B146+3)</f>
        <v>7.6351657417598438E-3</v>
      </c>
      <c r="O146">
        <f>9*C146/(12*C146-2*B146+3)</f>
        <v>0.48886906876363434</v>
      </c>
      <c r="P146">
        <f>VLOOKUP($A146,ciexyz31_1[],2,FALSE)</f>
        <v>9.9199600000000002E-3</v>
      </c>
      <c r="Q146">
        <f>VLOOKUP($A146,ciexyz31_1[],3,FALSE)</f>
        <v>0.28229389999999999</v>
      </c>
      <c r="R146">
        <f>VLOOKUP($A146,ciexyz31_1[],4,FALSE)</f>
        <v>0.3175521</v>
      </c>
    </row>
    <row r="147" spans="1:18" x14ac:dyDescent="0.35">
      <c r="A147" s="6">
        <v>498</v>
      </c>
      <c r="B147" s="7">
        <f>P147/(P147+Q147+R147)</f>
        <v>1.3183041153080763E-2</v>
      </c>
      <c r="C147" s="7">
        <f>Q147/(P147+Q147+R147)</f>
        <v>0.48820706841228018</v>
      </c>
      <c r="D147">
        <f>IF(C147=0,0,B147/C147)</f>
        <v>2.7002970677900907E-2</v>
      </c>
      <c r="E147" s="13">
        <v>1</v>
      </c>
      <c r="F147">
        <f>IF(C147=0,0,(1-B147-C147)/C147)</f>
        <v>1.0213082167290006</v>
      </c>
      <c r="G147">
        <f>C147/$C$5</f>
        <v>1.4838218601066202</v>
      </c>
      <c r="H147">
        <f>IF($C$5&gt;$B$1,116*POWER(G147,1/3)-16,B$2*G147)</f>
        <v>116.30773788600465</v>
      </c>
      <c r="I147">
        <f>13*H147*(N147-$N$5)</f>
        <v>-290.09084540499646</v>
      </c>
      <c r="J147">
        <f>13*H147*(O147-$O$5)</f>
        <v>44.082013463553956</v>
      </c>
      <c r="K147">
        <f>H147</f>
        <v>116.30773788600465</v>
      </c>
      <c r="L147">
        <f>SQRT(I147^2+J147^2)</f>
        <v>293.42106689668094</v>
      </c>
      <c r="M147">
        <f t="shared" si="2"/>
        <v>171.35947446069875</v>
      </c>
      <c r="N147">
        <f>4*B147/(12*C147-2*B147+3)</f>
        <v>5.9704999641383627E-3</v>
      </c>
      <c r="O147">
        <f>9*C147/(12*C147-2*B147+3)</f>
        <v>0.49748692762553437</v>
      </c>
      <c r="P147">
        <f>VLOOKUP($A147,ciexyz31_1[],2,FALSE)</f>
        <v>7.9672400000000004E-3</v>
      </c>
      <c r="Q147">
        <f>VLOOKUP($A147,ciexyz31_1[],3,FALSE)</f>
        <v>0.29505049999999999</v>
      </c>
      <c r="R147">
        <f>VLOOKUP($A147,ciexyz31_1[],4,FALSE)</f>
        <v>0.30133749999999998</v>
      </c>
    </row>
    <row r="148" spans="1:18" x14ac:dyDescent="0.35">
      <c r="A148" s="6">
        <v>499</v>
      </c>
      <c r="B148" s="7">
        <f>P148/(P148+Q148+R148)</f>
        <v>1.0475700683125562E-2</v>
      </c>
      <c r="C148" s="7">
        <f>Q148/(P148+Q148+R148)</f>
        <v>0.51340424516021199</v>
      </c>
      <c r="D148">
        <f>IF(C148=0,0,B148/C148)</f>
        <v>2.0404390462054972E-2</v>
      </c>
      <c r="E148" s="13">
        <v>1</v>
      </c>
      <c r="F148">
        <f>IF(C148=0,0,(1-B148-C148)/C148)</f>
        <v>0.92737849101361702</v>
      </c>
      <c r="G148">
        <f>C148/$C$5</f>
        <v>1.5604043680025896</v>
      </c>
      <c r="H148">
        <f>IF($C$5&gt;$B$1,116*POWER(G148,1/3)-16,B$2*G148)</f>
        <v>118.54587116027216</v>
      </c>
      <c r="I148">
        <f>13*H148*(N148-$N$5)</f>
        <v>-297.80892417914981</v>
      </c>
      <c r="J148">
        <f>13*H148*(O148-$O$5)</f>
        <v>57.34985543655845</v>
      </c>
      <c r="K148">
        <f>H148</f>
        <v>118.54587116027216</v>
      </c>
      <c r="L148">
        <f>SQRT(I148^2+J148^2)</f>
        <v>303.28066413692903</v>
      </c>
      <c r="M148">
        <f t="shared" si="2"/>
        <v>169.09983379314198</v>
      </c>
      <c r="N148">
        <f>4*B148/(12*C148-2*B148+3)</f>
        <v>4.5846021114967165E-3</v>
      </c>
      <c r="O148">
        <f>9*C148/(12*C148-2*B148+3)</f>
        <v>0.50554584171727956</v>
      </c>
      <c r="P148">
        <f>VLOOKUP($A148,ciexyz31_1[],2,FALSE)</f>
        <v>6.2963460000000004E-3</v>
      </c>
      <c r="Q148">
        <f>VLOOKUP($A148,ciexyz31_1[],3,FALSE)</f>
        <v>0.30857800000000002</v>
      </c>
      <c r="R148">
        <f>VLOOKUP($A148,ciexyz31_1[],4,FALSE)</f>
        <v>0.2861686</v>
      </c>
    </row>
    <row r="149" spans="1:18" x14ac:dyDescent="0.35">
      <c r="A149" s="6">
        <v>500</v>
      </c>
      <c r="B149" s="7">
        <f>P149/(P149+Q149+R149)</f>
        <v>8.1680280046674426E-3</v>
      </c>
      <c r="C149" s="7">
        <f>Q149/(P149+Q149+R149)</f>
        <v>0.53842307051175187</v>
      </c>
      <c r="D149">
        <f>IF(C149=0,0,B149/C149)</f>
        <v>1.5170278637770897E-2</v>
      </c>
      <c r="E149" s="13">
        <v>1</v>
      </c>
      <c r="F149">
        <f>IF(C149=0,0,(1-B149-C149)/C149)</f>
        <v>0.84210526315789513</v>
      </c>
      <c r="G149">
        <f>C149/$C$5</f>
        <v>1.6364448073422646</v>
      </c>
      <c r="H149">
        <f>IF($C$5&gt;$B$1,116*POWER(G149,1/3)-16,B$2*G149)</f>
        <v>120.69682998580382</v>
      </c>
      <c r="I149">
        <f>13*H149*(N149-$N$5)</f>
        <v>-304.97820483526192</v>
      </c>
      <c r="J149">
        <f>13*H149*(O149-$O$5)</f>
        <v>70.195370688403273</v>
      </c>
      <c r="K149">
        <f>H149</f>
        <v>120.69682998580382</v>
      </c>
      <c r="L149">
        <f>SQRT(I149^2+J149^2)</f>
        <v>312.95222557224497</v>
      </c>
      <c r="M149">
        <f t="shared" si="2"/>
        <v>167.03824589386628</v>
      </c>
      <c r="N149">
        <f>4*B149/(12*C149-2*B149+3)</f>
        <v>3.4592915512098692E-3</v>
      </c>
      <c r="O149">
        <f>9*C149/(12*C149-2*B149+3)</f>
        <v>0.5130694152738311</v>
      </c>
      <c r="P149">
        <f>VLOOKUP($A149,ciexyz31_1[],2,FALSE)</f>
        <v>4.8999999999999998E-3</v>
      </c>
      <c r="Q149">
        <f>VLOOKUP($A149,ciexyz31_1[],3,FALSE)</f>
        <v>0.32300000000000001</v>
      </c>
      <c r="R149">
        <f>VLOOKUP($A149,ciexyz31_1[],4,FALSE)</f>
        <v>0.27200000000000002</v>
      </c>
    </row>
    <row r="150" spans="1:18" x14ac:dyDescent="0.35">
      <c r="A150" s="6">
        <v>501</v>
      </c>
      <c r="B150" s="7">
        <f>P150/(P150+Q150+R150)</f>
        <v>6.2848515726400224E-3</v>
      </c>
      <c r="C150" s="7">
        <f>Q150/(P150+Q150+R150)</f>
        <v>0.56306845632161562</v>
      </c>
      <c r="D150">
        <f>IF(C150=0,0,B150/C150)</f>
        <v>1.1161789480620837E-2</v>
      </c>
      <c r="E150" s="13">
        <v>1</v>
      </c>
      <c r="F150">
        <f>IF(C150=0,0,(1-B150-C150)/C150)</f>
        <v>0.76482119939563076</v>
      </c>
      <c r="G150">
        <f>C150/$C$5</f>
        <v>1.7113502410844801</v>
      </c>
      <c r="H150">
        <f>IF($C$5&gt;$B$1,116*POWER(G150,1/3)-16,B$2*G150)</f>
        <v>122.75147950106489</v>
      </c>
      <c r="I150">
        <f>13*H150*(N150-$N$5)</f>
        <v>-311.57318940017694</v>
      </c>
      <c r="J150">
        <f>13*H150*(O150-$O$5)</f>
        <v>82.549044532314923</v>
      </c>
      <c r="K150">
        <f>H150</f>
        <v>122.75147950106489</v>
      </c>
      <c r="L150">
        <f>SQRT(I150^2+J150^2)</f>
        <v>322.32312530471131</v>
      </c>
      <c r="M150">
        <f t="shared" si="2"/>
        <v>165.16084018286151</v>
      </c>
      <c r="N150">
        <f>4*B150/(12*C150-2*B150+3)</f>
        <v>2.5799216683784335E-3</v>
      </c>
      <c r="O150">
        <f>9*C150/(12*C150-2*B150+3)</f>
        <v>0.5200621068807868</v>
      </c>
      <c r="P150">
        <f>VLOOKUP($A150,ciexyz31_1[],2,FALSE)</f>
        <v>3.777173E-3</v>
      </c>
      <c r="Q150">
        <f>VLOOKUP($A150,ciexyz31_1[],3,FALSE)</f>
        <v>0.33840209999999998</v>
      </c>
      <c r="R150">
        <f>VLOOKUP($A150,ciexyz31_1[],4,FALSE)</f>
        <v>0.25881710000000002</v>
      </c>
    </row>
    <row r="151" spans="1:18" x14ac:dyDescent="0.35">
      <c r="A151" s="6">
        <v>502</v>
      </c>
      <c r="B151" s="7">
        <f>P151/(P151+Q151+R151)</f>
        <v>4.8754299926907947E-3</v>
      </c>
      <c r="C151" s="7">
        <f>Q151/(P151+Q151+R151)</f>
        <v>0.58711643804460245</v>
      </c>
      <c r="D151">
        <f>IF(C151=0,0,B151/C151)</f>
        <v>8.3040257038765018E-3</v>
      </c>
      <c r="E151" s="13">
        <v>1</v>
      </c>
      <c r="F151">
        <f>IF(C151=0,0,(1-B151-C151)/C151)</f>
        <v>0.69493563035227257</v>
      </c>
      <c r="G151">
        <f>C151/$C$5</f>
        <v>1.7844399673108093</v>
      </c>
      <c r="H151">
        <f>IF($C$5&gt;$B$1,116*POWER(G151,1/3)-16,B$2*G151)</f>
        <v>124.6993107198133</v>
      </c>
      <c r="I151">
        <f>13*H151*(N151-$N$5)</f>
        <v>-317.54937083086861</v>
      </c>
      <c r="J151">
        <f>13*H151*(O151-$O$5)</f>
        <v>94.340598680223991</v>
      </c>
      <c r="K151">
        <f>H151</f>
        <v>124.6993107198133</v>
      </c>
      <c r="L151">
        <f>SQRT(I151^2+J151^2)</f>
        <v>331.26688858747053</v>
      </c>
      <c r="M151">
        <f t="shared" si="2"/>
        <v>163.45386583147877</v>
      </c>
      <c r="N151">
        <f>4*B151/(12*C151-2*B151+3)</f>
        <v>1.9432450287873507E-3</v>
      </c>
      <c r="O151">
        <f>9*C151/(12*C151-2*B151+3)</f>
        <v>0.52652791196569304</v>
      </c>
      <c r="P151">
        <f>VLOOKUP($A151,ciexyz31_1[],2,FALSE)</f>
        <v>2.94532E-3</v>
      </c>
      <c r="Q151">
        <f>VLOOKUP($A151,ciexyz31_1[],3,FALSE)</f>
        <v>0.3546858</v>
      </c>
      <c r="R151">
        <f>VLOOKUP($A151,ciexyz31_1[],4,FALSE)</f>
        <v>0.2464838</v>
      </c>
    </row>
    <row r="152" spans="1:18" x14ac:dyDescent="0.35">
      <c r="A152" s="6">
        <v>503</v>
      </c>
      <c r="B152" s="7">
        <f>P152/(P152+Q152+R152)</f>
        <v>3.9824253523528703E-3</v>
      </c>
      <c r="C152" s="7">
        <f>Q152/(P152+Q152+R152)</f>
        <v>0.61044749763867434</v>
      </c>
      <c r="D152">
        <f>IF(C152=0,0,B152/C152)</f>
        <v>6.5237802886532262E-3</v>
      </c>
      <c r="E152" s="13">
        <v>1</v>
      </c>
      <c r="F152">
        <f>IF(C152=0,0,(1-B152-C152)/C152)</f>
        <v>0.63161873625566545</v>
      </c>
      <c r="G152">
        <f>C152/$C$5</f>
        <v>1.8553507313800814</v>
      </c>
      <c r="H152">
        <f>IF($C$5&gt;$B$1,116*POWER(G152,1/3)-16,B$2*G152)</f>
        <v>126.53887578220886</v>
      </c>
      <c r="I152">
        <f>13*H152*(N152-$N$5)</f>
        <v>-322.89068081414814</v>
      </c>
      <c r="J152">
        <f>13*H152*(O152-$O$5)</f>
        <v>105.55790390892975</v>
      </c>
      <c r="K152">
        <f>H152</f>
        <v>126.53887578220886</v>
      </c>
      <c r="L152">
        <f>SQRT(I152^2+J152^2)</f>
        <v>339.70702499988272</v>
      </c>
      <c r="M152">
        <f t="shared" si="2"/>
        <v>161.89663950644274</v>
      </c>
      <c r="N152">
        <f>4*B152/(12*C152-2*B152+3)</f>
        <v>1.5439639349870003E-3</v>
      </c>
      <c r="O152">
        <f>9*C152/(12*C152-2*B152+3)</f>
        <v>0.5325008967213255</v>
      </c>
      <c r="P152">
        <f>VLOOKUP($A152,ciexyz31_1[],2,FALSE)</f>
        <v>2.4248799999999999E-3</v>
      </c>
      <c r="Q152">
        <f>VLOOKUP($A152,ciexyz31_1[],3,FALSE)</f>
        <v>0.37169859999999999</v>
      </c>
      <c r="R152">
        <f>VLOOKUP($A152,ciexyz31_1[],4,FALSE)</f>
        <v>0.2347718</v>
      </c>
    </row>
    <row r="153" spans="1:18" x14ac:dyDescent="0.35">
      <c r="A153" s="6">
        <v>504</v>
      </c>
      <c r="B153" s="7">
        <f>P153/(P153+Q153+R153)</f>
        <v>3.6363842254527679E-3</v>
      </c>
      <c r="C153" s="7">
        <f>Q153/(P153+Q153+R153)</f>
        <v>0.63301138275080437</v>
      </c>
      <c r="D153">
        <f>IF(C153=0,0,B153/C153)</f>
        <v>5.7445795202774293E-3</v>
      </c>
      <c r="E153" s="13">
        <v>1</v>
      </c>
      <c r="F153">
        <f>IF(C153=0,0,(1-B153-C153)/C153)</f>
        <v>0.57400584400988985</v>
      </c>
      <c r="G153">
        <f>C153/$C$5</f>
        <v>1.9239297998626357</v>
      </c>
      <c r="H153">
        <f>IF($C$5&gt;$B$1,116*POWER(G153,1/3)-16,B$2*G153)</f>
        <v>128.27388603528743</v>
      </c>
      <c r="I153">
        <f>13*H153*(N153-$N$5)</f>
        <v>-327.60191220341733</v>
      </c>
      <c r="J153">
        <f>13*H153*(O153-$O$5)</f>
        <v>116.22157937634914</v>
      </c>
      <c r="K153">
        <f>H153</f>
        <v>128.27388603528743</v>
      </c>
      <c r="L153">
        <f>SQRT(I153^2+J153^2)</f>
        <v>347.60677264988465</v>
      </c>
      <c r="M153">
        <f t="shared" si="2"/>
        <v>160.46711367103592</v>
      </c>
      <c r="N153">
        <f>4*B153/(12*C153-2*B153+3)</f>
        <v>1.3736636095060186E-3</v>
      </c>
      <c r="O153">
        <f>9*C153/(12*C153-2*B153+3)</f>
        <v>0.53802773736158094</v>
      </c>
      <c r="P153">
        <f>VLOOKUP($A153,ciexyz31_1[],2,FALSE)</f>
        <v>2.2362929999999999E-3</v>
      </c>
      <c r="Q153">
        <f>VLOOKUP($A153,ciexyz31_1[],3,FALSE)</f>
        <v>0.38928750000000001</v>
      </c>
      <c r="R153">
        <f>VLOOKUP($A153,ciexyz31_1[],4,FALSE)</f>
        <v>0.22345329999999999</v>
      </c>
    </row>
    <row r="154" spans="1:18" x14ac:dyDescent="0.35">
      <c r="A154" s="6">
        <v>505</v>
      </c>
      <c r="B154" s="7">
        <f>P154/(P154+Q154+R154)</f>
        <v>3.8585209003215433E-3</v>
      </c>
      <c r="C154" s="7">
        <f>Q154/(P154+Q154+R154)</f>
        <v>0.6548231511254019</v>
      </c>
      <c r="D154">
        <f>IF(C154=0,0,B154/C154)</f>
        <v>5.8924625583108275E-3</v>
      </c>
      <c r="E154" s="13">
        <v>1</v>
      </c>
      <c r="F154">
        <f>IF(C154=0,0,(1-B154-C154)/C154)</f>
        <v>0.52123741713724525</v>
      </c>
      <c r="G154">
        <f>C154/$C$5</f>
        <v>1.9902229381964682</v>
      </c>
      <c r="H154">
        <f>IF($C$5&gt;$B$1,116*POWER(G154,1/3)-16,B$2*G154)</f>
        <v>129.91229835338331</v>
      </c>
      <c r="I154">
        <f>13*H154*(N154-$N$5)</f>
        <v>-331.70385895892974</v>
      </c>
      <c r="J154">
        <f>13*H154*(O154-$O$5)</f>
        <v>126.37917621908275</v>
      </c>
      <c r="K154">
        <f>H154</f>
        <v>129.91229835338331</v>
      </c>
      <c r="L154">
        <f>SQRT(I154^2+J154^2)</f>
        <v>354.96358437177685</v>
      </c>
      <c r="M154">
        <f t="shared" si="2"/>
        <v>159.14315850305499</v>
      </c>
      <c r="N154">
        <f>4*B154/(12*C154-2*B154+3)</f>
        <v>1.4224751066856331E-3</v>
      </c>
      <c r="O154">
        <f>9*C154/(12*C154-2*B154+3)</f>
        <v>0.54316322901849223</v>
      </c>
      <c r="P154">
        <f>VLOOKUP($A154,ciexyz31_1[],2,FALSE)</f>
        <v>2.3999999999999998E-3</v>
      </c>
      <c r="Q154">
        <f>VLOOKUP($A154,ciexyz31_1[],3,FALSE)</f>
        <v>0.4073</v>
      </c>
      <c r="R154">
        <f>VLOOKUP($A154,ciexyz31_1[],4,FALSE)</f>
        <v>0.21229999999999999</v>
      </c>
    </row>
    <row r="155" spans="1:18" x14ac:dyDescent="0.35">
      <c r="A155" s="6">
        <v>506</v>
      </c>
      <c r="B155" s="7">
        <f>P155/(P155+Q155+R155)</f>
        <v>4.6457132325555262E-3</v>
      </c>
      <c r="C155" s="7">
        <f>Q155/(P155+Q155+R155)</f>
        <v>0.67589845859925257</v>
      </c>
      <c r="D155">
        <f>IF(C155=0,0,B155/C155)</f>
        <v>6.8733892990130623E-3</v>
      </c>
      <c r="E155" s="13">
        <v>1</v>
      </c>
      <c r="F155">
        <f>IF(C155=0,0,(1-B155-C155)/C155)</f>
        <v>0.47263878782952029</v>
      </c>
      <c r="G155">
        <f>C155/$C$5</f>
        <v>2.0542777296190282</v>
      </c>
      <c r="H155">
        <f>IF($C$5&gt;$B$1,116*POWER(G155,1/3)-16,B$2*G155)</f>
        <v>131.46118125916368</v>
      </c>
      <c r="I155">
        <f>13*H155*(N155-$N$5)</f>
        <v>-335.22891267745979</v>
      </c>
      <c r="J155">
        <f>13*H155*(O155-$O$5)</f>
        <v>136.0702978893265</v>
      </c>
      <c r="K155">
        <f>H155</f>
        <v>131.46118125916368</v>
      </c>
      <c r="L155">
        <f>SQRT(I155^2+J155^2)</f>
        <v>361.79213626418419</v>
      </c>
      <c r="M155">
        <f t="shared" si="2"/>
        <v>157.90763704561778</v>
      </c>
      <c r="N155">
        <f>4*B155/(12*C155-2*B155+3)</f>
        <v>1.6739061875288915E-3</v>
      </c>
      <c r="O155">
        <f>9*C155/(12*C155-2*B155+3)</f>
        <v>0.54795221950847461</v>
      </c>
      <c r="P155">
        <f>VLOOKUP($A155,ciexyz31_1[],2,FALSE)</f>
        <v>2.92552E-3</v>
      </c>
      <c r="Q155">
        <f>VLOOKUP($A155,ciexyz31_1[],3,FALSE)</f>
        <v>0.42562990000000001</v>
      </c>
      <c r="R155">
        <f>VLOOKUP($A155,ciexyz31_1[],4,FALSE)</f>
        <v>0.20116919999999999</v>
      </c>
    </row>
    <row r="156" spans="1:18" x14ac:dyDescent="0.35">
      <c r="A156" s="6">
        <v>507</v>
      </c>
      <c r="B156" s="7">
        <f>P156/(P156+Q156+R156)</f>
        <v>6.0109130716960281E-3</v>
      </c>
      <c r="C156" s="7">
        <f>Q156/(P156+Q156+R156)</f>
        <v>0.69612006133620585</v>
      </c>
      <c r="D156">
        <f>IF(C156=0,0,B156/C156)</f>
        <v>8.6348798225381572E-3</v>
      </c>
      <c r="E156" s="13">
        <v>1</v>
      </c>
      <c r="F156">
        <f>IF(C156=0,0,(1-B156-C156)/C156)</f>
        <v>0.42789892453370343</v>
      </c>
      <c r="G156">
        <f>C156/$C$5</f>
        <v>2.1157378315488597</v>
      </c>
      <c r="H156">
        <f>IF($C$5&gt;$B$1,116*POWER(G156,1/3)-16,B$2*G156)</f>
        <v>132.91734103191027</v>
      </c>
      <c r="I156">
        <f>13*H156*(N156-$N$5)</f>
        <v>-338.17135911867655</v>
      </c>
      <c r="J156">
        <f>13*H156*(O156-$O$5)</f>
        <v>145.27524674067047</v>
      </c>
      <c r="K156">
        <f>H156</f>
        <v>132.91734103191027</v>
      </c>
      <c r="L156">
        <f>SQRT(I156^2+J156^2)</f>
        <v>368.05538366356711</v>
      </c>
      <c r="M156">
        <f t="shared" si="2"/>
        <v>156.75209326335732</v>
      </c>
      <c r="N156">
        <f>4*B156/(12*C156-2*B156+3)</f>
        <v>2.1199862625491386E-3</v>
      </c>
      <c r="O156">
        <f>9*C156/(12*C156-2*B156+3)</f>
        <v>0.55240711958553534</v>
      </c>
      <c r="P156">
        <f>VLOOKUP($A156,ciexyz31_1[],2,FALSE)</f>
        <v>3.8365600000000001E-3</v>
      </c>
      <c r="Q156">
        <f>VLOOKUP($A156,ciexyz31_1[],3,FALSE)</f>
        <v>0.44430960000000003</v>
      </c>
      <c r="R156">
        <f>VLOOKUP($A156,ciexyz31_1[],4,FALSE)</f>
        <v>0.1901196</v>
      </c>
    </row>
    <row r="157" spans="1:18" x14ac:dyDescent="0.35">
      <c r="A157" s="6">
        <v>508</v>
      </c>
      <c r="B157" s="7">
        <f>P157/(P157+Q157+R157)</f>
        <v>7.9883958286533531E-3</v>
      </c>
      <c r="C157" s="7">
        <f>Q157/(P157+Q157+R157)</f>
        <v>0.71534151625583076</v>
      </c>
      <c r="D157">
        <f>IF(C157=0,0,B157/C157)</f>
        <v>1.116724759729509E-2</v>
      </c>
      <c r="E157" s="13">
        <v>1</v>
      </c>
      <c r="F157">
        <f>IF(C157=0,0,(1-B157-C157)/C157)</f>
        <v>0.38676643481233247</v>
      </c>
      <c r="G157">
        <f>C157/$C$5</f>
        <v>2.1741581552970359</v>
      </c>
      <c r="H157">
        <f>IF($C$5&gt;$B$1,116*POWER(G157,1/3)-16,B$2*G157)</f>
        <v>134.27556408948254</v>
      </c>
      <c r="I157">
        <f>13*H157*(N157-$N$5)</f>
        <v>-340.50592667481618</v>
      </c>
      <c r="J157">
        <f>13*H157*(O157-$O$5)</f>
        <v>153.9666932543582</v>
      </c>
      <c r="K157">
        <f>H157</f>
        <v>134.27556408948254</v>
      </c>
      <c r="L157">
        <f>SQRT(I157^2+J157^2)</f>
        <v>373.69777726440509</v>
      </c>
      <c r="M157">
        <f t="shared" si="2"/>
        <v>155.66892628891432</v>
      </c>
      <c r="N157">
        <f>4*B157/(12*C157-2*B157+3)</f>
        <v>2.7622102327856724E-3</v>
      </c>
      <c r="O157">
        <f>9*C157/(12*C157-2*B157+3)</f>
        <v>0.5565357953801563</v>
      </c>
      <c r="P157">
        <f>VLOOKUP($A157,ciexyz31_1[],2,FALSE)</f>
        <v>5.17484E-3</v>
      </c>
      <c r="Q157">
        <f>VLOOKUP($A157,ciexyz31_1[],3,FALSE)</f>
        <v>0.46339439999999998</v>
      </c>
      <c r="R157">
        <f>VLOOKUP($A157,ciexyz31_1[],4,FALSE)</f>
        <v>0.17922540000000001</v>
      </c>
    </row>
    <row r="158" spans="1:18" x14ac:dyDescent="0.35">
      <c r="A158" s="6">
        <v>509</v>
      </c>
      <c r="B158" s="7">
        <f>P158/(P158+Q158+R158)</f>
        <v>1.0603290554259022E-2</v>
      </c>
      <c r="C158" s="7">
        <f>Q158/(P158+Q158+R158)</f>
        <v>0.73341294265155588</v>
      </c>
      <c r="D158">
        <f>IF(C158=0,0,B158/C158)</f>
        <v>1.4457463098379817E-2</v>
      </c>
      <c r="E158" s="13">
        <v>1</v>
      </c>
      <c r="F158">
        <f>IF(C158=0,0,(1-B158-C158)/C158)</f>
        <v>0.34903088275032373</v>
      </c>
      <c r="G158">
        <f>C158/$C$5</f>
        <v>2.229083164098097</v>
      </c>
      <c r="H158">
        <f>IF($C$5&gt;$B$1,116*POWER(G158,1/3)-16,B$2*G158)</f>
        <v>135.53050821383943</v>
      </c>
      <c r="I158">
        <f>13*H158*(N158-$N$5)</f>
        <v>-342.21130063306202</v>
      </c>
      <c r="J158">
        <f>13*H158*(O158-$O$5)</f>
        <v>162.11607619110222</v>
      </c>
      <c r="K158">
        <f>H158</f>
        <v>135.53050821383943</v>
      </c>
      <c r="L158">
        <f>SQRT(I158^2+J158^2)</f>
        <v>378.66898003476757</v>
      </c>
      <c r="M158">
        <f t="shared" si="2"/>
        <v>154.65163802602339</v>
      </c>
      <c r="N158">
        <f>4*B158/(12*C158-2*B158+3)</f>
        <v>3.6005150183266409E-3</v>
      </c>
      <c r="O158">
        <f>9*C158/(12*C158-2*B158+3)</f>
        <v>0.5603444211552443</v>
      </c>
      <c r="P158">
        <f>VLOOKUP($A158,ciexyz31_1[],2,FALSE)</f>
        <v>6.9820799999999999E-3</v>
      </c>
      <c r="Q158">
        <f>VLOOKUP($A158,ciexyz31_1[],3,FALSE)</f>
        <v>0.48293950000000002</v>
      </c>
      <c r="R158">
        <f>VLOOKUP($A158,ciexyz31_1[],4,FALSE)</f>
        <v>0.16856080000000001</v>
      </c>
    </row>
    <row r="159" spans="1:18" x14ac:dyDescent="0.35">
      <c r="A159" s="6">
        <v>510</v>
      </c>
      <c r="B159" s="7">
        <f>P159/(P159+Q159+R159)</f>
        <v>1.3870246085011185E-2</v>
      </c>
      <c r="C159" s="7">
        <f>Q159/(P159+Q159+R159)</f>
        <v>0.750186428038777</v>
      </c>
      <c r="D159">
        <f>IF(C159=0,0,B159/C159)</f>
        <v>1.8489065606361828E-2</v>
      </c>
      <c r="E159" s="13">
        <v>1</v>
      </c>
      <c r="F159">
        <f>IF(C159=0,0,(1-B159-C159)/C159)</f>
        <v>0.31451292246520879</v>
      </c>
      <c r="G159">
        <f>C159/$C$5</f>
        <v>2.2800633032605222</v>
      </c>
      <c r="H159">
        <f>IF($C$5&gt;$B$1,116*POWER(G159,1/3)-16,B$2*G159)</f>
        <v>136.67700225213216</v>
      </c>
      <c r="I159">
        <f>13*H159*(N159-$N$5)</f>
        <v>-343.27118423036723</v>
      </c>
      <c r="J159">
        <f>13*H159*(O159-$O$5)</f>
        <v>169.69509957380569</v>
      </c>
      <c r="K159">
        <f>H159</f>
        <v>136.67700225213216</v>
      </c>
      <c r="L159">
        <f>SQRT(I159^2+J159^2)</f>
        <v>382.92497012114859</v>
      </c>
      <c r="M159">
        <f t="shared" si="2"/>
        <v>153.69464610449327</v>
      </c>
      <c r="N159">
        <f>4*B159/(12*C159-2*B159+3)</f>
        <v>4.6332623397974818E-3</v>
      </c>
      <c r="O159">
        <f>9*C159/(12*C159-2*B159+3)</f>
        <v>0.56383813473825806</v>
      </c>
      <c r="P159">
        <f>VLOOKUP($A159,ciexyz31_1[],2,FALSE)</f>
        <v>9.2999999999999992E-3</v>
      </c>
      <c r="Q159">
        <f>VLOOKUP($A159,ciexyz31_1[],3,FALSE)</f>
        <v>0.503</v>
      </c>
      <c r="R159">
        <f>VLOOKUP($A159,ciexyz31_1[],4,FALSE)</f>
        <v>0.15820000000000001</v>
      </c>
    </row>
    <row r="160" spans="1:18" x14ac:dyDescent="0.35">
      <c r="A160" s="6">
        <v>511</v>
      </c>
      <c r="B160" s="7">
        <f>P160/(P160+Q160+R160)</f>
        <v>1.7766124205862953E-2</v>
      </c>
      <c r="C160" s="7">
        <f>Q160/(P160+Q160+R160)</f>
        <v>0.76561215443419617</v>
      </c>
      <c r="D160">
        <f>IF(C160=0,0,B160/C160)</f>
        <v>2.3205122989449534E-2</v>
      </c>
      <c r="E160" s="13">
        <v>1</v>
      </c>
      <c r="F160">
        <f>IF(C160=0,0,(1-B160-C160)/C160)</f>
        <v>0.28293924032597023</v>
      </c>
      <c r="G160">
        <f>C160/$C$5</f>
        <v>2.3269471595471285</v>
      </c>
      <c r="H160">
        <f>IF($C$5&gt;$B$1,116*POWER(G160,1/3)-16,B$2*G160)</f>
        <v>137.71638520132876</v>
      </c>
      <c r="I160">
        <f>13*H160*(N160-$N$5)</f>
        <v>-343.70678450889079</v>
      </c>
      <c r="J160">
        <f>13*H160*(O160-$O$5)</f>
        <v>176.70981257032642</v>
      </c>
      <c r="K160">
        <f>H160</f>
        <v>137.71638520132876</v>
      </c>
      <c r="L160">
        <f>SQRT(I160^2+J160^2)</f>
        <v>386.47213557523264</v>
      </c>
      <c r="M160">
        <f t="shared" si="2"/>
        <v>152.79096515966532</v>
      </c>
      <c r="N160">
        <f>4*B160/(12*C160-2*B160+3)</f>
        <v>5.8480568526322E-3</v>
      </c>
      <c r="O160">
        <f>9*C160/(12*C160-2*B160+3)</f>
        <v>0.56703547420993794</v>
      </c>
      <c r="P160">
        <f>VLOOKUP($A160,ciexyz31_1[],2,FALSE)</f>
        <v>1.2149490000000001E-2</v>
      </c>
      <c r="Q160">
        <f>VLOOKUP($A160,ciexyz31_1[],3,FALSE)</f>
        <v>0.52356930000000002</v>
      </c>
      <c r="R160">
        <f>VLOOKUP($A160,ciexyz31_1[],4,FALSE)</f>
        <v>0.1481383</v>
      </c>
    </row>
    <row r="161" spans="1:18" x14ac:dyDescent="0.35">
      <c r="A161" s="6">
        <v>512</v>
      </c>
      <c r="B161" s="7">
        <f>P161/(P161+Q161+R161)</f>
        <v>2.2244205694743918E-2</v>
      </c>
      <c r="C161" s="7">
        <f>Q161/(P161+Q161+R161)</f>
        <v>0.77962992320077129</v>
      </c>
      <c r="D161">
        <f>IF(C161=0,0,B161/C161)</f>
        <v>2.853174952985426E-2</v>
      </c>
      <c r="E161" s="13">
        <v>1</v>
      </c>
      <c r="F161">
        <f>IF(C161=0,0,(1-B161-C161)/C161)</f>
        <v>0.25412810002350711</v>
      </c>
      <c r="G161">
        <f>C161/$C$5</f>
        <v>2.3695517694996395</v>
      </c>
      <c r="H161">
        <f>IF($C$5&gt;$B$1,116*POWER(G161,1/3)-16,B$2*G161)</f>
        <v>138.64886004774868</v>
      </c>
      <c r="I161">
        <f>13*H161*(N161-$N$5)</f>
        <v>-343.54787020114583</v>
      </c>
      <c r="J161">
        <f>13*H161*(O161-$O$5)</f>
        <v>183.1558335703042</v>
      </c>
      <c r="K161">
        <f>H161</f>
        <v>138.64886004774868</v>
      </c>
      <c r="L161">
        <f>SQRT(I161^2+J161^2)</f>
        <v>389.32145906766596</v>
      </c>
      <c r="M161">
        <f t="shared" si="2"/>
        <v>151.93656355186715</v>
      </c>
      <c r="N161">
        <f>4*B161/(12*C161-2*B161+3)</f>
        <v>7.2273829941807127E-3</v>
      </c>
      <c r="O161">
        <f>9*C161/(12*C161-2*B161+3)</f>
        <v>0.56994793536552069</v>
      </c>
      <c r="P161">
        <f>VLOOKUP($A161,ciexyz31_1[],2,FALSE)</f>
        <v>1.553588E-2</v>
      </c>
      <c r="Q161">
        <f>VLOOKUP($A161,ciexyz31_1[],3,FALSE)</f>
        <v>0.544512</v>
      </c>
      <c r="R161">
        <f>VLOOKUP($A161,ciexyz31_1[],4,FALSE)</f>
        <v>0.13837579999999999</v>
      </c>
    </row>
    <row r="162" spans="1:18" x14ac:dyDescent="0.35">
      <c r="A162" s="6">
        <v>513</v>
      </c>
      <c r="B162" s="7">
        <f>P162/(P162+Q162+R162)</f>
        <v>2.7273262420170041E-2</v>
      </c>
      <c r="C162" s="7">
        <f>Q162/(P162+Q162+R162)</f>
        <v>0.79210350283126341</v>
      </c>
      <c r="D162">
        <f>IF(C162=0,0,B162/C162)</f>
        <v>3.4431437713235168E-2</v>
      </c>
      <c r="E162" s="13">
        <v>1</v>
      </c>
      <c r="F162">
        <f>IF(C162=0,0,(1-B162-C162)/C162)</f>
        <v>0.22802983966483423</v>
      </c>
      <c r="G162">
        <f>C162/$C$5</f>
        <v>2.4074630807588093</v>
      </c>
      <c r="H162">
        <f>IF($C$5&gt;$B$1,116*POWER(G162,1/3)-16,B$2*G162)</f>
        <v>139.46926110009397</v>
      </c>
      <c r="I162">
        <f>13*H162*(N162-$N$5)</f>
        <v>-342.79825916928763</v>
      </c>
      <c r="J162">
        <f>13*H162*(O162-$O$5)</f>
        <v>188.99901244962243</v>
      </c>
      <c r="K162">
        <f>H162</f>
        <v>139.46926110009397</v>
      </c>
      <c r="L162">
        <f>SQRT(I162^2+J162^2)</f>
        <v>391.44766341929625</v>
      </c>
      <c r="M162">
        <f t="shared" si="2"/>
        <v>151.13021474103485</v>
      </c>
      <c r="N162">
        <f>4*B162/(12*C162-2*B162+3)</f>
        <v>8.7620044679946451E-3</v>
      </c>
      <c r="O162">
        <f>9*C162/(12*C162-2*B162+3)</f>
        <v>0.57257295548276954</v>
      </c>
      <c r="P162">
        <f>VLOOKUP($A162,ciexyz31_1[],2,FALSE)</f>
        <v>1.9477520000000002E-2</v>
      </c>
      <c r="Q162">
        <f>VLOOKUP($A162,ciexyz31_1[],3,FALSE)</f>
        <v>0.56569000000000003</v>
      </c>
      <c r="R162">
        <f>VLOOKUP($A162,ciexyz31_1[],4,FALSE)</f>
        <v>0.1289942</v>
      </c>
    </row>
    <row r="163" spans="1:18" x14ac:dyDescent="0.35">
      <c r="A163" s="6">
        <v>514</v>
      </c>
      <c r="B163" s="7">
        <f>P163/(P163+Q163+R163)</f>
        <v>3.2820357522217493E-2</v>
      </c>
      <c r="C163" s="7">
        <f>Q163/(P163+Q163+R163)</f>
        <v>0.80292567298964013</v>
      </c>
      <c r="D163">
        <f>IF(C163=0,0,B163/C163)</f>
        <v>4.0875959788423608E-2</v>
      </c>
      <c r="E163" s="13">
        <v>1</v>
      </c>
      <c r="F163">
        <f>IF(C163=0,0,(1-B163-C163)/C163)</f>
        <v>0.20456933314456582</v>
      </c>
      <c r="G163">
        <f>C163/$C$5</f>
        <v>2.4403552154569335</v>
      </c>
      <c r="H163">
        <f>IF($C$5&gt;$B$1,116*POWER(G163,1/3)-16,B$2*G163)</f>
        <v>140.17409741495669</v>
      </c>
      <c r="I163">
        <f>13*H163*(N163-$N$5)</f>
        <v>-341.46476407766278</v>
      </c>
      <c r="J163">
        <f>13*H163*(O163-$O$5)</f>
        <v>194.21556095950962</v>
      </c>
      <c r="K163">
        <f>H163</f>
        <v>140.17409741495669</v>
      </c>
      <c r="L163">
        <f>SQRT(I163^2+J163^2)</f>
        <v>392.83313152715476</v>
      </c>
      <c r="M163">
        <f t="shared" si="2"/>
        <v>150.36999772371178</v>
      </c>
      <c r="N163">
        <f>4*B163/(12*C163-2*B163+3)</f>
        <v>1.0444470423461765E-2</v>
      </c>
      <c r="O163">
        <f>9*C163/(12*C163-2*B163+3)</f>
        <v>0.57491147790600317</v>
      </c>
      <c r="P163">
        <f>VLOOKUP($A163,ciexyz31_1[],2,FALSE)</f>
        <v>2.399277E-2</v>
      </c>
      <c r="Q163">
        <f>VLOOKUP($A163,ciexyz31_1[],3,FALSE)</f>
        <v>0.58696530000000002</v>
      </c>
      <c r="R163">
        <f>VLOOKUP($A163,ciexyz31_1[],4,FALSE)</f>
        <v>0.1200751</v>
      </c>
    </row>
    <row r="164" spans="1:18" x14ac:dyDescent="0.35">
      <c r="A164" s="6">
        <v>515</v>
      </c>
      <c r="B164" s="7">
        <f>P164/(P164+Q164+R164)</f>
        <v>3.8851802403204273E-2</v>
      </c>
      <c r="C164" s="7">
        <f>Q164/(P164+Q164+R164)</f>
        <v>0.81201602136181572</v>
      </c>
      <c r="D164">
        <f>IF(C164=0,0,B164/C164)</f>
        <v>4.784610325550806E-2</v>
      </c>
      <c r="E164" s="13">
        <v>1</v>
      </c>
      <c r="F164">
        <f>IF(C164=0,0,(1-B164-C164)/C164)</f>
        <v>0.18365669187767183</v>
      </c>
      <c r="G164">
        <f>C164/$C$5</f>
        <v>2.4679837741225938</v>
      </c>
      <c r="H164">
        <f>IF($C$5&gt;$B$1,116*POWER(G164,1/3)-16,B$2*G164)</f>
        <v>140.76126374368937</v>
      </c>
      <c r="I164">
        <f>13*H164*(N164-$N$5)</f>
        <v>-339.55610622132747</v>
      </c>
      <c r="J164">
        <f>13*H164*(O164-$O$5)</f>
        <v>198.79023559878306</v>
      </c>
      <c r="K164">
        <f>H164</f>
        <v>140.76126374368937</v>
      </c>
      <c r="L164">
        <f>SQRT(I164^2+J164^2)</f>
        <v>393.46652594802663</v>
      </c>
      <c r="M164">
        <f t="shared" si="2"/>
        <v>149.65352319476045</v>
      </c>
      <c r="N164">
        <f>4*B164/(12*C164-2*B164+3)</f>
        <v>1.2269162661269923E-2</v>
      </c>
      <c r="O164">
        <f>9*C164/(12*C164-2*B164+3)</f>
        <v>0.57696686061219327</v>
      </c>
      <c r="P164">
        <f>VLOOKUP($A164,ciexyz31_1[],2,FALSE)</f>
        <v>2.9100000000000001E-2</v>
      </c>
      <c r="Q164">
        <f>VLOOKUP($A164,ciexyz31_1[],3,FALSE)</f>
        <v>0.60819999999999996</v>
      </c>
      <c r="R164">
        <f>VLOOKUP($A164,ciexyz31_1[],4,FALSE)</f>
        <v>0.11169999999999999</v>
      </c>
    </row>
    <row r="165" spans="1:18" x14ac:dyDescent="0.35">
      <c r="A165" s="6">
        <v>516</v>
      </c>
      <c r="B165" s="7">
        <f>P165/(P165+Q165+R165)</f>
        <v>4.5327984829413914E-2</v>
      </c>
      <c r="C165" s="7">
        <f>Q165/(P165+Q165+R165)</f>
        <v>0.81939080045608104</v>
      </c>
      <c r="D165">
        <f>IF(C165=0,0,B165/C165)</f>
        <v>5.5319128313600675E-2</v>
      </c>
      <c r="E165" s="13">
        <v>1</v>
      </c>
      <c r="F165">
        <f>IF(C165=0,0,(1-B165-C165)/C165)</f>
        <v>0.16509974805575822</v>
      </c>
      <c r="G165">
        <f>C165/$C$5</f>
        <v>2.4903981534741995</v>
      </c>
      <c r="H165">
        <f>IF($C$5&gt;$B$1,116*POWER(G165,1/3)-16,B$2*G165)</f>
        <v>141.23440604255401</v>
      </c>
      <c r="I165">
        <f>13*H165*(N165-$N$5)</f>
        <v>-337.09830700792264</v>
      </c>
      <c r="J165">
        <f>13*H165*(O165-$O$5)</f>
        <v>202.7417598018142</v>
      </c>
      <c r="K165">
        <f>H165</f>
        <v>141.23440604255401</v>
      </c>
      <c r="L165">
        <f>SQRT(I165^2+J165^2)</f>
        <v>393.36940622669704</v>
      </c>
      <c r="M165">
        <f t="shared" si="2"/>
        <v>148.97594615097435</v>
      </c>
      <c r="N165">
        <f>4*B165/(12*C165-2*B165+3)</f>
        <v>1.4229434994429824E-2</v>
      </c>
      <c r="O165">
        <f>9*C165/(12*C165-2*B165+3)</f>
        <v>0.57875511985599459</v>
      </c>
      <c r="P165">
        <f>VLOOKUP($A165,ciexyz31_1[],2,FALSE)</f>
        <v>3.4814850000000001E-2</v>
      </c>
      <c r="Q165">
        <f>VLOOKUP($A165,ciexyz31_1[],3,FALSE)</f>
        <v>0.62934559999999995</v>
      </c>
      <c r="R165">
        <f>VLOOKUP($A165,ciexyz31_1[],4,FALSE)</f>
        <v>0.10390480000000001</v>
      </c>
    </row>
    <row r="166" spans="1:18" x14ac:dyDescent="0.35">
      <c r="A166" s="6">
        <v>517</v>
      </c>
      <c r="B166" s="7">
        <f>P166/(P166+Q166+R166)</f>
        <v>5.2176690905216899E-2</v>
      </c>
      <c r="C166" s="7">
        <f>Q166/(P166+Q166+R166)</f>
        <v>0.82516354258253621</v>
      </c>
      <c r="D166">
        <f>IF(C166=0,0,B166/C166)</f>
        <v>6.3231939140110494E-2</v>
      </c>
      <c r="E166" s="13">
        <v>1</v>
      </c>
      <c r="F166">
        <f>IF(C166=0,0,(1-B166-C166)/C166)</f>
        <v>0.1486490376542271</v>
      </c>
      <c r="G166">
        <f>C166/$C$5</f>
        <v>2.5079434155447577</v>
      </c>
      <c r="H166">
        <f>IF($C$5&gt;$B$1,116*POWER(G166,1/3)-16,B$2*G166)</f>
        <v>141.60278964864696</v>
      </c>
      <c r="I166">
        <f>13*H166*(N166-$N$5)</f>
        <v>-334.15078478775683</v>
      </c>
      <c r="J166">
        <f>13*H166*(O166-$O$5)</f>
        <v>206.11722222016414</v>
      </c>
      <c r="K166">
        <f>H166</f>
        <v>141.60278964864696</v>
      </c>
      <c r="L166">
        <f>SQRT(I166^2+J166^2)</f>
        <v>392.6080186012893</v>
      </c>
      <c r="M166">
        <f t="shared" si="2"/>
        <v>148.33209754523412</v>
      </c>
      <c r="N166">
        <f>4*B166/(12*C166-2*B166+3)</f>
        <v>1.6308262075686659E-2</v>
      </c>
      <c r="O166">
        <f>9*C166/(12*C166-2*B166+3)</f>
        <v>0.58030150853018525</v>
      </c>
      <c r="P166">
        <f>VLOOKUP($A166,ciexyz31_1[],2,FALSE)</f>
        <v>4.1120160000000003E-2</v>
      </c>
      <c r="Q166">
        <f>VLOOKUP($A166,ciexyz31_1[],3,FALSE)</f>
        <v>0.65030679999999996</v>
      </c>
      <c r="R166">
        <f>VLOOKUP($A166,ciexyz31_1[],4,FALSE)</f>
        <v>9.666748E-2</v>
      </c>
    </row>
    <row r="167" spans="1:18" x14ac:dyDescent="0.35">
      <c r="A167" s="6">
        <v>518</v>
      </c>
      <c r="B167" s="7">
        <f>P167/(P167+Q167+R167)</f>
        <v>5.9325533351987141E-2</v>
      </c>
      <c r="C167" s="7">
        <f>Q167/(P167+Q167+R167)</f>
        <v>0.82942577629655079</v>
      </c>
      <c r="D167">
        <f>IF(C167=0,0,B167/C167)</f>
        <v>7.1526030474818564E-2</v>
      </c>
      <c r="E167" s="13">
        <v>1</v>
      </c>
      <c r="F167">
        <f>IF(C167=0,0,(1-B167-C167)/C167)</f>
        <v>0.1341273607967623</v>
      </c>
      <c r="G167">
        <f>C167/$C$5</f>
        <v>2.5208977457192598</v>
      </c>
      <c r="H167">
        <f>IF($C$5&gt;$B$1,116*POWER(G167,1/3)-16,B$2*G167)</f>
        <v>141.87368004897493</v>
      </c>
      <c r="I167">
        <f>13*H167*(N167-$N$5)</f>
        <v>-330.76712572321259</v>
      </c>
      <c r="J167">
        <f>13*H167*(O167-$O$5)</f>
        <v>208.9511153501447</v>
      </c>
      <c r="K167">
        <f>H167</f>
        <v>141.87368004897493</v>
      </c>
      <c r="L167">
        <f>SQRT(I167^2+J167^2)</f>
        <v>391.23836732261447</v>
      </c>
      <c r="M167">
        <f t="shared" si="2"/>
        <v>147.71871418815269</v>
      </c>
      <c r="N167">
        <f>4*B167/(12*C167-2*B167+3)</f>
        <v>1.8489454623386671E-2</v>
      </c>
      <c r="O167">
        <f>9*C167/(12*C167-2*B167+3)</f>
        <v>0.58162423702886945</v>
      </c>
      <c r="P167">
        <f>VLOOKUP($A167,ciexyz31_1[],2,FALSE)</f>
        <v>4.798504E-2</v>
      </c>
      <c r="Q167">
        <f>VLOOKUP($A167,ciexyz31_1[],3,FALSE)</f>
        <v>0.6708752</v>
      </c>
      <c r="R167">
        <f>VLOOKUP($A167,ciexyz31_1[],4,FALSE)</f>
        <v>8.9982720000000002E-2</v>
      </c>
    </row>
    <row r="168" spans="1:18" x14ac:dyDescent="0.35">
      <c r="A168" s="6">
        <v>519</v>
      </c>
      <c r="B168" s="7">
        <f>P168/(P168+Q168+R168)</f>
        <v>6.6715886027034557E-2</v>
      </c>
      <c r="C168" s="7">
        <f>Q168/(P168+Q168+R168)</f>
        <v>0.83227373928386827</v>
      </c>
      <c r="D168">
        <f>IF(C168=0,0,B168/C168)</f>
        <v>8.0160988960723892E-2</v>
      </c>
      <c r="E168" s="13">
        <v>1</v>
      </c>
      <c r="F168">
        <f>IF(C168=0,0,(1-B168-C168)/C168)</f>
        <v>0.12136676903444259</v>
      </c>
      <c r="G168">
        <f>C168/$C$5</f>
        <v>2.5295536419788109</v>
      </c>
      <c r="H168">
        <f>IF($C$5&gt;$B$1,116*POWER(G168,1/3)-16,B$2*G168)</f>
        <v>142.0541682767101</v>
      </c>
      <c r="I168">
        <f>13*H168*(N168-$N$5)</f>
        <v>-326.99237198265337</v>
      </c>
      <c r="J168">
        <f>13*H168*(O168-$O$5)</f>
        <v>211.27875790274305</v>
      </c>
      <c r="K168">
        <f>H168</f>
        <v>142.0541682767101</v>
      </c>
      <c r="L168">
        <f>SQRT(I168^2+J168^2)</f>
        <v>389.31057637285926</v>
      </c>
      <c r="M168">
        <f t="shared" si="2"/>
        <v>147.13238672030229</v>
      </c>
      <c r="N168">
        <f>4*B168/(12*C168-2*B168+3)</f>
        <v>2.0761365642305674E-2</v>
      </c>
      <c r="O168">
        <f>9*C168/(12*C168-2*B168+3)</f>
        <v>0.58274072339695759</v>
      </c>
      <c r="P168">
        <f>VLOOKUP($A168,ciexyz31_1[],2,FALSE)</f>
        <v>5.5378610000000002E-2</v>
      </c>
      <c r="Q168">
        <f>VLOOKUP($A168,ciexyz31_1[],3,FALSE)</f>
        <v>0.69084239999999997</v>
      </c>
      <c r="R168">
        <f>VLOOKUP($A168,ciexyz31_1[],4,FALSE)</f>
        <v>8.3845310000000006E-2</v>
      </c>
    </row>
    <row r="169" spans="1:18" x14ac:dyDescent="0.35">
      <c r="A169" s="6">
        <v>520</v>
      </c>
      <c r="B169" s="7">
        <f>P169/(P169+Q169+R169)</f>
        <v>7.4302424773374967E-2</v>
      </c>
      <c r="C169" s="7">
        <f>Q169/(P169+Q169+R169)</f>
        <v>0.8338030913402279</v>
      </c>
      <c r="D169">
        <f>IF(C169=0,0,B169/C169)</f>
        <v>8.9112676056338047E-2</v>
      </c>
      <c r="E169" s="13">
        <v>1</v>
      </c>
      <c r="F169">
        <f>IF(C169=0,0,(1-B169-C169)/C169)</f>
        <v>0.11021125352112679</v>
      </c>
      <c r="G169">
        <f>C169/$C$5</f>
        <v>2.5342018459067166</v>
      </c>
      <c r="H169">
        <f>IF($C$5&gt;$B$1,116*POWER(G169,1/3)-16,B$2*G169)</f>
        <v>142.15092032205888</v>
      </c>
      <c r="I169">
        <f>13*H169*(N169-$N$5)</f>
        <v>-322.86286909414071</v>
      </c>
      <c r="J169">
        <f>13*H169*(O169-$O$5)</f>
        <v>213.13472457907574</v>
      </c>
      <c r="K169">
        <f>H169</f>
        <v>142.15092032205888</v>
      </c>
      <c r="L169">
        <f>SQRT(I169^2+J169^2)</f>
        <v>386.86799177639227</v>
      </c>
      <c r="M169">
        <f t="shared" si="2"/>
        <v>146.56959795147336</v>
      </c>
      <c r="N169">
        <f>4*B169/(12*C169-2*B169+3)</f>
        <v>2.3116508801910785E-2</v>
      </c>
      <c r="O169">
        <f>9*C169/(12*C169-2*B169+3)</f>
        <v>0.58366718525450401</v>
      </c>
      <c r="P169">
        <f>VLOOKUP($A169,ciexyz31_1[],2,FALSE)</f>
        <v>6.3270000000000007E-2</v>
      </c>
      <c r="Q169">
        <f>VLOOKUP($A169,ciexyz31_1[],3,FALSE)</f>
        <v>0.71</v>
      </c>
      <c r="R169">
        <f>VLOOKUP($A169,ciexyz31_1[],4,FALSE)</f>
        <v>7.8249990000000005E-2</v>
      </c>
    </row>
    <row r="170" spans="1:18" x14ac:dyDescent="0.35">
      <c r="A170" s="6">
        <v>521</v>
      </c>
      <c r="B170" s="7">
        <f>P170/(P170+Q170+R170)</f>
        <v>8.2053395235806542E-2</v>
      </c>
      <c r="C170" s="7">
        <f>Q170/(P170+Q170+R170)</f>
        <v>0.83409031450494431</v>
      </c>
      <c r="D170">
        <f>IF(C170=0,0,B170/C170)</f>
        <v>9.83747129164394E-2</v>
      </c>
      <c r="E170" s="13">
        <v>1</v>
      </c>
      <c r="F170">
        <f>IF(C170=0,0,(1-B170-C170)/C170)</f>
        <v>0.1005362234772144</v>
      </c>
      <c r="G170">
        <f>C170/$C$5</f>
        <v>2.5350748115766346</v>
      </c>
      <c r="H170">
        <f>IF($C$5&gt;$B$1,116*POWER(G170,1/3)-16,B$2*G170)</f>
        <v>142.16907784367993</v>
      </c>
      <c r="I170">
        <f>13*H170*(N170-$N$5)</f>
        <v>-318.40302257490373</v>
      </c>
      <c r="J170">
        <f>13*H170*(O170-$O$5)</f>
        <v>214.54630444535132</v>
      </c>
      <c r="K170">
        <f>H170</f>
        <v>142.16907784367993</v>
      </c>
      <c r="L170">
        <f>SQRT(I170^2+J170^2)</f>
        <v>383.94088286608923</v>
      </c>
      <c r="M170">
        <f t="shared" si="2"/>
        <v>146.02712466104649</v>
      </c>
      <c r="N170">
        <f>4*B170/(12*C170-2*B170+3)</f>
        <v>2.5551901055376837E-2</v>
      </c>
      <c r="O170">
        <f>9*C170/(12*C170-2*B170+3)</f>
        <v>0.58441621500265073</v>
      </c>
      <c r="P170">
        <f>VLOOKUP($A170,ciexyz31_1[],2,FALSE)</f>
        <v>7.1635009999999999E-2</v>
      </c>
      <c r="Q170">
        <f>VLOOKUP($A170,ciexyz31_1[],3,FALSE)</f>
        <v>0.72818519999999998</v>
      </c>
      <c r="R170">
        <f>VLOOKUP($A170,ciexyz31_1[],4,FALSE)</f>
        <v>7.3208990000000002E-2</v>
      </c>
    </row>
    <row r="171" spans="1:18" x14ac:dyDescent="0.35">
      <c r="A171" s="6">
        <v>522</v>
      </c>
      <c r="B171" s="7">
        <f>P171/(P171+Q171+R171)</f>
        <v>8.9941739585336078E-2</v>
      </c>
      <c r="C171" s="7">
        <f>Q171/(P171+Q171+R171)</f>
        <v>0.83328891889595835</v>
      </c>
      <c r="D171">
        <f>IF(C171=0,0,B171/C171)</f>
        <v>0.10793584019394106</v>
      </c>
      <c r="E171" s="13">
        <v>1</v>
      </c>
      <c r="F171">
        <f>IF(C171=0,0,(1-B171-C171)/C171)</f>
        <v>9.2128120004786332E-2</v>
      </c>
      <c r="G171">
        <f>C171/$C$5</f>
        <v>2.532639106728948</v>
      </c>
      <c r="H171">
        <f>IF($C$5&gt;$B$1,116*POWER(G171,1/3)-16,B$2*G171)</f>
        <v>142.11840522476197</v>
      </c>
      <c r="I171">
        <f>13*H171*(N171-$N$5)</f>
        <v>-313.64859868256218</v>
      </c>
      <c r="J171">
        <f>13*H171*(O171-$O$5)</f>
        <v>215.56913837113098</v>
      </c>
      <c r="K171">
        <f>H171</f>
        <v>142.11840522476197</v>
      </c>
      <c r="L171">
        <f>SQRT(I171^2+J171^2)</f>
        <v>380.58572867831862</v>
      </c>
      <c r="M171">
        <f t="shared" si="2"/>
        <v>145.49945052193402</v>
      </c>
      <c r="N171">
        <f>4*B171/(12*C171-2*B171+3)</f>
        <v>2.8063856911267261E-2</v>
      </c>
      <c r="O171">
        <f>9*C171/(12*C171-2*B171+3)</f>
        <v>0.58501122460244559</v>
      </c>
      <c r="P171">
        <f>VLOOKUP($A171,ciexyz31_1[],2,FALSE)</f>
        <v>8.0462240000000004E-2</v>
      </c>
      <c r="Q171">
        <f>VLOOKUP($A171,ciexyz31_1[],3,FALSE)</f>
        <v>0.7454636</v>
      </c>
      <c r="R171">
        <f>VLOOKUP($A171,ciexyz31_1[],4,FALSE)</f>
        <v>6.8678160000000002E-2</v>
      </c>
    </row>
    <row r="172" spans="1:18" x14ac:dyDescent="0.35">
      <c r="A172" s="6">
        <v>523</v>
      </c>
      <c r="B172" s="7">
        <f>P172/(P172+Q172+R172)</f>
        <v>9.7939750110556056E-2</v>
      </c>
      <c r="C172" s="7">
        <f>Q172/(P172+Q172+R172)</f>
        <v>0.83159266649874075</v>
      </c>
      <c r="D172">
        <f>IF(C172=0,0,B172/C172)</f>
        <v>0.11777370587322797</v>
      </c>
      <c r="E172" s="13">
        <v>1</v>
      </c>
      <c r="F172">
        <f>IF(C172=0,0,(1-B172-C172)/C172)</f>
        <v>8.4738101031353721E-2</v>
      </c>
      <c r="G172">
        <f>C172/$C$5</f>
        <v>2.5274836377689525</v>
      </c>
      <c r="H172">
        <f>IF($C$5&gt;$B$1,116*POWER(G172,1/3)-16,B$2*G172)</f>
        <v>142.0110431348204</v>
      </c>
      <c r="I172">
        <f>13*H172*(N172-$N$5)</f>
        <v>-308.64406283757569</v>
      </c>
      <c r="J172">
        <f>13*H172*(O172-$O$5)</f>
        <v>216.2727313468109</v>
      </c>
      <c r="K172">
        <f>H172</f>
        <v>142.0110431348204</v>
      </c>
      <c r="L172">
        <f>SQRT(I172^2+J172^2)</f>
        <v>376.87537973326835</v>
      </c>
      <c r="M172">
        <f t="shared" si="2"/>
        <v>144.98034449326809</v>
      </c>
      <c r="N172">
        <f>4*B172/(12*C172-2*B172+3)</f>
        <v>3.064631739356663E-2</v>
      </c>
      <c r="O172">
        <f>9*C172/(12*C172-2*B172+3)</f>
        <v>0.58548055038488367</v>
      </c>
      <c r="P172">
        <f>VLOOKUP($A172,ciexyz31_1[],2,FALSE)</f>
        <v>8.9739959999999994E-2</v>
      </c>
      <c r="Q172">
        <f>VLOOKUP($A172,ciexyz31_1[],3,FALSE)</f>
        <v>0.76196940000000002</v>
      </c>
      <c r="R172">
        <f>VLOOKUP($A172,ciexyz31_1[],4,FALSE)</f>
        <v>6.4567840000000001E-2</v>
      </c>
    </row>
    <row r="173" spans="1:18" x14ac:dyDescent="0.35">
      <c r="A173" s="6">
        <v>524</v>
      </c>
      <c r="B173" s="7">
        <f>P173/(P173+Q173+R173)</f>
        <v>0.1060211073322406</v>
      </c>
      <c r="C173" s="7">
        <f>Q173/(P173+Q173+R173)</f>
        <v>0.82917818663109899</v>
      </c>
      <c r="D173">
        <f>IF(C173=0,0,B173/C173)</f>
        <v>0.12786287560578261</v>
      </c>
      <c r="E173" s="13">
        <v>1</v>
      </c>
      <c r="F173">
        <f>IF(C173=0,0,(1-B173-C173)/C173)</f>
        <v>7.8150519492006659E-2</v>
      </c>
      <c r="G173">
        <f>C173/$C$5</f>
        <v>2.5201452392897061</v>
      </c>
      <c r="H173">
        <f>IF($C$5&gt;$B$1,116*POWER(G173,1/3)-16,B$2*G173)</f>
        <v>141.85796966928422</v>
      </c>
      <c r="I173">
        <f>13*H173*(N173-$N$5)</f>
        <v>-303.43121075647463</v>
      </c>
      <c r="J173">
        <f>13*H173*(O173-$O$5)</f>
        <v>216.71950330291662</v>
      </c>
      <c r="K173">
        <f>H173</f>
        <v>141.85796966928422</v>
      </c>
      <c r="L173">
        <f>SQRT(I173^2+J173^2)</f>
        <v>372.87778530371452</v>
      </c>
      <c r="M173">
        <f t="shared" si="2"/>
        <v>144.4644573147425</v>
      </c>
      <c r="N173">
        <f>4*B173/(12*C173-2*B173+3)</f>
        <v>3.3292607348828787E-2</v>
      </c>
      <c r="O173">
        <f>9*C173/(12*C173-2*B173+3)</f>
        <v>0.58584922464763522</v>
      </c>
      <c r="P173">
        <f>VLOOKUP($A173,ciexyz31_1[],2,FALSE)</f>
        <v>9.9456450000000002E-2</v>
      </c>
      <c r="Q173">
        <f>VLOOKUP($A173,ciexyz31_1[],3,FALSE)</f>
        <v>0.77783679999999999</v>
      </c>
      <c r="R173">
        <f>VLOOKUP($A173,ciexyz31_1[],4,FALSE)</f>
        <v>6.0788349999999998E-2</v>
      </c>
    </row>
    <row r="174" spans="1:18" x14ac:dyDescent="0.35">
      <c r="A174" s="6">
        <v>525</v>
      </c>
      <c r="B174" s="7">
        <f>P174/(P174+Q174+R174)</f>
        <v>0.11416071960667966</v>
      </c>
      <c r="C174" s="7">
        <f>Q174/(P174+Q174+R174)</f>
        <v>0.82620695978118885</v>
      </c>
      <c r="D174">
        <f>IF(C174=0,0,B174/C174)</f>
        <v>0.13817448310640446</v>
      </c>
      <c r="E174" s="13">
        <v>1</v>
      </c>
      <c r="F174">
        <f>IF(C174=0,0,(1-B174-C174)/C174)</f>
        <v>7.2176008572869488E-2</v>
      </c>
      <c r="G174">
        <f>C174/$C$5</f>
        <v>2.5111147036082575</v>
      </c>
      <c r="H174">
        <f>IF($C$5&gt;$B$1,116*POWER(G174,1/3)-16,B$2*G174)</f>
        <v>141.66919111042668</v>
      </c>
      <c r="I174">
        <f>13*H174*(N174-$N$5)</f>
        <v>-298.04977267136951</v>
      </c>
      <c r="J174">
        <f>13*H174*(O174-$O$5)</f>
        <v>216.9659838897023</v>
      </c>
      <c r="K174">
        <f>H174</f>
        <v>141.66919111042668</v>
      </c>
      <c r="L174">
        <f>SQRT(I174^2+J174^2)</f>
        <v>368.65689354016098</v>
      </c>
      <c r="M174">
        <f t="shared" si="2"/>
        <v>143.94717239996714</v>
      </c>
      <c r="N174">
        <f>4*B174/(12*C174-2*B174+3)</f>
        <v>3.599535270109977E-2</v>
      </c>
      <c r="O174">
        <f>9*C174/(12*C174-2*B174+3)</f>
        <v>0.58613965297128423</v>
      </c>
      <c r="P174">
        <f>VLOOKUP($A174,ciexyz31_1[],2,FALSE)</f>
        <v>0.1096</v>
      </c>
      <c r="Q174">
        <f>VLOOKUP($A174,ciexyz31_1[],3,FALSE)</f>
        <v>0.79320000000000002</v>
      </c>
      <c r="R174">
        <f>VLOOKUP($A174,ciexyz31_1[],4,FALSE)</f>
        <v>5.7250009999999997E-2</v>
      </c>
    </row>
    <row r="175" spans="1:18" x14ac:dyDescent="0.35">
      <c r="A175" s="6">
        <v>526</v>
      </c>
      <c r="B175" s="7">
        <f>P175/(P175+Q175+R175)</f>
        <v>0.12234736703370142</v>
      </c>
      <c r="C175" s="7">
        <f>Q175/(P175+Q175+R175)</f>
        <v>0.82277039956386899</v>
      </c>
      <c r="D175">
        <f>IF(C175=0,0,B175/C175)</f>
        <v>0.14870171204330496</v>
      </c>
      <c r="E175" s="13">
        <v>1</v>
      </c>
      <c r="F175">
        <f>IF(C175=0,0,(1-B175-C175)/C175)</f>
        <v>6.6704190417547049E-2</v>
      </c>
      <c r="G175">
        <f>C175/$C$5</f>
        <v>2.5006698667675797</v>
      </c>
      <c r="H175">
        <f>IF($C$5&gt;$B$1,116*POWER(G175,1/3)-16,B$2*G175)</f>
        <v>141.45028201250969</v>
      </c>
      <c r="I175">
        <f>13*H175*(N175-$N$5)</f>
        <v>-292.51900147985884</v>
      </c>
      <c r="J175">
        <f>13*H175*(O175-$O$5)</f>
        <v>217.04420840529369</v>
      </c>
      <c r="K175">
        <f>H175</f>
        <v>141.45028201250969</v>
      </c>
      <c r="L175">
        <f>SQRT(I175^2+J175^2)</f>
        <v>364.24655747042306</v>
      </c>
      <c r="M175">
        <f t="shared" si="2"/>
        <v>143.42520278223452</v>
      </c>
      <c r="N175">
        <f>4*B175/(12*C175-2*B175+3)</f>
        <v>3.8752625264385783E-2</v>
      </c>
      <c r="O175">
        <f>9*C175/(12*C175-2*B175+3)</f>
        <v>0.58636451219522967</v>
      </c>
      <c r="P175">
        <f>VLOOKUP($A175,ciexyz31_1[],2,FALSE)</f>
        <v>0.12016739999999999</v>
      </c>
      <c r="Q175">
        <f>VLOOKUP($A175,ciexyz31_1[],3,FALSE)</f>
        <v>0.80811040000000001</v>
      </c>
      <c r="R175">
        <f>VLOOKUP($A175,ciexyz31_1[],4,FALSE)</f>
        <v>5.3904349999999997E-2</v>
      </c>
    </row>
    <row r="176" spans="1:18" x14ac:dyDescent="0.35">
      <c r="A176" s="6">
        <v>527</v>
      </c>
      <c r="B176" s="7">
        <f>P176/(P176+Q176+R176)</f>
        <v>0.13054566813839383</v>
      </c>
      <c r="C176" s="7">
        <f>Q176/(P176+Q176+R176)</f>
        <v>0.81892785290940362</v>
      </c>
      <c r="D176">
        <f>IF(C176=0,0,B176/C176)</f>
        <v>0.15941046292979832</v>
      </c>
      <c r="E176" s="13">
        <v>1</v>
      </c>
      <c r="F176">
        <f>IF(C176=0,0,(1-B176-C176)/C176)</f>
        <v>6.1698327603215822E-2</v>
      </c>
      <c r="G176">
        <f>C176/$C$5</f>
        <v>2.4889911036089103</v>
      </c>
      <c r="H176">
        <f>IF($C$5&gt;$B$1,116*POWER(G176,1/3)-16,B$2*G176)</f>
        <v>141.20478851223956</v>
      </c>
      <c r="I176">
        <f>13*H176*(N176-$N$5)</f>
        <v>-286.86699671512804</v>
      </c>
      <c r="J176">
        <f>13*H176*(O176-$O$5)</f>
        <v>216.96976910734065</v>
      </c>
      <c r="K176">
        <f>H176</f>
        <v>141.20478851223956</v>
      </c>
      <c r="L176">
        <f>SQRT(I176^2+J176^2)</f>
        <v>359.67840428756631</v>
      </c>
      <c r="M176">
        <f t="shared" si="2"/>
        <v>142.89822589989296</v>
      </c>
      <c r="N176">
        <f>4*B176/(12*C176-2*B176+3)</f>
        <v>4.1555060472557678E-2</v>
      </c>
      <c r="O176">
        <f>9*C176/(12*C176-2*B176+3)</f>
        <v>0.58652916718791615</v>
      </c>
      <c r="P176">
        <f>VLOOKUP($A176,ciexyz31_1[],2,FALSE)</f>
        <v>0.13111449999999999</v>
      </c>
      <c r="Q176">
        <f>VLOOKUP($A176,ciexyz31_1[],3,FALSE)</f>
        <v>0.82249620000000001</v>
      </c>
      <c r="R176">
        <f>VLOOKUP($A176,ciexyz31_1[],4,FALSE)</f>
        <v>5.0746640000000003E-2</v>
      </c>
    </row>
    <row r="177" spans="1:18" x14ac:dyDescent="0.35">
      <c r="A177" s="6">
        <v>528</v>
      </c>
      <c r="B177" s="7">
        <f>P177/(P177+Q177+R177)</f>
        <v>0.13870234921423477</v>
      </c>
      <c r="C177" s="7">
        <f>Q177/(P177+Q177+R177)</f>
        <v>0.81477438259494728</v>
      </c>
      <c r="D177">
        <f>IF(C177=0,0,B177/C177)</f>
        <v>0.17023405764487387</v>
      </c>
      <c r="E177" s="13">
        <v>1</v>
      </c>
      <c r="F177">
        <f>IF(C177=0,0,(1-B177-C177)/C177)</f>
        <v>5.7099571592626172E-2</v>
      </c>
      <c r="G177">
        <f>C177/$C$5</f>
        <v>2.4763673411797074</v>
      </c>
      <c r="H177">
        <f>IF($C$5&gt;$B$1,116*POWER(G177,1/3)-16,B$2*G177)</f>
        <v>140.93856545850878</v>
      </c>
      <c r="I177">
        <f>13*H177*(N177-$N$5)</f>
        <v>-281.14085320263047</v>
      </c>
      <c r="J177">
        <f>13*H177*(O177-$O$5)</f>
        <v>216.76893016468352</v>
      </c>
      <c r="K177">
        <f>H177</f>
        <v>140.93856545850878</v>
      </c>
      <c r="L177">
        <f>SQRT(I177^2+J177^2)</f>
        <v>355.00556111734988</v>
      </c>
      <c r="M177">
        <f t="shared" si="2"/>
        <v>142.36658394217594</v>
      </c>
      <c r="N177">
        <f>4*B177/(12*C177-2*B177+3)</f>
        <v>4.4385149820460948E-2</v>
      </c>
      <c r="O177">
        <f>9*C177/(12*C177-2*B177+3)</f>
        <v>0.58664281682323127</v>
      </c>
      <c r="P177">
        <f>VLOOKUP($A177,ciexyz31_1[],2,FALSE)</f>
        <v>0.14236789999999999</v>
      </c>
      <c r="Q177">
        <f>VLOOKUP($A177,ciexyz31_1[],3,FALSE)</f>
        <v>0.83630680000000002</v>
      </c>
      <c r="R177">
        <f>VLOOKUP($A177,ciexyz31_1[],4,FALSE)</f>
        <v>4.7752759999999998E-2</v>
      </c>
    </row>
    <row r="178" spans="1:18" x14ac:dyDescent="0.35">
      <c r="A178" s="6">
        <v>529</v>
      </c>
      <c r="B178" s="7">
        <f>P178/(P178+Q178+R178)</f>
        <v>0.14677321573836422</v>
      </c>
      <c r="C178" s="7">
        <f>Q178/(P178+Q178+R178)</f>
        <v>0.81039460654781081</v>
      </c>
      <c r="D178">
        <f>IF(C178=0,0,B178/C178)</f>
        <v>0.18111326821830848</v>
      </c>
      <c r="E178" s="13">
        <v>1</v>
      </c>
      <c r="F178">
        <f>IF(C178=0,0,(1-B178-C178)/C178)</f>
        <v>5.2853483189239367E-2</v>
      </c>
      <c r="G178">
        <f>C178/$C$5</f>
        <v>2.4630557611932735</v>
      </c>
      <c r="H178">
        <f>IF($C$5&gt;$B$1,116*POWER(G178,1/3)-16,B$2*G178)</f>
        <v>140.65685513044733</v>
      </c>
      <c r="I178">
        <f>13*H178*(N178-$N$5)</f>
        <v>-275.38171877027889</v>
      </c>
      <c r="J178">
        <f>13*H178*(O178-$O$5)</f>
        <v>216.46565205407936</v>
      </c>
      <c r="K178">
        <f>H178</f>
        <v>140.65685513044733</v>
      </c>
      <c r="L178">
        <f>SQRT(I178^2+J178^2)</f>
        <v>350.27484858617913</v>
      </c>
      <c r="M178">
        <f t="shared" si="2"/>
        <v>141.83064424189388</v>
      </c>
      <c r="N178">
        <f>4*B178/(12*C178-2*B178+3)</f>
        <v>4.722741084337706E-2</v>
      </c>
      <c r="O178">
        <f>9*C178/(12*C178-2*B178+3)</f>
        <v>0.58671391357983649</v>
      </c>
      <c r="P178">
        <f>VLOOKUP($A178,ciexyz31_1[],2,FALSE)</f>
        <v>0.1538542</v>
      </c>
      <c r="Q178">
        <f>VLOOKUP($A178,ciexyz31_1[],3,FALSE)</f>
        <v>0.84949160000000001</v>
      </c>
      <c r="R178">
        <f>VLOOKUP($A178,ciexyz31_1[],4,FALSE)</f>
        <v>4.4898590000000002E-2</v>
      </c>
    </row>
    <row r="179" spans="1:18" x14ac:dyDescent="0.35">
      <c r="A179" s="6">
        <v>530</v>
      </c>
      <c r="B179" s="7">
        <f>P179/(P179+Q179+R179)</f>
        <v>0.15472206121571341</v>
      </c>
      <c r="C179" s="7">
        <f>Q179/(P179+Q179+R179)</f>
        <v>0.8058635454256492</v>
      </c>
      <c r="D179">
        <f>IF(C179=0,0,B179/C179)</f>
        <v>0.19199535962877032</v>
      </c>
      <c r="E179" s="13">
        <v>1</v>
      </c>
      <c r="F179">
        <f>IF(C179=0,0,(1-B179-C179)/C179)</f>
        <v>4.8909512761020971E-2</v>
      </c>
      <c r="G179">
        <f>C179/$C$5</f>
        <v>2.44928437610373</v>
      </c>
      <c r="H179">
        <f>IF($C$5&gt;$B$1,116*POWER(G179,1/3)-16,B$2*G179)</f>
        <v>140.36434379576991</v>
      </c>
      <c r="I179">
        <f>13*H179*(N179-$N$5)</f>
        <v>-269.62544274381588</v>
      </c>
      <c r="J179">
        <f>13*H179*(O179-$O$5)</f>
        <v>216.08178268596166</v>
      </c>
      <c r="K179">
        <f>H179</f>
        <v>140.36434379576991</v>
      </c>
      <c r="L179">
        <f>SQRT(I179^2+J179^2)</f>
        <v>345.52744635345812</v>
      </c>
      <c r="M179">
        <f t="shared" si="2"/>
        <v>141.29080261985428</v>
      </c>
      <c r="N179">
        <f>4*B179/(12*C179-2*B179+3)</f>
        <v>5.0068144105497064E-2</v>
      </c>
      <c r="O179">
        <f>9*C179/(12*C179-2*B179+3)</f>
        <v>0.58675024466834769</v>
      </c>
      <c r="P179">
        <f>VLOOKUP($A179,ciexyz31_1[],2,FALSE)</f>
        <v>0.16550000000000001</v>
      </c>
      <c r="Q179">
        <f>VLOOKUP($A179,ciexyz31_1[],3,FALSE)</f>
        <v>0.86199999999999999</v>
      </c>
      <c r="R179">
        <f>VLOOKUP($A179,ciexyz31_1[],4,FALSE)</f>
        <v>4.2160000000000003E-2</v>
      </c>
    </row>
    <row r="180" spans="1:18" x14ac:dyDescent="0.35">
      <c r="A180" s="6">
        <v>531</v>
      </c>
      <c r="B180" s="7">
        <f>P180/(P180+Q180+R180)</f>
        <v>0.16253542465545565</v>
      </c>
      <c r="C180" s="7">
        <f>Q180/(P180+Q180+R180)</f>
        <v>0.80123848041361068</v>
      </c>
      <c r="D180">
        <f>IF(C180=0,0,B180/C180)</f>
        <v>0.20285524051659695</v>
      </c>
      <c r="E180" s="13">
        <v>1</v>
      </c>
      <c r="F180">
        <f>IF(C180=0,0,(1-B180-C180)/C180)</f>
        <v>4.5212624975566856E-2</v>
      </c>
      <c r="G180">
        <f>C180/$C$5</f>
        <v>2.4352272822734506</v>
      </c>
      <c r="H180">
        <f>IF($C$5&gt;$B$1,116*POWER(G180,1/3)-16,B$2*G180)</f>
        <v>140.06463084616851</v>
      </c>
      <c r="I180">
        <f>13*H180*(N180-$N$5)</f>
        <v>-263.89162576468931</v>
      </c>
      <c r="J180">
        <f>13*H180*(O180-$O$5)</f>
        <v>215.63646887048608</v>
      </c>
      <c r="K180">
        <f>H180</f>
        <v>140.06463084616851</v>
      </c>
      <c r="L180">
        <f>SQRT(I180^2+J180^2)</f>
        <v>340.79007740200268</v>
      </c>
      <c r="M180">
        <f t="shared" si="2"/>
        <v>140.74635880354523</v>
      </c>
      <c r="N180">
        <f>4*B180/(12*C180-2*B180+3)</f>
        <v>5.290095682537567E-2</v>
      </c>
      <c r="O180">
        <f>9*C180/(12*C180-2*B180+3)</f>
        <v>0.5867590728934452</v>
      </c>
      <c r="P180">
        <f>VLOOKUP($A180,ciexyz31_1[],2,FALSE)</f>
        <v>0.1772571</v>
      </c>
      <c r="Q180">
        <f>VLOOKUP($A180,ciexyz31_1[],3,FALSE)</f>
        <v>0.8738108</v>
      </c>
      <c r="R180">
        <f>VLOOKUP($A180,ciexyz31_1[],4,FALSE)</f>
        <v>3.9507279999999999E-2</v>
      </c>
    </row>
    <row r="181" spans="1:18" x14ac:dyDescent="0.35">
      <c r="A181" s="6">
        <v>532</v>
      </c>
      <c r="B181" s="7">
        <f>P181/(P181+Q181+R181)</f>
        <v>0.17023719547892346</v>
      </c>
      <c r="C181" s="7">
        <f>Q181/(P181+Q181+R181)</f>
        <v>0.79651854224541219</v>
      </c>
      <c r="D181">
        <f>IF(C181=0,0,B181/C181)</f>
        <v>0.21372659448582221</v>
      </c>
      <c r="E181" s="13">
        <v>1</v>
      </c>
      <c r="F181">
        <f>IF(C181=0,0,(1-B181-C181)/C181)</f>
        <v>4.1736959671959013E-2</v>
      </c>
      <c r="G181">
        <f>C181/$C$5</f>
        <v>2.4208818377162853</v>
      </c>
      <c r="H181">
        <f>IF($C$5&gt;$B$1,116*POWER(G181,1/3)-16,B$2*G181)</f>
        <v>139.7575784529098</v>
      </c>
      <c r="I181">
        <f>13*H181*(N181-$N$5)</f>
        <v>-258.16519209992276</v>
      </c>
      <c r="J181">
        <f>13*H181*(O181-$O$5)</f>
        <v>215.13286365705238</v>
      </c>
      <c r="K181">
        <f>H181</f>
        <v>139.7575784529098</v>
      </c>
      <c r="L181">
        <f>SQRT(I181^2+J181^2)</f>
        <v>336.0526974110964</v>
      </c>
      <c r="M181">
        <f t="shared" si="2"/>
        <v>140.19505713871291</v>
      </c>
      <c r="N181">
        <f>4*B181/(12*C181-2*B181+3)</f>
        <v>5.5734393560189915E-2</v>
      </c>
      <c r="O181">
        <f>9*C181/(12*C181-2*B181+3)</f>
        <v>0.58674207490236319</v>
      </c>
      <c r="P181">
        <f>VLOOKUP($A181,ciexyz31_1[],2,FALSE)</f>
        <v>0.18914</v>
      </c>
      <c r="Q181">
        <f>VLOOKUP($A181,ciexyz31_1[],3,FALSE)</f>
        <v>0.88496240000000004</v>
      </c>
      <c r="R181">
        <f>VLOOKUP($A181,ciexyz31_1[],4,FALSE)</f>
        <v>3.6935639999999999E-2</v>
      </c>
    </row>
    <row r="182" spans="1:18" x14ac:dyDescent="0.35">
      <c r="A182" s="6">
        <v>533</v>
      </c>
      <c r="B182" s="7">
        <f>P182/(P182+Q182+R182)</f>
        <v>0.17784952801174228</v>
      </c>
      <c r="C182" s="7">
        <f>Q182/(P182+Q182+R182)</f>
        <v>0.79168657905991635</v>
      </c>
      <c r="D182">
        <f>IF(C182=0,0,B182/C182)</f>
        <v>0.2246463849657887</v>
      </c>
      <c r="E182" s="13">
        <v>1</v>
      </c>
      <c r="F182">
        <f>IF(C182=0,0,(1-B182-C182)/C182)</f>
        <v>3.8479738995342794E-2</v>
      </c>
      <c r="G182">
        <f>C182/$C$5</f>
        <v>2.4061959122847134</v>
      </c>
      <c r="H182">
        <f>IF($C$5&gt;$B$1,116*POWER(G182,1/3)-16,B$2*G182)</f>
        <v>139.44197922500749</v>
      </c>
      <c r="I182">
        <f>13*H182*(N182-$N$5)</f>
        <v>-252.42817887565806</v>
      </c>
      <c r="J182">
        <f>13*H182*(O182-$O$5)</f>
        <v>214.56744649420463</v>
      </c>
      <c r="K182">
        <f>H182</f>
        <v>139.44197922500749</v>
      </c>
      <c r="L182">
        <f>SQRT(I182^2+J182^2)</f>
        <v>331.29922213238683</v>
      </c>
      <c r="M182">
        <f t="shared" si="2"/>
        <v>139.63500295682005</v>
      </c>
      <c r="N182">
        <f>4*B182/(12*C182-2*B182+3)</f>
        <v>5.8577609224607065E-2</v>
      </c>
      <c r="O182">
        <f>9*C182/(12*C182-2*B182+3)</f>
        <v>0.58669816020158794</v>
      </c>
      <c r="P182">
        <f>VLOOKUP($A182,ciexyz31_1[],2,FALSE)</f>
        <v>0.2011694</v>
      </c>
      <c r="Q182">
        <f>VLOOKUP($A182,ciexyz31_1[],3,FALSE)</f>
        <v>0.8954936</v>
      </c>
      <c r="R182">
        <f>VLOOKUP($A182,ciexyz31_1[],4,FALSE)</f>
        <v>3.445836E-2</v>
      </c>
    </row>
    <row r="183" spans="1:18" x14ac:dyDescent="0.35">
      <c r="A183" s="6">
        <v>534</v>
      </c>
      <c r="B183" s="7">
        <f>P183/(P183+Q183+R183)</f>
        <v>0.185390757399363</v>
      </c>
      <c r="C183" s="7">
        <f>Q183/(P183+Q183+R183)</f>
        <v>0.78672777282068129</v>
      </c>
      <c r="D183">
        <f>IF(C183=0,0,B183/C183)</f>
        <v>0.23564791253609282</v>
      </c>
      <c r="E183" s="13">
        <v>1</v>
      </c>
      <c r="F183">
        <f>IF(C183=0,0,(1-B183-C183)/C183)</f>
        <v>3.543979346247228E-2</v>
      </c>
      <c r="G183">
        <f>C183/$C$5</f>
        <v>2.3911244690920959</v>
      </c>
      <c r="H183">
        <f>IF($C$5&gt;$B$1,116*POWER(G183,1/3)-16,B$2*G183)</f>
        <v>139.1167572489442</v>
      </c>
      <c r="I183">
        <f>13*H183*(N183-$N$5)</f>
        <v>-246.66497176756894</v>
      </c>
      <c r="J183">
        <f>13*H183*(O183-$O$5)</f>
        <v>213.93687041744965</v>
      </c>
      <c r="K183">
        <f>H183</f>
        <v>139.1167572489442</v>
      </c>
      <c r="L183">
        <f>SQRT(I183^2+J183^2)</f>
        <v>326.51583854555696</v>
      </c>
      <c r="M183">
        <f t="shared" si="2"/>
        <v>139.06432543504374</v>
      </c>
      <c r="N183">
        <f>4*B183/(12*C183-2*B183+3)</f>
        <v>6.1438773277736169E-2</v>
      </c>
      <c r="O183">
        <f>9*C183/(12*C183-2*B183+3)</f>
        <v>0.58662620172259483</v>
      </c>
      <c r="P183">
        <f>VLOOKUP($A183,ciexyz31_1[],2,FALSE)</f>
        <v>0.21336579999999999</v>
      </c>
      <c r="Q183">
        <f>VLOOKUP($A183,ciexyz31_1[],3,FALSE)</f>
        <v>0.9054432</v>
      </c>
      <c r="R183">
        <f>VLOOKUP($A183,ciexyz31_1[],4,FALSE)</f>
        <v>3.2088720000000001E-2</v>
      </c>
    </row>
    <row r="184" spans="1:18" x14ac:dyDescent="0.35">
      <c r="A184" s="6">
        <v>535</v>
      </c>
      <c r="B184" s="7">
        <f>P184/(P184+Q184+R184)</f>
        <v>0.19287609787772117</v>
      </c>
      <c r="C184" s="7">
        <f>Q184/(P184+Q184+R184)</f>
        <v>0.78162921636307703</v>
      </c>
      <c r="D184">
        <f>IF(C184=0,0,B184/C184)</f>
        <v>0.24676162794320075</v>
      </c>
      <c r="E184" s="13">
        <v>1</v>
      </c>
      <c r="F184">
        <f>IF(C184=0,0,(1-B184-C184)/C184)</f>
        <v>3.261736540226659E-2</v>
      </c>
      <c r="G184">
        <f>C184/$C$5</f>
        <v>2.3756282790197467</v>
      </c>
      <c r="H184">
        <f>IF($C$5&gt;$B$1,116*POWER(G184,1/3)-16,B$2*G184)</f>
        <v>138.78094172716817</v>
      </c>
      <c r="I184">
        <f>13*H184*(N184-$N$5)</f>
        <v>-240.86185416376367</v>
      </c>
      <c r="J184">
        <f>13*H184*(O184-$O$5)</f>
        <v>213.23791365666062</v>
      </c>
      <c r="K184">
        <f>H184</f>
        <v>138.78094172716817</v>
      </c>
      <c r="L184">
        <f>SQRT(I184^2+J184^2)</f>
        <v>321.69059764290841</v>
      </c>
      <c r="M184">
        <f t="shared" si="2"/>
        <v>138.48114511147128</v>
      </c>
      <c r="N184">
        <f>4*B184/(12*C184-2*B184+3)</f>
        <v>6.4325275925281034E-2</v>
      </c>
      <c r="O184">
        <f>9*C184/(12*C184-2*B184+3)</f>
        <v>0.58652502837757459</v>
      </c>
      <c r="P184">
        <f>VLOOKUP($A184,ciexyz31_1[],2,FALSE)</f>
        <v>0.2257499</v>
      </c>
      <c r="Q184">
        <f>VLOOKUP($A184,ciexyz31_1[],3,FALSE)</f>
        <v>0.9148501</v>
      </c>
      <c r="R184">
        <f>VLOOKUP($A184,ciexyz31_1[],4,FALSE)</f>
        <v>2.9839999999999998E-2</v>
      </c>
    </row>
    <row r="185" spans="1:18" x14ac:dyDescent="0.35">
      <c r="A185" s="6">
        <v>536</v>
      </c>
      <c r="B185" s="7">
        <f>P185/(P185+Q185+R185)</f>
        <v>0.20030879814494176</v>
      </c>
      <c r="C185" s="7">
        <f>Q185/(P185+Q185+R185)</f>
        <v>0.7763994160506198</v>
      </c>
      <c r="D185">
        <f>IF(C185=0,0,B185/C185)</f>
        <v>0.25799710046649754</v>
      </c>
      <c r="E185" s="13">
        <v>1</v>
      </c>
      <c r="F185">
        <f>IF(C185=0,0,(1-B185-C185)/C185)</f>
        <v>2.9999746680540895E-2</v>
      </c>
      <c r="G185">
        <f>C185/$C$5</f>
        <v>2.3597331957042726</v>
      </c>
      <c r="H185">
        <f>IF($C$5&gt;$B$1,116*POWER(G185,1/3)-16,B$2*G185)</f>
        <v>138.43496117397839</v>
      </c>
      <c r="I185">
        <f>13*H185*(N185-$N$5)</f>
        <v>-235.01716468080477</v>
      </c>
      <c r="J185">
        <f>13*H185*(O185-$O$5)</f>
        <v>212.4736761480053</v>
      </c>
      <c r="K185">
        <f>H185</f>
        <v>138.43496117397839</v>
      </c>
      <c r="L185">
        <f>SQRT(I185^2+J185^2)</f>
        <v>316.8250791058876</v>
      </c>
      <c r="M185">
        <f t="shared" si="2"/>
        <v>137.88398242571506</v>
      </c>
      <c r="N185">
        <f>4*B185/(12*C185-2*B185+3)</f>
        <v>6.7239291629373976E-2</v>
      </c>
      <c r="O185">
        <f>9*C185/(12*C185-2*B185+3)</f>
        <v>0.58639576139630745</v>
      </c>
      <c r="P185">
        <f>VLOOKUP($A185,ciexyz31_1[],2,FALSE)</f>
        <v>0.2383209</v>
      </c>
      <c r="Q185">
        <f>VLOOKUP($A185,ciexyz31_1[],3,FALSE)</f>
        <v>0.92373479999999997</v>
      </c>
      <c r="R185">
        <f>VLOOKUP($A185,ciexyz31_1[],4,FALSE)</f>
        <v>2.771181E-2</v>
      </c>
    </row>
    <row r="186" spans="1:18" x14ac:dyDescent="0.35">
      <c r="A186" s="6">
        <v>537</v>
      </c>
      <c r="B186" s="7">
        <f>P186/(P186+Q186+R186)</f>
        <v>0.20768998966657368</v>
      </c>
      <c r="C186" s="7">
        <f>Q186/(P186+Q186+R186)</f>
        <v>0.77105479866032411</v>
      </c>
      <c r="D186">
        <f>IF(C186=0,0,B186/C186)</f>
        <v>0.26935827392219913</v>
      </c>
      <c r="E186" s="13">
        <v>1</v>
      </c>
      <c r="F186">
        <f>IF(C186=0,0,(1-B186-C186)/C186)</f>
        <v>2.7566408652189487E-2</v>
      </c>
      <c r="G186">
        <f>C186/$C$5</f>
        <v>2.3434891455240536</v>
      </c>
      <c r="H186">
        <f>IF($C$5&gt;$B$1,116*POWER(G186,1/3)-16,B$2*G186)</f>
        <v>138.07977585497545</v>
      </c>
      <c r="I186">
        <f>13*H186*(N186-$N$5)</f>
        <v>-229.13249089717249</v>
      </c>
      <c r="J186">
        <f>13*H186*(O186-$O$5)</f>
        <v>211.6500779315229</v>
      </c>
      <c r="K186">
        <f>H186</f>
        <v>138.07977585497545</v>
      </c>
      <c r="L186">
        <f>SQRT(I186^2+J186^2)</f>
        <v>311.92539792899606</v>
      </c>
      <c r="M186">
        <f t="shared" si="2"/>
        <v>137.27128703804328</v>
      </c>
      <c r="N186">
        <f>4*B186/(12*C186-2*B186+3)</f>
        <v>7.01816740653365E-2</v>
      </c>
      <c r="O186">
        <f>9*C186/(12*C186-2*B186+3)</f>
        <v>0.58624063908509139</v>
      </c>
      <c r="P186">
        <f>VLOOKUP($A186,ciexyz31_1[],2,FALSE)</f>
        <v>0.25106679999999998</v>
      </c>
      <c r="Q186">
        <f>VLOOKUP($A186,ciexyz31_1[],3,FALSE)</f>
        <v>0.93209240000000004</v>
      </c>
      <c r="R186">
        <f>VLOOKUP($A186,ciexyz31_1[],4,FALSE)</f>
        <v>2.5694439999999999E-2</v>
      </c>
    </row>
    <row r="187" spans="1:18" x14ac:dyDescent="0.35">
      <c r="A187" s="6">
        <v>538</v>
      </c>
      <c r="B187" s="7">
        <f>P187/(P187+Q187+R187)</f>
        <v>0.21502955000576848</v>
      </c>
      <c r="C187" s="7">
        <f>Q187/(P187+Q187+R187)</f>
        <v>0.7655950960606106</v>
      </c>
      <c r="D187">
        <f>IF(C187=0,0,B187/C187)</f>
        <v>0.2808658925745588</v>
      </c>
      <c r="E187" s="13">
        <v>1</v>
      </c>
      <c r="F187">
        <f>IF(C187=0,0,(1-B187-C187)/C187)</f>
        <v>2.5307573198048515E-2</v>
      </c>
      <c r="G187">
        <f>C187/$C$5</f>
        <v>2.3268953135390271</v>
      </c>
      <c r="H187">
        <f>IF($C$5&gt;$B$1,116*POWER(G187,1/3)-16,B$2*G187)</f>
        <v>137.71524355670513</v>
      </c>
      <c r="I187">
        <f>13*H187*(N187-$N$5)</f>
        <v>-223.2000433459601</v>
      </c>
      <c r="J187">
        <f>13*H187*(O187-$O$5)</f>
        <v>210.7679756333699</v>
      </c>
      <c r="K187">
        <f>H187</f>
        <v>137.71524355670513</v>
      </c>
      <c r="L187">
        <f>SQRT(I187^2+J187^2)</f>
        <v>306.98762011232191</v>
      </c>
      <c r="M187">
        <f t="shared" si="2"/>
        <v>136.64092794467356</v>
      </c>
      <c r="N187">
        <f>4*B187/(12*C187-2*B187+3)</f>
        <v>7.3157454899652891E-2</v>
      </c>
      <c r="O187">
        <f>9*C187/(12*C187-2*B187+3)</f>
        <v>0.58606003034178689</v>
      </c>
      <c r="P187">
        <f>VLOOKUP($A187,ciexyz31_1[],2,FALSE)</f>
        <v>0.26399220000000001</v>
      </c>
      <c r="Q187">
        <f>VLOOKUP($A187,ciexyz31_1[],3,FALSE)</f>
        <v>0.93992260000000005</v>
      </c>
      <c r="R187">
        <f>VLOOKUP($A187,ciexyz31_1[],4,FALSE)</f>
        <v>2.3787160000000002E-2</v>
      </c>
    </row>
    <row r="188" spans="1:18" x14ac:dyDescent="0.35">
      <c r="A188" s="6">
        <v>539</v>
      </c>
      <c r="B188" s="7">
        <f>P188/(P188+Q188+R188)</f>
        <v>0.22233660375820374</v>
      </c>
      <c r="C188" s="7">
        <f>Q188/(P188+Q188+R188)</f>
        <v>0.76001999974083623</v>
      </c>
      <c r="D188">
        <f>IF(C188=0,0,B188/C188)</f>
        <v>0.29254046450622306</v>
      </c>
      <c r="E188" s="13">
        <v>1</v>
      </c>
      <c r="F188">
        <f>IF(C188=0,0,(1-B188-C188)/C188)</f>
        <v>2.3214384499061019E-2</v>
      </c>
      <c r="G188">
        <f>C188/$C$5</f>
        <v>2.309950762083874</v>
      </c>
      <c r="H188">
        <f>IF($C$5&gt;$B$1,116*POWER(G188,1/3)-16,B$2*G188)</f>
        <v>137.34121385028473</v>
      </c>
      <c r="I188">
        <f>13*H188*(N188-$N$5)</f>
        <v>-217.21230623626113</v>
      </c>
      <c r="J188">
        <f>13*H188*(O188-$O$5)</f>
        <v>209.82806441407544</v>
      </c>
      <c r="K188">
        <f>H188</f>
        <v>137.34121385028473</v>
      </c>
      <c r="L188">
        <f>SQRT(I188^2+J188^2)</f>
        <v>302.00828233052266</v>
      </c>
      <c r="M188">
        <f t="shared" si="2"/>
        <v>135.99064107312671</v>
      </c>
      <c r="N188">
        <f>4*B188/(12*C188-2*B188+3)</f>
        <v>7.6171583879100641E-2</v>
      </c>
      <c r="O188">
        <f>9*C188/(12*C188-2*B188+3)</f>
        <v>0.58585421342397115</v>
      </c>
      <c r="P188">
        <f>VLOOKUP($A188,ciexyz31_1[],2,FALSE)</f>
        <v>0.27710170000000001</v>
      </c>
      <c r="Q188">
        <f>VLOOKUP($A188,ciexyz31_1[],3,FALSE)</f>
        <v>0.94722519999999999</v>
      </c>
      <c r="R188">
        <f>VLOOKUP($A188,ciexyz31_1[],4,FALSE)</f>
        <v>2.1989249999999998E-2</v>
      </c>
    </row>
    <row r="189" spans="1:18" x14ac:dyDescent="0.35">
      <c r="A189" s="6">
        <v>540</v>
      </c>
      <c r="B189" s="7">
        <f>P189/(P189+Q189+R189)</f>
        <v>0.22961967264964023</v>
      </c>
      <c r="C189" s="7">
        <f>Q189/(P189+Q189+R189)</f>
        <v>0.75432908990274372</v>
      </c>
      <c r="D189">
        <f>IF(C189=0,0,B189/C189)</f>
        <v>0.30440251572327043</v>
      </c>
      <c r="E189" s="13">
        <v>1</v>
      </c>
      <c r="F189">
        <f>IF(C189=0,0,(1-B189-C189)/C189)</f>
        <v>2.127882599580715E-2</v>
      </c>
      <c r="G189">
        <f>C189/$C$5</f>
        <v>2.2926542152536129</v>
      </c>
      <c r="H189">
        <f>IF($C$5&gt;$B$1,116*POWER(G189,1/3)-16,B$2*G189)</f>
        <v>136.95752297373477</v>
      </c>
      <c r="I189">
        <f>13*H189*(N189-$N$5)</f>
        <v>-211.16192598593906</v>
      </c>
      <c r="J189">
        <f>13*H189*(O189-$O$5)</f>
        <v>208.83087234630457</v>
      </c>
      <c r="K189">
        <f>H189</f>
        <v>136.95752297373477</v>
      </c>
      <c r="L189">
        <f>SQRT(I189^2+J189^2)</f>
        <v>296.98432994185026</v>
      </c>
      <c r="M189">
        <f t="shared" si="2"/>
        <v>135.31800108119162</v>
      </c>
      <c r="N189">
        <f>4*B189/(12*C189-2*B189+3)</f>
        <v>7.9228990607927E-2</v>
      </c>
      <c r="O189">
        <f>9*C189/(12*C189-2*B189+3)</f>
        <v>0.58562337582615454</v>
      </c>
      <c r="P189">
        <f>VLOOKUP($A189,ciexyz31_1[],2,FALSE)</f>
        <v>0.29039999999999999</v>
      </c>
      <c r="Q189">
        <f>VLOOKUP($A189,ciexyz31_1[],3,FALSE)</f>
        <v>0.95399999999999996</v>
      </c>
      <c r="R189">
        <f>VLOOKUP($A189,ciexyz31_1[],4,FALSE)</f>
        <v>2.0299999999999999E-2</v>
      </c>
    </row>
    <row r="190" spans="1:18" x14ac:dyDescent="0.35">
      <c r="A190" s="6">
        <v>541</v>
      </c>
      <c r="B190" s="7">
        <f>P190/(P190+Q190+R190)</f>
        <v>0.23688472059830754</v>
      </c>
      <c r="C190" s="7">
        <f>Q190/(P190+Q190+R190)</f>
        <v>0.74852446517477467</v>
      </c>
      <c r="D190">
        <f>IF(C190=0,0,B190/C190)</f>
        <v>0.3164689086588463</v>
      </c>
      <c r="E190" s="13">
        <v>1</v>
      </c>
      <c r="F190">
        <f>IF(C190=0,0,(1-B190-C190)/C190)</f>
        <v>1.949276864786367E-2</v>
      </c>
      <c r="G190">
        <f>C190/$C$5</f>
        <v>2.2750120514703505</v>
      </c>
      <c r="H190">
        <f>IF($C$5&gt;$B$1,116*POWER(G190,1/3)-16,B$2*G190)</f>
        <v>136.56417202286701</v>
      </c>
      <c r="I190">
        <f>13*H190*(N190-$N$5)</f>
        <v>-205.04363411144365</v>
      </c>
      <c r="J190">
        <f>13*H190*(O190-$O$5)</f>
        <v>207.7774763800611</v>
      </c>
      <c r="K190">
        <f>H190</f>
        <v>136.56417202286701</v>
      </c>
      <c r="L190">
        <f>SQRT(I190^2+J190^2)</f>
        <v>291.91500746020995</v>
      </c>
      <c r="M190">
        <f t="shared" si="2"/>
        <v>134.6205733424874</v>
      </c>
      <c r="N190">
        <f>4*B190/(12*C190-2*B190+3)</f>
        <v>8.2333657278062924E-2</v>
      </c>
      <c r="O190">
        <f>9*C190/(12*C190-2*B190+3)</f>
        <v>0.5853678633414886</v>
      </c>
      <c r="P190">
        <f>VLOOKUP($A190,ciexyz31_1[],2,FALSE)</f>
        <v>0.30389119999999997</v>
      </c>
      <c r="Q190">
        <f>VLOOKUP($A190,ciexyz31_1[],3,FALSE)</f>
        <v>0.96025609999999995</v>
      </c>
      <c r="R190">
        <f>VLOOKUP($A190,ciexyz31_1[],4,FALSE)</f>
        <v>1.871805E-2</v>
      </c>
    </row>
    <row r="191" spans="1:18" x14ac:dyDescent="0.35">
      <c r="A191" s="6">
        <v>542</v>
      </c>
      <c r="B191" s="7">
        <f>P191/(P191+Q191+R191)</f>
        <v>0.24413255647382395</v>
      </c>
      <c r="C191" s="7">
        <f>Q191/(P191+Q191+R191)</f>
        <v>0.74261399168137254</v>
      </c>
      <c r="D191">
        <f>IF(C191=0,0,B191/C191)</f>
        <v>0.32874758516342628</v>
      </c>
      <c r="E191" s="13">
        <v>1</v>
      </c>
      <c r="F191">
        <f>IF(C191=0,0,(1-B191-C191)/C191)</f>
        <v>1.7847026844721888E-2</v>
      </c>
      <c r="G191">
        <f>C191/$C$5</f>
        <v>2.2570481784735659</v>
      </c>
      <c r="H191">
        <f>IF($C$5&gt;$B$1,116*POWER(G191,1/3)-16,B$2*G191)</f>
        <v>136.16155309387781</v>
      </c>
      <c r="I191">
        <f>13*H191*(N191-$N$5)</f>
        <v>-198.85685852779466</v>
      </c>
      <c r="J191">
        <f>13*H191*(O191-$O$5)</f>
        <v>206.67038181273017</v>
      </c>
      <c r="K191">
        <f>H191</f>
        <v>136.16155309387781</v>
      </c>
      <c r="L191">
        <f>SQRT(I191^2+J191^2)</f>
        <v>286.80428327025209</v>
      </c>
      <c r="M191">
        <f t="shared" si="2"/>
        <v>133.89618630723962</v>
      </c>
      <c r="N191">
        <f>4*B191/(12*C191-2*B191+3)</f>
        <v>8.5487300962315535E-2</v>
      </c>
      <c r="O191">
        <f>9*C191/(12*C191-2*B191+3)</f>
        <v>0.58508848686931381</v>
      </c>
      <c r="P191">
        <f>VLOOKUP($A191,ciexyz31_1[],2,FALSE)</f>
        <v>0.31757259999999998</v>
      </c>
      <c r="Q191">
        <f>VLOOKUP($A191,ciexyz31_1[],3,FALSE)</f>
        <v>0.96600739999999996</v>
      </c>
      <c r="R191">
        <f>VLOOKUP($A191,ciexyz31_1[],4,FALSE)</f>
        <v>1.724036E-2</v>
      </c>
    </row>
    <row r="192" spans="1:18" x14ac:dyDescent="0.35">
      <c r="A192" s="6">
        <v>543</v>
      </c>
      <c r="B192" s="7">
        <f>P192/(P192+Q192+R192)</f>
        <v>0.25136340887073821</v>
      </c>
      <c r="C192" s="7">
        <f>Q192/(P192+Q192+R192)</f>
        <v>0.73660558136244469</v>
      </c>
      <c r="D192">
        <f>IF(C192=0,0,B192/C192)</f>
        <v>0.34124559361308393</v>
      </c>
      <c r="E192" s="13">
        <v>1</v>
      </c>
      <c r="F192">
        <f>IF(C192=0,0,(1-B192-C192)/C192)</f>
        <v>1.6333041822143516E-2</v>
      </c>
      <c r="G192">
        <f>C192/$C$5</f>
        <v>2.2387866432510024</v>
      </c>
      <c r="H192">
        <f>IF($C$5&gt;$B$1,116*POWER(G192,1/3)-16,B$2*G192)</f>
        <v>135.75006704756959</v>
      </c>
      <c r="I192">
        <f>13*H192*(N192-$N$5)</f>
        <v>-192.60146526414408</v>
      </c>
      <c r="J192">
        <f>13*H192*(O192-$O$5)</f>
        <v>205.51204142860777</v>
      </c>
      <c r="K192">
        <f>H192</f>
        <v>135.75006704756959</v>
      </c>
      <c r="L192">
        <f>SQRT(I192^2+J192^2)</f>
        <v>281.65674782268059</v>
      </c>
      <c r="M192">
        <f t="shared" si="2"/>
        <v>133.14258405380173</v>
      </c>
      <c r="N192">
        <f>4*B192/(12*C192-2*B192+3)</f>
        <v>8.8691401557776856E-2</v>
      </c>
      <c r="O192">
        <f>9*C192/(12*C192-2*B192+3)</f>
        <v>0.584786022852682</v>
      </c>
      <c r="P192">
        <f>VLOOKUP($A192,ciexyz31_1[],2,FALSE)</f>
        <v>0.33143840000000002</v>
      </c>
      <c r="Q192">
        <f>VLOOKUP($A192,ciexyz31_1[],3,FALSE)</f>
        <v>0.97126060000000003</v>
      </c>
      <c r="R192">
        <f>VLOOKUP($A192,ciexyz31_1[],4,FALSE)</f>
        <v>1.5863639999999998E-2</v>
      </c>
    </row>
    <row r="193" spans="1:18" x14ac:dyDescent="0.35">
      <c r="A193" s="6">
        <v>544</v>
      </c>
      <c r="B193" s="7">
        <f>P193/(P193+Q193+R193)</f>
        <v>0.25857750845525057</v>
      </c>
      <c r="C193" s="7">
        <f>Q193/(P193+Q193+R193)</f>
        <v>0.73050660190974714</v>
      </c>
      <c r="D193">
        <f>IF(C193=0,0,B193/C193)</f>
        <v>0.35397011851673504</v>
      </c>
      <c r="E193" s="13">
        <v>1</v>
      </c>
      <c r="F193">
        <f>IF(C193=0,0,(1-B193-C193)/C193)</f>
        <v>1.4942903467901676E-2</v>
      </c>
      <c r="G193">
        <f>C193/$C$5</f>
        <v>2.2202498386412595</v>
      </c>
      <c r="H193">
        <f>IF($C$5&gt;$B$1,116*POWER(G193,1/3)-16,B$2*G193)</f>
        <v>135.33008346874945</v>
      </c>
      <c r="I193">
        <f>13*H193*(N193-$N$5)</f>
        <v>-186.2772362665641</v>
      </c>
      <c r="J193">
        <f>13*H193*(O193-$O$5)</f>
        <v>204.30471978311735</v>
      </c>
      <c r="K193">
        <f>H193</f>
        <v>135.33008346874945</v>
      </c>
      <c r="L193">
        <f>SQRT(I193^2+J193^2)</f>
        <v>276.47717315678602</v>
      </c>
      <c r="M193">
        <f t="shared" si="2"/>
        <v>132.35736336289872</v>
      </c>
      <c r="N193">
        <f>4*B193/(12*C193-2*B193+3)</f>
        <v>9.1947462253210224E-2</v>
      </c>
      <c r="O193">
        <f>9*C193/(12*C193-2*B193+3)</f>
        <v>0.58446117128935571</v>
      </c>
      <c r="P193">
        <f>VLOOKUP($A193,ciexyz31_1[],2,FALSE)</f>
        <v>0.34548279999999998</v>
      </c>
      <c r="Q193">
        <f>VLOOKUP($A193,ciexyz31_1[],3,FALSE)</f>
        <v>0.97602250000000002</v>
      </c>
      <c r="R193">
        <f>VLOOKUP($A193,ciexyz31_1[],4,FALSE)</f>
        <v>1.458461E-2</v>
      </c>
    </row>
    <row r="194" spans="1:18" x14ac:dyDescent="0.35">
      <c r="A194" s="6">
        <v>545</v>
      </c>
      <c r="B194" s="7">
        <f>P194/(P194+Q194+R194)</f>
        <v>0.26577508497118374</v>
      </c>
      <c r="C194" s="7">
        <f>Q194/(P194+Q194+R194)</f>
        <v>0.72432392492980646</v>
      </c>
      <c r="D194">
        <f>IF(C194=0,0,B194/C194)</f>
        <v>0.36692849127818022</v>
      </c>
      <c r="E194" s="13">
        <v>1</v>
      </c>
      <c r="F194">
        <f>IF(C194=0,0,(1-B194-C194)/C194)</f>
        <v>1.366928491278166E-2</v>
      </c>
      <c r="G194">
        <f>C194/$C$5</f>
        <v>2.2014586497167543</v>
      </c>
      <c r="H194">
        <f>IF($C$5&gt;$B$1,116*POWER(G194,1/3)-16,B$2*G194)</f>
        <v>134.90194356719886</v>
      </c>
      <c r="I194">
        <f>13*H194*(N194-$N$5)</f>
        <v>-179.8838767078673</v>
      </c>
      <c r="J194">
        <f>13*H194*(O194-$O$5)</f>
        <v>203.05051046509195</v>
      </c>
      <c r="K194">
        <f>H194</f>
        <v>134.90194356719886</v>
      </c>
      <c r="L194">
        <f>SQRT(I194^2+J194^2)</f>
        <v>271.2705640123632</v>
      </c>
      <c r="M194">
        <f t="shared" si="2"/>
        <v>131.53795903855146</v>
      </c>
      <c r="N194">
        <f>4*B194/(12*C194-2*B194+3)</f>
        <v>9.5257011202033864E-2</v>
      </c>
      <c r="O194">
        <f>9*C194/(12*C194-2*B194+3)</f>
        <v>0.58411456264399775</v>
      </c>
      <c r="P194">
        <f>VLOOKUP($A194,ciexyz31_1[],2,FALSE)</f>
        <v>0.35970000000000002</v>
      </c>
      <c r="Q194">
        <f>VLOOKUP($A194,ciexyz31_1[],3,FALSE)</f>
        <v>0.98029999999999995</v>
      </c>
      <c r="R194">
        <f>VLOOKUP($A194,ciexyz31_1[],4,FALSE)</f>
        <v>1.34E-2</v>
      </c>
    </row>
    <row r="195" spans="1:18" x14ac:dyDescent="0.35">
      <c r="A195" s="6">
        <v>546</v>
      </c>
      <c r="B195" s="7">
        <f>P195/(P195+Q195+R195)</f>
        <v>0.27295760351093018</v>
      </c>
      <c r="C195" s="7">
        <f>Q195/(P195+Q195+R195)</f>
        <v>0.71806218641678965</v>
      </c>
      <c r="D195">
        <f>IF(C195=0,0,B195/C195)</f>
        <v>0.38013086982482541</v>
      </c>
      <c r="E195" s="13">
        <v>1</v>
      </c>
      <c r="F195">
        <f>IF(C195=0,0,(1-B195-C195)/C195)</f>
        <v>1.25061732008092E-2</v>
      </c>
      <c r="G195">
        <f>C195/$C$5</f>
        <v>2.1824271667886137</v>
      </c>
      <c r="H195">
        <f>IF($C$5&gt;$B$1,116*POWER(G195,1/3)-16,B$2*G195)</f>
        <v>134.465838244015</v>
      </c>
      <c r="I195">
        <f>13*H195*(N195-$N$5)</f>
        <v>-173.41970671164526</v>
      </c>
      <c r="J195">
        <f>13*H195*(O195-$O$5)</f>
        <v>201.75083144720509</v>
      </c>
      <c r="K195">
        <f>H195</f>
        <v>134.465838244015</v>
      </c>
      <c r="L195">
        <f>SQRT(I195^2+J195^2)</f>
        <v>266.04096050343753</v>
      </c>
      <c r="M195">
        <f t="shared" si="2"/>
        <v>130.68148706732109</v>
      </c>
      <c r="N195">
        <f>4*B195/(12*C195-2*B195+3)</f>
        <v>9.8622263413384523E-2</v>
      </c>
      <c r="O195">
        <f>9*C195/(12*C195-2*B195+3)</f>
        <v>0.58374657333768432</v>
      </c>
      <c r="P195">
        <f>VLOOKUP($A195,ciexyz31_1[],2,FALSE)</f>
        <v>0.37408390000000002</v>
      </c>
      <c r="Q195">
        <f>VLOOKUP($A195,ciexyz31_1[],3,FALSE)</f>
        <v>0.98409239999999998</v>
      </c>
      <c r="R195">
        <f>VLOOKUP($A195,ciexyz31_1[],4,FALSE)</f>
        <v>1.2307230000000001E-2</v>
      </c>
    </row>
    <row r="196" spans="1:18" x14ac:dyDescent="0.35">
      <c r="A196" s="6">
        <v>547</v>
      </c>
      <c r="B196" s="7">
        <f>P196/(P196+Q196+R196)</f>
        <v>0.28012894248159209</v>
      </c>
      <c r="C196" s="7">
        <f>Q196/(P196+Q196+R196)</f>
        <v>0.71172473456919272</v>
      </c>
      <c r="D196">
        <f>IF(C196=0,0,B196/C196)</f>
        <v>0.39359169194977361</v>
      </c>
      <c r="E196" s="13">
        <v>1</v>
      </c>
      <c r="F196">
        <f>IF(C196=0,0,(1-B196-C196)/C196)</f>
        <v>1.144588989751244E-2</v>
      </c>
      <c r="G196">
        <f>C196/$C$5</f>
        <v>2.1631655661333435</v>
      </c>
      <c r="H196">
        <f>IF($C$5&gt;$B$1,116*POWER(G196,1/3)-16,B$2*G196)</f>
        <v>134.02187058162602</v>
      </c>
      <c r="I196">
        <f>13*H196*(N196-$N$5)</f>
        <v>-166.88106599028444</v>
      </c>
      <c r="J196">
        <f>13*H196*(O196-$O$5)</f>
        <v>200.40702333536902</v>
      </c>
      <c r="K196">
        <f>H196</f>
        <v>134.02187058162602</v>
      </c>
      <c r="L196">
        <f>SQRT(I196^2+J196^2)</f>
        <v>260.79161257256112</v>
      </c>
      <c r="M196">
        <f t="shared" si="2"/>
        <v>129.78450985088222</v>
      </c>
      <c r="N196">
        <f>4*B196/(12*C196-2*B196+3)</f>
        <v>0.10204653721797327</v>
      </c>
      <c r="O196">
        <f>9*C196/(12*C196-2*B196+3)</f>
        <v>0.58335761002226594</v>
      </c>
      <c r="P196">
        <f>VLOOKUP($A196,ciexyz31_1[],2,FALSE)</f>
        <v>0.38863959999999997</v>
      </c>
      <c r="Q196">
        <f>VLOOKUP($A196,ciexyz31_1[],3,FALSE)</f>
        <v>0.98741820000000002</v>
      </c>
      <c r="R196">
        <f>VLOOKUP($A196,ciexyz31_1[],4,FALSE)</f>
        <v>1.130188E-2</v>
      </c>
    </row>
    <row r="197" spans="1:18" x14ac:dyDescent="0.35">
      <c r="A197" s="6">
        <v>548</v>
      </c>
      <c r="B197" s="7">
        <f>P197/(P197+Q197+R197)</f>
        <v>0.28729240908025949</v>
      </c>
      <c r="C197" s="7">
        <f>Q197/(P197+Q197+R197)</f>
        <v>0.70531627388828255</v>
      </c>
      <c r="D197">
        <f>IF(C197=0,0,B197/C197)</f>
        <v>0.4073242312933853</v>
      </c>
      <c r="E197" s="13">
        <v>1</v>
      </c>
      <c r="F197">
        <f>IF(C197=0,0,(1-B197-C197)/C197)</f>
        <v>1.0479436396257938E-2</v>
      </c>
      <c r="G197">
        <f>C197/$C$5</f>
        <v>2.1436881462776811</v>
      </c>
      <c r="H197">
        <f>IF($C$5&gt;$B$1,116*POWER(G197,1/3)-16,B$2*G197)</f>
        <v>133.57024029800553</v>
      </c>
      <c r="I197">
        <f>13*H197*(N197-$N$5)</f>
        <v>-160.26499139785679</v>
      </c>
      <c r="J197">
        <f>13*H197*(O197-$O$5)</f>
        <v>199.02091298302346</v>
      </c>
      <c r="K197">
        <f>H197</f>
        <v>133.57024029800553</v>
      </c>
      <c r="L197">
        <f>SQRT(I197^2+J197^2)</f>
        <v>255.52728087691793</v>
      </c>
      <c r="M197">
        <f t="shared" si="2"/>
        <v>128.84334947265296</v>
      </c>
      <c r="N197">
        <f>4*B197/(12*C197-2*B197+3)</f>
        <v>0.10553287032567167</v>
      </c>
      <c r="O197">
        <f>9*C197/(12*C197-2*B197+3)</f>
        <v>0.582948275575908</v>
      </c>
      <c r="P197">
        <f>VLOOKUP($A197,ciexyz31_1[],2,FALSE)</f>
        <v>0.40337840000000003</v>
      </c>
      <c r="Q197">
        <f>VLOOKUP($A197,ciexyz31_1[],3,FALSE)</f>
        <v>0.99031279999999999</v>
      </c>
      <c r="R197">
        <f>VLOOKUP($A197,ciexyz31_1[],4,FALSE)</f>
        <v>1.0377920000000001E-2</v>
      </c>
    </row>
    <row r="198" spans="1:18" x14ac:dyDescent="0.35">
      <c r="A198" s="6">
        <v>549</v>
      </c>
      <c r="B198" s="7">
        <f>P198/(P198+Q198+R198)</f>
        <v>0.2944502808943964</v>
      </c>
      <c r="C198" s="7">
        <f>Q198/(P198+Q198+R198)</f>
        <v>0.69884202202238066</v>
      </c>
      <c r="D198">
        <f>IF(C198=0,0,B198/C198)</f>
        <v>0.42134026234181798</v>
      </c>
      <c r="E198" s="13">
        <v>1</v>
      </c>
      <c r="F198">
        <f>IF(C198=0,0,(1-B198-C198)/C198)</f>
        <v>9.5983024372397058E-3</v>
      </c>
      <c r="G198">
        <f>C198/$C$5</f>
        <v>2.1240107653710436</v>
      </c>
      <c r="H198">
        <f>IF($C$5&gt;$B$1,116*POWER(G198,1/3)-16,B$2*G198)</f>
        <v>133.11118688650575</v>
      </c>
      <c r="I198">
        <f>13*H198*(N198-$N$5)</f>
        <v>-153.56932500574754</v>
      </c>
      <c r="J198">
        <f>13*H198*(O198-$O$5)</f>
        <v>197.59438477806287</v>
      </c>
      <c r="K198">
        <f>H198</f>
        <v>133.11118688650575</v>
      </c>
      <c r="L198">
        <f>SQRT(I198^2+J198^2)</f>
        <v>250.25402789673953</v>
      </c>
      <c r="M198">
        <f t="shared" si="2"/>
        <v>127.85416504543537</v>
      </c>
      <c r="N198">
        <f>4*B198/(12*C198-2*B198+3)</f>
        <v>0.10908390320607568</v>
      </c>
      <c r="O198">
        <f>9*C198/(12*C198-2*B198+3)</f>
        <v>0.58251917547474907</v>
      </c>
      <c r="P198">
        <f>VLOOKUP($A198,ciexyz31_1[],2,FALSE)</f>
        <v>0.4183115</v>
      </c>
      <c r="Q198">
        <f>VLOOKUP($A198,ciexyz31_1[],3,FALSE)</f>
        <v>0.99281160000000002</v>
      </c>
      <c r="R198">
        <f>VLOOKUP($A198,ciexyz31_1[],4,FALSE)</f>
        <v>9.5293059999999995E-3</v>
      </c>
    </row>
    <row r="199" spans="1:18" x14ac:dyDescent="0.35">
      <c r="A199" s="6">
        <v>550</v>
      </c>
      <c r="B199" s="7">
        <f>P199/(P199+Q199+R199)</f>
        <v>0.30160379939575122</v>
      </c>
      <c r="C199" s="7">
        <f>Q199/(P199+Q199+R199)</f>
        <v>0.69230776237157421</v>
      </c>
      <c r="D199">
        <f>IF(C199=0,0,B199/C199)</f>
        <v>0.43564988837128615</v>
      </c>
      <c r="E199" s="13">
        <v>1</v>
      </c>
      <c r="F199">
        <f>IF(C199=0,0,(1-B199-C199)/C199)</f>
        <v>8.7944098905058925E-3</v>
      </c>
      <c r="G199">
        <f>C199/$C$5</f>
        <v>2.1041510010685496</v>
      </c>
      <c r="H199">
        <f>IF($C$5&gt;$B$1,116*POWER(G199,1/3)-16,B$2*G199)</f>
        <v>132.64499483341581</v>
      </c>
      <c r="I199">
        <f>13*H199*(N199-$N$5)</f>
        <v>-146.79277046146257</v>
      </c>
      <c r="J199">
        <f>13*H199*(O199-$O$5)</f>
        <v>196.12940742271255</v>
      </c>
      <c r="K199">
        <f>H199</f>
        <v>132.64499483341581</v>
      </c>
      <c r="L199">
        <f>SQRT(I199^2+J199^2)</f>
        <v>244.97930915841854</v>
      </c>
      <c r="M199">
        <f t="shared" si="2"/>
        <v>126.81296465751329</v>
      </c>
      <c r="N199">
        <f>4*B199/(12*C199-2*B199+3)</f>
        <v>0.11270183812060833</v>
      </c>
      <c r="O199">
        <f>9*C199/(12*C199-2*B199+3)</f>
        <v>0.582070930212781</v>
      </c>
      <c r="P199">
        <f>VLOOKUP($A199,ciexyz31_1[],2,FALSE)</f>
        <v>0.4334499</v>
      </c>
      <c r="Q199">
        <f>VLOOKUP($A199,ciexyz31_1[],3,FALSE)</f>
        <v>0.99495009999999995</v>
      </c>
      <c r="R199">
        <f>VLOOKUP($A199,ciexyz31_1[],4,FALSE)</f>
        <v>8.7499989999999996E-3</v>
      </c>
    </row>
    <row r="200" spans="1:18" x14ac:dyDescent="0.35">
      <c r="A200" s="6">
        <v>551</v>
      </c>
      <c r="B200" s="7">
        <f>P200/(P200+Q200+R200)</f>
        <v>0.30875992309265654</v>
      </c>
      <c r="C200" s="7">
        <f>Q200/(P200+Q200+R200)</f>
        <v>0.68571206060674028</v>
      </c>
      <c r="D200">
        <f>IF(C200=0,0,B200/C200)</f>
        <v>0.45027634896702229</v>
      </c>
      <c r="E200" s="13">
        <v>1</v>
      </c>
      <c r="F200">
        <f>IF(C200=0,0,(1-B200-C200)/C200)</f>
        <v>8.0617165982348471E-3</v>
      </c>
      <c r="G200">
        <f>C200/$C$5</f>
        <v>2.0841044939722213</v>
      </c>
      <c r="H200">
        <f>IF($C$5&gt;$B$1,116*POWER(G200,1/3)-16,B$2*G200)</f>
        <v>132.17143465569978</v>
      </c>
      <c r="I200">
        <f>13*H200*(N200-$N$5)</f>
        <v>-139.92795100428935</v>
      </c>
      <c r="J200">
        <f>13*H200*(O200-$O$5)</f>
        <v>194.62593999466304</v>
      </c>
      <c r="K200">
        <f>H200</f>
        <v>132.17143465569978</v>
      </c>
      <c r="L200">
        <f>SQRT(I200^2+J200^2)</f>
        <v>239.70625355018376</v>
      </c>
      <c r="M200">
        <f t="shared" si="2"/>
        <v>125.7145631165516</v>
      </c>
      <c r="N200">
        <f>4*B200/(12*C200-2*B200+3)</f>
        <v>0.11639212104487219</v>
      </c>
      <c r="O200">
        <f>9*C200/(12*C200-2*B200+3)</f>
        <v>0.58160343742625131</v>
      </c>
      <c r="P200">
        <f>VLOOKUP($A200,ciexyz31_1[],2,FALSE)</f>
        <v>0.44879530000000001</v>
      </c>
      <c r="Q200">
        <f>VLOOKUP($A200,ciexyz31_1[],3,FALSE)</f>
        <v>0.99671080000000001</v>
      </c>
      <c r="R200">
        <f>VLOOKUP($A200,ciexyz31_1[],4,FALSE)</f>
        <v>8.0351999999999993E-3</v>
      </c>
    </row>
    <row r="201" spans="1:18" x14ac:dyDescent="0.35">
      <c r="A201" s="6">
        <v>552</v>
      </c>
      <c r="B201" s="7">
        <f>P201/(P201+Q201+R201)</f>
        <v>0.31591439444899189</v>
      </c>
      <c r="C201" s="7">
        <f>Q201/(P201+Q201+R201)</f>
        <v>0.67906347999092953</v>
      </c>
      <c r="D201">
        <f>IF(C201=0,0,B201/C201)</f>
        <v>0.46522071022463418</v>
      </c>
      <c r="E201" s="13">
        <v>1</v>
      </c>
      <c r="F201">
        <f>IF(C201=0,0,(1-B201-C201)/C201)</f>
        <v>7.395664334865438E-3</v>
      </c>
      <c r="G201">
        <f>C201/$C$5</f>
        <v>2.0638972706550653</v>
      </c>
      <c r="H201">
        <f>IF($C$5&gt;$B$1,116*POWER(G201,1/3)-16,B$2*G201)</f>
        <v>131.69099446981019</v>
      </c>
      <c r="I201">
        <f>13*H201*(N201-$N$5)</f>
        <v>-132.9780645929126</v>
      </c>
      <c r="J201">
        <f>13*H201*(O201-$O$5)</f>
        <v>193.08615948376843</v>
      </c>
      <c r="K201">
        <f>H201</f>
        <v>131.69099446981019</v>
      </c>
      <c r="L201">
        <f>SQRT(I201^2+J201^2)</f>
        <v>234.4470742983757</v>
      </c>
      <c r="M201">
        <f t="shared" si="2"/>
        <v>124.55510937467996</v>
      </c>
      <c r="N201">
        <f>4*B201/(12*C201-2*B201+3)</f>
        <v>0.12015457180161467</v>
      </c>
      <c r="O201">
        <f>9*C201/(12*C201-2*B201+3)</f>
        <v>0.58111726458414592</v>
      </c>
      <c r="P201">
        <f>VLOOKUP($A201,ciexyz31_1[],2,FALSE)</f>
        <v>0.46433600000000003</v>
      </c>
      <c r="Q201">
        <f>VLOOKUP($A201,ciexyz31_1[],3,FALSE)</f>
        <v>0.99809829999999999</v>
      </c>
      <c r="R201">
        <f>VLOOKUP($A201,ciexyz31_1[],4,FALSE)</f>
        <v>7.3816000000000003E-3</v>
      </c>
    </row>
    <row r="202" spans="1:18" x14ac:dyDescent="0.35">
      <c r="A202" s="6">
        <v>553</v>
      </c>
      <c r="B202" s="7">
        <f>P202/(P202+Q202+R202)</f>
        <v>0.32306626538212901</v>
      </c>
      <c r="C202" s="7">
        <f>Q202/(P202+Q202+R202)</f>
        <v>0.67236739796874934</v>
      </c>
      <c r="D202">
        <f>IF(C202=0,0,B202/C202)</f>
        <v>0.4804906757200394</v>
      </c>
      <c r="E202" s="13">
        <v>1</v>
      </c>
      <c r="F202">
        <f>IF(C202=0,0,(1-B202-C202)/C202)</f>
        <v>6.7914307905421172E-3</v>
      </c>
      <c r="G202">
        <f>C202/$C$5</f>
        <v>2.0435456749399714</v>
      </c>
      <c r="H202">
        <f>IF($C$5&gt;$B$1,116*POWER(G202,1/3)-16,B$2*G202)</f>
        <v>131.20394155532509</v>
      </c>
      <c r="I202">
        <f>13*H202*(N202-$N$5)</f>
        <v>-125.9431981685011</v>
      </c>
      <c r="J202">
        <f>13*H202*(O202-$O$5)</f>
        <v>191.51153151972181</v>
      </c>
      <c r="K202">
        <f>H202</f>
        <v>131.20394155532509</v>
      </c>
      <c r="L202">
        <f>SQRT(I202^2+J202^2)</f>
        <v>229.21246883609919</v>
      </c>
      <c r="M202">
        <f t="shared" ref="M202:M265" si="3">IF(ATAN2(I202,J202)&gt;=0,DEGREES(ATAN2(I202,J202)),DEGREES(ATAN2(I202,J202))+360)</f>
        <v>123.33000901555907</v>
      </c>
      <c r="N202">
        <f>4*B202/(12*C202-2*B202+3)</f>
        <v>0.12399067450987372</v>
      </c>
      <c r="O202">
        <f>9*C202/(12*C202-2*B202+3)</f>
        <v>0.58061276054764599</v>
      </c>
      <c r="P202">
        <f>VLOOKUP($A202,ciexyz31_1[],2,FALSE)</f>
        <v>0.48006399999999999</v>
      </c>
      <c r="Q202">
        <f>VLOOKUP($A202,ciexyz31_1[],3,FALSE)</f>
        <v>0.999112</v>
      </c>
      <c r="R202">
        <f>VLOOKUP($A202,ciexyz31_1[],4,FALSE)</f>
        <v>6.7853999999999996E-3</v>
      </c>
    </row>
    <row r="203" spans="1:18" x14ac:dyDescent="0.35">
      <c r="A203" s="6">
        <v>554</v>
      </c>
      <c r="B203" s="7">
        <f>P203/(P203+Q203+R203)</f>
        <v>0.33021554535689746</v>
      </c>
      <c r="C203" s="7">
        <f>Q203/(P203+Q203+R203)</f>
        <v>0.66562802541714927</v>
      </c>
      <c r="D203">
        <f>IF(C203=0,0,B203/C203)</f>
        <v>0.49609621702744755</v>
      </c>
      <c r="E203" s="13">
        <v>1</v>
      </c>
      <c r="F203">
        <f>IF(C203=0,0,(1-B203-C203)/C203)</f>
        <v>6.2443723329534354E-3</v>
      </c>
      <c r="G203">
        <f>C203/$C$5</f>
        <v>2.0230625050670152</v>
      </c>
      <c r="H203">
        <f>IF($C$5&gt;$B$1,116*POWER(G203,1/3)-16,B$2*G203)</f>
        <v>130.71046364288136</v>
      </c>
      <c r="I203">
        <f>13*H203*(N203-$N$5)</f>
        <v>-118.82245660862137</v>
      </c>
      <c r="J203">
        <f>13*H203*(O203-$O$5)</f>
        <v>189.90322447839876</v>
      </c>
      <c r="K203">
        <f>H203</f>
        <v>130.71046364288136</v>
      </c>
      <c r="L203">
        <f>SQRT(I203^2+J203^2)</f>
        <v>224.01341670043072</v>
      </c>
      <c r="M203">
        <f t="shared" si="3"/>
        <v>122.03421711931588</v>
      </c>
      <c r="N203">
        <f>4*B203/(12*C203-2*B203+3)</f>
        <v>0.12790246192123697</v>
      </c>
      <c r="O203">
        <f>9*C203/(12*C203-2*B203+3)</f>
        <v>0.58009017090904591</v>
      </c>
      <c r="P203">
        <f>VLOOKUP($A203,ciexyz31_1[],2,FALSE)</f>
        <v>0.4959713</v>
      </c>
      <c r="Q203">
        <f>VLOOKUP($A203,ciexyz31_1[],3,FALSE)</f>
        <v>0.99974819999999998</v>
      </c>
      <c r="R203">
        <f>VLOOKUP($A203,ciexyz31_1[],4,FALSE)</f>
        <v>6.2427999999999997E-3</v>
      </c>
    </row>
    <row r="204" spans="1:18" x14ac:dyDescent="0.35">
      <c r="A204" s="6">
        <v>555</v>
      </c>
      <c r="B204" s="7">
        <f>P204/(P204+Q204+R204)</f>
        <v>0.33736333285085651</v>
      </c>
      <c r="C204" s="7">
        <f>Q204/(P204+Q204+R204)</f>
        <v>0.65884829013968849</v>
      </c>
      <c r="D204">
        <f>IF(C204=0,0,B204/C204)</f>
        <v>0.51205010000000006</v>
      </c>
      <c r="E204" s="13">
        <v>1</v>
      </c>
      <c r="F204">
        <f>IF(C204=0,0,(1-B204-C204)/C204)</f>
        <v>5.7499990000001262E-3</v>
      </c>
      <c r="G204">
        <f>C204/$C$5</f>
        <v>2.0024566595942148</v>
      </c>
      <c r="H204">
        <f>IF($C$5&gt;$B$1,116*POWER(G204,1/3)-16,B$2*G204)</f>
        <v>130.21065778117747</v>
      </c>
      <c r="I204">
        <f>13*H204*(N204-$N$5)</f>
        <v>-111.61377800975954</v>
      </c>
      <c r="J204">
        <f>13*H204*(O204-$O$5)</f>
        <v>188.26207141417578</v>
      </c>
      <c r="K204">
        <f>H204</f>
        <v>130.21065778117747</v>
      </c>
      <c r="L204">
        <f>SQRT(I204^2+J204^2)</f>
        <v>218.86124137171504</v>
      </c>
      <c r="M204">
        <f t="shared" si="3"/>
        <v>120.66216952317308</v>
      </c>
      <c r="N204">
        <f>4*B204/(12*C204-2*B204+3)</f>
        <v>0.13189264082775229</v>
      </c>
      <c r="O204">
        <f>9*C204/(12*C204-2*B204+3)</f>
        <v>0.57954962192653148</v>
      </c>
      <c r="P204">
        <f>VLOOKUP($A204,ciexyz31_1[],2,FALSE)</f>
        <v>0.51205009999999995</v>
      </c>
      <c r="Q204">
        <f>VLOOKUP($A204,ciexyz31_1[],3,FALSE)</f>
        <v>1</v>
      </c>
      <c r="R204">
        <f>VLOOKUP($A204,ciexyz31_1[],4,FALSE)</f>
        <v>5.7499990000000004E-3</v>
      </c>
    </row>
    <row r="205" spans="1:18" x14ac:dyDescent="0.35">
      <c r="A205" s="6">
        <v>556</v>
      </c>
      <c r="B205" s="7">
        <f>P205/(P205+Q205+R205)</f>
        <v>0.34451319835545352</v>
      </c>
      <c r="C205" s="7">
        <f>Q205/(P205+Q205+R205)</f>
        <v>0.65202820921784399</v>
      </c>
      <c r="D205">
        <f>IF(C205=0,0,B205/C205)</f>
        <v>0.528371615652523</v>
      </c>
      <c r="E205" s="13">
        <v>1</v>
      </c>
      <c r="F205">
        <f>IF(C205=0,0,(1-B205-C205)/C205)</f>
        <v>5.3043601148045141E-3</v>
      </c>
      <c r="G205">
        <f>C205/$C$5</f>
        <v>1.9817281904377972</v>
      </c>
      <c r="H205">
        <f>IF($C$5&gt;$B$1,116*POWER(G205,1/3)-16,B$2*G205)</f>
        <v>129.70440609225</v>
      </c>
      <c r="I205">
        <f>13*H205*(N205-$N$5)</f>
        <v>-104.31234643722162</v>
      </c>
      <c r="J205">
        <f>13*H205*(O205-$O$5)</f>
        <v>186.58809266596165</v>
      </c>
      <c r="K205">
        <f>H205</f>
        <v>129.70440609225</v>
      </c>
      <c r="L205">
        <f>SQRT(I205^2+J205^2)</f>
        <v>213.76665302137383</v>
      </c>
      <c r="M205">
        <f t="shared" si="3"/>
        <v>119.20743697556858</v>
      </c>
      <c r="N205">
        <f>4*B205/(12*C205-2*B205+3)</f>
        <v>0.13596550140093422</v>
      </c>
      <c r="O205">
        <f>9*C205/(12*C205-2*B205+3)</f>
        <v>0.57899093950059588</v>
      </c>
      <c r="P205">
        <f>VLOOKUP($A205,ciexyz31_1[],2,FALSE)</f>
        <v>0.52829590000000004</v>
      </c>
      <c r="Q205">
        <f>VLOOKUP($A205,ciexyz31_1[],3,FALSE)</f>
        <v>0.99985670000000004</v>
      </c>
      <c r="R205">
        <f>VLOOKUP($A205,ciexyz31_1[],4,FALSE)</f>
        <v>5.3036000000000003E-3</v>
      </c>
    </row>
    <row r="206" spans="1:18" x14ac:dyDescent="0.35">
      <c r="A206" s="6">
        <v>557</v>
      </c>
      <c r="B206" s="7">
        <f>P206/(P206+Q206+R206)</f>
        <v>0.35166441129682047</v>
      </c>
      <c r="C206" s="7">
        <f>Q206/(P206+Q206+R206)</f>
        <v>0.64517217424539797</v>
      </c>
      <c r="D206">
        <f>IF(C206=0,0,B206/C206)</f>
        <v>0.54507064212453349</v>
      </c>
      <c r="E206" s="13">
        <v>1</v>
      </c>
      <c r="F206">
        <f>IF(C206=0,0,(1-B206-C206)/C206)</f>
        <v>4.9032096920198671E-3</v>
      </c>
      <c r="G206">
        <f>C206/$C$5</f>
        <v>1.9608904450957327</v>
      </c>
      <c r="H206">
        <f>IF($C$5&gt;$B$1,116*POWER(G206,1/3)-16,B$2*G206)</f>
        <v>129.19191476044296</v>
      </c>
      <c r="I206">
        <f>13*H206*(N206-$N$5)</f>
        <v>-96.917743585569738</v>
      </c>
      <c r="J206">
        <f>13*H206*(O206-$O$5)</f>
        <v>184.88244125847112</v>
      </c>
      <c r="K206">
        <f>H206</f>
        <v>129.19191476044296</v>
      </c>
      <c r="L206">
        <f>SQRT(I206^2+J206^2)</f>
        <v>208.74521816657327</v>
      </c>
      <c r="M206">
        <f t="shared" si="3"/>
        <v>117.66410393355771</v>
      </c>
      <c r="N206">
        <f>4*B206/(12*C206-2*B206+3)</f>
        <v>0.14012296642347785</v>
      </c>
      <c r="O206">
        <f>9*C206/(12*C206-2*B206+3)</f>
        <v>0.57841433767917605</v>
      </c>
      <c r="P206">
        <f>VLOOKUP($A206,ciexyz31_1[],2,FALSE)</f>
        <v>0.54469160000000005</v>
      </c>
      <c r="Q206">
        <f>VLOOKUP($A206,ciexyz31_1[],3,FALSE)</f>
        <v>0.99930459999999999</v>
      </c>
      <c r="R206">
        <f>VLOOKUP($A206,ciexyz31_1[],4,FALSE)</f>
        <v>4.8998000000000002E-3</v>
      </c>
    </row>
    <row r="207" spans="1:18" x14ac:dyDescent="0.35">
      <c r="A207" s="6">
        <v>558</v>
      </c>
      <c r="B207" s="7">
        <f>P207/(P207+Q207+R207)</f>
        <v>0.35881368668430313</v>
      </c>
      <c r="C207" s="7">
        <f>Q207/(P207+Q207+R207)</f>
        <v>0.63828733653775271</v>
      </c>
      <c r="D207">
        <f>IF(C207=0,0,B207/C207)</f>
        <v>0.56215072138295574</v>
      </c>
      <c r="E207" s="13">
        <v>1</v>
      </c>
      <c r="F207">
        <f>IF(C207=0,0,(1-B207-C207)/C207)</f>
        <v>4.5418052528959823E-3</v>
      </c>
      <c r="G207">
        <f>C207/$C$5</f>
        <v>1.9399651587677125</v>
      </c>
      <c r="H207">
        <f>IF($C$5&gt;$B$1,116*POWER(G207,1/3)-16,B$2*G207)</f>
        <v>128.67360362559396</v>
      </c>
      <c r="I207">
        <f>13*H207*(N207-$N$5)</f>
        <v>-89.432383561065379</v>
      </c>
      <c r="J207">
        <f>13*H207*(O207-$O$5)</f>
        <v>183.14706070931589</v>
      </c>
      <c r="K207">
        <f>H207</f>
        <v>128.67360362559396</v>
      </c>
      <c r="L207">
        <f>SQRT(I207^2+J207^2)</f>
        <v>203.81608640113606</v>
      </c>
      <c r="M207">
        <f t="shared" si="3"/>
        <v>116.02667975151603</v>
      </c>
      <c r="N207">
        <f>4*B207/(12*C207-2*B207+3)</f>
        <v>0.14436538286974065</v>
      </c>
      <c r="O207">
        <f>9*C207/(12*C207-2*B207+3)</f>
        <v>0.57782032309380749</v>
      </c>
      <c r="P207">
        <f>VLOOKUP($A207,ciexyz31_1[],2,FALSE)</f>
        <v>0.56120939999999997</v>
      </c>
      <c r="Q207">
        <f>VLOOKUP($A207,ciexyz31_1[],3,FALSE)</f>
        <v>0.99832549999999998</v>
      </c>
      <c r="R207">
        <f>VLOOKUP($A207,ciexyz31_1[],4,FALSE)</f>
        <v>4.5342000000000004E-3</v>
      </c>
    </row>
    <row r="208" spans="1:18" x14ac:dyDescent="0.35">
      <c r="A208" s="6">
        <v>559</v>
      </c>
      <c r="B208" s="7">
        <f>P208/(P208+Q208+R208)</f>
        <v>0.36595935734911894</v>
      </c>
      <c r="C208" s="7">
        <f>Q208/(P208+Q208+R208)</f>
        <v>0.63137908089984907</v>
      </c>
      <c r="D208">
        <f>IF(C208=0,0,B208/C208)</f>
        <v>0.57961907262994727</v>
      </c>
      <c r="E208" s="13">
        <v>1</v>
      </c>
      <c r="F208">
        <f>IF(C208=0,0,(1-B208-C208)/C208)</f>
        <v>4.2154734478037489E-3</v>
      </c>
      <c r="G208">
        <f>C208/$C$5</f>
        <v>1.9189686976471008</v>
      </c>
      <c r="H208">
        <f>IF($C$5&gt;$B$1,116*POWER(G208,1/3)-16,B$2*G208)</f>
        <v>128.14976965587658</v>
      </c>
      <c r="I208">
        <f>13*H208*(N208-$N$5)</f>
        <v>-81.857058696025831</v>
      </c>
      <c r="J208">
        <f>13*H208*(O208-$O$5)</f>
        <v>181.38346210914619</v>
      </c>
      <c r="K208">
        <f>H208</f>
        <v>128.14976965587658</v>
      </c>
      <c r="L208">
        <f>SQRT(I208^2+J208^2)</f>
        <v>198.99884016009915</v>
      </c>
      <c r="M208">
        <f t="shared" si="3"/>
        <v>114.28931598498967</v>
      </c>
      <c r="N208">
        <f>4*B208/(12*C208-2*B208+3)</f>
        <v>0.14869399777502559</v>
      </c>
      <c r="O208">
        <f>9*C208/(12*C208-2*B208+3)</f>
        <v>0.57720925827333069</v>
      </c>
      <c r="P208">
        <f>VLOOKUP($A208,ciexyz31_1[],2,FALSE)</f>
        <v>0.57782149999999999</v>
      </c>
      <c r="Q208">
        <f>VLOOKUP($A208,ciexyz31_1[],3,FALSE)</f>
        <v>0.99689870000000003</v>
      </c>
      <c r="R208">
        <f>VLOOKUP($A208,ciexyz31_1[],4,FALSE)</f>
        <v>4.2024000000000002E-3</v>
      </c>
    </row>
    <row r="209" spans="1:18" x14ac:dyDescent="0.35">
      <c r="A209" s="6">
        <v>560</v>
      </c>
      <c r="B209" s="7">
        <f>P209/(P209+Q209+R209)</f>
        <v>0.3731015438684574</v>
      </c>
      <c r="C209" s="7">
        <f>Q209/(P209+Q209+R209)</f>
        <v>0.62445085979666115</v>
      </c>
      <c r="D209">
        <f>IF(C209=0,0,B209/C209)</f>
        <v>0.59748743718592978</v>
      </c>
      <c r="E209" s="13">
        <v>1</v>
      </c>
      <c r="F209">
        <f>IF(C209=0,0,(1-B209-C209)/C209)</f>
        <v>3.919597989949856E-3</v>
      </c>
      <c r="G209">
        <f>C209/$C$5</f>
        <v>1.8979115549105259</v>
      </c>
      <c r="H209">
        <f>IF($C$5&gt;$B$1,116*POWER(G209,1/3)-16,B$2*G209)</f>
        <v>127.6205699463662</v>
      </c>
      <c r="I209">
        <f>13*H209*(N209-$N$5)</f>
        <v>-74.190661886657296</v>
      </c>
      <c r="J209">
        <f>13*H209*(O209-$O$5)</f>
        <v>179.5926614325119</v>
      </c>
      <c r="K209">
        <f>H209</f>
        <v>127.6205699463662</v>
      </c>
      <c r="L209">
        <f>SQRT(I209^2+J209^2)</f>
        <v>194.31360825118026</v>
      </c>
      <c r="M209">
        <f t="shared" si="3"/>
        <v>112.44577417955315</v>
      </c>
      <c r="N209">
        <f>4*B209/(12*C209-2*B209+3)</f>
        <v>0.1531111568970846</v>
      </c>
      <c r="O209">
        <f>9*C209/(12*C209-2*B209+3)</f>
        <v>0.57658133305861747</v>
      </c>
      <c r="P209">
        <f>VLOOKUP($A209,ciexyz31_1[],2,FALSE)</f>
        <v>0.59450000000000003</v>
      </c>
      <c r="Q209">
        <f>VLOOKUP($A209,ciexyz31_1[],3,FALSE)</f>
        <v>0.995</v>
      </c>
      <c r="R209">
        <f>VLOOKUP($A209,ciexyz31_1[],4,FALSE)</f>
        <v>3.8999999999999998E-3</v>
      </c>
    </row>
    <row r="210" spans="1:18" x14ac:dyDescent="0.35">
      <c r="A210" s="6">
        <v>561</v>
      </c>
      <c r="B210" s="7">
        <f>P210/(P210+Q210+R210)</f>
        <v>0.38024383546406509</v>
      </c>
      <c r="C210" s="7">
        <f>Q210/(P210+Q210+R210)</f>
        <v>0.61750215217370474</v>
      </c>
      <c r="D210">
        <f>IF(C210=0,0,B210/C210)</f>
        <v>0.61577734446033416</v>
      </c>
      <c r="E210" s="13">
        <v>1</v>
      </c>
      <c r="F210">
        <f>IF(C210=0,0,(1-B210-C210)/C210)</f>
        <v>3.6502097268740334E-3</v>
      </c>
      <c r="G210">
        <f>C210/$C$5</f>
        <v>1.8767921469020266</v>
      </c>
      <c r="H210">
        <f>IF($C$5&gt;$B$1,116*POWER(G210,1/3)-16,B$2*G210)</f>
        <v>127.0858589957088</v>
      </c>
      <c r="I210">
        <f>13*H210*(N210-$N$5)</f>
        <v>-66.428089833175875</v>
      </c>
      <c r="J210">
        <f>13*H210*(O210-$O$5)</f>
        <v>177.77453731208249</v>
      </c>
      <c r="K210">
        <f>H210</f>
        <v>127.0858589957088</v>
      </c>
      <c r="L210">
        <f>SQRT(I210^2+J210^2)</f>
        <v>189.78007597060733</v>
      </c>
      <c r="M210">
        <f t="shared" si="3"/>
        <v>110.48894696224052</v>
      </c>
      <c r="N210">
        <f>4*B210/(12*C210-2*B210+3)</f>
        <v>0.15762156876321715</v>
      </c>
      <c r="O210">
        <f>9*C210/(12*C210-2*B210+3)</f>
        <v>0.57593630702352594</v>
      </c>
      <c r="P210">
        <f>VLOOKUP($A210,ciexyz31_1[],2,FALSE)</f>
        <v>0.61122089999999996</v>
      </c>
      <c r="Q210">
        <f>VLOOKUP($A210,ciexyz31_1[],3,FALSE)</f>
        <v>0.9926005</v>
      </c>
      <c r="R210">
        <f>VLOOKUP($A210,ciexyz31_1[],4,FALSE)</f>
        <v>3.6232E-3</v>
      </c>
    </row>
    <row r="211" spans="1:18" x14ac:dyDescent="0.35">
      <c r="A211" s="6">
        <v>562</v>
      </c>
      <c r="B211" s="7">
        <f>P211/(P211+Q211+R211)</f>
        <v>0.38737897795864384</v>
      </c>
      <c r="C211" s="7">
        <f>Q211/(P211+Q211+R211)</f>
        <v>0.61054180245501632</v>
      </c>
      <c r="D211">
        <f>IF(C211=0,0,B211/C211)</f>
        <v>0.63448395572747907</v>
      </c>
      <c r="E211" s="13">
        <v>1</v>
      </c>
      <c r="F211">
        <f>IF(C211=0,0,(1-B211-C211)/C211)</f>
        <v>3.4055319029412806E-3</v>
      </c>
      <c r="G211">
        <f>C211/$C$5</f>
        <v>1.8556373547353242</v>
      </c>
      <c r="H211">
        <f>IF($C$5&gt;$B$1,116*POWER(G211,1/3)-16,B$2*G211)</f>
        <v>126.54621543080751</v>
      </c>
      <c r="I211">
        <f>13*H211*(N211-$N$5)</f>
        <v>-58.575613389702283</v>
      </c>
      <c r="J211">
        <f>13*H211*(O211-$O$5)</f>
        <v>175.93120083695962</v>
      </c>
      <c r="K211">
        <f>H211</f>
        <v>126.54621543080751</v>
      </c>
      <c r="L211">
        <f>SQRT(I211^2+J211^2)</f>
        <v>185.42623846671347</v>
      </c>
      <c r="M211">
        <f t="shared" si="3"/>
        <v>108.41498017010933</v>
      </c>
      <c r="N211">
        <f>4*B211/(12*C211-2*B211+3)</f>
        <v>0.16222335573415078</v>
      </c>
      <c r="O211">
        <f>9*C211/(12*C211-2*B211+3)</f>
        <v>0.57527467338924121</v>
      </c>
      <c r="P211">
        <f>VLOOKUP($A211,ciexyz31_1[],2,FALSE)</f>
        <v>0.62797579999999997</v>
      </c>
      <c r="Q211">
        <f>VLOOKUP($A211,ciexyz31_1[],3,FALSE)</f>
        <v>0.98974260000000003</v>
      </c>
      <c r="R211">
        <f>VLOOKUP($A211,ciexyz31_1[],4,FALSE)</f>
        <v>3.3706000000000001E-3</v>
      </c>
    </row>
    <row r="212" spans="1:18" x14ac:dyDescent="0.35">
      <c r="A212" s="6">
        <v>563</v>
      </c>
      <c r="B212" s="7">
        <f>P212/(P212+Q212+R212)</f>
        <v>0.39450654879688879</v>
      </c>
      <c r="C212" s="7">
        <f>Q212/(P212+Q212+R212)</f>
        <v>0.60357133679159736</v>
      </c>
      <c r="D212">
        <f>IF(C212=0,0,B212/C212)</f>
        <v>0.65362041692365025</v>
      </c>
      <c r="E212" s="13">
        <v>1</v>
      </c>
      <c r="F212">
        <f>IF(C212=0,0,(1-B212-C212)/C212)</f>
        <v>3.1845687400120365E-3</v>
      </c>
      <c r="G212">
        <f>C212/$C$5</f>
        <v>1.8344518168852879</v>
      </c>
      <c r="H212">
        <f>IF($C$5&gt;$B$1,116*POWER(G212,1/3)-16,B$2*G212)</f>
        <v>126.00166140965902</v>
      </c>
      <c r="I212">
        <f>13*H212*(N212-$N$5)</f>
        <v>-50.631951898813568</v>
      </c>
      <c r="J212">
        <f>13*H212*(O212-$O$5)</f>
        <v>174.06274452037241</v>
      </c>
      <c r="K212">
        <f>H212</f>
        <v>126.00166140965902</v>
      </c>
      <c r="L212">
        <f>SQRT(I212^2+J212^2)</f>
        <v>181.27722852870463</v>
      </c>
      <c r="M212">
        <f t="shared" si="3"/>
        <v>106.21883320617479</v>
      </c>
      <c r="N212">
        <f>4*B212/(12*C212-2*B212+3)</f>
        <v>0.16691901955118277</v>
      </c>
      <c r="O212">
        <f>9*C212/(12*C212-2*B212+3)</f>
        <v>0.57459617886145609</v>
      </c>
      <c r="P212">
        <f>VLOOKUP($A212,ciexyz31_1[],2,FALSE)</f>
        <v>0.64476020000000001</v>
      </c>
      <c r="Q212">
        <f>VLOOKUP($A212,ciexyz31_1[],3,FALSE)</f>
        <v>0.9864444</v>
      </c>
      <c r="R212">
        <f>VLOOKUP($A212,ciexyz31_1[],4,FALSE)</f>
        <v>3.1413999999999999E-3</v>
      </c>
    </row>
    <row r="213" spans="1:18" x14ac:dyDescent="0.35">
      <c r="A213" s="6">
        <v>564</v>
      </c>
      <c r="B213" s="7">
        <f>P213/(P213+Q213+R213)</f>
        <v>0.40162591883118104</v>
      </c>
      <c r="C213" s="7">
        <f>Q213/(P213+Q213+R213)</f>
        <v>0.59659242196256179</v>
      </c>
      <c r="D213">
        <f>IF(C213=0,0,B213/C213)</f>
        <v>0.67319983299483555</v>
      </c>
      <c r="E213" s="13">
        <v>1</v>
      </c>
      <c r="F213">
        <f>IF(C213=0,0,(1-B213-C213)/C213)</f>
        <v>2.9863926202686065E-3</v>
      </c>
      <c r="G213">
        <f>C213/$C$5</f>
        <v>1.8132405992418754</v>
      </c>
      <c r="H213">
        <f>IF($C$5&gt;$B$1,116*POWER(G213,1/3)-16,B$2*G213)</f>
        <v>125.45223072390488</v>
      </c>
      <c r="I213">
        <f>13*H213*(N213-$N$5)</f>
        <v>-42.596017705345716</v>
      </c>
      <c r="J213">
        <f>13*H213*(O213-$O$5)</f>
        <v>172.16928993275025</v>
      </c>
      <c r="K213">
        <f>H213</f>
        <v>125.45223072390488</v>
      </c>
      <c r="L213">
        <f>SQRT(I213^2+J213^2)</f>
        <v>177.36032566586456</v>
      </c>
      <c r="M213">
        <f t="shared" si="3"/>
        <v>103.8963705441717</v>
      </c>
      <c r="N213">
        <f>4*B213/(12*C213-2*B213+3)</f>
        <v>0.17171100803883632</v>
      </c>
      <c r="O213">
        <f>9*C213/(12*C213-2*B213+3)</f>
        <v>0.5739005703085871</v>
      </c>
      <c r="P213">
        <f>VLOOKUP($A213,ciexyz31_1[],2,FALSE)</f>
        <v>0.66156970000000004</v>
      </c>
      <c r="Q213">
        <f>VLOOKUP($A213,ciexyz31_1[],3,FALSE)</f>
        <v>0.98272409999999999</v>
      </c>
      <c r="R213">
        <f>VLOOKUP($A213,ciexyz31_1[],4,FALSE)</f>
        <v>2.9348E-3</v>
      </c>
    </row>
    <row r="214" spans="1:18" x14ac:dyDescent="0.35">
      <c r="A214" s="6">
        <v>565</v>
      </c>
      <c r="B214" s="7">
        <f>P214/(P214+Q214+R214)</f>
        <v>0.40873625570642341</v>
      </c>
      <c r="C214" s="7">
        <f>Q214/(P214+Q214+R214)</f>
        <v>0.58960686885953117</v>
      </c>
      <c r="D214">
        <f>IF(C214=0,0,B214/C214)</f>
        <v>0.69323523400776621</v>
      </c>
      <c r="E214" s="13">
        <v>1</v>
      </c>
      <c r="F214">
        <f>IF(C214=0,0,(1-B214-C214)/C214)</f>
        <v>2.810135908440722E-3</v>
      </c>
      <c r="G214">
        <f>C214/$C$5</f>
        <v>1.7920092057003563</v>
      </c>
      <c r="H214">
        <f>IF($C$5&gt;$B$1,116*POWER(G214,1/3)-16,B$2*G214)</f>
        <v>124.8979695636406</v>
      </c>
      <c r="I214">
        <f>13*H214*(N214-$N$5)</f>
        <v>-34.46692717468953</v>
      </c>
      <c r="J214">
        <f>13*H214*(O214-$O$5)</f>
        <v>170.25099214407558</v>
      </c>
      <c r="K214">
        <f>H214</f>
        <v>124.8979695636406</v>
      </c>
      <c r="L214">
        <f>SQRT(I214^2+J214^2)</f>
        <v>173.7048341149648</v>
      </c>
      <c r="M214">
        <f t="shared" si="3"/>
        <v>101.44471944621088</v>
      </c>
      <c r="N214">
        <f>4*B214/(12*C214-2*B214+3)</f>
        <v>0.17660170578724657</v>
      </c>
      <c r="O214">
        <f>9*C214/(12*C214-2*B214+3)</f>
        <v>0.57318759712212386</v>
      </c>
      <c r="P214">
        <f>VLOOKUP($A214,ciexyz31_1[],2,FALSE)</f>
        <v>0.6784</v>
      </c>
      <c r="Q214">
        <f>VLOOKUP($A214,ciexyz31_1[],3,FALSE)</f>
        <v>0.97860000000000003</v>
      </c>
      <c r="R214">
        <f>VLOOKUP($A214,ciexyz31_1[],4,FALSE)</f>
        <v>2.7499989999999999E-3</v>
      </c>
    </row>
    <row r="215" spans="1:18" x14ac:dyDescent="0.35">
      <c r="A215" s="6">
        <v>566</v>
      </c>
      <c r="B215" s="7">
        <f>P215/(P215+Q215+R215)</f>
        <v>0.41583577470555944</v>
      </c>
      <c r="C215" s="7">
        <f>Q215/(P215+Q215+R215)</f>
        <v>0.5826179680569763</v>
      </c>
      <c r="D215">
        <f>IF(C215=0,0,B215/C215)</f>
        <v>0.71373661216176798</v>
      </c>
      <c r="E215" s="13">
        <v>1</v>
      </c>
      <c r="F215">
        <f>IF(C215=0,0,(1-B215-C215)/C215)</f>
        <v>2.6539813775757972E-3</v>
      </c>
      <c r="G215">
        <f>C215/$C$5</f>
        <v>1.7707676373988703</v>
      </c>
      <c r="H215">
        <f>IF($C$5&gt;$B$1,116*POWER(G215,1/3)-16,B$2*G215)</f>
        <v>124.33904428131783</v>
      </c>
      <c r="I215">
        <f>13*H215*(N215-$N$5)</f>
        <v>-26.245126865935926</v>
      </c>
      <c r="J215">
        <f>13*H215*(O215-$O$5)</f>
        <v>168.30853798115939</v>
      </c>
      <c r="K215">
        <f>H215</f>
        <v>124.33904428131783</v>
      </c>
      <c r="L215">
        <f>SQRT(I215^2+J215^2)</f>
        <v>170.34250979002405</v>
      </c>
      <c r="M215">
        <f t="shared" si="3"/>
        <v>98.86301865852414</v>
      </c>
      <c r="N215">
        <f>4*B215/(12*C215-2*B215+3)</f>
        <v>0.18159274829143937</v>
      </c>
      <c r="O215">
        <f>9*C215/(12*C215-2*B215+3)</f>
        <v>0.57245722959092549</v>
      </c>
      <c r="P215">
        <f>VLOOKUP($A215,ciexyz31_1[],2,FALSE)</f>
        <v>0.69523919999999995</v>
      </c>
      <c r="Q215">
        <f>VLOOKUP($A215,ciexyz31_1[],3,FALSE)</f>
        <v>0.9740837</v>
      </c>
      <c r="R215">
        <f>VLOOKUP($A215,ciexyz31_1[],4,FALSE)</f>
        <v>2.5852000000000002E-3</v>
      </c>
    </row>
    <row r="216" spans="1:18" x14ac:dyDescent="0.35">
      <c r="A216" s="6">
        <v>567</v>
      </c>
      <c r="B216" s="7">
        <f>P216/(P216+Q216+R216)</f>
        <v>0.42292092670979625</v>
      </c>
      <c r="C216" s="7">
        <f>Q216/(P216+Q216+R216)</f>
        <v>0.57563068832318753</v>
      </c>
      <c r="D216">
        <f>IF(C216=0,0,B216/C216)</f>
        <v>0.73470879035613113</v>
      </c>
      <c r="E216" s="13">
        <v>1</v>
      </c>
      <c r="F216">
        <f>IF(C216=0,0,(1-B216-C216)/C216)</f>
        <v>2.516170517655019E-3</v>
      </c>
      <c r="G216">
        <f>C216/$C$5</f>
        <v>1.7495309960585606</v>
      </c>
      <c r="H216">
        <f>IF($C$5&gt;$B$1,116*POWER(G216,1/3)-16,B$2*G216)</f>
        <v>123.77576235100855</v>
      </c>
      <c r="I216">
        <f>13*H216*(N216-$N$5)</f>
        <v>-17.933197885402013</v>
      </c>
      <c r="J216">
        <f>13*H216*(O216-$O$5)</f>
        <v>166.34310384840975</v>
      </c>
      <c r="K216">
        <f>H216</f>
        <v>123.77576235100855</v>
      </c>
      <c r="L216">
        <f>SQRT(I216^2+J216^2)</f>
        <v>167.30698665722187</v>
      </c>
      <c r="M216">
        <f t="shared" si="3"/>
        <v>96.153205688916799</v>
      </c>
      <c r="N216">
        <f>4*B216/(12*C216-2*B216+3)</f>
        <v>0.18668448273095664</v>
      </c>
      <c r="O216">
        <f>9*C216/(12*C216-2*B216+3)</f>
        <v>0.5717096238103383</v>
      </c>
      <c r="P216">
        <f>VLOOKUP($A216,ciexyz31_1[],2,FALSE)</f>
        <v>0.71205859999999999</v>
      </c>
      <c r="Q216">
        <f>VLOOKUP($A216,ciexyz31_1[],3,FALSE)</f>
        <v>0.96917120000000001</v>
      </c>
      <c r="R216">
        <f>VLOOKUP($A216,ciexyz31_1[],4,FALSE)</f>
        <v>2.4386E-3</v>
      </c>
    </row>
    <row r="217" spans="1:18" x14ac:dyDescent="0.35">
      <c r="A217" s="6">
        <v>568</v>
      </c>
      <c r="B217" s="7">
        <f>P217/(P217+Q217+R217)</f>
        <v>0.42998862651243847</v>
      </c>
      <c r="C217" s="7">
        <f>Q217/(P217+Q217+R217)</f>
        <v>0.56864889127080398</v>
      </c>
      <c r="D217">
        <f>IF(C217=0,0,B217/C217)</f>
        <v>0.7561583836935114</v>
      </c>
      <c r="E217" s="13">
        <v>1</v>
      </c>
      <c r="F217">
        <f>IF(C217=0,0,(1-B217-C217)/C217)</f>
        <v>2.39599907372151E-3</v>
      </c>
      <c r="G217">
        <f>C217/$C$5</f>
        <v>1.7283110183903836</v>
      </c>
      <c r="H217">
        <f>IF($C$5&gt;$B$1,116*POWER(G217,1/3)-16,B$2*G217)</f>
        <v>123.2083509187415</v>
      </c>
      <c r="I217">
        <f>13*H217*(N217-$N$5)</f>
        <v>-9.5330812628204384</v>
      </c>
      <c r="J217">
        <f>13*H217*(O217-$O$5)</f>
        <v>164.3554651320253</v>
      </c>
      <c r="K217">
        <f>H217</f>
        <v>123.2083509187415</v>
      </c>
      <c r="L217">
        <f>SQRT(I217^2+J217^2)</f>
        <v>164.6317058076236</v>
      </c>
      <c r="M217">
        <f t="shared" si="3"/>
        <v>93.319597661584027</v>
      </c>
      <c r="N217">
        <f>4*B217/(12*C217-2*B217+3)</f>
        <v>0.19187762938687258</v>
      </c>
      <c r="O217">
        <f>9*C217/(12*C217-2*B217+3)</f>
        <v>0.57094475896924179</v>
      </c>
      <c r="P217">
        <f>VLOOKUP($A217,ciexyz31_1[],2,FALSE)</f>
        <v>0.72882840000000004</v>
      </c>
      <c r="Q217">
        <f>VLOOKUP($A217,ciexyz31_1[],3,FALSE)</f>
        <v>0.96385679999999996</v>
      </c>
      <c r="R217">
        <f>VLOOKUP($A217,ciexyz31_1[],4,FALSE)</f>
        <v>2.3094000000000001E-3</v>
      </c>
    </row>
    <row r="218" spans="1:18" x14ac:dyDescent="0.35">
      <c r="A218" s="6">
        <v>569</v>
      </c>
      <c r="B218" s="7">
        <f>P218/(P218+Q218+R218)</f>
        <v>0.43703642259389081</v>
      </c>
      <c r="C218" s="7">
        <f>Q218/(P218+Q218+R218)</f>
        <v>0.56167577404936708</v>
      </c>
      <c r="D218">
        <f>IF(C218=0,0,B218/C218)</f>
        <v>0.77809377364293908</v>
      </c>
      <c r="E218" s="13">
        <v>1</v>
      </c>
      <c r="F218">
        <f>IF(C218=0,0,(1-B218-C218)/C218)</f>
        <v>2.2927877901121286E-3</v>
      </c>
      <c r="G218">
        <f>C218/$C$5</f>
        <v>1.7071174215833904</v>
      </c>
      <c r="H218">
        <f>IF($C$5&gt;$B$1,116*POWER(G218,1/3)-16,B$2*G218)</f>
        <v>122.63699001119423</v>
      </c>
      <c r="I218">
        <f>13*H218*(N218-$N$5)</f>
        <v>-1.046081785364958</v>
      </c>
      <c r="J218">
        <f>13*H218*(O218-$O$5)</f>
        <v>162.34623314020894</v>
      </c>
      <c r="K218">
        <f>H218</f>
        <v>122.63699001119423</v>
      </c>
      <c r="L218">
        <f>SQRT(I218^2+J218^2)</f>
        <v>162.34960333156576</v>
      </c>
      <c r="M218">
        <f t="shared" si="3"/>
        <v>90.369181598446119</v>
      </c>
      <c r="N218">
        <f>4*B218/(12*C218-2*B218+3)</f>
        <v>0.19717330303508906</v>
      </c>
      <c r="O218">
        <f>9*C218/(12*C218-2*B218+3)</f>
        <v>0.57016255219712519</v>
      </c>
      <c r="P218">
        <f>VLOOKUP($A218,ciexyz31_1[],2,FALSE)</f>
        <v>0.74551880000000004</v>
      </c>
      <c r="Q218">
        <f>VLOOKUP($A218,ciexyz31_1[],3,FALSE)</f>
        <v>0.95813490000000001</v>
      </c>
      <c r="R218">
        <f>VLOOKUP($A218,ciexyz31_1[],4,FALSE)</f>
        <v>2.1968000000000001E-3</v>
      </c>
    </row>
    <row r="219" spans="1:18" x14ac:dyDescent="0.35">
      <c r="A219" s="6">
        <v>570</v>
      </c>
      <c r="B219" s="7">
        <f>P219/(P219+Q219+R219)</f>
        <v>0.44406246358233309</v>
      </c>
      <c r="C219" s="7">
        <f>Q219/(P219+Q219+R219)</f>
        <v>0.5547139028085305</v>
      </c>
      <c r="D219">
        <f>IF(C219=0,0,B219/C219)</f>
        <v>0.80052521008403366</v>
      </c>
      <c r="E219" s="13">
        <v>1</v>
      </c>
      <c r="F219">
        <f>IF(C219=0,0,(1-B219-C219)/C219)</f>
        <v>2.2058823529409778E-3</v>
      </c>
      <c r="G219">
        <f>C219/$C$5</f>
        <v>1.6859580050104266</v>
      </c>
      <c r="H219">
        <f>IF($C$5&gt;$B$1,116*POWER(G219,1/3)-16,B$2*G219)</f>
        <v>122.06181341630995</v>
      </c>
      <c r="I219">
        <f>13*H219*(N219-$N$5)</f>
        <v>7.5271320830957258</v>
      </c>
      <c r="J219">
        <f>13*H219*(O219-$O$5)</f>
        <v>160.31585622548627</v>
      </c>
      <c r="K219">
        <f>H219</f>
        <v>122.06181341630995</v>
      </c>
      <c r="L219">
        <f>SQRT(I219^2+J219^2)</f>
        <v>160.4924654764427</v>
      </c>
      <c r="M219">
        <f t="shared" si="3"/>
        <v>87.311829172315313</v>
      </c>
      <c r="N219">
        <f>4*B219/(12*C219-2*B219+3)</f>
        <v>0.20257303101990912</v>
      </c>
      <c r="O219">
        <f>9*C219/(12*C219-2*B219+3)</f>
        <v>0.56936285585178492</v>
      </c>
      <c r="P219">
        <f>VLOOKUP($A219,ciexyz31_1[],2,FALSE)</f>
        <v>0.7621</v>
      </c>
      <c r="Q219">
        <f>VLOOKUP($A219,ciexyz31_1[],3,FALSE)</f>
        <v>0.95199999999999996</v>
      </c>
      <c r="R219">
        <f>VLOOKUP($A219,ciexyz31_1[],4,FALSE)</f>
        <v>2.0999999999999999E-3</v>
      </c>
    </row>
    <row r="220" spans="1:18" x14ac:dyDescent="0.35">
      <c r="A220" s="6">
        <v>571</v>
      </c>
      <c r="B220" s="7">
        <f>P220/(P220+Q220+R220)</f>
        <v>0.45106494095076721</v>
      </c>
      <c r="C220" s="7">
        <f>Q220/(P220+Q220+R220)</f>
        <v>0.54776604412944496</v>
      </c>
      <c r="D220">
        <f>IF(C220=0,0,B220/C220)</f>
        <v>0.82346276441365929</v>
      </c>
      <c r="E220" s="13">
        <v>1</v>
      </c>
      <c r="F220">
        <f>IF(C220=0,0,(1-B220-C220)/C220)</f>
        <v>2.1341500305038447E-3</v>
      </c>
      <c r="G220">
        <f>C220/$C$5</f>
        <v>1.6648411772215823</v>
      </c>
      <c r="H220">
        <f>IF($C$5&gt;$B$1,116*POWER(G220,1/3)-16,B$2*G220)</f>
        <v>121.48297634593345</v>
      </c>
      <c r="I220">
        <f>13*H220*(N220-$N$5)</f>
        <v>16.185752738562343</v>
      </c>
      <c r="J220">
        <f>13*H220*(O220-$O$5)</f>
        <v>158.26491589906186</v>
      </c>
      <c r="K220">
        <f>H220</f>
        <v>121.48297634593345</v>
      </c>
      <c r="L220">
        <f>SQRT(I220^2+J220^2)</f>
        <v>159.09042144721033</v>
      </c>
      <c r="M220">
        <f t="shared" si="3"/>
        <v>84.160662407607816</v>
      </c>
      <c r="N220">
        <f>4*B220/(12*C220-2*B220+3)</f>
        <v>0.20807827565306281</v>
      </c>
      <c r="O220">
        <f>9*C220/(12*C220-2*B220+3)</f>
        <v>0.56854558633595631</v>
      </c>
      <c r="P220">
        <f>VLOOKUP($A220,ciexyz31_1[],2,FALSE)</f>
        <v>0.77854319999999999</v>
      </c>
      <c r="Q220">
        <f>VLOOKUP($A220,ciexyz31_1[],3,FALSE)</f>
        <v>0.94545040000000002</v>
      </c>
      <c r="R220">
        <f>VLOOKUP($A220,ciexyz31_1[],4,FALSE)</f>
        <v>2.0177329999999999E-3</v>
      </c>
    </row>
    <row r="221" spans="1:18" x14ac:dyDescent="0.35">
      <c r="A221" s="6">
        <v>572</v>
      </c>
      <c r="B221" s="7">
        <f>P221/(P221+Q221+R221)</f>
        <v>0.45804066564742263</v>
      </c>
      <c r="C221" s="7">
        <f>Q221/(P221+Q221+R221)</f>
        <v>0.54083662916440234</v>
      </c>
      <c r="D221">
        <f>IF(C221=0,0,B221/C221)</f>
        <v>0.84691132395211421</v>
      </c>
      <c r="E221" s="13">
        <v>1</v>
      </c>
      <c r="F221">
        <f>IF(C221=0,0,(1-B221-C221)/C221)</f>
        <v>2.0758675127267594E-3</v>
      </c>
      <c r="G221">
        <f>C221/$C$5</f>
        <v>1.6437804059461503</v>
      </c>
      <c r="H221">
        <f>IF($C$5&gt;$B$1,116*POWER(G221,1/3)-16,B$2*G221)</f>
        <v>120.9007799271229</v>
      </c>
      <c r="I221">
        <f>13*H221*(N221-$N$5)</f>
        <v>24.927002128741407</v>
      </c>
      <c r="J221">
        <f>13*H221*(O221-$O$5)</f>
        <v>156.19458333365006</v>
      </c>
      <c r="K221">
        <f>H221</f>
        <v>120.9007799271229</v>
      </c>
      <c r="L221">
        <f>SQRT(I221^2+J221^2)</f>
        <v>158.17112030297704</v>
      </c>
      <c r="M221">
        <f t="shared" si="3"/>
        <v>80.932662151204099</v>
      </c>
      <c r="N221">
        <f>4*B221/(12*C221-2*B221+3)</f>
        <v>0.21368924548738835</v>
      </c>
      <c r="O221">
        <f>9*C221/(12*C221-2*B221+3)</f>
        <v>0.56771091464802403</v>
      </c>
      <c r="P221">
        <f>VLOOKUP($A221,ciexyz31_1[],2,FALSE)</f>
        <v>0.79482560000000002</v>
      </c>
      <c r="Q221">
        <f>VLOOKUP($A221,ciexyz31_1[],3,FALSE)</f>
        <v>0.93849919999999998</v>
      </c>
      <c r="R221">
        <f>VLOOKUP($A221,ciexyz31_1[],4,FALSE)</f>
        <v>1.9482E-3</v>
      </c>
    </row>
    <row r="222" spans="1:18" x14ac:dyDescent="0.35">
      <c r="A222" s="6">
        <v>573</v>
      </c>
      <c r="B222" s="7">
        <f>P222/(P222+Q222+R222)</f>
        <v>0.46498633297763331</v>
      </c>
      <c r="C222" s="7">
        <f>Q222/(P222+Q222+R222)</f>
        <v>0.5339300530568315</v>
      </c>
      <c r="D222">
        <f>IF(C222=0,0,B222/C222)</f>
        <v>0.87087499629495513</v>
      </c>
      <c r="E222" s="13">
        <v>1</v>
      </c>
      <c r="F222">
        <f>IF(C222=0,0,(1-B222-C222)/C222)</f>
        <v>2.0295054742307142E-3</v>
      </c>
      <c r="G222">
        <f>C222/$C$5</f>
        <v>1.6227890494706447</v>
      </c>
      <c r="H222">
        <f>IF($C$5&gt;$B$1,116*POWER(G222,1/3)-16,B$2*G222)</f>
        <v>120.31553279775147</v>
      </c>
      <c r="I222">
        <f>13*H222*(N222-$N$5)</f>
        <v>33.747818636552125</v>
      </c>
      <c r="J222">
        <f>13*H222*(O222-$O$5)</f>
        <v>154.10604086181428</v>
      </c>
      <c r="K222">
        <f>H222</f>
        <v>120.31553279775147</v>
      </c>
      <c r="L222">
        <f>SQRT(I222^2+J222^2)</f>
        <v>157.75800167607596</v>
      </c>
      <c r="M222">
        <f t="shared" si="3"/>
        <v>77.647741834170205</v>
      </c>
      <c r="N222">
        <f>4*B222/(12*C222-2*B222+3)</f>
        <v>0.21940593252541604</v>
      </c>
      <c r="O222">
        <f>9*C222/(12*C222-2*B222+3)</f>
        <v>0.56685902142376832</v>
      </c>
      <c r="P222">
        <f>VLOOKUP($A222,ciexyz31_1[],2,FALSE)</f>
        <v>0.81092640000000005</v>
      </c>
      <c r="Q222">
        <f>VLOOKUP($A222,ciexyz31_1[],3,FALSE)</f>
        <v>0.93116279999999996</v>
      </c>
      <c r="R222">
        <f>VLOOKUP($A222,ciexyz31_1[],4,FALSE)</f>
        <v>1.8898000000000001E-3</v>
      </c>
    </row>
    <row r="223" spans="1:18" x14ac:dyDescent="0.35">
      <c r="A223" s="6">
        <v>574</v>
      </c>
      <c r="B223" s="7">
        <f>P223/(P223+Q223+R223)</f>
        <v>0.47189874389966813</v>
      </c>
      <c r="C223" s="7">
        <f>Q223/(P223+Q223+R223)</f>
        <v>0.52705056921926163</v>
      </c>
      <c r="D223">
        <f>IF(C223=0,0,B223/C223)</f>
        <v>0.89535762118369056</v>
      </c>
      <c r="E223" s="13">
        <v>1</v>
      </c>
      <c r="F223">
        <f>IF(C223=0,0,(1-B223-C223)/C223)</f>
        <v>1.9935219548793178E-3</v>
      </c>
      <c r="G223">
        <f>C223/$C$5</f>
        <v>1.601880035314758</v>
      </c>
      <c r="H223">
        <f>IF($C$5&gt;$B$1,116*POWER(G223,1/3)-16,B$2*G223)</f>
        <v>119.72754240025654</v>
      </c>
      <c r="I223">
        <f>13*H223*(N223-$N$5)</f>
        <v>42.645075010563069</v>
      </c>
      <c r="J223">
        <f>13*H223*(O223-$O$5)</f>
        <v>152.00047506756843</v>
      </c>
      <c r="K223">
        <f>H223</f>
        <v>119.72754240025654</v>
      </c>
      <c r="L223">
        <f>SQRT(I223^2+J223^2)</f>
        <v>157.86939805872146</v>
      </c>
      <c r="M223">
        <f t="shared" si="3"/>
        <v>74.328067165758441</v>
      </c>
      <c r="N223">
        <f>4*B223/(12*C223-2*B223+3)</f>
        <v>0.22522824447893602</v>
      </c>
      <c r="O223">
        <f>9*C223/(12*C223-2*B223+3)</f>
        <v>0.56599010058980559</v>
      </c>
      <c r="P223">
        <f>VLOOKUP($A223,ciexyz31_1[],2,FALSE)</f>
        <v>0.82682480000000003</v>
      </c>
      <c r="Q223">
        <f>VLOOKUP($A223,ciexyz31_1[],3,FALSE)</f>
        <v>0.92345759999999999</v>
      </c>
      <c r="R223">
        <f>VLOOKUP($A223,ciexyz31_1[],4,FALSE)</f>
        <v>1.8409329999999999E-3</v>
      </c>
    </row>
    <row r="224" spans="1:18" x14ac:dyDescent="0.35">
      <c r="A224" s="6">
        <v>575</v>
      </c>
      <c r="B224" s="7">
        <f>P224/(P224+Q224+R224)</f>
        <v>0.4787747911575837</v>
      </c>
      <c r="C224" s="7">
        <f>Q224/(P224+Q224+R224)</f>
        <v>0.52020230721145644</v>
      </c>
      <c r="D224">
        <f>IF(C224=0,0,B224/C224)</f>
        <v>0.92036268298011814</v>
      </c>
      <c r="E224" s="13">
        <v>1</v>
      </c>
      <c r="F224">
        <f>IF(C224=0,0,(1-B224-C224)/C224)</f>
        <v>1.9663535066638265E-3</v>
      </c>
      <c r="G224">
        <f>C224/$C$5</f>
        <v>1.5810659145688908</v>
      </c>
      <c r="H224">
        <f>IF($C$5&gt;$B$1,116*POWER(G224,1/3)-16,B$2*G224)</f>
        <v>119.13711650352286</v>
      </c>
      <c r="I224">
        <f>13*H224*(N224-$N$5)</f>
        <v>51.615556517717607</v>
      </c>
      <c r="J224">
        <f>13*H224*(O224-$O$5)</f>
        <v>149.87908337637771</v>
      </c>
      <c r="K224">
        <f>H224</f>
        <v>119.13711650352286</v>
      </c>
      <c r="L224">
        <f>SQRT(I224^2+J224^2)</f>
        <v>158.51783908562746</v>
      </c>
      <c r="M224">
        <f t="shared" si="3"/>
        <v>70.997249059973541</v>
      </c>
      <c r="N224">
        <f>4*B224/(12*C224-2*B224+3)</f>
        <v>0.23115598570536874</v>
      </c>
      <c r="O224">
        <f>9*C224/(12*C224-2*B224+3)</f>
        <v>0.56510436315497059</v>
      </c>
      <c r="P224">
        <f>VLOOKUP($A224,ciexyz31_1[],2,FALSE)</f>
        <v>0.84250000000000003</v>
      </c>
      <c r="Q224">
        <f>VLOOKUP($A224,ciexyz31_1[],3,FALSE)</f>
        <v>0.91539999999999999</v>
      </c>
      <c r="R224">
        <f>VLOOKUP($A224,ciexyz31_1[],4,FALSE)</f>
        <v>1.8E-3</v>
      </c>
    </row>
    <row r="225" spans="1:18" x14ac:dyDescent="0.35">
      <c r="A225" s="6">
        <v>576</v>
      </c>
      <c r="B225" s="7">
        <f>P225/(P225+Q225+R225)</f>
        <v>0.48561158705209129</v>
      </c>
      <c r="C225" s="7">
        <f>Q225/(P225+Q225+R225)</f>
        <v>0.51338866096156044</v>
      </c>
      <c r="D225">
        <f>IF(C225=0,0,B225/C225)</f>
        <v>0.94589464859343875</v>
      </c>
      <c r="E225" s="13">
        <v>1</v>
      </c>
      <c r="F225">
        <f>IF(C225=0,0,(1-B225-C225)/C225)</f>
        <v>1.9473589161002713E-3</v>
      </c>
      <c r="G225">
        <f>C225/$C$5</f>
        <v>1.5603570024969926</v>
      </c>
      <c r="H225">
        <f>IF($C$5&gt;$B$1,116*POWER(G225,1/3)-16,B$2*G225)</f>
        <v>118.54450978287815</v>
      </c>
      <c r="I225">
        <f>13*H225*(N225-$N$5)</f>
        <v>60.656366083210536</v>
      </c>
      <c r="J225">
        <f>13*H225*(O225-$O$5)</f>
        <v>147.74277830489112</v>
      </c>
      <c r="K225">
        <f>H225</f>
        <v>118.54450978287815</v>
      </c>
      <c r="L225">
        <f>SQRT(I225^2+J225^2)</f>
        <v>159.70949654816604</v>
      </c>
      <c r="M225">
        <f t="shared" si="3"/>
        <v>67.679209674329726</v>
      </c>
      <c r="N225">
        <f>4*B225/(12*C225-2*B225+3)</f>
        <v>0.23718913241358666</v>
      </c>
      <c r="O225">
        <f>9*C225/(12*C225-2*B225+3)</f>
        <v>0.56420188942199268</v>
      </c>
      <c r="P225">
        <f>VLOOKUP($A225,ciexyz31_1[],2,FALSE)</f>
        <v>0.85793249999999999</v>
      </c>
      <c r="Q225">
        <f>VLOOKUP($A225,ciexyz31_1[],3,FALSE)</f>
        <v>0.90700639999999999</v>
      </c>
      <c r="R225">
        <f>VLOOKUP($A225,ciexyz31_1[],4,FALSE)</f>
        <v>1.766267E-3</v>
      </c>
    </row>
    <row r="226" spans="1:18" x14ac:dyDescent="0.35">
      <c r="A226" s="6">
        <v>577</v>
      </c>
      <c r="B226" s="7">
        <f>P226/(P226+Q226+R226)</f>
        <v>0.49240498233429586</v>
      </c>
      <c r="C226" s="7">
        <f>Q226/(P226+Q226+R226)</f>
        <v>0.50661492442092559</v>
      </c>
      <c r="D226">
        <f>IF(C226=0,0,B226/C226)</f>
        <v>0.9719511972473529</v>
      </c>
      <c r="E226" s="13">
        <v>1</v>
      </c>
      <c r="F226">
        <f>IF(C226=0,0,(1-B226-C226)/C226)</f>
        <v>1.9345921281312798E-3</v>
      </c>
      <c r="G226">
        <f>C226/$C$5</f>
        <v>1.5397693891584876</v>
      </c>
      <c r="H226">
        <f>IF($C$5&gt;$B$1,116*POWER(G226,1/3)-16,B$2*G226)</f>
        <v>117.95015374164046</v>
      </c>
      <c r="I226">
        <f>13*H226*(N226-$N$5)</f>
        <v>69.762378460896954</v>
      </c>
      <c r="J226">
        <f>13*H226*(O226-$O$5)</f>
        <v>145.59326311574139</v>
      </c>
      <c r="K226">
        <f>H226</f>
        <v>117.95015374164046</v>
      </c>
      <c r="L226">
        <f>SQRT(I226^2+J226^2)</f>
        <v>161.44406992271635</v>
      </c>
      <c r="M226">
        <f t="shared" si="3"/>
        <v>64.398151739001293</v>
      </c>
      <c r="N226">
        <f>4*B226/(12*C226-2*B226+3)</f>
        <v>0.24332609902990096</v>
      </c>
      <c r="O226">
        <f>9*C226/(12*C226-2*B226+3)</f>
        <v>0.56328314051960304</v>
      </c>
      <c r="P226">
        <f>VLOOKUP($A226,ciexyz31_1[],2,FALSE)</f>
        <v>0.87308160000000001</v>
      </c>
      <c r="Q226">
        <f>VLOOKUP($A226,ciexyz31_1[],3,FALSE)</f>
        <v>0.8982772</v>
      </c>
      <c r="R226">
        <f>VLOOKUP($A226,ciexyz31_1[],4,FALSE)</f>
        <v>1.7378000000000001E-3</v>
      </c>
    </row>
    <row r="227" spans="1:18" x14ac:dyDescent="0.35">
      <c r="A227" s="6">
        <v>578</v>
      </c>
      <c r="B227" s="7">
        <f>P227/(P227+Q227+R227)</f>
        <v>0.49915066833429805</v>
      </c>
      <c r="C227" s="7">
        <f>Q227/(P227+Q227+R227)</f>
        <v>0.49988734043830646</v>
      </c>
      <c r="D227">
        <f>IF(C227=0,0,B227/C227)</f>
        <v>0.9985263237445412</v>
      </c>
      <c r="E227" s="13">
        <v>1</v>
      </c>
      <c r="F227">
        <f>IF(C227=0,0,(1-B227-C227)/C227)</f>
        <v>1.924416062531104E-3</v>
      </c>
      <c r="G227">
        <f>C227/$C$5</f>
        <v>1.5193220486241155</v>
      </c>
      <c r="H227">
        <f>IF($C$5&gt;$B$1,116*POWER(G227,1/3)-16,B$2*G227)</f>
        <v>117.35458003571358</v>
      </c>
      <c r="I227">
        <f>13*H227*(N227-$N$5)</f>
        <v>78.927512754849019</v>
      </c>
      <c r="J227">
        <f>13*H227*(O227-$O$5)</f>
        <v>143.43279819294682</v>
      </c>
      <c r="K227">
        <f>H227</f>
        <v>117.35458003571358</v>
      </c>
      <c r="L227">
        <f>SQRT(I227^2+J227^2)</f>
        <v>163.71475152571153</v>
      </c>
      <c r="M227">
        <f t="shared" si="3"/>
        <v>61.177101548716479</v>
      </c>
      <c r="N227">
        <f>4*B227/(12*C227-2*B227+3)</f>
        <v>0.24956451714906086</v>
      </c>
      <c r="O227">
        <f>9*C227/(12*C227-2*B227+3)</f>
        <v>0.56234888378270131</v>
      </c>
      <c r="P227">
        <f>VLOOKUP($A227,ciexyz31_1[],2,FALSE)</f>
        <v>0.88789439999999997</v>
      </c>
      <c r="Q227">
        <f>VLOOKUP($A227,ciexyz31_1[],3,FALSE)</f>
        <v>0.88920480000000002</v>
      </c>
      <c r="R227">
        <f>VLOOKUP($A227,ciexyz31_1[],4,FALSE)</f>
        <v>1.7112E-3</v>
      </c>
    </row>
    <row r="228" spans="1:18" x14ac:dyDescent="0.35">
      <c r="A228" s="6">
        <v>579</v>
      </c>
      <c r="B228" s="7">
        <f>P228/(P228+Q228+R228)</f>
        <v>0.50584528379402149</v>
      </c>
      <c r="C228" s="7">
        <f>Q228/(P228+Q228+R228)</f>
        <v>0.49321117810754139</v>
      </c>
      <c r="D228">
        <f>IF(C228=0,0,B228/C228)</f>
        <v>1.0256160165204635</v>
      </c>
      <c r="E228" s="13">
        <v>1</v>
      </c>
      <c r="F228">
        <f>IF(C228=0,0,(1-B228-C228)/C228)</f>
        <v>1.9130509208195221E-3</v>
      </c>
      <c r="G228">
        <f>C228/$C$5</f>
        <v>1.4990309954031409</v>
      </c>
      <c r="H228">
        <f>IF($C$5&gt;$B$1,116*POWER(G228,1/3)-16,B$2*G228)</f>
        <v>116.75825240565928</v>
      </c>
      <c r="I228">
        <f>13*H228*(N228-$N$5)</f>
        <v>88.146621444425691</v>
      </c>
      <c r="J228">
        <f>13*H228*(O228-$O$5)</f>
        <v>141.26342173574815</v>
      </c>
      <c r="K228">
        <f>H228</f>
        <v>116.75825240565928</v>
      </c>
      <c r="L228">
        <f>SQRT(I228^2+J228^2)</f>
        <v>166.50880214739018</v>
      </c>
      <c r="M228">
        <f t="shared" si="3"/>
        <v>58.036348729403095</v>
      </c>
      <c r="N228">
        <f>4*B228/(12*C228-2*B228+3)</f>
        <v>0.255902512467719</v>
      </c>
      <c r="O228">
        <f>9*C228/(12*C228-2*B228+3)</f>
        <v>0.56139982583908832</v>
      </c>
      <c r="P228">
        <f>VLOOKUP($A228,ciexyz31_1[],2,FALSE)</f>
        <v>0.90231810000000001</v>
      </c>
      <c r="Q228">
        <f>VLOOKUP($A228,ciexyz31_1[],3,FALSE)</f>
        <v>0.87978160000000005</v>
      </c>
      <c r="R228">
        <f>VLOOKUP($A228,ciexyz31_1[],4,FALSE)</f>
        <v>1.6830669999999999E-3</v>
      </c>
    </row>
    <row r="229" spans="1:18" x14ac:dyDescent="0.35">
      <c r="A229" s="6">
        <v>580</v>
      </c>
      <c r="B229" s="7">
        <f>P229/(P229+Q229+R229)</f>
        <v>0.51248636678179682</v>
      </c>
      <c r="C229" s="7">
        <f>Q229/(P229+Q229+R229)</f>
        <v>0.48659078806085698</v>
      </c>
      <c r="D229">
        <f>IF(C229=0,0,B229/C229)</f>
        <v>1.0532183908045976</v>
      </c>
      <c r="E229" s="13">
        <v>1</v>
      </c>
      <c r="F229">
        <f>IF(C229=0,0,(1-B229-C229)/C229)</f>
        <v>1.8965528735631933E-3</v>
      </c>
      <c r="G229">
        <f>C229/$C$5</f>
        <v>1.4789094524978939</v>
      </c>
      <c r="H229">
        <f>IF($C$5&gt;$B$1,116*POWER(G229,1/3)-16,B$2*G229)</f>
        <v>116.16156847293803</v>
      </c>
      <c r="I229">
        <f>13*H229*(N229-$N$5)</f>
        <v>97.415491537561437</v>
      </c>
      <c r="J229">
        <f>13*H229*(O229-$O$5)</f>
        <v>139.08695460747001</v>
      </c>
      <c r="K229">
        <f>H229</f>
        <v>116.16156847293803</v>
      </c>
      <c r="L229">
        <f>SQRT(I229^2+J229^2)</f>
        <v>169.80859499296591</v>
      </c>
      <c r="M229">
        <f t="shared" si="3"/>
        <v>54.992880812513931</v>
      </c>
      <c r="N229">
        <f>4*B229/(12*C229-2*B229+3)</f>
        <v>0.26233873126692198</v>
      </c>
      <c r="O229">
        <f>9*C229/(12*C229-2*B229+3)</f>
        <v>0.56043661077703788</v>
      </c>
      <c r="P229">
        <f>VLOOKUP($A229,ciexyz31_1[],2,FALSE)</f>
        <v>0.9163</v>
      </c>
      <c r="Q229">
        <f>VLOOKUP($A229,ciexyz31_1[],3,FALSE)</f>
        <v>0.87</v>
      </c>
      <c r="R229">
        <f>VLOOKUP($A229,ciexyz31_1[],4,FALSE)</f>
        <v>1.6500009999999999E-3</v>
      </c>
    </row>
    <row r="230" spans="1:18" x14ac:dyDescent="0.35">
      <c r="A230" s="6">
        <v>581</v>
      </c>
      <c r="B230" s="7">
        <f>P230/(P230+Q230+R230)</f>
        <v>0.51907251040063629</v>
      </c>
      <c r="C230" s="7">
        <f>Q230/(P230+Q230+R230)</f>
        <v>0.48002861217644738</v>
      </c>
      <c r="D230">
        <f>IF(C230=0,0,B230/C230)</f>
        <v>1.0813366062642893</v>
      </c>
      <c r="E230" s="13">
        <v>1</v>
      </c>
      <c r="F230">
        <f>IF(C230=0,0,(1-B230-C230)/C230)</f>
        <v>1.8725496774886551E-3</v>
      </c>
      <c r="G230">
        <f>C230/$C$5</f>
        <v>1.4589648415793794</v>
      </c>
      <c r="H230">
        <f>IF($C$5&gt;$B$1,116*POWER(G230,1/3)-16,B$2*G230)</f>
        <v>115.56476611008168</v>
      </c>
      <c r="I230">
        <f>13*H230*(N230-$N$5)</f>
        <v>106.73159230178518</v>
      </c>
      <c r="J230">
        <f>13*H230*(O230-$O$5)</f>
        <v>136.90447166162934</v>
      </c>
      <c r="K230">
        <f>H230</f>
        <v>115.56476611008168</v>
      </c>
      <c r="L230">
        <f>SQRT(I230^2+J230^2)</f>
        <v>173.59282000193545</v>
      </c>
      <c r="M230">
        <f t="shared" si="3"/>
        <v>52.059795553660976</v>
      </c>
      <c r="N230">
        <f>4*B230/(12*C230-2*B230+3)</f>
        <v>0.26887292376261984</v>
      </c>
      <c r="O230">
        <f>9*C230/(12*C230-2*B230+3)</f>
        <v>0.55945953828001227</v>
      </c>
      <c r="P230">
        <f>VLOOKUP($A230,ciexyz31_1[],2,FALSE)</f>
        <v>0.9297995</v>
      </c>
      <c r="Q230">
        <f>VLOOKUP($A230,ciexyz31_1[],3,FALSE)</f>
        <v>0.85986130000000005</v>
      </c>
      <c r="R230">
        <f>VLOOKUP($A230,ciexyz31_1[],4,FALSE)</f>
        <v>1.6101329999999999E-3</v>
      </c>
    </row>
    <row r="231" spans="1:18" x14ac:dyDescent="0.35">
      <c r="A231" s="6">
        <v>582</v>
      </c>
      <c r="B231" s="7">
        <f>P231/(P231+Q231+R231)</f>
        <v>0.52560048898545109</v>
      </c>
      <c r="C231" s="7">
        <f>Q231/(P231+Q231+R231)</f>
        <v>0.47352737397552891</v>
      </c>
      <c r="D231">
        <f>IF(C231=0,0,B231/C231)</f>
        <v>1.1099685422043062</v>
      </c>
      <c r="E231" s="13">
        <v>1</v>
      </c>
      <c r="F231">
        <f>IF(C231=0,0,(1-B231-C231)/C231)</f>
        <v>1.8417880083635356E-3</v>
      </c>
      <c r="G231">
        <f>C231/$C$5</f>
        <v>1.4392054403243844</v>
      </c>
      <c r="H231">
        <f>IF($C$5&gt;$B$1,116*POWER(G231,1/3)-16,B$2*G231)</f>
        <v>114.9681179329441</v>
      </c>
      <c r="I231">
        <f>13*H231*(N231-$N$5)</f>
        <v>116.09043734645947</v>
      </c>
      <c r="J231">
        <f>13*H231*(O231-$O$5)</f>
        <v>134.7168554520151</v>
      </c>
      <c r="K231">
        <f>H231</f>
        <v>114.9681179329441</v>
      </c>
      <c r="L231">
        <f>SQRT(I231^2+J231^2)</f>
        <v>177.83593783645466</v>
      </c>
      <c r="M231">
        <f t="shared" si="3"/>
        <v>49.247322933990958</v>
      </c>
      <c r="N231">
        <f>4*B231/(12*C231-2*B231+3)</f>
        <v>0.27550344995017523</v>
      </c>
      <c r="O231">
        <f>9*C231/(12*C231-2*B231+3)</f>
        <v>0.55846876629211317</v>
      </c>
      <c r="P231">
        <f>VLOOKUP($A231,ciexyz31_1[],2,FALSE)</f>
        <v>0.94279840000000004</v>
      </c>
      <c r="Q231">
        <f>VLOOKUP($A231,ciexyz31_1[],3,FALSE)</f>
        <v>0.84939200000000004</v>
      </c>
      <c r="R231">
        <f>VLOOKUP($A231,ciexyz31_1[],4,FALSE)</f>
        <v>1.5644000000000001E-3</v>
      </c>
    </row>
    <row r="232" spans="1:18" x14ac:dyDescent="0.35">
      <c r="A232" s="6">
        <v>583</v>
      </c>
      <c r="B232" s="7">
        <f>P232/(P232+Q232+R232)</f>
        <v>0.53206559916124041</v>
      </c>
      <c r="C232" s="7">
        <f>Q232/(P232+Q232+R232)</f>
        <v>0.46709136370390947</v>
      </c>
      <c r="D232">
        <f>IF(C232=0,0,B232/C232)</f>
        <v>1.1391039109396128</v>
      </c>
      <c r="E232" s="13">
        <v>1</v>
      </c>
      <c r="F232">
        <f>IF(C232=0,0,(1-B232-C232)/C232)</f>
        <v>1.8048656009502363E-3</v>
      </c>
      <c r="G232">
        <f>C232/$C$5</f>
        <v>1.41964428820105</v>
      </c>
      <c r="H232">
        <f>IF($C$5&gt;$B$1,116*POWER(G232,1/3)-16,B$2*G232)</f>
        <v>114.37205235547822</v>
      </c>
      <c r="I232">
        <f>13*H232*(N232-$N$5)</f>
        <v>125.48506242521417</v>
      </c>
      <c r="J232">
        <f>13*H232*(O232-$O$5)</f>
        <v>132.52559441108846</v>
      </c>
      <c r="K232">
        <f>H232</f>
        <v>114.37205235547822</v>
      </c>
      <c r="L232">
        <f>SQRT(I232^2+J232^2)</f>
        <v>182.50899721896513</v>
      </c>
      <c r="M232">
        <f t="shared" si="3"/>
        <v>46.563085389475141</v>
      </c>
      <c r="N232">
        <f>4*B232/(12*C232-2*B232+3)</f>
        <v>0.28222679057125927</v>
      </c>
      <c r="O232">
        <f>9*C232/(12*C232-2*B232+3)</f>
        <v>0.5574647516235216</v>
      </c>
      <c r="P232">
        <f>VLOOKUP($A232,ciexyz31_1[],2,FALSE)</f>
        <v>0.95527759999999995</v>
      </c>
      <c r="Q232">
        <f>VLOOKUP($A232,ciexyz31_1[],3,FALSE)</f>
        <v>0.83862199999999998</v>
      </c>
      <c r="R232">
        <f>VLOOKUP($A232,ciexyz31_1[],4,FALSE)</f>
        <v>1.5135999999999999E-3</v>
      </c>
    </row>
    <row r="233" spans="1:18" x14ac:dyDescent="0.35">
      <c r="A233" s="6">
        <v>584</v>
      </c>
      <c r="B233" s="7">
        <f>P233/(P233+Q233+R233)</f>
        <v>0.53846276190255371</v>
      </c>
      <c r="C233" s="7">
        <f>Q233/(P233+Q233+R233)</f>
        <v>0.46072525384084173</v>
      </c>
      <c r="D233">
        <f>IF(C233=0,0,B233/C233)</f>
        <v>1.1687285587530796</v>
      </c>
      <c r="E233" s="13">
        <v>1</v>
      </c>
      <c r="F233">
        <f>IF(C233=0,0,(1-B233-C233)/C233)</f>
        <v>1.7624044912568652E-3</v>
      </c>
      <c r="G233">
        <f>C233/$C$5</f>
        <v>1.4002955864106794</v>
      </c>
      <c r="H233">
        <f>IF($C$5&gt;$B$1,116*POWER(G233,1/3)-16,B$2*G233)</f>
        <v>113.77704940850975</v>
      </c>
      <c r="I233">
        <f>13*H233*(N233-$N$5)</f>
        <v>134.90754572893889</v>
      </c>
      <c r="J233">
        <f>13*H233*(O233-$O$5)</f>
        <v>130.33238775239892</v>
      </c>
      <c r="K233">
        <f>H233</f>
        <v>113.77704940850975</v>
      </c>
      <c r="L233">
        <f>SQRT(I233^2+J233^2)</f>
        <v>187.58085507814329</v>
      </c>
      <c r="M233">
        <f t="shared" si="3"/>
        <v>44.011795675909511</v>
      </c>
      <c r="N233">
        <f>4*B233/(12*C233-2*B233+3)</f>
        <v>0.2890385604198451</v>
      </c>
      <c r="O233">
        <f>9*C233/(12*C233-2*B233+3)</f>
        <v>0.55644807861844148</v>
      </c>
      <c r="P233">
        <f>VLOOKUP($A233,ciexyz31_1[],2,FALSE)</f>
        <v>0.96721789999999996</v>
      </c>
      <c r="Q233">
        <f>VLOOKUP($A233,ciexyz31_1[],3,FALSE)</f>
        <v>0.82758129999999996</v>
      </c>
      <c r="R233">
        <f>VLOOKUP($A233,ciexyz31_1[],4,FALSE)</f>
        <v>1.4585329999999999E-3</v>
      </c>
    </row>
    <row r="234" spans="1:18" x14ac:dyDescent="0.35">
      <c r="A234" s="6">
        <v>585</v>
      </c>
      <c r="B234" s="7">
        <f>P234/(P234+Q234+R234)</f>
        <v>0.54478650559483377</v>
      </c>
      <c r="C234" s="7">
        <f>Q234/(P234+Q234+R234)</f>
        <v>0.45443411456883592</v>
      </c>
      <c r="D234">
        <f>IF(C234=0,0,B234/C234)</f>
        <v>1.1988239617787577</v>
      </c>
      <c r="E234" s="13">
        <v>1</v>
      </c>
      <c r="F234">
        <f>IF(C234=0,0,(1-B234-C234)/C234)</f>
        <v>1.7150557393116881E-3</v>
      </c>
      <c r="G234">
        <f>C234/$C$5</f>
        <v>1.3811747449055862</v>
      </c>
      <c r="H234">
        <f>IF($C$5&gt;$B$1,116*POWER(G234,1/3)-16,B$2*G234)</f>
        <v>113.18364434750225</v>
      </c>
      <c r="I234">
        <f>13*H234*(N234-$N$5)</f>
        <v>144.34892969700221</v>
      </c>
      <c r="J234">
        <f>13*H234*(O234-$O$5)</f>
        <v>128.13916140927034</v>
      </c>
      <c r="K234">
        <f>H234</f>
        <v>113.18364434750225</v>
      </c>
      <c r="L234">
        <f>SQRT(I234^2+J234^2)</f>
        <v>193.01880268860111</v>
      </c>
      <c r="M234">
        <f t="shared" si="3"/>
        <v>41.595601426536732</v>
      </c>
      <c r="N234">
        <f>4*B234/(12*C234-2*B234+3)</f>
        <v>0.29593341044657639</v>
      </c>
      <c r="O234">
        <f>9*C234/(12*C234-2*B234+3)</f>
        <v>0.55541947336191055</v>
      </c>
      <c r="P234">
        <f>VLOOKUP($A234,ciexyz31_1[],2,FALSE)</f>
        <v>0.97860000000000003</v>
      </c>
      <c r="Q234">
        <f>VLOOKUP($A234,ciexyz31_1[],3,FALSE)</f>
        <v>0.81630000000000003</v>
      </c>
      <c r="R234">
        <f>VLOOKUP($A234,ciexyz31_1[],4,FALSE)</f>
        <v>1.4E-3</v>
      </c>
    </row>
    <row r="235" spans="1:18" x14ac:dyDescent="0.35">
      <c r="A235" s="6">
        <v>586</v>
      </c>
      <c r="B235" s="7">
        <f>P235/(P235+Q235+R235)</f>
        <v>0.55103105021229248</v>
      </c>
      <c r="C235" s="7">
        <f>Q235/(P235+Q235+R235)</f>
        <v>0.44822450290997451</v>
      </c>
      <c r="D235">
        <f>IF(C235=0,0,B235/C235)</f>
        <v>1.2293639607716105</v>
      </c>
      <c r="E235" s="13">
        <v>1</v>
      </c>
      <c r="F235">
        <f>IF(C235=0,0,(1-B235-C235)/C235)</f>
        <v>1.6608794764674626E-3</v>
      </c>
      <c r="G235">
        <f>C235/$C$5</f>
        <v>1.3623016926325893</v>
      </c>
      <c r="H235">
        <f>IF($C$5&gt;$B$1,116*POWER(G235,1/3)-16,B$2*G235)</f>
        <v>112.59253405134231</v>
      </c>
      <c r="I235">
        <f>13*H235*(N235-$N$5)</f>
        <v>153.79858879022828</v>
      </c>
      <c r="J235">
        <f>13*H235*(O235-$O$5)</f>
        <v>125.94872893713016</v>
      </c>
      <c r="K235">
        <f>H235</f>
        <v>112.59253405134231</v>
      </c>
      <c r="L235">
        <f>SQRT(I235^2+J235^2)</f>
        <v>198.78905461504772</v>
      </c>
      <c r="M235">
        <f t="shared" si="3"/>
        <v>39.314730103117654</v>
      </c>
      <c r="N235">
        <f>4*B235/(12*C235-2*B235+3)</f>
        <v>0.30290445094528529</v>
      </c>
      <c r="O235">
        <f>9*C235/(12*C235-2*B235+3)</f>
        <v>0.55438018062537509</v>
      </c>
      <c r="P235">
        <f>VLOOKUP($A235,ciexyz31_1[],2,FALSE)</f>
        <v>0.98938559999999998</v>
      </c>
      <c r="Q235">
        <f>VLOOKUP($A235,ciexyz31_1[],3,FALSE)</f>
        <v>0.80479469999999997</v>
      </c>
      <c r="R235">
        <f>VLOOKUP($A235,ciexyz31_1[],4,FALSE)</f>
        <v>1.3366669999999999E-3</v>
      </c>
    </row>
    <row r="236" spans="1:18" x14ac:dyDescent="0.35">
      <c r="A236" s="6">
        <v>587</v>
      </c>
      <c r="B236" s="7">
        <f>P236/(P236+Q236+R236)</f>
        <v>0.55719290609603389</v>
      </c>
      <c r="C236" s="7">
        <f>Q236/(P236+Q236+R236)</f>
        <v>0.44209913948418994</v>
      </c>
      <c r="D236">
        <f>IF(C236=0,0,B236/C236)</f>
        <v>1.2603347447048352</v>
      </c>
      <c r="E236" s="13">
        <v>1</v>
      </c>
      <c r="F236">
        <f>IF(C236=0,0,(1-B236-C236)/C236)</f>
        <v>1.6013476538365584E-3</v>
      </c>
      <c r="G236">
        <f>C236/$C$5</f>
        <v>1.3436846984505195</v>
      </c>
      <c r="H236">
        <f>IF($C$5&gt;$B$1,116*POWER(G236,1/3)-16,B$2*G236)</f>
        <v>112.00407032695742</v>
      </c>
      <c r="I236">
        <f>13*H236*(N236-$N$5)</f>
        <v>163.24980290363067</v>
      </c>
      <c r="J236">
        <f>13*H236*(O236-$O$5)</f>
        <v>123.76230338920629</v>
      </c>
      <c r="K236">
        <f>H236</f>
        <v>112.00407032695742</v>
      </c>
      <c r="L236">
        <f>SQRT(I236^2+J236^2)</f>
        <v>204.85996653391359</v>
      </c>
      <c r="M236">
        <f t="shared" si="3"/>
        <v>37.166351667521766</v>
      </c>
      <c r="N236">
        <f>4*B236/(12*C236-2*B236+3)</f>
        <v>0.30994749227975399</v>
      </c>
      <c r="O236">
        <f>9*C236/(12*C236-2*B236+3)</f>
        <v>0.55333066120681307</v>
      </c>
      <c r="P236">
        <f>VLOOKUP($A236,ciexyz31_1[],2,FALSE)</f>
        <v>0.99954880000000002</v>
      </c>
      <c r="Q236">
        <f>VLOOKUP($A236,ciexyz31_1[],3,FALSE)</f>
        <v>0.79308199999999995</v>
      </c>
      <c r="R236">
        <f>VLOOKUP($A236,ciexyz31_1[],4,FALSE)</f>
        <v>1.2700000000000001E-3</v>
      </c>
    </row>
    <row r="237" spans="1:18" x14ac:dyDescent="0.35">
      <c r="A237" s="6">
        <v>588</v>
      </c>
      <c r="B237" s="7">
        <f>P237/(P237+Q237+R237)</f>
        <v>0.56326931237315703</v>
      </c>
      <c r="C237" s="7">
        <f>Q237/(P237+Q237+R237)</f>
        <v>0.43605806173667433</v>
      </c>
      <c r="D237">
        <f>IF(C237=0,0,B237/C237)</f>
        <v>1.2917300740406967</v>
      </c>
      <c r="E237" s="13">
        <v>1</v>
      </c>
      <c r="F237">
        <f>IF(C237=0,0,(1-B237-C237)/C237)</f>
        <v>1.5425145162774835E-3</v>
      </c>
      <c r="G237">
        <f>C237/$C$5</f>
        <v>1.3253238761676323</v>
      </c>
      <c r="H237">
        <f>IF($C$5&gt;$B$1,116*POWER(G237,1/3)-16,B$2*G237)</f>
        <v>111.41835576876043</v>
      </c>
      <c r="I237">
        <f>13*H237*(N237-$N$5)</f>
        <v>172.69788128028725</v>
      </c>
      <c r="J237">
        <f>13*H237*(O237-$O$5)</f>
        <v>121.57973784942016</v>
      </c>
      <c r="K237">
        <f>H237</f>
        <v>111.41835576876043</v>
      </c>
      <c r="L237">
        <f>SQRT(I237^2+J237^2)</f>
        <v>211.20177758303529</v>
      </c>
      <c r="M237">
        <f t="shared" si="3"/>
        <v>35.145640758585706</v>
      </c>
      <c r="N237">
        <f>4*B237/(12*C237-2*B237+3)</f>
        <v>0.31705982510998987</v>
      </c>
      <c r="O237">
        <f>9*C237/(12*C237-2*B237+3)</f>
        <v>0.55227064913486068</v>
      </c>
      <c r="P237">
        <f>VLOOKUP($A237,ciexyz31_1[],2,FALSE)</f>
        <v>1.0090892</v>
      </c>
      <c r="Q237">
        <f>VLOOKUP($A237,ciexyz31_1[],3,FALSE)</f>
        <v>0.781192</v>
      </c>
      <c r="R237">
        <f>VLOOKUP($A237,ciexyz31_1[],4,FALSE)</f>
        <v>1.2049999999999999E-3</v>
      </c>
    </row>
    <row r="238" spans="1:18" x14ac:dyDescent="0.35">
      <c r="A238" s="6">
        <v>589</v>
      </c>
      <c r="B238" s="7">
        <f>P238/(P238+Q238+R238)</f>
        <v>0.56925682412472567</v>
      </c>
      <c r="C238" s="7">
        <f>Q238/(P238+Q238+R238)</f>
        <v>0.43010197360508357</v>
      </c>
      <c r="D238">
        <f>IF(C238=0,0,B238/C238)</f>
        <v>1.3235392047919619</v>
      </c>
      <c r="E238" s="13">
        <v>1</v>
      </c>
      <c r="F238">
        <f>IF(C238=0,0,(1-B238-C238)/C238)</f>
        <v>1.4908145266487737E-3</v>
      </c>
      <c r="G238">
        <f>C238/$C$5</f>
        <v>1.3072213652819999</v>
      </c>
      <c r="H238">
        <f>IF($C$5&gt;$B$1,116*POWER(G238,1/3)-16,B$2*G238)</f>
        <v>110.83556125304278</v>
      </c>
      <c r="I238">
        <f>13*H238*(N238-$N$5)</f>
        <v>182.13687118151515</v>
      </c>
      <c r="J238">
        <f>13*H238*(O238-$O$5)</f>
        <v>119.40113253994606</v>
      </c>
      <c r="K238">
        <f>H238</f>
        <v>110.83556125304278</v>
      </c>
      <c r="L238">
        <f>SQRT(I238^2+J238^2)</f>
        <v>217.78537667991762</v>
      </c>
      <c r="M238">
        <f t="shared" si="3"/>
        <v>33.247132603803017</v>
      </c>
      <c r="N238">
        <f>4*B238/(12*C238-2*B238+3)</f>
        <v>0.32423769245018486</v>
      </c>
      <c r="O238">
        <f>9*C238/(12*C238-2*B238+3)</f>
        <v>0.55119999873943037</v>
      </c>
      <c r="P238">
        <f>VLOOKUP($A238,ciexyz31_1[],2,FALSE)</f>
        <v>1.0180064</v>
      </c>
      <c r="Q238">
        <f>VLOOKUP($A238,ciexyz31_1[],3,FALSE)</f>
        <v>0.76915469999999997</v>
      </c>
      <c r="R238">
        <f>VLOOKUP($A238,ciexyz31_1[],4,FALSE)</f>
        <v>1.1466670000000001E-3</v>
      </c>
    </row>
    <row r="239" spans="1:18" x14ac:dyDescent="0.35">
      <c r="A239" s="6">
        <v>590</v>
      </c>
      <c r="B239" s="7">
        <f>P239/(P239+Q239+R239)</f>
        <v>0.57515131136516473</v>
      </c>
      <c r="C239" s="7">
        <f>Q239/(P239+Q239+R239)</f>
        <v>0.42423223492490469</v>
      </c>
      <c r="D239">
        <f>IF(C239=0,0,B239/C239)</f>
        <v>1.3557463672391017</v>
      </c>
      <c r="E239" s="13">
        <v>1</v>
      </c>
      <c r="F239">
        <f>IF(C239=0,0,(1-B239-C239)/C239)</f>
        <v>1.4531043593132354E-3</v>
      </c>
      <c r="G239">
        <f>C239/$C$5</f>
        <v>1.2893812987809394</v>
      </c>
      <c r="H239">
        <f>IF($C$5&gt;$B$1,116*POWER(G239,1/3)-16,B$2*G239)</f>
        <v>110.25592794813107</v>
      </c>
      <c r="I239">
        <f>13*H239*(N239-$N$5)</f>
        <v>191.55948743426814</v>
      </c>
      <c r="J239">
        <f>13*H239*(O239-$O$5)</f>
        <v>117.22684336465349</v>
      </c>
      <c r="K239">
        <f>H239</f>
        <v>110.25592794813107</v>
      </c>
      <c r="L239">
        <f>SQRT(I239^2+J239^2)</f>
        <v>224.58221218814401</v>
      </c>
      <c r="M239">
        <f t="shared" si="3"/>
        <v>31.464986531880008</v>
      </c>
      <c r="N239">
        <f>4*B239/(12*C239-2*B239+3)</f>
        <v>0.33147618816917784</v>
      </c>
      <c r="O239">
        <f>9*C239/(12*C239-2*B239+3)</f>
        <v>0.55011869579962214</v>
      </c>
      <c r="P239">
        <f>VLOOKUP($A239,ciexyz31_1[],2,FALSE)</f>
        <v>1.0263</v>
      </c>
      <c r="Q239">
        <f>VLOOKUP($A239,ciexyz31_1[],3,FALSE)</f>
        <v>0.75700000000000001</v>
      </c>
      <c r="R239">
        <f>VLOOKUP($A239,ciexyz31_1[],4,FALSE)</f>
        <v>1.1000000000000001E-3</v>
      </c>
    </row>
    <row r="240" spans="1:18" x14ac:dyDescent="0.35">
      <c r="A240" s="6">
        <v>591</v>
      </c>
      <c r="B240" s="7">
        <f>P240/(P240+Q240+R240)</f>
        <v>0.58095260516092317</v>
      </c>
      <c r="C240" s="7">
        <f>Q240/(P240+Q240+R240)</f>
        <v>0.41844687981653728</v>
      </c>
      <c r="D240">
        <f>IF(C240=0,0,B240/C240)</f>
        <v>1.3883544917711765</v>
      </c>
      <c r="E240" s="13">
        <v>1</v>
      </c>
      <c r="F240">
        <f>IF(C240=0,0,(1-B240-C240)/C240)</f>
        <v>1.4351045533015747E-3</v>
      </c>
      <c r="G240">
        <f>C240/$C$5</f>
        <v>1.2717977017097359</v>
      </c>
      <c r="H240">
        <f>IF($C$5&gt;$B$1,116*POWER(G240,1/3)-16,B$2*G240)</f>
        <v>109.67937177795898</v>
      </c>
      <c r="I240">
        <f>13*H240*(N240-$N$5)</f>
        <v>200.96418653146566</v>
      </c>
      <c r="J240">
        <f>13*H240*(O240-$O$5)</f>
        <v>115.05614350252397</v>
      </c>
      <c r="K240">
        <f>H240</f>
        <v>109.67937177795898</v>
      </c>
      <c r="L240">
        <f>SQRT(I240^2+J240^2)</f>
        <v>231.56968805508012</v>
      </c>
      <c r="M240">
        <f t="shared" si="3"/>
        <v>29.792027699568052</v>
      </c>
      <c r="N240">
        <f>4*B240/(12*C240-2*B240+3)</f>
        <v>0.33877467311587794</v>
      </c>
      <c r="O240">
        <f>9*C240/(12*C240-2*B240+3)</f>
        <v>0.54902621702783061</v>
      </c>
      <c r="P240">
        <f>VLOOKUP($A240,ciexyz31_1[],2,FALSE)</f>
        <v>1.0339826999999999</v>
      </c>
      <c r="Q240">
        <f>VLOOKUP($A240,ciexyz31_1[],3,FALSE)</f>
        <v>0.74475409999999997</v>
      </c>
      <c r="R240">
        <f>VLOOKUP($A240,ciexyz31_1[],4,FALSE)</f>
        <v>1.0688E-3</v>
      </c>
    </row>
    <row r="241" spans="1:18" x14ac:dyDescent="0.35">
      <c r="A241" s="6">
        <v>592</v>
      </c>
      <c r="B241" s="7">
        <f>P241/(P241+Q241+R241)</f>
        <v>0.58665018689089132</v>
      </c>
      <c r="C241" s="7">
        <f>Q241/(P241+Q241+R241)</f>
        <v>0.41275842119209594</v>
      </c>
      <c r="D241">
        <f>IF(C241=0,0,B241/C241)</f>
        <v>1.4212918665513232</v>
      </c>
      <c r="E241" s="13">
        <v>1</v>
      </c>
      <c r="F241">
        <f>IF(C241=0,0,(1-B241-C241)/C241)</f>
        <v>1.4327797729837448E-3</v>
      </c>
      <c r="G241">
        <f>C241/$C$5</f>
        <v>1.2545086049240044</v>
      </c>
      <c r="H241">
        <f>IF($C$5&gt;$B$1,116*POWER(G241,1/3)-16,B$2*G241)</f>
        <v>109.10726714276795</v>
      </c>
      <c r="I241">
        <f>13*H241*(N241-$N$5)</f>
        <v>210.3295046245172</v>
      </c>
      <c r="J241">
        <f>13*H241*(O241-$O$5)</f>
        <v>112.89476547333</v>
      </c>
      <c r="K241">
        <f>H241</f>
        <v>109.10726714276795</v>
      </c>
      <c r="L241">
        <f>SQRT(I241^2+J241^2)</f>
        <v>238.71264856909653</v>
      </c>
      <c r="M241">
        <f t="shared" si="3"/>
        <v>28.224764830446297</v>
      </c>
      <c r="N241">
        <f>4*B241/(12*C241-2*B241+3)</f>
        <v>0.34611648013558105</v>
      </c>
      <c r="O241">
        <f>9*C241/(12*C241-2*B241+3)</f>
        <v>0.54792551666018841</v>
      </c>
      <c r="P241">
        <f>VLOOKUP($A241,ciexyz31_1[],2,FALSE)</f>
        <v>1.040986</v>
      </c>
      <c r="Q241">
        <f>VLOOKUP($A241,ciexyz31_1[],3,FALSE)</f>
        <v>0.73242240000000003</v>
      </c>
      <c r="R241">
        <f>VLOOKUP($A241,ciexyz31_1[],4,FALSE)</f>
        <v>1.0494E-3</v>
      </c>
    </row>
    <row r="242" spans="1:18" x14ac:dyDescent="0.35">
      <c r="A242" s="6">
        <v>593</v>
      </c>
      <c r="B242" s="7">
        <f>P242/(P242+Q242+R242)</f>
        <v>0.59222480007094114</v>
      </c>
      <c r="C242" s="7">
        <f>Q242/(P242+Q242+R242)</f>
        <v>0.40718952858546686</v>
      </c>
      <c r="D242">
        <f>IF(C242=0,0,B242/C242)</f>
        <v>1.4544205056752495</v>
      </c>
      <c r="E242" s="13">
        <v>1</v>
      </c>
      <c r="F242">
        <f>IF(C242=0,0,(1-B242-C242)/C242)</f>
        <v>1.4383261417025089E-3</v>
      </c>
      <c r="G242">
        <f>C242/$C$5</f>
        <v>1.2375829085936019</v>
      </c>
      <c r="H242">
        <f>IF($C$5&gt;$B$1,116*POWER(G242,1/3)-16,B$2*G242)</f>
        <v>108.54207298746248</v>
      </c>
      <c r="I242">
        <f>13*H242*(N242-$N$5)</f>
        <v>219.61722048808608</v>
      </c>
      <c r="J242">
        <f>13*H242*(O242-$O$5)</f>
        <v>110.75295293751648</v>
      </c>
      <c r="K242">
        <f>H242</f>
        <v>108.54207298746248</v>
      </c>
      <c r="L242">
        <f>SQRT(I242^2+J242^2)</f>
        <v>245.9632901863454</v>
      </c>
      <c r="M242">
        <f t="shared" si="3"/>
        <v>26.761807097891573</v>
      </c>
      <c r="N242">
        <f>4*B242/(12*C242-2*B242+3)</f>
        <v>0.35347077716395991</v>
      </c>
      <c r="O242">
        <f>9*C242/(12*C242-2*B242+3)</f>
        <v>0.54682208172640445</v>
      </c>
      <c r="P242">
        <f>VLOOKUP($A242,ciexyz31_1[],2,FALSE)</f>
        <v>1.047188</v>
      </c>
      <c r="Q242">
        <f>VLOOKUP($A242,ciexyz31_1[],3,FALSE)</f>
        <v>0.72000359999999997</v>
      </c>
      <c r="R242">
        <f>VLOOKUP($A242,ciexyz31_1[],4,FALSE)</f>
        <v>1.0356E-3</v>
      </c>
    </row>
    <row r="243" spans="1:18" x14ac:dyDescent="0.35">
      <c r="A243" s="6">
        <v>594</v>
      </c>
      <c r="B243" s="7">
        <f>P243/(P243+Q243+R243)</f>
        <v>0.5976581621052407</v>
      </c>
      <c r="C243" s="7">
        <f>Q243/(P243+Q243+R243)</f>
        <v>0.40176193497228024</v>
      </c>
      <c r="D243">
        <f>IF(C243=0,0,B243/C243)</f>
        <v>1.4875928008124424</v>
      </c>
      <c r="E243" s="13">
        <v>1</v>
      </c>
      <c r="F243">
        <f>IF(C243=0,0,(1-B243-C243)/C243)</f>
        <v>1.443399366640021E-3</v>
      </c>
      <c r="G243">
        <f>C243/$C$5</f>
        <v>1.2210866663797955</v>
      </c>
      <c r="H243">
        <f>IF($C$5&gt;$B$1,116*POWER(G243,1/3)-16,B$2*G243)</f>
        <v>107.98623878690071</v>
      </c>
      <c r="I243">
        <f>13*H243*(N243-$N$5)</f>
        <v>228.78876627486068</v>
      </c>
      <c r="J243">
        <f>13*H243*(O243-$O$5)</f>
        <v>108.64103620310466</v>
      </c>
      <c r="K243">
        <f>H243</f>
        <v>107.98623878690071</v>
      </c>
      <c r="L243">
        <f>SQRT(I243^2+J243^2)</f>
        <v>253.27292457121649</v>
      </c>
      <c r="M243">
        <f t="shared" si="3"/>
        <v>25.400846582422496</v>
      </c>
      <c r="N243">
        <f>4*B243/(12*C243-2*B243+3)</f>
        <v>0.36080517739757789</v>
      </c>
      <c r="O243">
        <f>9*C243/(12*C243-2*B243+3)</f>
        <v>0.5457216845236027</v>
      </c>
      <c r="P243">
        <f>VLOOKUP($A243,ciexyz31_1[],2,FALSE)</f>
        <v>1.0524667000000001</v>
      </c>
      <c r="Q243">
        <f>VLOOKUP($A243,ciexyz31_1[],3,FALSE)</f>
        <v>0.70749649999999997</v>
      </c>
      <c r="R243">
        <f>VLOOKUP($A243,ciexyz31_1[],4,FALSE)</f>
        <v>1.0212000000000001E-3</v>
      </c>
    </row>
    <row r="244" spans="1:18" x14ac:dyDescent="0.35">
      <c r="A244" s="6">
        <v>595</v>
      </c>
      <c r="B244" s="7">
        <f>P244/(P244+Q244+R244)</f>
        <v>0.60293278557571617</v>
      </c>
      <c r="C244" s="7">
        <f>Q244/(P244+Q244+R244)</f>
        <v>0.39649663357297732</v>
      </c>
      <c r="D244">
        <f>IF(C244=0,0,B244/C244)</f>
        <v>1.5206504533026335</v>
      </c>
      <c r="E244" s="13">
        <v>1</v>
      </c>
      <c r="F244">
        <f>IF(C244=0,0,(1-B244-C244)/C244)</f>
        <v>1.4390559792772971E-3</v>
      </c>
      <c r="G244">
        <f>C244/$C$5</f>
        <v>1.2050836835845156</v>
      </c>
      <c r="H244">
        <f>IF($C$5&gt;$B$1,116*POWER(G244,1/3)-16,B$2*G244)</f>
        <v>107.44222032059066</v>
      </c>
      <c r="I244">
        <f>13*H244*(N244-$N$5)</f>
        <v>237.80501645496273</v>
      </c>
      <c r="J244">
        <f>13*H244*(O244-$O$5)</f>
        <v>106.56949174490494</v>
      </c>
      <c r="K244">
        <f>H244</f>
        <v>107.44222032059066</v>
      </c>
      <c r="L244">
        <f>SQRT(I244^2+J244^2)</f>
        <v>260.59217644033839</v>
      </c>
      <c r="M244">
        <f t="shared" si="3"/>
        <v>24.138969880521127</v>
      </c>
      <c r="N244">
        <f>4*B244/(12*C244-2*B244+3)</f>
        <v>0.36808555106590501</v>
      </c>
      <c r="O244">
        <f>9*C244/(12*C244-2*B244+3)</f>
        <v>0.54463041660861089</v>
      </c>
      <c r="P244">
        <f>VLOOKUP($A244,ciexyz31_1[],2,FALSE)</f>
        <v>1.0567</v>
      </c>
      <c r="Q244">
        <f>VLOOKUP($A244,ciexyz31_1[],3,FALSE)</f>
        <v>0.69489999999999996</v>
      </c>
      <c r="R244">
        <f>VLOOKUP($A244,ciexyz31_1[],4,FALSE)</f>
        <v>1E-3</v>
      </c>
    </row>
    <row r="245" spans="1:18" x14ac:dyDescent="0.35">
      <c r="A245" s="6">
        <v>596</v>
      </c>
      <c r="B245" s="7">
        <f>P245/(P245+Q245+R245)</f>
        <v>0.60803511113228548</v>
      </c>
      <c r="C245" s="7">
        <f>Q245/(P245+Q245+R245)</f>
        <v>0.39140915170770763</v>
      </c>
      <c r="D245">
        <f>IF(C245=0,0,B245/C245)</f>
        <v>1.5534514419998731</v>
      </c>
      <c r="E245" s="13">
        <v>1</v>
      </c>
      <c r="F245">
        <f>IF(C245=0,0,(1-B245-C245)/C245)</f>
        <v>1.419836908723853E-3</v>
      </c>
      <c r="G245">
        <f>C245/$C$5</f>
        <v>1.189621152840884</v>
      </c>
      <c r="H245">
        <f>IF($C$5&gt;$B$1,116*POWER(G245,1/3)-16,B$2*G245)</f>
        <v>106.91198010086993</v>
      </c>
      <c r="I245">
        <f>13*H245*(N245-$N$5)</f>
        <v>246.63301684845672</v>
      </c>
      <c r="J245">
        <f>13*H245*(O245-$O$5)</f>
        <v>104.54665372928079</v>
      </c>
      <c r="K245">
        <f>H245</f>
        <v>106.91198010086993</v>
      </c>
      <c r="L245">
        <f>SQRT(I245^2+J245^2)</f>
        <v>267.87655329603092</v>
      </c>
      <c r="M245">
        <f t="shared" si="3"/>
        <v>22.971874735725947</v>
      </c>
      <c r="N245">
        <f>4*B245/(12*C245-2*B245+3)</f>
        <v>0.3752816911552897</v>
      </c>
      <c r="O245">
        <f>9*C245/(12*C245-2*B245+3)</f>
        <v>0.54355339489232057</v>
      </c>
      <c r="P245">
        <f>VLOOKUP($A245,ciexyz31_1[],2,FALSE)</f>
        <v>1.0597943999999999</v>
      </c>
      <c r="Q245">
        <f>VLOOKUP($A245,ciexyz31_1[],3,FALSE)</f>
        <v>0.68221920000000003</v>
      </c>
      <c r="R245">
        <f>VLOOKUP($A245,ciexyz31_1[],4,FALSE)</f>
        <v>9.6864E-4</v>
      </c>
    </row>
    <row r="246" spans="1:18" x14ac:dyDescent="0.35">
      <c r="A246" s="6">
        <v>597</v>
      </c>
      <c r="B246" s="7">
        <f>P246/(P246+Q246+R246)</f>
        <v>0.61297699957081186</v>
      </c>
      <c r="C246" s="7">
        <f>Q246/(P246+Q246+R246)</f>
        <v>0.38648615733169772</v>
      </c>
      <c r="D246">
        <f>IF(C246=0,0,B246/C246)</f>
        <v>1.586025755237414</v>
      </c>
      <c r="E246" s="13">
        <v>1</v>
      </c>
      <c r="F246">
        <f>IF(C246=0,0,(1-B246-C246)/C246)</f>
        <v>1.3890357708974132E-3</v>
      </c>
      <c r="G246">
        <f>C246/$C$5</f>
        <v>1.1746585536797087</v>
      </c>
      <c r="H246">
        <f>IF($C$5&gt;$B$1,116*POWER(G246,1/3)-16,B$2*G246)</f>
        <v>106.39449113813477</v>
      </c>
      <c r="I246">
        <f>13*H246*(N246-$N$5)</f>
        <v>255.28587371832808</v>
      </c>
      <c r="J246">
        <f>13*H246*(O246-$O$5)</f>
        <v>102.56865771991191</v>
      </c>
      <c r="K246">
        <f>H246</f>
        <v>106.39449113813477</v>
      </c>
      <c r="L246">
        <f>SQRT(I246^2+J246^2)</f>
        <v>275.12034978640639</v>
      </c>
      <c r="M246">
        <f t="shared" si="3"/>
        <v>21.889255427439821</v>
      </c>
      <c r="N246">
        <f>4*B246/(12*C246-2*B246+3)</f>
        <v>0.38240079988886233</v>
      </c>
      <c r="O246">
        <f>9*C246/(12*C246-2*B246+3)</f>
        <v>0.54248917264344532</v>
      </c>
      <c r="P246">
        <f>VLOOKUP($A246,ciexyz31_1[],2,FALSE)</f>
        <v>1.0617992000000001</v>
      </c>
      <c r="Q246">
        <f>VLOOKUP($A246,ciexyz31_1[],3,FALSE)</f>
        <v>0.66947160000000006</v>
      </c>
      <c r="R246">
        <f>VLOOKUP($A246,ciexyz31_1[],4,FALSE)</f>
        <v>9.2991999999999999E-4</v>
      </c>
    </row>
    <row r="247" spans="1:18" x14ac:dyDescent="0.35">
      <c r="A247" s="6">
        <v>598</v>
      </c>
      <c r="B247" s="7">
        <f>P247/(P247+Q247+R247)</f>
        <v>0.61777872558528291</v>
      </c>
      <c r="C247" s="7">
        <f>Q247/(P247+Q247+R247)</f>
        <v>0.38170575682850383</v>
      </c>
      <c r="D247">
        <f>IF(C247=0,0,B247/C247)</f>
        <v>1.6184684525542643</v>
      </c>
      <c r="E247" s="13">
        <v>1</v>
      </c>
      <c r="F247">
        <f>IF(C247=0,0,(1-B247-C247)/C247)</f>
        <v>1.350562775098207E-3</v>
      </c>
      <c r="G247">
        <f>C247/$C$5</f>
        <v>1.1601293441994525</v>
      </c>
      <c r="H247">
        <f>IF($C$5&gt;$B$1,116*POWER(G247,1/3)-16,B$2*G247)</f>
        <v>105.88776861425418</v>
      </c>
      <c r="I247">
        <f>13*H247*(N247-$N$5)</f>
        <v>263.7928660654074</v>
      </c>
      <c r="J247">
        <f>13*H247*(O247-$O$5)</f>
        <v>100.62786924120789</v>
      </c>
      <c r="K247">
        <f>H247</f>
        <v>105.88776861425418</v>
      </c>
      <c r="L247">
        <f>SQRT(I247^2+J247^2)</f>
        <v>282.33427750634104</v>
      </c>
      <c r="M247">
        <f t="shared" si="3"/>
        <v>20.88012575216867</v>
      </c>
      <c r="N247">
        <f>4*B247/(12*C247-2*B247+3)</f>
        <v>0.38946403766393634</v>
      </c>
      <c r="O247">
        <f>9*C247/(12*C247-2*B247+3)</f>
        <v>0.54143414618980734</v>
      </c>
      <c r="P247">
        <f>VLOOKUP($A247,ciexyz31_1[],2,FALSE)</f>
        <v>1.0628067999999999</v>
      </c>
      <c r="Q247">
        <f>VLOOKUP($A247,ciexyz31_1[],3,FALSE)</f>
        <v>0.65667439999999999</v>
      </c>
      <c r="R247">
        <f>VLOOKUP($A247,ciexyz31_1[],4,FALSE)</f>
        <v>8.8688000000000005E-4</v>
      </c>
    </row>
    <row r="248" spans="1:18" x14ac:dyDescent="0.35">
      <c r="A248" s="6">
        <v>599</v>
      </c>
      <c r="B248" s="7">
        <f>P248/(P248+Q248+R248)</f>
        <v>0.6224592950786233</v>
      </c>
      <c r="C248" s="7">
        <f>Q248/(P248+Q248+R248)</f>
        <v>0.37704728638073942</v>
      </c>
      <c r="D248">
        <f>IF(C248=0,0,B248/C248)</f>
        <v>1.6508785968295465</v>
      </c>
      <c r="E248" s="13">
        <v>1</v>
      </c>
      <c r="F248">
        <f>IF(C248=0,0,(1-B248-C248)/C248)</f>
        <v>1.3086383550816229E-3</v>
      </c>
      <c r="G248">
        <f>C248/$C$5</f>
        <v>1.1459707202624139</v>
      </c>
      <c r="H248">
        <f>IF($C$5&gt;$B$1,116*POWER(G248,1/3)-16,B$2*G248)</f>
        <v>105.38988399357542</v>
      </c>
      <c r="I248">
        <f>13*H248*(N248-$N$5)</f>
        <v>272.18275178852275</v>
      </c>
      <c r="J248">
        <f>13*H248*(O248-$O$5)</f>
        <v>98.716776863918042</v>
      </c>
      <c r="K248">
        <f>H248</f>
        <v>105.38988399357542</v>
      </c>
      <c r="L248">
        <f>SQRT(I248^2+J248^2)</f>
        <v>289.53143595397921</v>
      </c>
      <c r="M248">
        <f t="shared" si="3"/>
        <v>19.934981381139554</v>
      </c>
      <c r="N248">
        <f>4*B248/(12*C248-2*B248+3)</f>
        <v>0.39649305896097337</v>
      </c>
      <c r="O248">
        <f>9*C248/(12*C248-2*B248+3)</f>
        <v>0.54038460755106665</v>
      </c>
      <c r="P248">
        <f>VLOOKUP($A248,ciexyz31_1[],2,FALSE)</f>
        <v>1.0629096</v>
      </c>
      <c r="Q248">
        <f>VLOOKUP($A248,ciexyz31_1[],3,FALSE)</f>
        <v>0.64384479999999999</v>
      </c>
      <c r="R248">
        <f>VLOOKUP($A248,ciexyz31_1[],4,FALSE)</f>
        <v>8.4256000000000001E-4</v>
      </c>
    </row>
    <row r="249" spans="1:18" x14ac:dyDescent="0.35">
      <c r="A249" s="6">
        <v>600</v>
      </c>
      <c r="B249" s="7">
        <f>P249/(P249+Q249+R249)</f>
        <v>0.62703659976387249</v>
      </c>
      <c r="C249" s="7">
        <f>Q249/(P249+Q249+R249)</f>
        <v>0.37249114521841797</v>
      </c>
      <c r="D249">
        <f>IF(C249=0,0,B249/C249)</f>
        <v>1.6833597464342314</v>
      </c>
      <c r="E249" s="13">
        <v>1</v>
      </c>
      <c r="F249">
        <f>IF(C249=0,0,(1-B249-C249)/C249)</f>
        <v>1.2678288431060996E-3</v>
      </c>
      <c r="G249">
        <f>C249/$C$5</f>
        <v>1.1321231086815937</v>
      </c>
      <c r="H249">
        <f>IF($C$5&gt;$B$1,116*POWER(G249,1/3)-16,B$2*G249)</f>
        <v>104.89895331588109</v>
      </c>
      <c r="I249">
        <f>13*H249*(N249-$N$5)</f>
        <v>280.48391099807009</v>
      </c>
      <c r="J249">
        <f>13*H249*(O249-$O$5)</f>
        <v>96.82795054745732</v>
      </c>
      <c r="K249">
        <f>H249</f>
        <v>104.89895331588109</v>
      </c>
      <c r="L249">
        <f>SQRT(I249^2+J249^2)</f>
        <v>296.72693901294861</v>
      </c>
      <c r="M249">
        <f t="shared" si="3"/>
        <v>19.045569208675108</v>
      </c>
      <c r="N249">
        <f>4*B249/(12*C249-2*B249+3)</f>
        <v>0.40351010484728761</v>
      </c>
      <c r="O249">
        <f>9*C249/(12*C249-2*B249+3)</f>
        <v>0.53933672694119439</v>
      </c>
      <c r="P249">
        <f>VLOOKUP($A249,ciexyz31_1[],2,FALSE)</f>
        <v>1.0622</v>
      </c>
      <c r="Q249">
        <f>VLOOKUP($A249,ciexyz31_1[],3,FALSE)</f>
        <v>0.63100000000000001</v>
      </c>
      <c r="R249">
        <f>VLOOKUP($A249,ciexyz31_1[],4,FALSE)</f>
        <v>8.0000000000000004E-4</v>
      </c>
    </row>
    <row r="250" spans="1:18" x14ac:dyDescent="0.35">
      <c r="A250" s="6">
        <v>601</v>
      </c>
      <c r="B250" s="7">
        <f>P250/(P250+Q250+R250)</f>
        <v>0.6315209428602595</v>
      </c>
      <c r="C250" s="7">
        <f>Q250/(P250+Q250+R250)</f>
        <v>0.36802601082179143</v>
      </c>
      <c r="D250">
        <f>IF(C250=0,0,B250/C250)</f>
        <v>1.7159682312945532</v>
      </c>
      <c r="E250" s="13">
        <v>1</v>
      </c>
      <c r="F250">
        <f>IF(C250=0,0,(1-B250-C250)/C250)</f>
        <v>1.2310171146257547E-3</v>
      </c>
      <c r="G250">
        <f>C250/$C$5</f>
        <v>1.1185520965953177</v>
      </c>
      <c r="H250">
        <f>IF($C$5&gt;$B$1,116*POWER(G250,1/3)-16,B$2*G250)</f>
        <v>104.41392918960791</v>
      </c>
      <c r="I250">
        <f>13*H250*(N250-$N$5)</f>
        <v>288.71167433428388</v>
      </c>
      <c r="J250">
        <f>13*H250*(O250-$O$5)</f>
        <v>94.957288081213619</v>
      </c>
      <c r="K250">
        <f>H250</f>
        <v>104.41392918960791</v>
      </c>
      <c r="L250">
        <f>SQRT(I250^2+J250^2)</f>
        <v>303.92650008948578</v>
      </c>
      <c r="M250">
        <f t="shared" si="3"/>
        <v>18.206038718011786</v>
      </c>
      <c r="N250">
        <f>4*B250/(12*C250-2*B250+3)</f>
        <v>0.41052703216575359</v>
      </c>
      <c r="O250">
        <f>9*C250/(12*C250-2*B250+3)</f>
        <v>0.53828841672441841</v>
      </c>
      <c r="P250">
        <f>VLOOKUP($A250,ciexyz31_1[],2,FALSE)</f>
        <v>1.0607352000000001</v>
      </c>
      <c r="Q250">
        <f>VLOOKUP($A250,ciexyz31_1[],3,FALSE)</f>
        <v>0.61815549999999997</v>
      </c>
      <c r="R250">
        <f>VLOOKUP($A250,ciexyz31_1[],4,FALSE)</f>
        <v>7.6095999999999998E-4</v>
      </c>
    </row>
    <row r="251" spans="1:18" x14ac:dyDescent="0.35">
      <c r="A251" s="6">
        <v>602</v>
      </c>
      <c r="B251" s="7">
        <f>P251/(P251+Q251+R251)</f>
        <v>0.63589981957626585</v>
      </c>
      <c r="C251" s="7">
        <f>Q251/(P251+Q251+R251)</f>
        <v>0.36366540243326684</v>
      </c>
      <c r="D251">
        <f>IF(C251=0,0,B251/C251)</f>
        <v>1.7485848676324234</v>
      </c>
      <c r="E251" s="13">
        <v>1</v>
      </c>
      <c r="F251">
        <f>IF(C251=0,0,(1-B251-C251)/C251)</f>
        <v>1.1955440015966297E-3</v>
      </c>
      <c r="G251">
        <f>C251/$C$5</f>
        <v>1.1052987734279585</v>
      </c>
      <c r="H251">
        <f>IF($C$5&gt;$B$1,116*POWER(G251,1/3)-16,B$2*G251)</f>
        <v>103.93645789280984</v>
      </c>
      <c r="I251">
        <f>13*H251*(N251-$N$5)</f>
        <v>296.8379576817851</v>
      </c>
      <c r="J251">
        <f>13*H251*(O251-$O$5)</f>
        <v>93.111579706117013</v>
      </c>
      <c r="K251">
        <f>H251</f>
        <v>103.93645789280984</v>
      </c>
      <c r="L251">
        <f>SQRT(I251^2+J251^2)</f>
        <v>311.09892220331113</v>
      </c>
      <c r="M251">
        <f t="shared" si="3"/>
        <v>17.415501107611348</v>
      </c>
      <c r="N251">
        <f>4*B251/(12*C251-2*B251+3)</f>
        <v>0.41751837788200552</v>
      </c>
      <c r="O251">
        <f>9*C251/(12*C251-2*B251+3)</f>
        <v>0.53724378360112324</v>
      </c>
      <c r="P251">
        <f>VLOOKUP($A251,ciexyz31_1[],2,FALSE)</f>
        <v>1.0584435999999999</v>
      </c>
      <c r="Q251">
        <f>VLOOKUP($A251,ciexyz31_1[],3,FALSE)</f>
        <v>0.60531440000000003</v>
      </c>
      <c r="R251">
        <f>VLOOKUP($A251,ciexyz31_1[],4,FALSE)</f>
        <v>7.2367999999999998E-4</v>
      </c>
    </row>
    <row r="252" spans="1:18" x14ac:dyDescent="0.35">
      <c r="A252" s="6">
        <v>603</v>
      </c>
      <c r="B252" s="7">
        <f>P252/(P252+Q252+R252)</f>
        <v>0.64015615954788063</v>
      </c>
      <c r="C252" s="7">
        <f>Q252/(P252+Q252+R252)</f>
        <v>0.35942772430378439</v>
      </c>
      <c r="D252">
        <f>IF(C252=0,0,B252/C252)</f>
        <v>1.7810427973742717</v>
      </c>
      <c r="E252" s="13">
        <v>1</v>
      </c>
      <c r="F252">
        <f>IF(C252=0,0,(1-B252-C252)/C252)</f>
        <v>1.1577185625872325E-3</v>
      </c>
      <c r="G252">
        <f>C252/$C$5</f>
        <v>1.0924190757515786</v>
      </c>
      <c r="H252">
        <f>IF($C$5&gt;$B$1,116*POWER(G252,1/3)-16,B$2*G252)</f>
        <v>103.46877601768963</v>
      </c>
      <c r="I252">
        <f>13*H252*(N252-$N$5)</f>
        <v>304.82463187453999</v>
      </c>
      <c r="J252">
        <f>13*H252*(O252-$O$5)</f>
        <v>91.300042768836278</v>
      </c>
      <c r="K252">
        <f>H252</f>
        <v>103.46877601768963</v>
      </c>
      <c r="L252">
        <f>SQRT(I252^2+J252^2)</f>
        <v>318.20395033223605</v>
      </c>
      <c r="M252">
        <f t="shared" si="3"/>
        <v>16.673831902012548</v>
      </c>
      <c r="N252">
        <f>4*B252/(12*C252-2*B252+3)</f>
        <v>0.42444901058927531</v>
      </c>
      <c r="O252">
        <f>9*C252/(12*C252-2*B252+3)</f>
        <v>0.53620849270652404</v>
      </c>
      <c r="P252">
        <f>VLOOKUP($A252,ciexyz31_1[],2,FALSE)</f>
        <v>1.0552244</v>
      </c>
      <c r="Q252">
        <f>VLOOKUP($A252,ciexyz31_1[],3,FALSE)</f>
        <v>0.59247559999999999</v>
      </c>
      <c r="R252">
        <f>VLOOKUP($A252,ciexyz31_1[],4,FALSE)</f>
        <v>6.8592000000000002E-4</v>
      </c>
    </row>
    <row r="253" spans="1:18" x14ac:dyDescent="0.35">
      <c r="A253" s="6">
        <v>604</v>
      </c>
      <c r="B253" s="7">
        <f>P253/(P253+Q253+R253)</f>
        <v>0.64427296065727446</v>
      </c>
      <c r="C253" s="7">
        <f>Q253/(P253+Q253+R253)</f>
        <v>0.35533136977159269</v>
      </c>
      <c r="D253">
        <f>IF(C253=0,0,B253/C253)</f>
        <v>1.8131609406493259</v>
      </c>
      <c r="E253" s="13">
        <v>1</v>
      </c>
      <c r="F253">
        <f>IF(C253=0,0,(1-B253-C253)/C253)</f>
        <v>1.1135227699912546E-3</v>
      </c>
      <c r="G253">
        <f>C253/$C$5</f>
        <v>1.0799689069709826</v>
      </c>
      <c r="H253">
        <f>IF($C$5&gt;$B$1,116*POWER(G253,1/3)-16,B$2*G253)</f>
        <v>103.01318374320385</v>
      </c>
      <c r="I253">
        <f>13*H253*(N253-$N$5)</f>
        <v>312.63212881151691</v>
      </c>
      <c r="J253">
        <f>13*H253*(O253-$O$5)</f>
        <v>89.532228564166246</v>
      </c>
      <c r="K253">
        <f>H253</f>
        <v>103.01318374320385</v>
      </c>
      <c r="L253">
        <f>SQRT(I253^2+J253^2)</f>
        <v>325.19973541946035</v>
      </c>
      <c r="M253">
        <f t="shared" si="3"/>
        <v>15.980761946715594</v>
      </c>
      <c r="N253">
        <f>4*B253/(12*C253-2*B253+3)</f>
        <v>0.43128136721739213</v>
      </c>
      <c r="O253">
        <f>9*C253/(12*C253-2*B253+3)</f>
        <v>0.53518860597759199</v>
      </c>
      <c r="P253">
        <f>VLOOKUP($A253,ciexyz31_1[],2,FALSE)</f>
        <v>1.0509767999999999</v>
      </c>
      <c r="Q253">
        <f>VLOOKUP($A253,ciexyz31_1[],3,FALSE)</f>
        <v>0.57963790000000004</v>
      </c>
      <c r="R253">
        <f>VLOOKUP($A253,ciexyz31_1[],4,FALSE)</f>
        <v>6.4543999999999995E-4</v>
      </c>
    </row>
    <row r="254" spans="1:18" x14ac:dyDescent="0.35">
      <c r="A254" s="6">
        <v>605</v>
      </c>
      <c r="B254" s="7">
        <f>P254/(P254+Q254+R254)</f>
        <v>0.64823310601363926</v>
      </c>
      <c r="C254" s="7">
        <f>Q254/(P254+Q254+R254)</f>
        <v>0.35139491630502168</v>
      </c>
      <c r="D254">
        <f>IF(C254=0,0,B254/C254)</f>
        <v>1.8447424135497534</v>
      </c>
      <c r="E254" s="13">
        <v>1</v>
      </c>
      <c r="F254">
        <f>IF(C254=0,0,(1-B254-C254)/C254)</f>
        <v>1.0585744530697077E-3</v>
      </c>
      <c r="G254">
        <f>C254/$C$5</f>
        <v>1.0680047301228548</v>
      </c>
      <c r="H254">
        <f>IF($C$5&gt;$B$1,116*POWER(G254,1/3)-16,B$2*G254)</f>
        <v>102.57206441618506</v>
      </c>
      <c r="I254">
        <f>13*H254*(N254-$N$5)</f>
        <v>320.21913769394331</v>
      </c>
      <c r="J254">
        <f>13*H254*(O254-$O$5)</f>
        <v>87.818098667813643</v>
      </c>
      <c r="K254">
        <f>H254</f>
        <v>102.57206441618506</v>
      </c>
      <c r="L254">
        <f>SQRT(I254^2+J254^2)</f>
        <v>332.04263973032511</v>
      </c>
      <c r="M254">
        <f t="shared" si="3"/>
        <v>15.335960225005365</v>
      </c>
      <c r="N254">
        <f>4*B254/(12*C254-2*B254+3)</f>
        <v>0.43797516074308346</v>
      </c>
      <c r="O254">
        <f>9*C254/(12*C254-2*B254+3)</f>
        <v>0.53419062977778708</v>
      </c>
      <c r="P254">
        <f>VLOOKUP($A254,ciexyz31_1[],2,FALSE)</f>
        <v>1.0456000000000001</v>
      </c>
      <c r="Q254">
        <f>VLOOKUP($A254,ciexyz31_1[],3,FALSE)</f>
        <v>0.56679999999999997</v>
      </c>
      <c r="R254">
        <f>VLOOKUP($A254,ciexyz31_1[],4,FALSE)</f>
        <v>5.9999999999999995E-4</v>
      </c>
    </row>
    <row r="255" spans="1:18" x14ac:dyDescent="0.35">
      <c r="A255" s="6">
        <v>606</v>
      </c>
      <c r="B255" s="7">
        <f>P255/(P255+Q255+R255)</f>
        <v>0.65202823571792956</v>
      </c>
      <c r="C255" s="7">
        <f>Q255/(P255+Q255+R255)</f>
        <v>0.34762796074842345</v>
      </c>
      <c r="D255">
        <f>IF(C255=0,0,B255/C255)</f>
        <v>1.8756495717840114</v>
      </c>
      <c r="E255" s="13">
        <v>1</v>
      </c>
      <c r="F255">
        <f>IF(C255=0,0,(1-B255-C255)/C255)</f>
        <v>9.8899850549075997E-4</v>
      </c>
      <c r="G255">
        <f>C255/$C$5</f>
        <v>1.0565557131737386</v>
      </c>
      <c r="H255">
        <f>IF($C$5&gt;$B$1,116*POWER(G255,1/3)-16,B$2*G255)</f>
        <v>102.14684357915915</v>
      </c>
      <c r="I255">
        <f>13*H255*(N255-$N$5)</f>
        <v>327.56022303018767</v>
      </c>
      <c r="J255">
        <f>13*H255*(O255-$O$5)</f>
        <v>86.163880646865493</v>
      </c>
      <c r="K255">
        <f>H255</f>
        <v>102.14684357915915</v>
      </c>
      <c r="L255">
        <f>SQRT(I255^2+J255^2)</f>
        <v>338.70328318413681</v>
      </c>
      <c r="M255">
        <f t="shared" si="3"/>
        <v>14.73764438251235</v>
      </c>
      <c r="N255">
        <f>4*B255/(12*C255-2*B255+3)</f>
        <v>0.4445031532780408</v>
      </c>
      <c r="O255">
        <f>9*C255/(12*C255-2*B255+3)</f>
        <v>0.53321905643831058</v>
      </c>
      <c r="P255">
        <f>VLOOKUP($A255,ciexyz31_1[],2,FALSE)</f>
        <v>1.0390368999999999</v>
      </c>
      <c r="Q255">
        <f>VLOOKUP($A255,ciexyz31_1[],3,FALSE)</f>
        <v>0.55396109999999998</v>
      </c>
      <c r="R255">
        <f>VLOOKUP($A255,ciexyz31_1[],4,FALSE)</f>
        <v>5.4786669999999996E-4</v>
      </c>
    </row>
    <row r="256" spans="1:18" x14ac:dyDescent="0.35">
      <c r="A256" s="6">
        <v>607</v>
      </c>
      <c r="B256" s="7">
        <f>P256/(P256+Q256+R256)</f>
        <v>0.65566917924950052</v>
      </c>
      <c r="C256" s="7">
        <f>Q256/(P256+Q256+R256)</f>
        <v>0.34401829484441604</v>
      </c>
      <c r="D256">
        <f>IF(C256=0,0,B256/C256)</f>
        <v>1.9059136943459072</v>
      </c>
      <c r="E256" s="13">
        <v>1</v>
      </c>
      <c r="F256">
        <f>IF(C256=0,0,(1-B256-C256)/C256)</f>
        <v>9.0845722674365271E-4</v>
      </c>
      <c r="G256">
        <f>C256/$C$5</f>
        <v>1.0455847512139569</v>
      </c>
      <c r="H256">
        <f>IF($C$5&gt;$B$1,116*POWER(G256,1/3)-16,B$2*G256)</f>
        <v>101.73648598337871</v>
      </c>
      <c r="I256">
        <f>13*H256*(N256-$N$5)</f>
        <v>334.66936700191445</v>
      </c>
      <c r="J256">
        <f>13*H256*(O256-$O$5)</f>
        <v>84.565560062280269</v>
      </c>
      <c r="K256">
        <f>H256</f>
        <v>101.73648598337871</v>
      </c>
      <c r="L256">
        <f>SQRT(I256^2+J256^2)</f>
        <v>345.18823728236924</v>
      </c>
      <c r="M256">
        <f t="shared" si="3"/>
        <v>14.180882178282118</v>
      </c>
      <c r="N256">
        <f>4*B256/(12*C256-2*B256+3)</f>
        <v>0.45087335223220526</v>
      </c>
      <c r="O256">
        <f>9*C256/(12*C256-2*B256+3)</f>
        <v>0.53227228784387182</v>
      </c>
      <c r="P256">
        <f>VLOOKUP($A256,ciexyz31_1[],2,FALSE)</f>
        <v>1.0313608000000001</v>
      </c>
      <c r="Q256">
        <f>VLOOKUP($A256,ciexyz31_1[],3,FALSE)</f>
        <v>0.54113719999999998</v>
      </c>
      <c r="R256">
        <f>VLOOKUP($A256,ciexyz31_1[],4,FALSE)</f>
        <v>4.9160000000000002E-4</v>
      </c>
    </row>
    <row r="257" spans="1:18" x14ac:dyDescent="0.35">
      <c r="A257" s="6">
        <v>608</v>
      </c>
      <c r="B257" s="7">
        <f>P257/(P257+Q257+R257)</f>
        <v>0.65916613469271157</v>
      </c>
      <c r="C257" s="7">
        <f>Q257/(P257+Q257+R257)</f>
        <v>0.34055322541223254</v>
      </c>
      <c r="D257">
        <f>IF(C257=0,0,B257/C257)</f>
        <v>1.9355744873501191</v>
      </c>
      <c r="E257" s="13">
        <v>1</v>
      </c>
      <c r="F257">
        <f>IF(C257=0,0,(1-B257-C257)/C257)</f>
        <v>8.2407058314065587E-4</v>
      </c>
      <c r="G257">
        <f>C257/$C$5</f>
        <v>1.0350532654921663</v>
      </c>
      <c r="H257">
        <f>IF($C$5&gt;$B$1,116*POWER(G257,1/3)-16,B$2*G257)</f>
        <v>101.33985733274389</v>
      </c>
      <c r="I257">
        <f>13*H257*(N257-$N$5)</f>
        <v>341.56125682361807</v>
      </c>
      <c r="J257">
        <f>13*H257*(O257-$O$5)</f>
        <v>83.018415067154919</v>
      </c>
      <c r="K257">
        <f>H257</f>
        <v>101.33985733274389</v>
      </c>
      <c r="L257">
        <f>SQRT(I257^2+J257^2)</f>
        <v>351.50554676020687</v>
      </c>
      <c r="M257">
        <f t="shared" si="3"/>
        <v>13.661162265276012</v>
      </c>
      <c r="N257">
        <f>4*B257/(12*C257-2*B257+3)</f>
        <v>0.45709508817283351</v>
      </c>
      <c r="O257">
        <f>9*C257/(12*C257-2*B257+3)</f>
        <v>0.53134816309595234</v>
      </c>
      <c r="P257">
        <f>VLOOKUP($A257,ciexyz31_1[],2,FALSE)</f>
        <v>1.0226662</v>
      </c>
      <c r="Q257">
        <f>VLOOKUP($A257,ciexyz31_1[],3,FALSE)</f>
        <v>0.52835279999999996</v>
      </c>
      <c r="R257">
        <f>VLOOKUP($A257,ciexyz31_1[],4,FALSE)</f>
        <v>4.3540000000000001E-4</v>
      </c>
    </row>
    <row r="258" spans="1:18" x14ac:dyDescent="0.35">
      <c r="A258" s="6">
        <v>609</v>
      </c>
      <c r="B258" s="7">
        <f>P258/(P258+Q258+R258)</f>
        <v>0.66252822205368822</v>
      </c>
      <c r="C258" s="7">
        <f>Q258/(P258+Q258+R258)</f>
        <v>0.33722099260721289</v>
      </c>
      <c r="D258">
        <f>IF(C258=0,0,B258/C258)</f>
        <v>1.9646707547219209</v>
      </c>
      <c r="E258" s="13">
        <v>1</v>
      </c>
      <c r="F258">
        <f>IF(C258=0,0,(1-B258-C258)/C258)</f>
        <v>7.4368246519871946E-4</v>
      </c>
      <c r="G258">
        <f>C258/$C$5</f>
        <v>1.024925513972442</v>
      </c>
      <c r="H258">
        <f>IF($C$5&gt;$B$1,116*POWER(G258,1/3)-16,B$2*G258)</f>
        <v>100.95588799141012</v>
      </c>
      <c r="I258">
        <f>13*H258*(N258-$N$5)</f>
        <v>348.24950454041772</v>
      </c>
      <c r="J258">
        <f>13*H258*(O258-$O$5)</f>
        <v>81.517892784372535</v>
      </c>
      <c r="K258">
        <f>H258</f>
        <v>100.95588799141012</v>
      </c>
      <c r="L258">
        <f>SQRT(I258^2+J258^2)</f>
        <v>357.66308763506879</v>
      </c>
      <c r="M258">
        <f t="shared" si="3"/>
        <v>13.174532743895746</v>
      </c>
      <c r="N258">
        <f>4*B258/(12*C258-2*B258+3)</f>
        <v>0.4631772559623642</v>
      </c>
      <c r="O258">
        <f>9*C258/(12*C258-2*B258+3)</f>
        <v>0.53044451514871005</v>
      </c>
      <c r="P258">
        <f>VLOOKUP($A258,ciexyz31_1[],2,FALSE)</f>
        <v>1.0130477</v>
      </c>
      <c r="Q258">
        <f>VLOOKUP($A258,ciexyz31_1[],3,FALSE)</f>
        <v>0.51563230000000004</v>
      </c>
      <c r="R258">
        <f>VLOOKUP($A258,ciexyz31_1[],4,FALSE)</f>
        <v>3.8346670000000003E-4</v>
      </c>
    </row>
    <row r="259" spans="1:18" x14ac:dyDescent="0.35">
      <c r="A259" s="6">
        <v>610</v>
      </c>
      <c r="B259" s="7">
        <f>P259/(P259+Q259+R259)</f>
        <v>0.66576357623809712</v>
      </c>
      <c r="C259" s="7">
        <f>Q259/(P259+Q259+R259)</f>
        <v>0.33401065115476053</v>
      </c>
      <c r="D259">
        <f>IF(C259=0,0,B259/C259)</f>
        <v>1.9932405566600395</v>
      </c>
      <c r="E259" s="13">
        <v>1</v>
      </c>
      <c r="F259">
        <f>IF(C259=0,0,(1-B259-C259)/C259)</f>
        <v>6.7594433399592363E-4</v>
      </c>
      <c r="G259">
        <f>C259/$C$5</f>
        <v>1.0151682303652074</v>
      </c>
      <c r="H259">
        <f>IF($C$5&gt;$B$1,116*POWER(G259,1/3)-16,B$2*G259)</f>
        <v>100.58356423262546</v>
      </c>
      <c r="I259">
        <f>13*H259*(N259-$N$5)</f>
        <v>354.74673568475276</v>
      </c>
      <c r="J259">
        <f>13*H259*(O259-$O$5)</f>
        <v>80.059573726328153</v>
      </c>
      <c r="K259">
        <f>H259</f>
        <v>100.58356423262546</v>
      </c>
      <c r="L259">
        <f>SQRT(I259^2+J259^2)</f>
        <v>363.66850540599364</v>
      </c>
      <c r="M259">
        <f t="shared" si="3"/>
        <v>12.717512631434344</v>
      </c>
      <c r="N259">
        <f>4*B259/(12*C259-2*B259+3)</f>
        <v>0.46912835054078894</v>
      </c>
      <c r="O259">
        <f>9*C259/(12*C259-2*B259+3)</f>
        <v>0.52955915691655486</v>
      </c>
      <c r="P259">
        <f>VLOOKUP($A259,ciexyz31_1[],2,FALSE)</f>
        <v>1.0025999999999999</v>
      </c>
      <c r="Q259">
        <f>VLOOKUP($A259,ciexyz31_1[],3,FALSE)</f>
        <v>0.503</v>
      </c>
      <c r="R259">
        <f>VLOOKUP($A259,ciexyz31_1[],4,FALSE)</f>
        <v>3.4000000000000002E-4</v>
      </c>
    </row>
    <row r="260" spans="1:18" x14ac:dyDescent="0.35">
      <c r="A260" s="6">
        <v>611</v>
      </c>
      <c r="B260" s="7">
        <f>P260/(P260+Q260+R260)</f>
        <v>0.66887414366355769</v>
      </c>
      <c r="C260" s="7">
        <f>Q260/(P260+Q260+R260)</f>
        <v>0.33091855300248674</v>
      </c>
      <c r="D260">
        <f>IF(C260=0,0,B260/C260)</f>
        <v>2.0212651650828755</v>
      </c>
      <c r="E260" s="13">
        <v>1</v>
      </c>
      <c r="F260">
        <f>IF(C260=0,0,(1-B260-C260)/C260)</f>
        <v>6.26448206287242E-4</v>
      </c>
      <c r="G260">
        <f>C260/$C$5</f>
        <v>1.0057703270393494</v>
      </c>
      <c r="H260">
        <f>IF($C$5&gt;$B$1,116*POWER(G260,1/3)-16,B$2*G260)</f>
        <v>100.22269152554971</v>
      </c>
      <c r="I260">
        <f>13*H260*(N260-$N$5)</f>
        <v>361.05271422318646</v>
      </c>
      <c r="J260">
        <f>13*H260*(O260-$O$5)</f>
        <v>78.642498113849882</v>
      </c>
      <c r="K260">
        <f>H260</f>
        <v>100.22269152554971</v>
      </c>
      <c r="L260">
        <f>SQRT(I260^2+J260^2)</f>
        <v>369.51820653049941</v>
      </c>
      <c r="M260">
        <f t="shared" si="3"/>
        <v>12.287922050521553</v>
      </c>
      <c r="N260">
        <f>4*B260/(12*C260-2*B260+3)</f>
        <v>0.47494519333509205</v>
      </c>
      <c r="O260">
        <f>9*C260/(12*C260-2*B260+3)</f>
        <v>0.52869198137105455</v>
      </c>
      <c r="P260">
        <f>VLOOKUP($A260,ciexyz31_1[],2,FALSE)</f>
        <v>0.99136749999999996</v>
      </c>
      <c r="Q260">
        <f>VLOOKUP($A260,ciexyz31_1[],3,FALSE)</f>
        <v>0.49046879999999998</v>
      </c>
      <c r="R260">
        <f>VLOOKUP($A260,ciexyz31_1[],4,FALSE)</f>
        <v>3.072533E-4</v>
      </c>
    </row>
    <row r="261" spans="1:18" x14ac:dyDescent="0.35">
      <c r="A261" s="6">
        <v>612</v>
      </c>
      <c r="B261" s="7">
        <f>P261/(P261+Q261+R261)</f>
        <v>0.67185866714758857</v>
      </c>
      <c r="C261" s="7">
        <f>Q261/(P261+Q261+R261)</f>
        <v>0.32794707429990366</v>
      </c>
      <c r="D261">
        <f>IF(C261=0,0,B261/C261)</f>
        <v>2.0486801676211384</v>
      </c>
      <c r="E261" s="13">
        <v>1</v>
      </c>
      <c r="F261">
        <f>IF(C261=0,0,(1-B261-C261)/C261)</f>
        <v>5.9234726494348101E-4</v>
      </c>
      <c r="G261">
        <f>C261/$C$5</f>
        <v>0.99673902589478958</v>
      </c>
      <c r="H261">
        <f>IF($C$5&gt;$B$1,116*POWER(G261,1/3)-16,B$2*G261)</f>
        <v>99.873771692592086</v>
      </c>
      <c r="I261">
        <f>13*H261*(N261-$N$5)</f>
        <v>367.15832942327978</v>
      </c>
      <c r="J261">
        <f>13*H261*(O261-$O$5)</f>
        <v>77.269130329779514</v>
      </c>
      <c r="K261">
        <f>H261</f>
        <v>99.873771692592086</v>
      </c>
      <c r="L261">
        <f>SQRT(I261^2+J261^2)</f>
        <v>375.20095597801202</v>
      </c>
      <c r="M261">
        <f t="shared" si="3"/>
        <v>11.884569587585446</v>
      </c>
      <c r="N261">
        <f>4*B261/(12*C261-2*B261+3)</f>
        <v>0.48061589022721868</v>
      </c>
      <c r="O261">
        <f>9*C261/(12*C261-2*B261+3)</f>
        <v>0.52784508294767762</v>
      </c>
      <c r="P261">
        <f>VLOOKUP($A261,ciexyz31_1[],2,FALSE)</f>
        <v>0.97933139999999996</v>
      </c>
      <c r="Q261">
        <f>VLOOKUP($A261,ciexyz31_1[],3,FALSE)</f>
        <v>0.47803040000000002</v>
      </c>
      <c r="R261">
        <f>VLOOKUP($A261,ciexyz31_1[],4,FALSE)</f>
        <v>2.8316000000000002E-4</v>
      </c>
    </row>
    <row r="262" spans="1:18" x14ac:dyDescent="0.35">
      <c r="A262" s="6">
        <v>613</v>
      </c>
      <c r="B262" s="7">
        <f>P262/(P262+Q262+R262)</f>
        <v>0.67471951111151562</v>
      </c>
      <c r="C262" s="7">
        <f>Q262/(P262+Q262+R262)</f>
        <v>0.32509518200425536</v>
      </c>
      <c r="D262">
        <f>IF(C262=0,0,B262/C262)</f>
        <v>2.0754522012654246</v>
      </c>
      <c r="E262" s="13">
        <v>1</v>
      </c>
      <c r="F262">
        <f>IF(C262=0,0,(1-B262-C262)/C262)</f>
        <v>5.7000809143518451E-4</v>
      </c>
      <c r="G262">
        <f>C262/$C$5</f>
        <v>0.98807118717480813</v>
      </c>
      <c r="H262">
        <f>IF($C$5&gt;$B$1,116*POWER(G262,1/3)-16,B$2*G262)</f>
        <v>99.536906274065913</v>
      </c>
      <c r="I262">
        <f>13*H262*(N262-$N$5)</f>
        <v>373.06174619479947</v>
      </c>
      <c r="J262">
        <f>13*H262*(O262-$O$5)</f>
        <v>75.940410348543537</v>
      </c>
      <c r="K262">
        <f>H262</f>
        <v>99.536906274065913</v>
      </c>
      <c r="L262">
        <f>SQRT(I262^2+J262^2)</f>
        <v>380.71250622722937</v>
      </c>
      <c r="M262">
        <f t="shared" si="3"/>
        <v>11.505919681736257</v>
      </c>
      <c r="N262">
        <f>4*B262/(12*C262-2*B262+3)</f>
        <v>0.48613514912014699</v>
      </c>
      <c r="O262">
        <f>9*C262/(12*C262-2*B262+3)</f>
        <v>0.52701964653940336</v>
      </c>
      <c r="P262">
        <f>VLOOKUP($A262,ciexyz31_1[],2,FALSE)</f>
        <v>0.96649160000000001</v>
      </c>
      <c r="Q262">
        <f>VLOOKUP($A262,ciexyz31_1[],3,FALSE)</f>
        <v>0.46567760000000002</v>
      </c>
      <c r="R262">
        <f>VLOOKUP($A262,ciexyz31_1[],4,FALSE)</f>
        <v>2.6543999999999998E-4</v>
      </c>
    </row>
    <row r="263" spans="1:18" x14ac:dyDescent="0.35">
      <c r="A263" s="6">
        <v>614</v>
      </c>
      <c r="B263" s="7">
        <f>P263/(P263+Q263+R263)</f>
        <v>0.67745888827516587</v>
      </c>
      <c r="C263" s="7">
        <f>Q263/(P263+Q263+R263)</f>
        <v>0.32236207668863276</v>
      </c>
      <c r="D263">
        <f>IF(C263=0,0,B263/C263)</f>
        <v>2.1015464822480299</v>
      </c>
      <c r="E263" s="13">
        <v>1</v>
      </c>
      <c r="F263">
        <f>IF(C263=0,0,(1-B263-C263)/C263)</f>
        <v>5.5538492008877938E-4</v>
      </c>
      <c r="G263">
        <f>C263/$C$5</f>
        <v>0.97976438115808395</v>
      </c>
      <c r="H263">
        <f>IF($C$5&gt;$B$1,116*POWER(G263,1/3)-16,B$2*G263)</f>
        <v>99.212218180784987</v>
      </c>
      <c r="I263">
        <f>13*H263*(N263-$N$5)</f>
        <v>378.76093862527091</v>
      </c>
      <c r="J263">
        <f>13*H263*(O263-$O$5)</f>
        <v>74.657379425142153</v>
      </c>
      <c r="K263">
        <f>H263</f>
        <v>99.212218180784987</v>
      </c>
      <c r="L263">
        <f>SQRT(I263^2+J263^2)</f>
        <v>386.04866653172871</v>
      </c>
      <c r="M263">
        <f t="shared" si="3"/>
        <v>11.150600642994743</v>
      </c>
      <c r="N263">
        <f>4*B263/(12*C263-2*B263+3)</f>
        <v>0.49149748105233965</v>
      </c>
      <c r="O263">
        <f>9*C263/(12*C263-2*B263+3)</f>
        <v>0.52621692725293079</v>
      </c>
      <c r="P263">
        <f>VLOOKUP($A263,ciexyz31_1[],2,FALSE)</f>
        <v>0.95284789999999997</v>
      </c>
      <c r="Q263">
        <f>VLOOKUP($A263,ciexyz31_1[],3,FALSE)</f>
        <v>0.45340320000000001</v>
      </c>
      <c r="R263">
        <f>VLOOKUP($A263,ciexyz31_1[],4,FALSE)</f>
        <v>2.5181329999999998E-4</v>
      </c>
    </row>
    <row r="264" spans="1:18" x14ac:dyDescent="0.35">
      <c r="A264" s="6">
        <v>615</v>
      </c>
      <c r="B264" s="7">
        <f>P264/(P264+Q264+R264)</f>
        <v>0.68007884972170685</v>
      </c>
      <c r="C264" s="7">
        <f>Q264/(P264+Q264+R264)</f>
        <v>0.31974721706864562</v>
      </c>
      <c r="D264">
        <f>IF(C264=0,0,B264/C264)</f>
        <v>2.1269265639165913</v>
      </c>
      <c r="E264" s="13">
        <v>1</v>
      </c>
      <c r="F264">
        <f>IF(C264=0,0,(1-B264-C264)/C264)</f>
        <v>5.4397098821409081E-4</v>
      </c>
      <c r="G264">
        <f>C264/$C$5</f>
        <v>0.97181696270331785</v>
      </c>
      <c r="H264">
        <f>IF($C$5&gt;$B$1,116*POWER(G264,1/3)-16,B$2*G264)</f>
        <v>98.899855092987607</v>
      </c>
      <c r="I264">
        <f>13*H264*(N264-$N$5)</f>
        <v>384.25364525471633</v>
      </c>
      <c r="J264">
        <f>13*H264*(O264-$O$5)</f>
        <v>73.421197420363484</v>
      </c>
      <c r="K264">
        <f>H264</f>
        <v>98.899855092987607</v>
      </c>
      <c r="L264">
        <f>SQRT(I264^2+J264^2)</f>
        <v>391.20523529495023</v>
      </c>
      <c r="M264">
        <f t="shared" si="3"/>
        <v>10.8173925190193</v>
      </c>
      <c r="N264">
        <f>4*B264/(12*C264-2*B264+3)</f>
        <v>0.49669715447154472</v>
      </c>
      <c r="O264">
        <f>9*C264/(12*C264-2*B264+3)</f>
        <v>0.52543826219512202</v>
      </c>
      <c r="P264">
        <f>VLOOKUP($A264,ciexyz31_1[],2,FALSE)</f>
        <v>0.93840000000000001</v>
      </c>
      <c r="Q264">
        <f>VLOOKUP($A264,ciexyz31_1[],3,FALSE)</f>
        <v>0.44119999999999998</v>
      </c>
      <c r="R264">
        <f>VLOOKUP($A264,ciexyz31_1[],4,FALSE)</f>
        <v>2.4000000000000001E-4</v>
      </c>
    </row>
    <row r="265" spans="1:18" x14ac:dyDescent="0.35">
      <c r="A265" s="6">
        <v>616</v>
      </c>
      <c r="B265" s="7">
        <f>P265/(P265+Q265+R265)</f>
        <v>0.68258157418700982</v>
      </c>
      <c r="C265" s="7">
        <f>Q265/(P265+Q265+R265)</f>
        <v>0.31724870596230287</v>
      </c>
      <c r="D265">
        <f>IF(C265=0,0,B265/C265)</f>
        <v>2.1515661415120717</v>
      </c>
      <c r="E265" s="13">
        <v>1</v>
      </c>
      <c r="F265">
        <f>IF(C265=0,0,(1-B265-C265)/C265)</f>
        <v>5.3497413069819729E-4</v>
      </c>
      <c r="G265">
        <f>C265/$C$5</f>
        <v>0.96422316565042521</v>
      </c>
      <c r="H265">
        <f>IF($C$5&gt;$B$1,116*POWER(G265,1/3)-16,B$2*G265)</f>
        <v>98.599795590112379</v>
      </c>
      <c r="I265">
        <f>13*H265*(N265-$N$5)</f>
        <v>389.53922054922248</v>
      </c>
      <c r="J265">
        <f>13*H265*(O265-$O$5)</f>
        <v>72.232046186319963</v>
      </c>
      <c r="K265">
        <f>H265</f>
        <v>98.599795590112379</v>
      </c>
      <c r="L265">
        <f>SQRT(I265^2+J265^2)</f>
        <v>396.17959670124162</v>
      </c>
      <c r="M265">
        <f t="shared" si="3"/>
        <v>10.505008120103883</v>
      </c>
      <c r="N265">
        <f>4*B265/(12*C265-2*B265+3)</f>
        <v>0.50173023600042432</v>
      </c>
      <c r="O265">
        <f>9*C265/(12*C265-2*B265+3)</f>
        <v>0.52468432609168802</v>
      </c>
      <c r="P265">
        <f>VLOOKUP($A265,ciexyz31_1[],2,FALSE)</f>
        <v>0.92319399999999996</v>
      </c>
      <c r="Q265">
        <f>VLOOKUP($A265,ciexyz31_1[],3,FALSE)</f>
        <v>0.42908000000000002</v>
      </c>
      <c r="R265">
        <f>VLOOKUP($A265,ciexyz31_1[],4,FALSE)</f>
        <v>2.2954670000000001E-4</v>
      </c>
    </row>
    <row r="266" spans="1:18" x14ac:dyDescent="0.35">
      <c r="A266" s="6">
        <v>617</v>
      </c>
      <c r="B266" s="7">
        <f>P266/(P266+Q266+R266)</f>
        <v>0.68497060144870903</v>
      </c>
      <c r="C266" s="7">
        <f>Q266/(P266+Q266+R266)</f>
        <v>0.31486281501532531</v>
      </c>
      <c r="D266">
        <f>IF(C266=0,0,B266/C266)</f>
        <v>2.1754572746717313</v>
      </c>
      <c r="E266" s="13">
        <v>1</v>
      </c>
      <c r="F266">
        <f>IF(C266=0,0,(1-B266-C266)/C266)</f>
        <v>5.2906703498014067E-4</v>
      </c>
      <c r="G266">
        <f>C266/$C$5</f>
        <v>0.95697165830443542</v>
      </c>
      <c r="H266">
        <f>IF($C$5&gt;$B$1,116*POWER(G266,1/3)-16,B$2*G266)</f>
        <v>98.311787139993953</v>
      </c>
      <c r="I266">
        <f>13*H266*(N266-$N$5)</f>
        <v>394.62061447634022</v>
      </c>
      <c r="J266">
        <f>13*H266*(O266-$O$5)</f>
        <v>71.089063585609111</v>
      </c>
      <c r="K266">
        <f>H266</f>
        <v>98.311787139993953</v>
      </c>
      <c r="L266">
        <f>SQRT(I266^2+J266^2)</f>
        <v>400.97267279848774</v>
      </c>
      <c r="M266">
        <f t="shared" ref="M266:M329" si="4">IF(ATAN2(I266,J266)&gt;=0,DEGREES(ATAN2(I266,J266)),DEGREES(ATAN2(I266,J266))+360)</f>
        <v>10.212039380560588</v>
      </c>
      <c r="N266">
        <f>4*B266/(12*C266-2*B266+3)</f>
        <v>0.50659641191232729</v>
      </c>
      <c r="O266">
        <f>9*C266/(12*C266-2*B266+3)</f>
        <v>0.523955096739252</v>
      </c>
      <c r="P266">
        <f>VLOOKUP($A266,ciexyz31_1[],2,FALSE)</f>
        <v>0.90724400000000005</v>
      </c>
      <c r="Q266">
        <f>VLOOKUP($A266,ciexyz31_1[],3,FALSE)</f>
        <v>0.41703600000000002</v>
      </c>
      <c r="R266">
        <f>VLOOKUP($A266,ciexyz31_1[],4,FALSE)</f>
        <v>2.2064E-4</v>
      </c>
    </row>
    <row r="267" spans="1:18" x14ac:dyDescent="0.35">
      <c r="A267" s="6">
        <v>618</v>
      </c>
      <c r="B267" s="7">
        <f>P267/(P267+Q267+R267)</f>
        <v>0.6872504545566942</v>
      </c>
      <c r="C267" s="7">
        <f>Q267/(P267+Q267+R267)</f>
        <v>0.31258596399559685</v>
      </c>
      <c r="D267">
        <f>IF(C267=0,0,B267/C267)</f>
        <v>2.1985966540915283</v>
      </c>
      <c r="E267" s="13">
        <v>1</v>
      </c>
      <c r="F267">
        <f>IF(C267=0,0,(1-B267-C267)/C267)</f>
        <v>5.2331667621279845E-4</v>
      </c>
      <c r="G267">
        <f>C267/$C$5</f>
        <v>0.9500515591623514</v>
      </c>
      <c r="H267">
        <f>IF($C$5&gt;$B$1,116*POWER(G267,1/3)-16,B$2*G267)</f>
        <v>98.035581344574197</v>
      </c>
      <c r="I267">
        <f>13*H267*(N267-$N$5)</f>
        <v>399.50213978715135</v>
      </c>
      <c r="J267">
        <f>13*H267*(O267-$O$5)</f>
        <v>69.991670549881135</v>
      </c>
      <c r="K267">
        <f>H267</f>
        <v>98.035581344574197</v>
      </c>
      <c r="L267">
        <f>SQRT(I267^2+J267^2)</f>
        <v>405.58697420020252</v>
      </c>
      <c r="M267">
        <f t="shared" si="4"/>
        <v>9.9372101106595725</v>
      </c>
      <c r="N267">
        <f>4*B267/(12*C267-2*B267+3)</f>
        <v>0.51129659489806834</v>
      </c>
      <c r="O267">
        <f>9*C267/(12*C267-2*B267+3)</f>
        <v>0.5232507455970874</v>
      </c>
      <c r="P267">
        <f>VLOOKUP($A267,ciexyz31_1[],2,FALSE)</f>
        <v>0.89050200000000002</v>
      </c>
      <c r="Q267">
        <f>VLOOKUP($A267,ciexyz31_1[],3,FALSE)</f>
        <v>0.405032</v>
      </c>
      <c r="R267">
        <f>VLOOKUP($A267,ciexyz31_1[],4,FALSE)</f>
        <v>2.1196E-4</v>
      </c>
    </row>
    <row r="268" spans="1:18" x14ac:dyDescent="0.35">
      <c r="A268" s="6">
        <v>619</v>
      </c>
      <c r="B268" s="7">
        <f>P268/(P268+Q268+R268)</f>
        <v>0.68942630302799601</v>
      </c>
      <c r="C268" s="7">
        <f>Q268/(P268+Q268+R268)</f>
        <v>0.31041401128591317</v>
      </c>
      <c r="D268">
        <f>IF(C268=0,0,B268/C268)</f>
        <v>2.2209896395204463</v>
      </c>
      <c r="E268" s="13">
        <v>1</v>
      </c>
      <c r="F268">
        <f>IF(C268=0,0,(1-B268-C268)/C268)</f>
        <v>5.144280872802936E-4</v>
      </c>
      <c r="G268">
        <f>C268/$C$5</f>
        <v>0.94345028048724455</v>
      </c>
      <c r="H268">
        <f>IF($C$5&gt;$B$1,116*POWER(G268,1/3)-16,B$2*G268)</f>
        <v>97.770848014981752</v>
      </c>
      <c r="I268">
        <f>13*H268*(N268-$N$5)</f>
        <v>404.18976908236817</v>
      </c>
      <c r="J268">
        <f>13*H268*(O268-$O$5)</f>
        <v>68.938972057025495</v>
      </c>
      <c r="K268">
        <f>H268</f>
        <v>97.770848014981752</v>
      </c>
      <c r="L268">
        <f>SQRT(I268^2+J268^2)</f>
        <v>410.02676900311945</v>
      </c>
      <c r="M268">
        <f t="shared" si="4"/>
        <v>9.6792771187324824</v>
      </c>
      <c r="N268">
        <f>4*B268/(12*C268-2*B268+3)</f>
        <v>0.51583344897045225</v>
      </c>
      <c r="O268">
        <f>9*C268/(12*C268-2*B268+3)</f>
        <v>0.52257121759204539</v>
      </c>
      <c r="P268">
        <f>VLOOKUP($A268,ciexyz31_1[],2,FALSE)</f>
        <v>0.87292000000000003</v>
      </c>
      <c r="Q268">
        <f>VLOOKUP($A268,ciexyz31_1[],3,FALSE)</f>
        <v>0.39303199999999999</v>
      </c>
      <c r="R268">
        <f>VLOOKUP($A268,ciexyz31_1[],4,FALSE)</f>
        <v>2.021867E-4</v>
      </c>
    </row>
    <row r="269" spans="1:18" x14ac:dyDescent="0.35">
      <c r="A269" s="6">
        <v>620</v>
      </c>
      <c r="B269" s="7">
        <f>P269/(P269+Q269+R269)</f>
        <v>0.69150397296170196</v>
      </c>
      <c r="C269" s="7">
        <f>Q269/(P269+Q269+R269)</f>
        <v>0.30834226055665576</v>
      </c>
      <c r="D269">
        <f>IF(C269=0,0,B269/C269)</f>
        <v>2.2426506561679789</v>
      </c>
      <c r="E269" s="13">
        <v>1</v>
      </c>
      <c r="F269">
        <f>IF(C269=0,0,(1-B269-C269)/C269)</f>
        <v>4.9868766404152277E-4</v>
      </c>
      <c r="G269">
        <f>C269/$C$5</f>
        <v>0.93715354858870514</v>
      </c>
      <c r="H269">
        <f>IF($C$5&gt;$B$1,116*POWER(G269,1/3)-16,B$2*G269)</f>
        <v>97.517174793077473</v>
      </c>
      <c r="I269">
        <f>13*H269*(N269-$N$5)</f>
        <v>408.69116869361051</v>
      </c>
      <c r="J269">
        <f>13*H269*(O269-$O$5)</f>
        <v>67.929758791089455</v>
      </c>
      <c r="K269">
        <f>H269</f>
        <v>97.517174793077473</v>
      </c>
      <c r="L269">
        <f>SQRT(I269^2+J269^2)</f>
        <v>414.29810945449026</v>
      </c>
      <c r="M269">
        <f t="shared" si="4"/>
        <v>9.437026076344603</v>
      </c>
      <c r="N269">
        <f>4*B269/(12*C269-2*B269+3)</f>
        <v>0.52021145324080376</v>
      </c>
      <c r="O269">
        <f>9*C269/(12*C269-2*B269+3)</f>
        <v>0.52191622737702825</v>
      </c>
      <c r="P269">
        <f>VLOOKUP($A269,ciexyz31_1[],2,FALSE)</f>
        <v>0.85444989999999998</v>
      </c>
      <c r="Q269">
        <f>VLOOKUP($A269,ciexyz31_1[],3,FALSE)</f>
        <v>0.38100000000000001</v>
      </c>
      <c r="R269">
        <f>VLOOKUP($A269,ciexyz31_1[],4,FALSE)</f>
        <v>1.9000000000000001E-4</v>
      </c>
    </row>
    <row r="270" spans="1:18" x14ac:dyDescent="0.35">
      <c r="A270" s="6">
        <v>621</v>
      </c>
      <c r="B270" s="7">
        <f>P270/(P270+Q270+R270)</f>
        <v>0.69348963497263427</v>
      </c>
      <c r="C270" s="7">
        <f>Q270/(P270+Q270+R270)</f>
        <v>0.30636569081755638</v>
      </c>
      <c r="D270">
        <f>IF(C270=0,0,B270/C270)</f>
        <v>2.2636008396436722</v>
      </c>
      <c r="E270" s="13">
        <v>1</v>
      </c>
      <c r="F270">
        <f>IF(C270=0,0,(1-B270-C270)/C270)</f>
        <v>4.7222719170438281E-4</v>
      </c>
      <c r="G270">
        <f>C270/$C$5</f>
        <v>0.93114610302582335</v>
      </c>
      <c r="H270">
        <f>IF($C$5&gt;$B$1,116*POWER(G270,1/3)-16,B$2*G270)</f>
        <v>97.27409451825001</v>
      </c>
      <c r="I270">
        <f>13*H270*(N270-$N$5)</f>
        <v>413.01511960048055</v>
      </c>
      <c r="J270">
        <f>13*H270*(O270-$O$5)</f>
        <v>66.962595130050488</v>
      </c>
      <c r="K270">
        <f>H270</f>
        <v>97.27409451825001</v>
      </c>
      <c r="L270">
        <f>SQRT(I270^2+J270^2)</f>
        <v>418.40826732409374</v>
      </c>
      <c r="M270">
        <f t="shared" si="4"/>
        <v>9.2092923318637894</v>
      </c>
      <c r="N270">
        <f>4*B270/(12*C270-2*B270+3)</f>
        <v>0.52443638400289982</v>
      </c>
      <c r="O270">
        <f>9*C270/(12*C270-2*B270+3)</f>
        <v>0.52128530938002005</v>
      </c>
      <c r="P270">
        <f>VLOOKUP($A270,ciexyz31_1[],2,FALSE)</f>
        <v>0.83508400000000005</v>
      </c>
      <c r="Q270">
        <f>VLOOKUP($A270,ciexyz31_1[],3,FALSE)</f>
        <v>0.36891839999999998</v>
      </c>
      <c r="R270">
        <f>VLOOKUP($A270,ciexyz31_1[],4,FALSE)</f>
        <v>1.7421329999999999E-4</v>
      </c>
    </row>
    <row r="271" spans="1:18" x14ac:dyDescent="0.35">
      <c r="A271" s="6">
        <v>622</v>
      </c>
      <c r="B271" s="7">
        <f>P271/(P271+Q271+R271)</f>
        <v>0.69538863810195151</v>
      </c>
      <c r="C271" s="7">
        <f>Q271/(P271+Q271+R271)</f>
        <v>0.30447855519964845</v>
      </c>
      <c r="D271">
        <f>IF(C271=0,0,B271/C271)</f>
        <v>2.2838673733392518</v>
      </c>
      <c r="E271" s="13">
        <v>1</v>
      </c>
      <c r="F271">
        <f>IF(C271=0,0,(1-B271-C271)/C271)</f>
        <v>4.3617751113198488E-4</v>
      </c>
      <c r="G271">
        <f>C271/$C$5</f>
        <v>0.92541047717357139</v>
      </c>
      <c r="H271">
        <f>IF($C$5&gt;$B$1,116*POWER(G271,1/3)-16,B$2*G271)</f>
        <v>97.041035352991713</v>
      </c>
      <c r="I271">
        <f>13*H271*(N271-$N$5)</f>
        <v>417.17050333320276</v>
      </c>
      <c r="J271">
        <f>13*H271*(O271-$O$5)</f>
        <v>66.035228528311194</v>
      </c>
      <c r="K271">
        <f>H271</f>
        <v>97.041035352991713</v>
      </c>
      <c r="L271">
        <f>SQRT(I271^2+J271^2)</f>
        <v>422.36462950638281</v>
      </c>
      <c r="M271">
        <f t="shared" si="4"/>
        <v>8.9948967712660597</v>
      </c>
      <c r="N271">
        <f>4*B271/(12*C271-2*B271+3)</f>
        <v>0.52851469624056457</v>
      </c>
      <c r="O271">
        <f>9*C271/(12*C271-2*B271+3)</f>
        <v>0.52067737401169556</v>
      </c>
      <c r="P271">
        <f>VLOOKUP($A271,ciexyz31_1[],2,FALSE)</f>
        <v>0.81494599999999995</v>
      </c>
      <c r="Q271">
        <f>VLOOKUP($A271,ciexyz31_1[],3,FALSE)</f>
        <v>0.35682720000000001</v>
      </c>
      <c r="R271">
        <f>VLOOKUP($A271,ciexyz31_1[],4,FALSE)</f>
        <v>1.5563999999999999E-4</v>
      </c>
    </row>
    <row r="272" spans="1:18" x14ac:dyDescent="0.35">
      <c r="A272" s="6">
        <v>623</v>
      </c>
      <c r="B272" s="7">
        <f>P272/(P272+Q272+R272)</f>
        <v>0.69720556977869075</v>
      </c>
      <c r="C272" s="7">
        <f>Q272/(P272+Q272+R272)</f>
        <v>0.30267507270396826</v>
      </c>
      <c r="D272">
        <f>IF(C272=0,0,B272/C272)</f>
        <v>2.3034786563365048</v>
      </c>
      <c r="E272" s="13">
        <v>1</v>
      </c>
      <c r="F272">
        <f>IF(C272=0,0,(1-B272-C272)/C272)</f>
        <v>3.9434207870077149E-4</v>
      </c>
      <c r="G272">
        <f>C272/$C$5</f>
        <v>0.91992910067463463</v>
      </c>
      <c r="H272">
        <f>IF($C$5&gt;$B$1,116*POWER(G272,1/3)-16,B$2*G272)</f>
        <v>96.817405620765811</v>
      </c>
      <c r="I272">
        <f>13*H272*(N272-$N$5)</f>
        <v>421.16567208716413</v>
      </c>
      <c r="J272">
        <f>13*H272*(O272-$O$5)</f>
        <v>65.145112856597379</v>
      </c>
      <c r="K272">
        <f>H272</f>
        <v>96.817405620765811</v>
      </c>
      <c r="L272">
        <f>SQRT(I272^2+J272^2)</f>
        <v>426.17415345575739</v>
      </c>
      <c r="M272">
        <f t="shared" si="4"/>
        <v>8.7927222255366448</v>
      </c>
      <c r="N272">
        <f>4*B272/(12*C272-2*B272+3)</f>
        <v>0.53245274564513922</v>
      </c>
      <c r="O272">
        <f>9*C272/(12*C272-2*B272+3)</f>
        <v>0.52009106939454541</v>
      </c>
      <c r="P272">
        <f>VLOOKUP($A272,ciexyz31_1[],2,FALSE)</f>
        <v>0.79418599999999995</v>
      </c>
      <c r="Q272">
        <f>VLOOKUP($A272,ciexyz31_1[],3,FALSE)</f>
        <v>0.34477679999999999</v>
      </c>
      <c r="R272">
        <f>VLOOKUP($A272,ciexyz31_1[],4,FALSE)</f>
        <v>1.3595999999999999E-4</v>
      </c>
    </row>
    <row r="273" spans="1:18" x14ac:dyDescent="0.35">
      <c r="A273" s="6">
        <v>624</v>
      </c>
      <c r="B273" s="7">
        <f>P273/(P273+Q273+R273)</f>
        <v>0.69894391038579451</v>
      </c>
      <c r="C273" s="7">
        <f>Q273/(P273+Q273+R273)</f>
        <v>0.30095042497899638</v>
      </c>
      <c r="D273">
        <f>IF(C273=0,0,B273/C273)</f>
        <v>2.3224553028445616</v>
      </c>
      <c r="E273" s="13">
        <v>1</v>
      </c>
      <c r="F273">
        <f>IF(C273=0,0,(1-B273-C273)/C273)</f>
        <v>3.5110312675746272E-4</v>
      </c>
      <c r="G273">
        <f>C273/$C$5</f>
        <v>0.91468732897391158</v>
      </c>
      <c r="H273">
        <f>IF($C$5&gt;$B$1,116*POWER(G273,1/3)-16,B$2*G273)</f>
        <v>96.602718839723423</v>
      </c>
      <c r="I273">
        <f>13*H273*(N273-$N$5)</f>
        <v>425.00699268545827</v>
      </c>
      <c r="J273">
        <f>13*H273*(O273-$O$5)</f>
        <v>64.290071147006557</v>
      </c>
      <c r="K273">
        <f>H273</f>
        <v>96.602718839723423</v>
      </c>
      <c r="L273">
        <f>SQRT(I273^2+J273^2)</f>
        <v>429.84201409311345</v>
      </c>
      <c r="M273">
        <f t="shared" si="4"/>
        <v>8.601819671970123</v>
      </c>
      <c r="N273">
        <f>4*B273/(12*C273-2*B273+3)</f>
        <v>0.53625517897815544</v>
      </c>
      <c r="O273">
        <f>9*C273/(12*C273-2*B273+3)</f>
        <v>0.51952524176591397</v>
      </c>
      <c r="P273">
        <f>VLOOKUP($A273,ciexyz31_1[],2,FALSE)</f>
        <v>0.77295400000000003</v>
      </c>
      <c r="Q273">
        <f>VLOOKUP($A273,ciexyz31_1[],3,FALSE)</f>
        <v>0.33281759999999999</v>
      </c>
      <c r="R273">
        <f>VLOOKUP($A273,ciexyz31_1[],4,FALSE)</f>
        <v>1.1685329999999999E-4</v>
      </c>
    </row>
    <row r="274" spans="1:18" x14ac:dyDescent="0.35">
      <c r="A274" s="6">
        <v>625</v>
      </c>
      <c r="B274" s="7">
        <f>P274/(P274+Q274+R274)</f>
        <v>0.70060606060606057</v>
      </c>
      <c r="C274" s="7">
        <f>Q274/(P274+Q274+R274)</f>
        <v>0.2993006993006993</v>
      </c>
      <c r="D274">
        <f>IF(C274=0,0,B274/C274)</f>
        <v>2.3408099688473518</v>
      </c>
      <c r="E274" s="13">
        <v>1</v>
      </c>
      <c r="F274">
        <f>IF(C274=0,0,(1-B274-C274)/C274)</f>
        <v>3.115264797509092E-4</v>
      </c>
      <c r="G274">
        <f>C274/$C$5</f>
        <v>0.90967327001610643</v>
      </c>
      <c r="H274">
        <f>IF($C$5&gt;$B$1,116*POWER(G274,1/3)-16,B$2*G274)</f>
        <v>96.396589575685283</v>
      </c>
      <c r="I274">
        <f>13*H274*(N274-$N$5)</f>
        <v>428.69886488610979</v>
      </c>
      <c r="J274">
        <f>13*H274*(O274-$O$5)</f>
        <v>63.468274217477813</v>
      </c>
      <c r="K274">
        <f>H274</f>
        <v>96.396589575685283</v>
      </c>
      <c r="L274">
        <f>SQRT(I274^2+J274^2)</f>
        <v>433.37159411616261</v>
      </c>
      <c r="M274">
        <f t="shared" si="4"/>
        <v>8.4213887218099703</v>
      </c>
      <c r="N274">
        <f>4*B274/(12*C274-2*B274+3)</f>
        <v>0.53992491062927761</v>
      </c>
      <c r="O274">
        <f>9*C274/(12*C274-2*B274+3)</f>
        <v>0.51897892826989056</v>
      </c>
      <c r="P274">
        <f>VLOOKUP($A274,ciexyz31_1[],2,FALSE)</f>
        <v>0.75139999999999996</v>
      </c>
      <c r="Q274">
        <f>VLOOKUP($A274,ciexyz31_1[],3,FALSE)</f>
        <v>0.32100000000000001</v>
      </c>
      <c r="R274">
        <f>VLOOKUP($A274,ciexyz31_1[],4,FALSE)</f>
        <v>1E-4</v>
      </c>
    </row>
    <row r="275" spans="1:18" x14ac:dyDescent="0.35">
      <c r="A275" s="6">
        <v>626</v>
      </c>
      <c r="B275" s="7">
        <f>P275/(P275+Q275+R275)</f>
        <v>0.70219258854064526</v>
      </c>
      <c r="C275" s="7">
        <f>Q275/(P275+Q275+R275)</f>
        <v>0.29772451186299281</v>
      </c>
      <c r="D275">
        <f>IF(C275=0,0,B275/C275)</f>
        <v>2.3585313286659479</v>
      </c>
      <c r="E275" s="13">
        <v>1</v>
      </c>
      <c r="F275">
        <f>IF(C275=0,0,(1-B275-C275)/C275)</f>
        <v>2.7844397440838961E-4</v>
      </c>
      <c r="G275">
        <f>C275/$C$5</f>
        <v>0.90488271795937281</v>
      </c>
      <c r="H275">
        <f>IF($C$5&gt;$B$1,116*POWER(G275,1/3)-16,B$2*G275)</f>
        <v>96.198939975239796</v>
      </c>
      <c r="I275">
        <f>13*H275*(N275-$N$5)</f>
        <v>432.24108516272867</v>
      </c>
      <c r="J275">
        <f>13*H275*(O275-$O$5)</f>
        <v>62.679288795060017</v>
      </c>
      <c r="K275">
        <f>H275</f>
        <v>96.198939975239796</v>
      </c>
      <c r="L275">
        <f>SQRT(I275^2+J275^2)</f>
        <v>436.7620049254603</v>
      </c>
      <c r="M275">
        <f t="shared" si="4"/>
        <v>8.250949560577082</v>
      </c>
      <c r="N275">
        <f>4*B275/(12*C275-2*B275+3)</f>
        <v>0.54346022519830794</v>
      </c>
      <c r="O275">
        <f>9*C275/(12*C275-2*B275+3)</f>
        <v>0.51845209424792127</v>
      </c>
      <c r="P275">
        <f>VLOOKUP($A275,ciexyz31_1[],2,FALSE)</f>
        <v>0.7295836</v>
      </c>
      <c r="Q275">
        <f>VLOOKUP($A275,ciexyz31_1[],3,FALSE)</f>
        <v>0.3093381</v>
      </c>
      <c r="R275">
        <f>VLOOKUP($A275,ciexyz31_1[],4,FALSE)</f>
        <v>8.6133330000000006E-5</v>
      </c>
    </row>
    <row r="276" spans="1:18" x14ac:dyDescent="0.35">
      <c r="A276" s="6">
        <v>627</v>
      </c>
      <c r="B276" s="7">
        <f>P276/(P276+Q276+R276)</f>
        <v>0.70370869101945688</v>
      </c>
      <c r="C276" s="7">
        <f>Q276/(P276+Q276+R276)</f>
        <v>0.29621711805447126</v>
      </c>
      <c r="D276">
        <f>IF(C276=0,0,B276/C276)</f>
        <v>2.3756516694286796</v>
      </c>
      <c r="E276" s="13">
        <v>1</v>
      </c>
      <c r="F276">
        <f>IF(C276=0,0,(1-B276-C276)/C276)</f>
        <v>2.5046130540712673E-4</v>
      </c>
      <c r="G276">
        <f>C276/$C$5</f>
        <v>0.90030125236906955</v>
      </c>
      <c r="H276">
        <f>IF($C$5&gt;$B$1,116*POWER(G276,1/3)-16,B$2*G276)</f>
        <v>96.009263254294979</v>
      </c>
      <c r="I276">
        <f>13*H276*(N276-$N$5)</f>
        <v>435.64270995217805</v>
      </c>
      <c r="J276">
        <f>13*H276*(O276-$O$5)</f>
        <v>61.921274420678238</v>
      </c>
      <c r="K276">
        <f>H276</f>
        <v>96.009263254294979</v>
      </c>
      <c r="L276">
        <f>SQRT(I276^2+J276^2)</f>
        <v>440.02138011732848</v>
      </c>
      <c r="M276">
        <f t="shared" si="4"/>
        <v>8.0897044584754223</v>
      </c>
      <c r="N276">
        <f>4*B276/(12*C276-2*B276+3)</f>
        <v>0.54686845422162889</v>
      </c>
      <c r="O276">
        <f>9*C276/(12*C276-2*B276+3)</f>
        <v>0.51794378689135723</v>
      </c>
      <c r="P276">
        <f>VLOOKUP($A276,ciexyz31_1[],2,FALSE)</f>
        <v>0.70758880000000002</v>
      </c>
      <c r="Q276">
        <f>VLOOKUP($A276,ciexyz31_1[],3,FALSE)</f>
        <v>0.29785040000000002</v>
      </c>
      <c r="R276">
        <f>VLOOKUP($A276,ciexyz31_1[],4,FALSE)</f>
        <v>7.4599999999999997E-5</v>
      </c>
    </row>
    <row r="277" spans="1:18" x14ac:dyDescent="0.35">
      <c r="A277" s="6">
        <v>628</v>
      </c>
      <c r="B277" s="7">
        <f>P277/(P277+Q277+R277)</f>
        <v>0.70516285342369045</v>
      </c>
      <c r="C277" s="7">
        <f>Q277/(P277+Q277+R277)</f>
        <v>0.29477029208623856</v>
      </c>
      <c r="D277">
        <f>IF(C277=0,0,B277/C277)</f>
        <v>2.3922453257853631</v>
      </c>
      <c r="E277" s="13">
        <v>1</v>
      </c>
      <c r="F277">
        <f>IF(C277=0,0,(1-B277-C277)/C277)</f>
        <v>2.2680199418274413E-4</v>
      </c>
      <c r="G277">
        <f>C277/$C$5</f>
        <v>0.89590387236714664</v>
      </c>
      <c r="H277">
        <f>IF($C$5&gt;$B$1,116*POWER(G277,1/3)-16,B$2*G277)</f>
        <v>95.826601654671677</v>
      </c>
      <c r="I277">
        <f>13*H277*(N277-$N$5)</f>
        <v>438.92070580117513</v>
      </c>
      <c r="J277">
        <f>13*H277*(O277-$O$5)</f>
        <v>61.190523934855129</v>
      </c>
      <c r="K277">
        <f>H277</f>
        <v>95.826601654671677</v>
      </c>
      <c r="L277">
        <f>SQRT(I277^2+J277^2)</f>
        <v>443.16550655530921</v>
      </c>
      <c r="M277">
        <f t="shared" si="4"/>
        <v>7.9365283700081886</v>
      </c>
      <c r="N277">
        <f>4*B277/(12*C277-2*B277+3)</f>
        <v>0.55016513326816863</v>
      </c>
      <c r="O277">
        <f>9*C277/(12*C277-2*B277+3)</f>
        <v>0.51745175819164446</v>
      </c>
      <c r="P277">
        <f>VLOOKUP($A277,ciexyz31_1[],2,FALSE)</f>
        <v>0.68560220000000005</v>
      </c>
      <c r="Q277">
        <f>VLOOKUP($A277,ciexyz31_1[],3,FALSE)</f>
        <v>0.2865936</v>
      </c>
      <c r="R277">
        <f>VLOOKUP($A277,ciexyz31_1[],4,FALSE)</f>
        <v>6.4999999999999994E-5</v>
      </c>
    </row>
    <row r="278" spans="1:18" x14ac:dyDescent="0.35">
      <c r="A278" s="6">
        <v>629</v>
      </c>
      <c r="B278" s="7">
        <f>P278/(P278+Q278+R278)</f>
        <v>0.70656324669384774</v>
      </c>
      <c r="C278" s="7">
        <f>Q278/(P278+Q278+R278)</f>
        <v>0.29337615317320792</v>
      </c>
      <c r="D278">
        <f>IF(C278=0,0,B278/C278)</f>
        <v>2.4083867725837145</v>
      </c>
      <c r="E278" s="13">
        <v>1</v>
      </c>
      <c r="F278">
        <f>IF(C278=0,0,(1-B278-C278)/C278)</f>
        <v>2.0656120918105409E-4</v>
      </c>
      <c r="G278">
        <f>C278/$C$5</f>
        <v>0.89166662565560739</v>
      </c>
      <c r="H278">
        <f>IF($C$5&gt;$B$1,116*POWER(G278,1/3)-16,B$2*G278)</f>
        <v>95.650025461664114</v>
      </c>
      <c r="I278">
        <f>13*H278*(N278-$N$5)</f>
        <v>442.09167165856417</v>
      </c>
      <c r="J278">
        <f>13*H278*(O278-$O$5)</f>
        <v>60.483437261913714</v>
      </c>
      <c r="K278">
        <f>H278</f>
        <v>95.650025461664114</v>
      </c>
      <c r="L278">
        <f>SQRT(I278^2+J278^2)</f>
        <v>446.20991958144492</v>
      </c>
      <c r="M278">
        <f t="shared" si="4"/>
        <v>7.7903837892265564</v>
      </c>
      <c r="N278">
        <f>4*B278/(12*C278-2*B278+3)</f>
        <v>0.55336570266465501</v>
      </c>
      <c r="O278">
        <f>9*C278/(12*C278-2*B278+3)</f>
        <v>0.51697378725417964</v>
      </c>
      <c r="P278">
        <f>VLOOKUP($A278,ciexyz31_1[],2,FALSE)</f>
        <v>0.66381040000000002</v>
      </c>
      <c r="Q278">
        <f>VLOOKUP($A278,ciexyz31_1[],3,FALSE)</f>
        <v>0.27562449999999999</v>
      </c>
      <c r="R278">
        <f>VLOOKUP($A278,ciexyz31_1[],4,FALSE)</f>
        <v>5.6933330000000001E-5</v>
      </c>
    </row>
    <row r="279" spans="1:18" x14ac:dyDescent="0.35">
      <c r="A279" s="6">
        <v>630</v>
      </c>
      <c r="B279" s="7">
        <f>P279/(P279+Q279+R279)</f>
        <v>0.70791779162166424</v>
      </c>
      <c r="C279" s="7">
        <f>Q279/(P279+Q279+R279)</f>
        <v>0.29202710893483969</v>
      </c>
      <c r="D279">
        <f>IF(C279=0,0,B279/C279)</f>
        <v>2.4241509433962265</v>
      </c>
      <c r="E279" s="13">
        <v>1</v>
      </c>
      <c r="F279">
        <f>IF(C279=0,0,(1-B279-C279)/C279)</f>
        <v>1.8867920754703116E-4</v>
      </c>
      <c r="G279">
        <f>C279/$C$5</f>
        <v>0.88756643649273514</v>
      </c>
      <c r="H279">
        <f>IF($C$5&gt;$B$1,116*POWER(G279,1/3)-16,B$2*G279)</f>
        <v>95.478627431891169</v>
      </c>
      <c r="I279">
        <f>13*H279*(N279-$N$5)</f>
        <v>445.17193847181147</v>
      </c>
      <c r="J279">
        <f>13*H279*(O279-$O$5)</f>
        <v>59.796502448662103</v>
      </c>
      <c r="K279">
        <f>H279</f>
        <v>95.478627431891169</v>
      </c>
      <c r="L279">
        <f>SQRT(I279^2+J279^2)</f>
        <v>449.16998620549339</v>
      </c>
      <c r="M279">
        <f t="shared" si="4"/>
        <v>7.6503079466676063</v>
      </c>
      <c r="N279">
        <f>4*B279/(12*C279-2*B279+3)</f>
        <v>0.55648558218464228</v>
      </c>
      <c r="O279">
        <f>9*C279/(12*C279-2*B279+3)</f>
        <v>0.51650767182066148</v>
      </c>
      <c r="P279">
        <f>VLOOKUP($A279,ciexyz31_1[],2,FALSE)</f>
        <v>0.64239999999999997</v>
      </c>
      <c r="Q279">
        <f>VLOOKUP($A279,ciexyz31_1[],3,FALSE)</f>
        <v>0.26500000000000001</v>
      </c>
      <c r="R279">
        <f>VLOOKUP($A279,ciexyz31_1[],4,FALSE)</f>
        <v>4.9999990000000002E-5</v>
      </c>
    </row>
    <row r="280" spans="1:18" x14ac:dyDescent="0.35">
      <c r="A280" s="6">
        <v>631</v>
      </c>
      <c r="B280" s="7">
        <f>P280/(P280+Q280+R280)</f>
        <v>0.70923098541397323</v>
      </c>
      <c r="C280" s="7">
        <f>Q280/(P280+Q280+R280)</f>
        <v>0.29071862216532085</v>
      </c>
      <c r="D280">
        <f>IF(C280=0,0,B280/C280)</f>
        <v>2.4395787931694999</v>
      </c>
      <c r="E280" s="13">
        <v>1</v>
      </c>
      <c r="F280">
        <f>IF(C280=0,0,(1-B280-C280)/C280)</f>
        <v>1.7333743648959804E-4</v>
      </c>
      <c r="G280">
        <f>C280/$C$5</f>
        <v>0.88358951481770365</v>
      </c>
      <c r="H280">
        <f>IF($C$5&gt;$B$1,116*POWER(G280,1/3)-16,B$2*G280)</f>
        <v>95.311877253849758</v>
      </c>
      <c r="I280">
        <f>13*H280*(N280-$N$5)</f>
        <v>448.17068758855339</v>
      </c>
      <c r="J280">
        <f>13*H280*(O280-$O$5)</f>
        <v>59.127619129316244</v>
      </c>
      <c r="K280">
        <f>H280</f>
        <v>95.311877253849758</v>
      </c>
      <c r="L280">
        <f>SQRT(I280^2+J280^2)</f>
        <v>452.05424514929427</v>
      </c>
      <c r="M280">
        <f t="shared" si="4"/>
        <v>7.5156861122422676</v>
      </c>
      <c r="N280">
        <f>4*B280/(12*C280-2*B280+3)</f>
        <v>0.55953325044307289</v>
      </c>
      <c r="O280">
        <f>9*C280/(12*C280-2*B280+3)</f>
        <v>0.51605212220314756</v>
      </c>
      <c r="P280">
        <f>VLOOKUP($A280,ciexyz31_1[],2,FALSE)</f>
        <v>0.62151489999999998</v>
      </c>
      <c r="Q280">
        <f>VLOOKUP($A280,ciexyz31_1[],3,FALSE)</f>
        <v>0.25476320000000002</v>
      </c>
      <c r="R280">
        <f>VLOOKUP($A280,ciexyz31_1[],4,FALSE)</f>
        <v>4.4159999999999997E-5</v>
      </c>
    </row>
    <row r="281" spans="1:18" x14ac:dyDescent="0.35">
      <c r="A281" s="6">
        <v>632</v>
      </c>
      <c r="B281" s="7">
        <f>P281/(P281+Q281+R281)</f>
        <v>0.71050039449537117</v>
      </c>
      <c r="C281" s="7">
        <f>Q281/(P281+Q281+R281)</f>
        <v>0.28945294120316928</v>
      </c>
      <c r="D281">
        <f>IF(C281=0,0,B281/C281)</f>
        <v>2.4546318014321553</v>
      </c>
      <c r="E281" s="13">
        <v>1</v>
      </c>
      <c r="F281">
        <f>IF(C281=0,0,(1-B281-C281)/C281)</f>
        <v>1.6121550282261442E-4</v>
      </c>
      <c r="G281">
        <f>C281/$C$5</f>
        <v>0.87974269407078387</v>
      </c>
      <c r="H281">
        <f>IF($C$5&gt;$B$1,116*POWER(G281,1/3)-16,B$2*G281)</f>
        <v>95.150105397000559</v>
      </c>
      <c r="I281">
        <f>13*H281*(N281-$N$5)</f>
        <v>451.08149212986871</v>
      </c>
      <c r="J281">
        <f>13*H281*(O281-$O$5)</f>
        <v>58.478105708232889</v>
      </c>
      <c r="K281">
        <f>H281</f>
        <v>95.150105397000559</v>
      </c>
      <c r="L281">
        <f>SQRT(I281^2+J281^2)</f>
        <v>454.85624255288843</v>
      </c>
      <c r="M281">
        <f t="shared" si="4"/>
        <v>7.386615151028554</v>
      </c>
      <c r="N281">
        <f>4*B281/(12*C281-2*B281+3)</f>
        <v>0.56250141885409433</v>
      </c>
      <c r="O281">
        <f>9*C281/(12*C281-2*B281+3)</f>
        <v>0.51560816236605478</v>
      </c>
      <c r="P281">
        <f>VLOOKUP($A281,ciexyz31_1[],2,FALSE)</f>
        <v>0.60111380000000003</v>
      </c>
      <c r="Q281">
        <f>VLOOKUP($A281,ciexyz31_1[],3,FALSE)</f>
        <v>0.24488960000000001</v>
      </c>
      <c r="R281">
        <f>VLOOKUP($A281,ciexyz31_1[],4,FALSE)</f>
        <v>3.9480000000000001E-5</v>
      </c>
    </row>
    <row r="282" spans="1:18" x14ac:dyDescent="0.35">
      <c r="A282" s="6">
        <v>633</v>
      </c>
      <c r="B282" s="7">
        <f>P282/(P282+Q282+R282)</f>
        <v>0.71172414617504909</v>
      </c>
      <c r="C282" s="7">
        <f>Q282/(P282+Q282+R282)</f>
        <v>0.28823210479895461</v>
      </c>
      <c r="D282">
        <f>IF(C282=0,0,B282/C282)</f>
        <v>2.4692743602295284</v>
      </c>
      <c r="E282" s="13">
        <v>1</v>
      </c>
      <c r="F282">
        <f>IF(C282=0,0,(1-B282-C282)/C282)</f>
        <v>1.5178401457677145E-4</v>
      </c>
      <c r="G282">
        <f>C282/$C$5</f>
        <v>0.87603217068553474</v>
      </c>
      <c r="H282">
        <f>IF($C$5&gt;$B$1,116*POWER(G282,1/3)-16,B$2*G282)</f>
        <v>94.993617875471003</v>
      </c>
      <c r="I282">
        <f>13*H282*(N282-$N$5)</f>
        <v>453.89879346374471</v>
      </c>
      <c r="J282">
        <f>13*H282*(O282-$O$5)</f>
        <v>57.849272510869092</v>
      </c>
      <c r="K282">
        <f>H282</f>
        <v>94.993617875471003</v>
      </c>
      <c r="L282">
        <f>SQRT(I282^2+J282^2)</f>
        <v>457.57038042019281</v>
      </c>
      <c r="M282">
        <f t="shared" si="4"/>
        <v>7.2631734779432646</v>
      </c>
      <c r="N282">
        <f>4*B282/(12*C282-2*B282+3)</f>
        <v>0.56538352931579794</v>
      </c>
      <c r="O282">
        <f>9*C282/(12*C282-2*B282+3)</f>
        <v>0.5151768314810905</v>
      </c>
      <c r="P282">
        <f>VLOOKUP($A282,ciexyz31_1[],2,FALSE)</f>
        <v>0.58110519999999999</v>
      </c>
      <c r="Q282">
        <f>VLOOKUP($A282,ciexyz31_1[],3,FALSE)</f>
        <v>0.2353344</v>
      </c>
      <c r="R282">
        <f>VLOOKUP($A282,ciexyz31_1[],4,FALSE)</f>
        <v>3.5719999999999997E-5</v>
      </c>
    </row>
    <row r="283" spans="1:18" x14ac:dyDescent="0.35">
      <c r="A283" s="6">
        <v>634</v>
      </c>
      <c r="B283" s="7">
        <f>P283/(P283+Q283+R283)</f>
        <v>0.71290123112984993</v>
      </c>
      <c r="C283" s="7">
        <f>Q283/(P283+Q283+R283)</f>
        <v>0.28705732036370962</v>
      </c>
      <c r="D283">
        <f>IF(C283=0,0,B283/C283)</f>
        <v>2.4834804081170416</v>
      </c>
      <c r="E283" s="13">
        <v>1</v>
      </c>
      <c r="F283">
        <f>IF(C283=0,0,(1-B283-C283)/C283)</f>
        <v>1.4439104492415734E-4</v>
      </c>
      <c r="G283">
        <f>C283/$C$5</f>
        <v>0.87246161438122194</v>
      </c>
      <c r="H283">
        <f>IF($C$5&gt;$B$1,116*POWER(G283,1/3)-16,B$2*G283)</f>
        <v>94.84261557712702</v>
      </c>
      <c r="I283">
        <f>13*H283*(N283-$N$5)</f>
        <v>456.61896061496122</v>
      </c>
      <c r="J283">
        <f>13*H283*(O283-$O$5)</f>
        <v>57.242016086518767</v>
      </c>
      <c r="K283">
        <f>H283</f>
        <v>94.84261557712702</v>
      </c>
      <c r="L283">
        <f>SQRT(I283^2+J283^2)</f>
        <v>460.19291997893316</v>
      </c>
      <c r="M283">
        <f t="shared" si="4"/>
        <v>7.1453571113103189</v>
      </c>
      <c r="N283">
        <f>4*B283/(12*C283-2*B283+3)</f>
        <v>0.56817494471720653</v>
      </c>
      <c r="O283">
        <f>9*C283/(12*C283-2*B283+3)</f>
        <v>0.51475889297753086</v>
      </c>
      <c r="P283">
        <f>VLOOKUP($A283,ciexyz31_1[],2,FALSE)</f>
        <v>0.5613977</v>
      </c>
      <c r="Q283">
        <f>VLOOKUP($A283,ciexyz31_1[],3,FALSE)</f>
        <v>0.2260528</v>
      </c>
      <c r="R283">
        <f>VLOOKUP($A283,ciexyz31_1[],4,FALSE)</f>
        <v>3.2639999999999999E-5</v>
      </c>
    </row>
    <row r="284" spans="1:18" x14ac:dyDescent="0.35">
      <c r="A284" s="6">
        <v>635</v>
      </c>
      <c r="B284" s="7">
        <f>P284/(P284+Q284+R284)</f>
        <v>0.71403159711699371</v>
      </c>
      <c r="C284" s="7">
        <f>Q284/(P284+Q284+R284)</f>
        <v>0.28592887354564978</v>
      </c>
      <c r="D284">
        <f>IF(C284=0,0,B284/C284)</f>
        <v>2.4972350230414748</v>
      </c>
      <c r="E284" s="13">
        <v>1</v>
      </c>
      <c r="F284">
        <f>IF(C284=0,0,(1-B284-C284)/C284)</f>
        <v>1.3824884792617201E-4</v>
      </c>
      <c r="G284">
        <f>C284/$C$5</f>
        <v>0.86903189333672659</v>
      </c>
      <c r="H284">
        <f>IF($C$5&gt;$B$1,116*POWER(G284,1/3)-16,B$2*G284)</f>
        <v>94.697180911988482</v>
      </c>
      <c r="I284">
        <f>13*H284*(N284-$N$5)</f>
        <v>459.24054443426633</v>
      </c>
      <c r="J284">
        <f>13*H284*(O284-$O$5)</f>
        <v>56.656764922060063</v>
      </c>
      <c r="K284">
        <f>H284</f>
        <v>94.697180911988482</v>
      </c>
      <c r="L284">
        <f>SQRT(I284^2+J284^2)</f>
        <v>462.72223489228929</v>
      </c>
      <c r="M284">
        <f t="shared" si="4"/>
        <v>7.0330744812129549</v>
      </c>
      <c r="N284">
        <f>4*B284/(12*C284-2*B284+3)</f>
        <v>0.57087324433301112</v>
      </c>
      <c r="O284">
        <f>9*C284/(12*C284-2*B284+3)</f>
        <v>0.51435479155857666</v>
      </c>
      <c r="P284">
        <f>VLOOKUP($A284,ciexyz31_1[],2,FALSE)</f>
        <v>0.54190000000000005</v>
      </c>
      <c r="Q284">
        <f>VLOOKUP($A284,ciexyz31_1[],3,FALSE)</f>
        <v>0.217</v>
      </c>
      <c r="R284">
        <f>VLOOKUP($A284,ciexyz31_1[],4,FALSE)</f>
        <v>3.0000000000000001E-5</v>
      </c>
    </row>
    <row r="285" spans="1:18" x14ac:dyDescent="0.35">
      <c r="A285" s="6">
        <v>636</v>
      </c>
      <c r="B285" s="7">
        <f>P285/(P285+Q285+R285)</f>
        <v>0.71511705348318533</v>
      </c>
      <c r="C285" s="7">
        <f>Q285/(P285+Q285+R285)</f>
        <v>0.28484510612877634</v>
      </c>
      <c r="D285">
        <f>IF(C285=0,0,B285/C285)</f>
        <v>2.5105470941806747</v>
      </c>
      <c r="E285" s="13">
        <v>1</v>
      </c>
      <c r="F285">
        <f>IF(C285=0,0,(1-B285-C285)/C285)</f>
        <v>1.3284549119558169E-4</v>
      </c>
      <c r="G285">
        <f>C285/$C$5</f>
        <v>0.86573796768821454</v>
      </c>
      <c r="H285">
        <f>IF($C$5&gt;$B$1,116*POWER(G285,1/3)-16,B$2*G285)</f>
        <v>94.557143878800687</v>
      </c>
      <c r="I285">
        <f>13*H285*(N285-$N$5)</f>
        <v>461.76655254199341</v>
      </c>
      <c r="J285">
        <f>13*H285*(O285-$O$5)</f>
        <v>56.092908507385673</v>
      </c>
      <c r="K285">
        <f>H285</f>
        <v>94.557143878800687</v>
      </c>
      <c r="L285">
        <f>SQRT(I285^2+J285^2)</f>
        <v>465.16100807283442</v>
      </c>
      <c r="M285">
        <f t="shared" si="4"/>
        <v>6.9260479746401247</v>
      </c>
      <c r="N285">
        <f>4*B285/(12*C285-2*B285+3)</f>
        <v>0.57348064396608445</v>
      </c>
      <c r="O285">
        <f>9*C285/(12*C285-2*B285+3)</f>
        <v>0.51396424783849515</v>
      </c>
      <c r="P285">
        <f>VLOOKUP($A285,ciexyz31_1[],2,FALSE)</f>
        <v>0.52259949999999999</v>
      </c>
      <c r="Q285">
        <f>VLOOKUP($A285,ciexyz31_1[],3,FALSE)</f>
        <v>0.2081616</v>
      </c>
      <c r="R285">
        <f>VLOOKUP($A285,ciexyz31_1[],4,FALSE)</f>
        <v>2.765333E-5</v>
      </c>
    </row>
    <row r="286" spans="1:18" x14ac:dyDescent="0.35">
      <c r="A286" s="6">
        <v>637</v>
      </c>
      <c r="B286" s="7">
        <f>P286/(P286+Q286+R286)</f>
        <v>0.71615919859911403</v>
      </c>
      <c r="C286" s="7">
        <f>Q286/(P286+Q286+R286)</f>
        <v>0.28380444918167402</v>
      </c>
      <c r="D286">
        <f>IF(C286=0,0,B286/C286)</f>
        <v>2.5234248464535991</v>
      </c>
      <c r="E286" s="13">
        <v>1</v>
      </c>
      <c r="F286">
        <f>IF(C286=0,0,(1-B286-C286)/C286)</f>
        <v>1.2808896871335942E-4</v>
      </c>
      <c r="G286">
        <f>C286/$C$5</f>
        <v>0.86257506893706781</v>
      </c>
      <c r="H286">
        <f>IF($C$5&gt;$B$1,116*POWER(G286,1/3)-16,B$2*G286)</f>
        <v>94.422342597519815</v>
      </c>
      <c r="I286">
        <f>13*H286*(N286-$N$5)</f>
        <v>464.19971348001962</v>
      </c>
      <c r="J286">
        <f>13*H286*(O286-$O$5)</f>
        <v>55.549835367440622</v>
      </c>
      <c r="K286">
        <f>H286</f>
        <v>94.422342597519815</v>
      </c>
      <c r="L286">
        <f>SQRT(I286^2+J286^2)</f>
        <v>467.51166638307762</v>
      </c>
      <c r="M286">
        <f t="shared" si="4"/>
        <v>6.8240185688785511</v>
      </c>
      <c r="N286">
        <f>4*B286/(12*C286-2*B286+3)</f>
        <v>0.57599916322526012</v>
      </c>
      <c r="O286">
        <f>9*C286/(12*C286-2*B286+3)</f>
        <v>0.5135869685511818</v>
      </c>
      <c r="P286">
        <f>VLOOKUP($A286,ciexyz31_1[],2,FALSE)</f>
        <v>0.50354639999999995</v>
      </c>
      <c r="Q286">
        <f>VLOOKUP($A286,ciexyz31_1[],3,FALSE)</f>
        <v>0.1995488</v>
      </c>
      <c r="R286">
        <f>VLOOKUP($A286,ciexyz31_1[],4,FALSE)</f>
        <v>2.5559999999999999E-5</v>
      </c>
    </row>
    <row r="287" spans="1:18" x14ac:dyDescent="0.35">
      <c r="A287" s="6">
        <v>638</v>
      </c>
      <c r="B287" s="7">
        <f>P287/(P287+Q287+R287)</f>
        <v>0.71715861364212141</v>
      </c>
      <c r="C287" s="7">
        <f>Q287/(P287+Q287+R287)</f>
        <v>0.28280641193093098</v>
      </c>
      <c r="D287">
        <f>IF(C287=0,0,B287/C287)</f>
        <v>2.5358640518280438</v>
      </c>
      <c r="E287" s="13">
        <v>1</v>
      </c>
      <c r="F287">
        <f>IF(C287=0,0,(1-B287-C287)/C287)</f>
        <v>1.2366914423478855E-4</v>
      </c>
      <c r="G287">
        <f>C287/$C$5</f>
        <v>0.85954170546146436</v>
      </c>
      <c r="H287">
        <f>IF($C$5&gt;$B$1,116*POWER(G287,1/3)-16,B$2*G287)</f>
        <v>94.292752136078633</v>
      </c>
      <c r="I287">
        <f>13*H287*(N287-$N$5)</f>
        <v>466.54037992890682</v>
      </c>
      <c r="J287">
        <f>13*H287*(O287-$O$5)</f>
        <v>55.027499248911312</v>
      </c>
      <c r="K287">
        <f>H287</f>
        <v>94.292752136078633</v>
      </c>
      <c r="L287">
        <f>SQRT(I287^2+J287^2)</f>
        <v>469.77436262294867</v>
      </c>
      <c r="M287">
        <f t="shared" si="4"/>
        <v>6.7268428138656597</v>
      </c>
      <c r="N287">
        <f>4*B287/(12*C287-2*B287+3)</f>
        <v>0.57842838973326238</v>
      </c>
      <c r="O287">
        <f>9*C287/(12*C287-2*B287+3)</f>
        <v>0.51322304756899184</v>
      </c>
      <c r="P287">
        <f>VLOOKUP($A287,ciexyz31_1[],2,FALSE)</f>
        <v>0.4847436</v>
      </c>
      <c r="Q287">
        <f>VLOOKUP($A287,ciexyz31_1[],3,FALSE)</f>
        <v>0.1911552</v>
      </c>
      <c r="R287">
        <f>VLOOKUP($A287,ciexyz31_1[],4,FALSE)</f>
        <v>2.3640000000000001E-5</v>
      </c>
    </row>
    <row r="288" spans="1:18" x14ac:dyDescent="0.35">
      <c r="A288" s="6">
        <v>639</v>
      </c>
      <c r="B288" s="7">
        <f>P288/(P288+Q288+R288)</f>
        <v>0.71811614260216206</v>
      </c>
      <c r="C288" s="7">
        <f>Q288/(P288+Q288+R288)</f>
        <v>0.28185025656265567</v>
      </c>
      <c r="D288">
        <f>IF(C288=0,0,B288/C288)</f>
        <v>2.5478640727883244</v>
      </c>
      <c r="E288" s="13">
        <v>1</v>
      </c>
      <c r="F288">
        <f>IF(C288=0,0,(1-B288-C288)/C288)</f>
        <v>1.1921520168923345E-4</v>
      </c>
      <c r="G288">
        <f>C288/$C$5</f>
        <v>0.85663563480230898</v>
      </c>
      <c r="H288">
        <f>IF($C$5&gt;$B$1,116*POWER(G288,1/3)-16,B$2*G288)</f>
        <v>94.168313562861073</v>
      </c>
      <c r="I288">
        <f>13*H288*(N288-$N$5)</f>
        <v>468.78955113311258</v>
      </c>
      <c r="J288">
        <f>13*H288*(O288-$O$5)</f>
        <v>54.525719107349403</v>
      </c>
      <c r="K288">
        <f>H288</f>
        <v>94.168313562861073</v>
      </c>
      <c r="L288">
        <f>SQRT(I288^2+J288^2)</f>
        <v>471.94988854300914</v>
      </c>
      <c r="M288">
        <f t="shared" si="4"/>
        <v>6.6343603841998524</v>
      </c>
      <c r="N288">
        <f>4*B288/(12*C288-2*B288+3)</f>
        <v>0.58076860748066539</v>
      </c>
      <c r="O288">
        <f>9*C288/(12*C288-2*B288+3)</f>
        <v>0.51287248043866096</v>
      </c>
      <c r="P288">
        <f>VLOOKUP($A288,ciexyz31_1[],2,FALSE)</f>
        <v>0.46619389999999999</v>
      </c>
      <c r="Q288">
        <f>VLOOKUP($A288,ciexyz31_1[],3,FALSE)</f>
        <v>0.18297440000000001</v>
      </c>
      <c r="R288">
        <f>VLOOKUP($A288,ciexyz31_1[],4,FALSE)</f>
        <v>2.1813329999999999E-5</v>
      </c>
    </row>
    <row r="289" spans="1:18" x14ac:dyDescent="0.35">
      <c r="A289" s="6">
        <v>640</v>
      </c>
      <c r="B289" s="7">
        <f>P289/(P289+Q289+R289)</f>
        <v>0.71903294162974374</v>
      </c>
      <c r="C289" s="7">
        <f>Q289/(P289+Q289+R289)</f>
        <v>0.28093495151865405</v>
      </c>
      <c r="D289">
        <f>IF(C289=0,0,B289/C289)</f>
        <v>2.5594285714285716</v>
      </c>
      <c r="E289" s="13">
        <v>1</v>
      </c>
      <c r="F289">
        <f>IF(C289=0,0,(1-B289-C289)/C289)</f>
        <v>1.1428571428599013E-4</v>
      </c>
      <c r="G289">
        <f>C289/$C$5</f>
        <v>0.85385372171495366</v>
      </c>
      <c r="H289">
        <f>IF($C$5&gt;$B$1,116*POWER(G289,1/3)-16,B$2*G289)</f>
        <v>94.048927512544552</v>
      </c>
      <c r="I289">
        <f>13*H289*(N289-$N$5)</f>
        <v>470.94899431478831</v>
      </c>
      <c r="J289">
        <f>13*H289*(O289-$O$5)</f>
        <v>54.044153567695602</v>
      </c>
      <c r="K289">
        <f>H289</f>
        <v>94.048927512544552</v>
      </c>
      <c r="L289">
        <f>SQRT(I289^2+J289^2)</f>
        <v>474.03979345721513</v>
      </c>
      <c r="M289">
        <f t="shared" si="4"/>
        <v>6.5463900107090325</v>
      </c>
      <c r="N289">
        <f>4*B289/(12*C289-2*B289+3)</f>
        <v>0.58302093095907537</v>
      </c>
      <c r="O289">
        <f>9*C289/(12*C289-2*B289+3)</f>
        <v>0.51253514526710398</v>
      </c>
      <c r="P289">
        <f>VLOOKUP($A289,ciexyz31_1[],2,FALSE)</f>
        <v>0.44790000000000002</v>
      </c>
      <c r="Q289">
        <f>VLOOKUP($A289,ciexyz31_1[],3,FALSE)</f>
        <v>0.17499999999999999</v>
      </c>
      <c r="R289">
        <f>VLOOKUP($A289,ciexyz31_1[],4,FALSE)</f>
        <v>2.0000000000000002E-5</v>
      </c>
    </row>
    <row r="290" spans="1:18" x14ac:dyDescent="0.35">
      <c r="A290" s="6">
        <v>641</v>
      </c>
      <c r="B290" s="7">
        <f>P290/(P290+Q290+R290)</f>
        <v>0.71991155294229514</v>
      </c>
      <c r="C290" s="7">
        <f>Q290/(P290+Q290+R290)</f>
        <v>0.28005807820672829</v>
      </c>
      <c r="D290">
        <f>IF(C290=0,0,B290/C290)</f>
        <v>2.5705794939108437</v>
      </c>
      <c r="E290" s="13">
        <v>1</v>
      </c>
      <c r="F290">
        <f>IF(C290=0,0,(1-B290-C290)/C290)</f>
        <v>1.0843768967861262E-4</v>
      </c>
      <c r="G290">
        <f>C290/$C$5</f>
        <v>0.85118861530219536</v>
      </c>
      <c r="H290">
        <f>IF($C$5&gt;$B$1,116*POWER(G290,1/3)-16,B$2*G290)</f>
        <v>93.934310776301189</v>
      </c>
      <c r="I290">
        <f>13*H290*(N290-$N$5)</f>
        <v>473.02381562829595</v>
      </c>
      <c r="J290">
        <f>13*H290*(O290-$O$5)</f>
        <v>53.581716480208755</v>
      </c>
      <c r="K290">
        <f>H290</f>
        <v>93.934310776301189</v>
      </c>
      <c r="L290">
        <f>SQRT(I290^2+J290^2)</f>
        <v>476.04887405865964</v>
      </c>
      <c r="M290">
        <f t="shared" si="4"/>
        <v>6.4626254833077779</v>
      </c>
      <c r="N290">
        <f>4*B290/(12*C290-2*B290+3)</f>
        <v>0.58519001090705469</v>
      </c>
      <c r="O290">
        <f>9*C290/(12*C290-2*B290+3)</f>
        <v>0.51221038978168232</v>
      </c>
      <c r="P290">
        <f>VLOOKUP($A290,ciexyz31_1[],2,FALSE)</f>
        <v>0.4298613</v>
      </c>
      <c r="Q290">
        <f>VLOOKUP($A290,ciexyz31_1[],3,FALSE)</f>
        <v>0.1672235</v>
      </c>
      <c r="R290">
        <f>VLOOKUP($A290,ciexyz31_1[],4,FALSE)</f>
        <v>1.813333E-5</v>
      </c>
    </row>
    <row r="291" spans="1:18" x14ac:dyDescent="0.35">
      <c r="A291" s="6">
        <v>642</v>
      </c>
      <c r="B291" s="7">
        <f>P291/(P291+Q291+R291)</f>
        <v>0.72075270663980695</v>
      </c>
      <c r="C291" s="7">
        <f>Q291/(P291+Q291+R291)</f>
        <v>0.27921895982339456</v>
      </c>
      <c r="D291">
        <f>IF(C291=0,0,B291/C291)</f>
        <v>2.5813172110363909</v>
      </c>
      <c r="E291" s="13">
        <v>1</v>
      </c>
      <c r="F291">
        <f>IF(C291=0,0,(1-B291-C291)/C291)</f>
        <v>1.0147425811057727E-4</v>
      </c>
      <c r="G291">
        <f>C291/$C$5</f>
        <v>0.8486382585356349</v>
      </c>
      <c r="H291">
        <f>IF($C$5&gt;$B$1,116*POWER(G291,1/3)-16,B$2*G291)</f>
        <v>93.824404779465539</v>
      </c>
      <c r="I291">
        <f>13*H291*(N291-$N$5)</f>
        <v>475.01498676537904</v>
      </c>
      <c r="J291">
        <f>13*H291*(O291-$O$5)</f>
        <v>53.138208550953365</v>
      </c>
      <c r="K291">
        <f>H291</f>
        <v>93.824404779465539</v>
      </c>
      <c r="L291">
        <f>SQRT(I291^2+J291^2)</f>
        <v>477.97793553648251</v>
      </c>
      <c r="M291">
        <f t="shared" si="4"/>
        <v>6.3829343692240963</v>
      </c>
      <c r="N291">
        <f>4*B291/(12*C291-2*B291+3)</f>
        <v>0.58727625125826444</v>
      </c>
      <c r="O291">
        <f>9*C291/(12*C291-2*B291+3)</f>
        <v>0.5118981734137853</v>
      </c>
      <c r="P291">
        <f>VLOOKUP($A291,ciexyz31_1[],2,FALSE)</f>
        <v>0.41209800000000002</v>
      </c>
      <c r="Q291">
        <f>VLOOKUP($A291,ciexyz31_1[],3,FALSE)</f>
        <v>0.15964639999999999</v>
      </c>
      <c r="R291">
        <f>VLOOKUP($A291,ciexyz31_1[],4,FALSE)</f>
        <v>1.6200000000000001E-5</v>
      </c>
    </row>
    <row r="292" spans="1:18" x14ac:dyDescent="0.35">
      <c r="A292" s="6">
        <v>643</v>
      </c>
      <c r="B292" s="7">
        <f>P292/(P292+Q292+R292)</f>
        <v>0.72155452248691709</v>
      </c>
      <c r="C292" s="7">
        <f>Q292/(P292+Q292+R292)</f>
        <v>0.27841951468527021</v>
      </c>
      <c r="D292">
        <f>IF(C292=0,0,B292/C292)</f>
        <v>2.5916090088102255</v>
      </c>
      <c r="E292" s="13">
        <v>1</v>
      </c>
      <c r="F292">
        <f>IF(C292=0,0,(1-B292-C292)/C292)</f>
        <v>9.3250747319370019E-5</v>
      </c>
      <c r="G292">
        <f>C292/$C$5</f>
        <v>0.84620848181043773</v>
      </c>
      <c r="H292">
        <f>IF($C$5&gt;$B$1,116*POWER(G292,1/3)-16,B$2*G292)</f>
        <v>93.719490087562349</v>
      </c>
      <c r="I292">
        <f>13*H292*(N292-$N$5)</f>
        <v>476.91732903956398</v>
      </c>
      <c r="J292">
        <f>13*H292*(O292-$O$5)</f>
        <v>52.714796024456376</v>
      </c>
      <c r="K292">
        <f>H292</f>
        <v>93.719490087562349</v>
      </c>
      <c r="L292">
        <f>SQRT(I292^2+J292^2)</f>
        <v>479.82182990994875</v>
      </c>
      <c r="M292">
        <f t="shared" si="4"/>
        <v>6.3074338397676168</v>
      </c>
      <c r="N292">
        <f>4*B292/(12*C292-2*B292+3)</f>
        <v>0.58927362354585944</v>
      </c>
      <c r="O292">
        <f>9*C292/(12*C292-2*B292+3)</f>
        <v>0.51159941506256457</v>
      </c>
      <c r="P292">
        <f>VLOOKUP($A292,ciexyz31_1[],2,FALSE)</f>
        <v>0.39464399999999999</v>
      </c>
      <c r="Q292">
        <f>VLOOKUP($A292,ciexyz31_1[],3,FALSE)</f>
        <v>0.15227760000000001</v>
      </c>
      <c r="R292">
        <f>VLOOKUP($A292,ciexyz31_1[],4,FALSE)</f>
        <v>1.42E-5</v>
      </c>
    </row>
    <row r="293" spans="1:18" x14ac:dyDescent="0.35">
      <c r="A293" s="6">
        <v>644</v>
      </c>
      <c r="B293" s="7">
        <f>P293/(P293+Q293+R293)</f>
        <v>0.72231491556020744</v>
      </c>
      <c r="C293" s="7">
        <f>Q293/(P293+Q293+R293)</f>
        <v>0.27766187036772411</v>
      </c>
      <c r="D293">
        <f>IF(C293=0,0,B293/C293)</f>
        <v>2.6014191815520182</v>
      </c>
      <c r="E293" s="13">
        <v>1</v>
      </c>
      <c r="F293">
        <f>IF(C293=0,0,(1-B293-C293)/C293)</f>
        <v>8.360554525442101E-5</v>
      </c>
      <c r="G293">
        <f>C293/$C$5</f>
        <v>0.843905751527944</v>
      </c>
      <c r="H293">
        <f>IF($C$5&gt;$B$1,116*POWER(G293,1/3)-16,B$2*G293)</f>
        <v>93.619875582752698</v>
      </c>
      <c r="I293">
        <f>13*H293*(N293-$N$5)</f>
        <v>478.72515391784532</v>
      </c>
      <c r="J293">
        <f>13*H293*(O293-$O$5)</f>
        <v>52.312761239272618</v>
      </c>
      <c r="K293">
        <f>H293</f>
        <v>93.619875582752698</v>
      </c>
      <c r="L293">
        <f>SQRT(I293^2+J293^2)</f>
        <v>481.57491419522864</v>
      </c>
      <c r="M293">
        <f t="shared" si="4"/>
        <v>6.2362607246662725</v>
      </c>
      <c r="N293">
        <f>4*B293/(12*C293-2*B293+3)</f>
        <v>0.59117553773473841</v>
      </c>
      <c r="O293">
        <f>9*C293/(12*C293-2*B293+3)</f>
        <v>0.5113151195839154</v>
      </c>
      <c r="P293">
        <f>VLOOKUP($A293,ciexyz31_1[],2,FALSE)</f>
        <v>0.37753330000000002</v>
      </c>
      <c r="Q293">
        <f>VLOOKUP($A293,ciexyz31_1[],3,FALSE)</f>
        <v>0.1451259</v>
      </c>
      <c r="R293">
        <f>VLOOKUP($A293,ciexyz31_1[],4,FALSE)</f>
        <v>1.213333E-5</v>
      </c>
    </row>
    <row r="294" spans="1:18" x14ac:dyDescent="0.35">
      <c r="A294" s="6">
        <v>645</v>
      </c>
      <c r="B294" s="7">
        <f>P294/(P294+Q294+R294)</f>
        <v>0.72303160257309473</v>
      </c>
      <c r="C294" s="7">
        <f>Q294/(P294+Q294+R294)</f>
        <v>0.2769483577483417</v>
      </c>
      <c r="D294">
        <f>IF(C294=0,0,B294/C294)</f>
        <v>2.6107091172214183</v>
      </c>
      <c r="E294" s="13">
        <v>1</v>
      </c>
      <c r="F294">
        <f>IF(C294=0,0,(1-B294-C294)/C294)</f>
        <v>7.23589001447542E-5</v>
      </c>
      <c r="G294">
        <f>C294/$C$5</f>
        <v>0.84173715199179899</v>
      </c>
      <c r="H294">
        <f>IF($C$5&gt;$B$1,116*POWER(G294,1/3)-16,B$2*G294)</f>
        <v>93.525897660091914</v>
      </c>
      <c r="I294">
        <f>13*H294*(N294-$N$5)</f>
        <v>480.43227812565539</v>
      </c>
      <c r="J294">
        <f>13*H294*(O294-$O$5)</f>
        <v>51.933499455568565</v>
      </c>
      <c r="K294">
        <f>H294</f>
        <v>93.525897660091914</v>
      </c>
      <c r="L294">
        <f>SQRT(I294^2+J294^2)</f>
        <v>483.23106505139822</v>
      </c>
      <c r="M294">
        <f t="shared" si="4"/>
        <v>6.1695709294120844</v>
      </c>
      <c r="N294">
        <f>4*B294/(12*C294-2*B294+3)</f>
        <v>0.59297485855626741</v>
      </c>
      <c r="O294">
        <f>9*C294/(12*C294-2*B294+3)</f>
        <v>0.51104637546582954</v>
      </c>
      <c r="P294">
        <f>VLOOKUP($A294,ciexyz31_1[],2,FALSE)</f>
        <v>0.36080000000000001</v>
      </c>
      <c r="Q294">
        <f>VLOOKUP($A294,ciexyz31_1[],3,FALSE)</f>
        <v>0.13819999999999999</v>
      </c>
      <c r="R294">
        <f>VLOOKUP($A294,ciexyz31_1[],4,FALSE)</f>
        <v>1.0000000000000001E-5</v>
      </c>
    </row>
    <row r="295" spans="1:18" x14ac:dyDescent="0.35">
      <c r="A295" s="6">
        <v>646</v>
      </c>
      <c r="B295" s="7">
        <f>P295/(P295+Q295+R295)</f>
        <v>0.72370191604043421</v>
      </c>
      <c r="C295" s="7">
        <f>Q295/(P295+Q295+R295)</f>
        <v>0.27628183624422575</v>
      </c>
      <c r="D295">
        <f>IF(C295=0,0,B295/C295)</f>
        <v>2.6194335678321647</v>
      </c>
      <c r="E295" s="13">
        <v>1</v>
      </c>
      <c r="F295">
        <f>IF(C295=0,0,(1-B295-C295)/C295)</f>
        <v>5.8808481805773409E-5</v>
      </c>
      <c r="G295">
        <f>C295/$C$5</f>
        <v>0.83971137391108674</v>
      </c>
      <c r="H295">
        <f>IF($C$5&gt;$B$1,116*POWER(G295,1/3)-16,B$2*G295)</f>
        <v>93.437963085923101</v>
      </c>
      <c r="I295">
        <f>13*H295*(N295-$N$5)</f>
        <v>482.03142732602191</v>
      </c>
      <c r="J295">
        <f>13*H295*(O295-$O$5)</f>
        <v>51.578727735758171</v>
      </c>
      <c r="K295">
        <f>H295</f>
        <v>93.437963085923101</v>
      </c>
      <c r="L295">
        <f>SQRT(I295^2+J295^2)</f>
        <v>484.78310829153423</v>
      </c>
      <c r="M295">
        <f t="shared" si="4"/>
        <v>6.1075716408706073</v>
      </c>
      <c r="N295">
        <f>4*B295/(12*C295-2*B295+3)</f>
        <v>0.59466323461905424</v>
      </c>
      <c r="O295">
        <f>9*C295/(12*C295-2*B295+3)</f>
        <v>0.5107945069972476</v>
      </c>
      <c r="P295">
        <f>VLOOKUP($A295,ciexyz31_1[],2,FALSE)</f>
        <v>0.34445629999999999</v>
      </c>
      <c r="Q295">
        <f>VLOOKUP($A295,ciexyz31_1[],3,FALSE)</f>
        <v>0.13150029999999999</v>
      </c>
      <c r="R295">
        <f>VLOOKUP($A295,ciexyz31_1[],4,FALSE)</f>
        <v>7.7333329999999996E-6</v>
      </c>
    </row>
    <row r="296" spans="1:18" x14ac:dyDescent="0.35">
      <c r="A296" s="6">
        <v>647</v>
      </c>
      <c r="B296" s="7">
        <f>P296/(P296+Q296+R296)</f>
        <v>0.72432801892637366</v>
      </c>
      <c r="C296" s="7">
        <f>Q296/(P296+Q296+R296)</f>
        <v>0.27566007492057054</v>
      </c>
      <c r="D296">
        <f>IF(C296=0,0,B296/C296)</f>
        <v>2.6276130815646175</v>
      </c>
      <c r="E296" s="13">
        <v>1</v>
      </c>
      <c r="F296">
        <f>IF(C296=0,0,(1-B296-C296)/C296)</f>
        <v>4.3191430820102995E-5</v>
      </c>
      <c r="G296">
        <f>C296/$C$5</f>
        <v>0.83782163674114207</v>
      </c>
      <c r="H296">
        <f>IF($C$5&gt;$B$1,116*POWER(G296,1/3)-16,B$2*G296)</f>
        <v>93.355806158433012</v>
      </c>
      <c r="I296">
        <f>13*H296*(N296-$N$5)</f>
        <v>483.52718842678269</v>
      </c>
      <c r="J296">
        <f>13*H296*(O296-$O$5)</f>
        <v>51.247375648987443</v>
      </c>
      <c r="K296">
        <f>H296</f>
        <v>93.355806158433012</v>
      </c>
      <c r="L296">
        <f>SQRT(I296^2+J296^2)</f>
        <v>486.23537043166431</v>
      </c>
      <c r="M296">
        <f t="shared" si="4"/>
        <v>6.0499956229842802</v>
      </c>
      <c r="N296">
        <f>4*B296/(12*C296-2*B296+3)</f>
        <v>0.59624493796238953</v>
      </c>
      <c r="O296">
        <f>9*C296/(12*C296-2*B296+3)</f>
        <v>0.51055884895220083</v>
      </c>
      <c r="P296">
        <f>VLOOKUP($A296,ciexyz31_1[],2,FALSE)</f>
        <v>0.3285168</v>
      </c>
      <c r="Q296">
        <f>VLOOKUP($A296,ciexyz31_1[],3,FALSE)</f>
        <v>0.12502479999999999</v>
      </c>
      <c r="R296">
        <f>VLOOKUP($A296,ciexyz31_1[],4,FALSE)</f>
        <v>5.4E-6</v>
      </c>
    </row>
    <row r="297" spans="1:18" x14ac:dyDescent="0.35">
      <c r="A297" s="6">
        <v>648</v>
      </c>
      <c r="B297" s="7">
        <f>P297/(P297+Q297+R297)</f>
        <v>0.72491440513420979</v>
      </c>
      <c r="C297" s="7">
        <f>Q297/(P297+Q297+R297)</f>
        <v>0.27507818405489931</v>
      </c>
      <c r="D297">
        <f>IF(C297=0,0,B297/C297)</f>
        <v>2.6353031507199911</v>
      </c>
      <c r="E297" s="13">
        <v>1</v>
      </c>
      <c r="F297">
        <f>IF(C297=0,0,(1-B297-C297)/C297)</f>
        <v>2.6940743833820096E-5</v>
      </c>
      <c r="G297">
        <f>C297/$C$5</f>
        <v>0.83605307900704917</v>
      </c>
      <c r="H297">
        <f>IF($C$5&gt;$B$1,116*POWER(G297,1/3)-16,B$2*G297)</f>
        <v>93.278805560607637</v>
      </c>
      <c r="I297">
        <f>13*H297*(N297-$N$5)</f>
        <v>484.93019382933443</v>
      </c>
      <c r="J297">
        <f>13*H297*(O297-$O$5)</f>
        <v>50.936846710983268</v>
      </c>
      <c r="K297">
        <f>H297</f>
        <v>93.278805560607637</v>
      </c>
      <c r="L297">
        <f>SQRT(I297^2+J297^2)</f>
        <v>487.59804679696379</v>
      </c>
      <c r="M297">
        <f t="shared" si="4"/>
        <v>5.9963339698557192</v>
      </c>
      <c r="N297">
        <f>4*B297/(12*C297-2*B297+3)</f>
        <v>0.59773082452004966</v>
      </c>
      <c r="O297">
        <f>9*C297/(12*C297-2*B297+3)</f>
        <v>0.51033762654693948</v>
      </c>
      <c r="P297">
        <f>VLOOKUP($A297,ciexyz31_1[],2,FALSE)</f>
        <v>0.3130192</v>
      </c>
      <c r="Q297">
        <f>VLOOKUP($A297,ciexyz31_1[],3,FALSE)</f>
        <v>0.1187792</v>
      </c>
      <c r="R297">
        <f>VLOOKUP($A297,ciexyz31_1[],4,FALSE)</f>
        <v>3.1999999999999999E-6</v>
      </c>
    </row>
    <row r="298" spans="1:18" x14ac:dyDescent="0.35">
      <c r="A298" s="6">
        <v>649</v>
      </c>
      <c r="B298" s="7">
        <f>P298/(P298+Q298+R298)</f>
        <v>0.72546677609818588</v>
      </c>
      <c r="C298" s="7">
        <f>Q298/(P298+Q298+R298)</f>
        <v>0.2745299779782488</v>
      </c>
      <c r="D298">
        <f>IF(C298=0,0,B298/C298)</f>
        <v>2.6425776209972418</v>
      </c>
      <c r="E298" s="13">
        <v>1</v>
      </c>
      <c r="F298">
        <f>IF(C298=0,0,(1-B298-C298)/C298)</f>
        <v>1.1823566916898097E-5</v>
      </c>
      <c r="G298">
        <f>C298/$C$5</f>
        <v>0.83438690042626229</v>
      </c>
      <c r="H298">
        <f>IF($C$5&gt;$B$1,116*POWER(G298,1/3)-16,B$2*G298)</f>
        <v>93.206163006022351</v>
      </c>
      <c r="I298">
        <f>13*H298*(N298-$N$5)</f>
        <v>486.25419683694554</v>
      </c>
      <c r="J298">
        <f>13*H298*(O298-$O$5)</f>
        <v>50.64380123709487</v>
      </c>
      <c r="K298">
        <f>H298</f>
        <v>93.206163006022351</v>
      </c>
      <c r="L298">
        <f>SQRT(I298^2+J298^2)</f>
        <v>488.88438157225409</v>
      </c>
      <c r="M298">
        <f t="shared" si="4"/>
        <v>5.9459681046394612</v>
      </c>
      <c r="N298">
        <f>4*B298/(12*C298-2*B298+3)</f>
        <v>0.5991351977765127</v>
      </c>
      <c r="O298">
        <f>9*C298/(12*C298-2*B298+3)</f>
        <v>0.51012851402579884</v>
      </c>
      <c r="P298">
        <f>VLOOKUP($A298,ciexyz31_1[],2,FALSE)</f>
        <v>0.29800110000000002</v>
      </c>
      <c r="Q298">
        <f>VLOOKUP($A298,ciexyz31_1[],3,FALSE)</f>
        <v>0.1127691</v>
      </c>
      <c r="R298">
        <f>VLOOKUP($A298,ciexyz31_1[],4,FALSE)</f>
        <v>1.3333330000000001E-6</v>
      </c>
    </row>
    <row r="299" spans="1:18" x14ac:dyDescent="0.35">
      <c r="A299" s="6">
        <v>650</v>
      </c>
      <c r="B299" s="7">
        <f>P299/(P299+Q299+R299)</f>
        <v>0.72599231754161331</v>
      </c>
      <c r="C299" s="7">
        <f>Q299/(P299+Q299+R299)</f>
        <v>0.27400768245838669</v>
      </c>
      <c r="D299">
        <f>IF(C299=0,0,B299/C299)</f>
        <v>2.6495327102803738</v>
      </c>
      <c r="E299" s="13">
        <v>1</v>
      </c>
      <c r="F299">
        <f>IF(C299=0,0,(1-B299-C299)/C299)</f>
        <v>0</v>
      </c>
      <c r="G299">
        <f>C299/$C$5</f>
        <v>0.83279947254995657</v>
      </c>
      <c r="H299">
        <f>IF($C$5&gt;$B$1,116*POWER(G299,1/3)-16,B$2*G299)</f>
        <v>93.136863835050008</v>
      </c>
      <c r="I299">
        <f>13*H299*(N299-$N$5)</f>
        <v>487.51676887348975</v>
      </c>
      <c r="J299">
        <f>13*H299*(O299-$O$5)</f>
        <v>50.363992322949173</v>
      </c>
      <c r="K299">
        <f>H299</f>
        <v>93.136863835050008</v>
      </c>
      <c r="L299">
        <f>SQRT(I299^2+J299^2)</f>
        <v>490.11134618120576</v>
      </c>
      <c r="M299">
        <f t="shared" si="4"/>
        <v>5.8981435294975535</v>
      </c>
      <c r="N299">
        <f>4*B299/(12*C299-2*B299+3)</f>
        <v>0.60047656870532173</v>
      </c>
      <c r="O299">
        <f>9*C299/(12*C299-2*B299+3)</f>
        <v>0.50992851469420175</v>
      </c>
      <c r="P299">
        <f>VLOOKUP($A299,ciexyz31_1[],2,FALSE)</f>
        <v>0.28349999999999997</v>
      </c>
      <c r="Q299">
        <f>VLOOKUP($A299,ciexyz31_1[],3,FALSE)</f>
        <v>0.107</v>
      </c>
      <c r="R299">
        <f>VLOOKUP($A299,ciexyz31_1[],4,FALSE)</f>
        <v>0</v>
      </c>
    </row>
    <row r="300" spans="1:18" x14ac:dyDescent="0.35">
      <c r="A300" s="6">
        <v>651</v>
      </c>
      <c r="B300" s="7">
        <f>P300/(P300+Q300+R300)</f>
        <v>0.72649472671358217</v>
      </c>
      <c r="C300" s="7">
        <f>Q300/(P300+Q300+R300)</f>
        <v>0.27350527328641777</v>
      </c>
      <c r="D300">
        <f>IF(C300=0,0,B300/C300)</f>
        <v>2.6562366347971245</v>
      </c>
      <c r="E300" s="13">
        <v>1</v>
      </c>
      <c r="F300">
        <f>IF(C300=0,0,(1-B300-C300)/C300)</f>
        <v>2.0296190477148837E-16</v>
      </c>
      <c r="G300">
        <f>C300/$C$5</f>
        <v>0.83127248582583968</v>
      </c>
      <c r="H300">
        <f>IF($C$5&gt;$B$1,116*POWER(G300,1/3)-16,B$2*G300)</f>
        <v>93.070120076565431</v>
      </c>
      <c r="I300">
        <f>13*H300*(N300-$N$5)</f>
        <v>488.72912259446639</v>
      </c>
      <c r="J300">
        <f>13*H300*(O300-$O$5)</f>
        <v>50.09364275523216</v>
      </c>
      <c r="K300">
        <f>H300</f>
        <v>93.070120076565431</v>
      </c>
      <c r="L300">
        <f>SQRT(I300^2+J300^2)</f>
        <v>491.28965826327527</v>
      </c>
      <c r="M300">
        <f t="shared" si="4"/>
        <v>5.852252264091736</v>
      </c>
      <c r="N300">
        <f>4*B300/(12*C300-2*B300+3)</f>
        <v>0.60176733915361813</v>
      </c>
      <c r="O300">
        <f>9*C300/(12*C300-2*B300+3)</f>
        <v>0.50973489912695735</v>
      </c>
      <c r="P300">
        <f>VLOOKUP($A300,ciexyz31_1[],2,FALSE)</f>
        <v>0.26954479999999997</v>
      </c>
      <c r="Q300">
        <f>VLOOKUP($A300,ciexyz31_1[],3,FALSE)</f>
        <v>0.1014762</v>
      </c>
      <c r="R300">
        <f>VLOOKUP($A300,ciexyz31_1[],4,FALSE)</f>
        <v>0</v>
      </c>
    </row>
    <row r="301" spans="1:18" x14ac:dyDescent="0.35">
      <c r="A301" s="6">
        <v>652</v>
      </c>
      <c r="B301" s="7">
        <f>P301/(P301+Q301+R301)</f>
        <v>0.726974970468941</v>
      </c>
      <c r="C301" s="7">
        <f>Q301/(P301+Q301+R301)</f>
        <v>0.27302502953105906</v>
      </c>
      <c r="D301">
        <f>IF(C301=0,0,B301/C301)</f>
        <v>2.6626678576596987</v>
      </c>
      <c r="E301" s="13">
        <v>1</v>
      </c>
      <c r="F301">
        <f>IF(C301=0,0,(1-B301-C301)/C301)</f>
        <v>-2.0331890935641463E-16</v>
      </c>
      <c r="G301">
        <f>C301/$C$5</f>
        <v>0.82981286709336544</v>
      </c>
      <c r="H301">
        <f>IF($C$5&gt;$B$1,116*POWER(G301,1/3)-16,B$2*G301)</f>
        <v>93.006244486811156</v>
      </c>
      <c r="I301">
        <f>13*H301*(N301-$N$5)</f>
        <v>489.88974860476543</v>
      </c>
      <c r="J301">
        <f>13*H301*(O301-$O$5)</f>
        <v>49.834855290298471</v>
      </c>
      <c r="K301">
        <f>H301</f>
        <v>93.006244486811156</v>
      </c>
      <c r="L301">
        <f>SQRT(I301^2+J301^2)</f>
        <v>492.41799174059963</v>
      </c>
      <c r="M301">
        <f t="shared" si="4"/>
        <v>5.8085279783010435</v>
      </c>
      <c r="N301">
        <f>4*B301/(12*C301-2*B301+3)</f>
        <v>0.60300468289788745</v>
      </c>
      <c r="O301">
        <f>9*C301/(12*C301-2*B301+3)</f>
        <v>0.50954929756531686</v>
      </c>
      <c r="P301">
        <f>VLOOKUP($A301,ciexyz31_1[],2,FALSE)</f>
        <v>0.25611840000000002</v>
      </c>
      <c r="Q301">
        <f>VLOOKUP($A301,ciexyz31_1[],3,FALSE)</f>
        <v>9.6188640000000006E-2</v>
      </c>
      <c r="R301">
        <f>VLOOKUP($A301,ciexyz31_1[],4,FALSE)</f>
        <v>0</v>
      </c>
    </row>
    <row r="302" spans="1:18" x14ac:dyDescent="0.35">
      <c r="A302" s="6">
        <v>653</v>
      </c>
      <c r="B302" s="7">
        <f>P302/(P302+Q302+R302)</f>
        <v>0.72743183803803246</v>
      </c>
      <c r="C302" s="7">
        <f>Q302/(P302+Q302+R302)</f>
        <v>0.27256816196196759</v>
      </c>
      <c r="D302">
        <f>IF(C302=0,0,B302/C302)</f>
        <v>2.6688070712364915</v>
      </c>
      <c r="E302" s="13">
        <v>1</v>
      </c>
      <c r="F302">
        <f>IF(C302=0,0,(1-B302-C302)/C302)</f>
        <v>-2.0365970416971699E-16</v>
      </c>
      <c r="G302">
        <f>C302/$C$5</f>
        <v>0.82842429627976299</v>
      </c>
      <c r="H302">
        <f>IF($C$5&gt;$B$1,116*POWER(G302,1/3)-16,B$2*G302)</f>
        <v>92.945408523233155</v>
      </c>
      <c r="I302">
        <f>13*H302*(N302-$N$5)</f>
        <v>490.99548017445625</v>
      </c>
      <c r="J302">
        <f>13*H302*(O302-$O$5)</f>
        <v>49.58833227553226</v>
      </c>
      <c r="K302">
        <f>H302</f>
        <v>92.945408523233155</v>
      </c>
      <c r="L302">
        <f>SQRT(I302^2+J302^2)</f>
        <v>493.49322614359505</v>
      </c>
      <c r="M302">
        <f t="shared" si="4"/>
        <v>5.767060568585328</v>
      </c>
      <c r="N302">
        <f>4*B302/(12*C302-2*B302+3)</f>
        <v>0.60418500478871873</v>
      </c>
      <c r="O302">
        <f>9*C302/(12*C302-2*B302+3)</f>
        <v>0.50937224928169222</v>
      </c>
      <c r="P302">
        <f>VLOOKUP($A302,ciexyz31_1[],2,FALSE)</f>
        <v>0.24318960000000001</v>
      </c>
      <c r="Q302">
        <f>VLOOKUP($A302,ciexyz31_1[],3,FALSE)</f>
        <v>9.1122960000000003E-2</v>
      </c>
      <c r="R302">
        <f>VLOOKUP($A302,ciexyz31_1[],4,FALSE)</f>
        <v>0</v>
      </c>
    </row>
    <row r="303" spans="1:18" x14ac:dyDescent="0.35">
      <c r="A303" s="6">
        <v>654</v>
      </c>
      <c r="B303" s="7">
        <f>P303/(P303+Q303+R303)</f>
        <v>0.72786431079265246</v>
      </c>
      <c r="C303" s="7">
        <f>Q303/(P303+Q303+R303)</f>
        <v>0.27213568920734765</v>
      </c>
      <c r="D303">
        <f>IF(C303=0,0,B303/C303)</f>
        <v>2.6746374682156175</v>
      </c>
      <c r="E303" s="13">
        <v>1</v>
      </c>
      <c r="F303">
        <f>IF(C303=0,0,(1-B303-C303)/C303)</f>
        <v>-4.0796671243632699E-16</v>
      </c>
      <c r="G303">
        <f>C303/$C$5</f>
        <v>0.82710986933118857</v>
      </c>
      <c r="H303">
        <f>IF($C$5&gt;$B$1,116*POWER(G303,1/3)-16,B$2*G303)</f>
        <v>92.887758280758121</v>
      </c>
      <c r="I303">
        <f>13*H303*(N303-$N$5)</f>
        <v>492.04361073454157</v>
      </c>
      <c r="J303">
        <f>13*H303*(O303-$O$5)</f>
        <v>49.354673405647944</v>
      </c>
      <c r="K303">
        <f>H303</f>
        <v>92.887758280758121</v>
      </c>
      <c r="L303">
        <f>SQRT(I303^2+J303^2)</f>
        <v>494.51268805932898</v>
      </c>
      <c r="M303">
        <f t="shared" si="4"/>
        <v>5.7279223619294122</v>
      </c>
      <c r="N303">
        <f>4*B303/(12*C303-2*B303+3)</f>
        <v>0.60530519463845989</v>
      </c>
      <c r="O303">
        <f>9*C303/(12*C303-2*B303+3)</f>
        <v>0.509204220804231</v>
      </c>
      <c r="P303">
        <f>VLOOKUP($A303,ciexyz31_1[],2,FALSE)</f>
        <v>0.23072719999999999</v>
      </c>
      <c r="Q303">
        <f>VLOOKUP($A303,ciexyz31_1[],3,FALSE)</f>
        <v>8.6264850000000004E-2</v>
      </c>
      <c r="R303">
        <f>VLOOKUP($A303,ciexyz31_1[],4,FALSE)</f>
        <v>0</v>
      </c>
    </row>
    <row r="304" spans="1:18" x14ac:dyDescent="0.35">
      <c r="A304" s="6">
        <v>655</v>
      </c>
      <c r="B304" s="7">
        <f>P304/(P304+Q304+R304)</f>
        <v>0.72827172827172826</v>
      </c>
      <c r="C304" s="7">
        <f>Q304/(P304+Q304+R304)</f>
        <v>0.27172827172827174</v>
      </c>
      <c r="D304">
        <f>IF(C304=0,0,B304/C304)</f>
        <v>2.6801470588235294</v>
      </c>
      <c r="E304" s="13">
        <v>1</v>
      </c>
      <c r="F304">
        <f>IF(C304=0,0,(1-B304-C304)/C304)</f>
        <v>0</v>
      </c>
      <c r="G304">
        <f>C304/$C$5</f>
        <v>0.82587159360607798</v>
      </c>
      <c r="H304">
        <f>IF($C$5&gt;$B$1,116*POWER(G304,1/3)-16,B$2*G304)</f>
        <v>92.833392101375892</v>
      </c>
      <c r="I304">
        <f>13*H304*(N304-$N$5)</f>
        <v>493.03230218770955</v>
      </c>
      <c r="J304">
        <f>13*H304*(O304-$O$5)</f>
        <v>49.134284788301677</v>
      </c>
      <c r="K304">
        <f>H304</f>
        <v>92.833392101375892</v>
      </c>
      <c r="L304">
        <f>SQRT(I304^2+J304^2)</f>
        <v>495.47454923756766</v>
      </c>
      <c r="M304">
        <f t="shared" si="4"/>
        <v>5.6911535496764403</v>
      </c>
      <c r="N304">
        <f>4*B304/(12*C304-2*B304+3)</f>
        <v>0.60636306924516525</v>
      </c>
      <c r="O304">
        <f>9*C304/(12*C304-2*B304+3)</f>
        <v>0.5090455396132253</v>
      </c>
      <c r="P304">
        <f>VLOOKUP($A304,ciexyz31_1[],2,FALSE)</f>
        <v>0.21870000000000001</v>
      </c>
      <c r="Q304">
        <f>VLOOKUP($A304,ciexyz31_1[],3,FALSE)</f>
        <v>8.1600000000000006E-2</v>
      </c>
      <c r="R304">
        <f>VLOOKUP($A304,ciexyz31_1[],4,FALSE)</f>
        <v>0</v>
      </c>
    </row>
    <row r="305" spans="1:18" x14ac:dyDescent="0.35">
      <c r="A305" s="6">
        <v>656</v>
      </c>
      <c r="B305" s="7">
        <f>P305/(P305+Q305+R305)</f>
        <v>0.7286564871003478</v>
      </c>
      <c r="C305" s="7">
        <f>Q305/(P305+Q305+R305)</f>
        <v>0.27134351289965225</v>
      </c>
      <c r="D305">
        <f>IF(C305=0,0,B305/C305)</f>
        <v>2.6853654222786529</v>
      </c>
      <c r="E305" s="13">
        <v>1</v>
      </c>
      <c r="F305">
        <f>IF(C305=0,0,(1-B305-C305)/C305)</f>
        <v>-2.0457887729855867E-16</v>
      </c>
      <c r="G305">
        <f>C305/$C$5</f>
        <v>0.82470218497250092</v>
      </c>
      <c r="H305">
        <f>IF($C$5&gt;$B$1,116*POWER(G305,1/3)-16,B$2*G305)</f>
        <v>92.781999597952066</v>
      </c>
      <c r="I305">
        <f>13*H305*(N305-$N$5)</f>
        <v>493.96715349237888</v>
      </c>
      <c r="J305">
        <f>13*H305*(O305-$O$5)</f>
        <v>48.925915032963474</v>
      </c>
      <c r="K305">
        <f>H305</f>
        <v>92.781999597952066</v>
      </c>
      <c r="L305">
        <f>SQRT(I305^2+J305^2)</f>
        <v>496.38422002635838</v>
      </c>
      <c r="M305">
        <f t="shared" si="4"/>
        <v>5.6565200971752096</v>
      </c>
      <c r="N305">
        <f>4*B305/(12*C305-2*B305+3)</f>
        <v>0.6073644186952083</v>
      </c>
      <c r="O305">
        <f>9*C305/(12*C305-2*B305+3)</f>
        <v>0.50889533719571878</v>
      </c>
      <c r="P305">
        <f>VLOOKUP($A305,ciexyz31_1[],2,FALSE)</f>
        <v>0.20709710000000001</v>
      </c>
      <c r="Q305">
        <f>VLOOKUP($A305,ciexyz31_1[],3,FALSE)</f>
        <v>7.7120640000000004E-2</v>
      </c>
      <c r="R305">
        <f>VLOOKUP($A305,ciexyz31_1[],4,FALSE)</f>
        <v>0</v>
      </c>
    </row>
    <row r="306" spans="1:18" x14ac:dyDescent="0.35">
      <c r="A306" s="6">
        <v>657</v>
      </c>
      <c r="B306" s="7">
        <f>P306/(P306+Q306+R306)</f>
        <v>0.72902003030935358</v>
      </c>
      <c r="C306" s="7">
        <f>Q306/(P306+Q306+R306)</f>
        <v>0.27097996969064636</v>
      </c>
      <c r="D306">
        <f>IF(C306=0,0,B306/C306)</f>
        <v>2.6903096606793877</v>
      </c>
      <c r="E306" s="13">
        <v>1</v>
      </c>
      <c r="F306">
        <f>IF(C306=0,0,(1-B306-C306)/C306)</f>
        <v>2.0485333766414527E-16</v>
      </c>
      <c r="G306">
        <f>C306/$C$5</f>
        <v>0.82359725758509017</v>
      </c>
      <c r="H306">
        <f>IF($C$5&gt;$B$1,116*POWER(G306,1/3)-16,B$2*G306)</f>
        <v>92.733396222493326</v>
      </c>
      <c r="I306">
        <f>13*H306*(N306-$N$5)</f>
        <v>494.85148204693837</v>
      </c>
      <c r="J306">
        <f>13*H306*(O306-$O$5)</f>
        <v>48.728821835035902</v>
      </c>
      <c r="K306">
        <f>H306</f>
        <v>92.733396222493326</v>
      </c>
      <c r="L306">
        <f>SQRT(I306^2+J306^2)</f>
        <v>497.2448967676612</v>
      </c>
      <c r="M306">
        <f t="shared" si="4"/>
        <v>5.6238767815844835</v>
      </c>
      <c r="N306">
        <f>4*B306/(12*C306-2*B306+3)</f>
        <v>0.60831262138032405</v>
      </c>
      <c r="O306">
        <f>9*C306/(12*C306-2*B306+3)</f>
        <v>0.50875310679295138</v>
      </c>
      <c r="P306">
        <f>VLOOKUP($A306,ciexyz31_1[],2,FALSE)</f>
        <v>0.19592319999999999</v>
      </c>
      <c r="Q306">
        <f>VLOOKUP($A306,ciexyz31_1[],3,FALSE)</f>
        <v>7.2825520000000005E-2</v>
      </c>
      <c r="R306">
        <f>VLOOKUP($A306,ciexyz31_1[],4,FALSE)</f>
        <v>0</v>
      </c>
    </row>
    <row r="307" spans="1:18" x14ac:dyDescent="0.35">
      <c r="A307" s="6">
        <v>658</v>
      </c>
      <c r="B307" s="7">
        <f>P307/(P307+Q307+R307)</f>
        <v>0.72936095069467233</v>
      </c>
      <c r="C307" s="7">
        <f>Q307/(P307+Q307+R307)</f>
        <v>0.27063904930532778</v>
      </c>
      <c r="D307">
        <f>IF(C307=0,0,B307/C307)</f>
        <v>2.6949582943288672</v>
      </c>
      <c r="E307" s="13">
        <v>1</v>
      </c>
      <c r="F307">
        <f>IF(C307=0,0,(1-B307-C307)/C307)</f>
        <v>-4.1022277733936039E-16</v>
      </c>
      <c r="G307">
        <f>C307/$C$5</f>
        <v>0.82256108839987785</v>
      </c>
      <c r="H307">
        <f>IF($C$5&gt;$B$1,116*POWER(G307,1/3)-16,B$2*G307)</f>
        <v>92.687777859433481</v>
      </c>
      <c r="I307">
        <f>13*H307*(N307-$N$5)</f>
        <v>495.68168649922177</v>
      </c>
      <c r="J307">
        <f>13*H307*(O307-$O$5)</f>
        <v>48.54380512333281</v>
      </c>
      <c r="K307">
        <f>H307</f>
        <v>92.687777859433481</v>
      </c>
      <c r="L307">
        <f>SQRT(I307^2+J307^2)</f>
        <v>498.05304471167011</v>
      </c>
      <c r="M307">
        <f t="shared" si="4"/>
        <v>5.5933356036481854</v>
      </c>
      <c r="N307">
        <f>4*B307/(12*C307-2*B307+3)</f>
        <v>0.60920364987637998</v>
      </c>
      <c r="O307">
        <f>9*C307/(12*C307-2*B307+3)</f>
        <v>0.50861945251854301</v>
      </c>
      <c r="P307">
        <f>VLOOKUP($A307,ciexyz31_1[],2,FALSE)</f>
        <v>0.1851708</v>
      </c>
      <c r="Q307">
        <f>VLOOKUP($A307,ciexyz31_1[],3,FALSE)</f>
        <v>6.8710080000000007E-2</v>
      </c>
      <c r="R307">
        <f>VLOOKUP($A307,ciexyz31_1[],4,FALSE)</f>
        <v>0</v>
      </c>
    </row>
    <row r="308" spans="1:18" x14ac:dyDescent="0.35">
      <c r="A308" s="6">
        <v>659</v>
      </c>
      <c r="B308" s="7">
        <f>P308/(P308+Q308+R308)</f>
        <v>0.72967778323775678</v>
      </c>
      <c r="C308" s="7">
        <f>Q308/(P308+Q308+R308)</f>
        <v>0.27032221676224316</v>
      </c>
      <c r="D308">
        <f>IF(C308=0,0,B308/C308)</f>
        <v>2.6992889891826066</v>
      </c>
      <c r="E308" s="13">
        <v>1</v>
      </c>
      <c r="F308">
        <f>IF(C308=0,0,(1-B308-C308)/C308)</f>
        <v>2.0535179052664258E-16</v>
      </c>
      <c r="G308">
        <f>C308/$C$5</f>
        <v>0.82159813009009541</v>
      </c>
      <c r="H308">
        <f>IF($C$5&gt;$B$1,116*POWER(G308,1/3)-16,B$2*G308)</f>
        <v>92.645348318798227</v>
      </c>
      <c r="I308">
        <f>13*H308*(N308-$N$5)</f>
        <v>496.45402051155219</v>
      </c>
      <c r="J308">
        <f>13*H308*(O308-$O$5)</f>
        <v>48.371697083150821</v>
      </c>
      <c r="K308">
        <f>H308</f>
        <v>92.645348318798227</v>
      </c>
      <c r="L308">
        <f>SQRT(I308^2+J308^2)</f>
        <v>498.80498750592778</v>
      </c>
      <c r="M308">
        <f t="shared" si="4"/>
        <v>5.5650135554332216</v>
      </c>
      <c r="N308">
        <f>4*B308/(12*C308-2*B308+3)</f>
        <v>0.61003331621566248</v>
      </c>
      <c r="O308">
        <f>9*C308/(12*C308-2*B308+3)</f>
        <v>0.50849500256765068</v>
      </c>
      <c r="P308">
        <f>VLOOKUP($A308,ciexyz31_1[],2,FALSE)</f>
        <v>0.1748323</v>
      </c>
      <c r="Q308">
        <f>VLOOKUP($A308,ciexyz31_1[],3,FALSE)</f>
        <v>6.4769759999999996E-2</v>
      </c>
      <c r="R308">
        <f>VLOOKUP($A308,ciexyz31_1[],4,FALSE)</f>
        <v>0</v>
      </c>
    </row>
    <row r="309" spans="1:18" x14ac:dyDescent="0.35">
      <c r="A309" s="6">
        <v>660</v>
      </c>
      <c r="B309" s="7">
        <f>P309/(P309+Q309+R309)</f>
        <v>0.72996901283753868</v>
      </c>
      <c r="C309" s="7">
        <f>Q309/(P309+Q309+R309)</f>
        <v>0.27003098716246127</v>
      </c>
      <c r="D309">
        <f>IF(C309=0,0,B309/C309)</f>
        <v>2.7032786885245899</v>
      </c>
      <c r="E309" s="13">
        <v>1</v>
      </c>
      <c r="F309">
        <f>IF(C309=0,0,(1-B309-C309)/C309)</f>
        <v>2.0557326333018268E-16</v>
      </c>
      <c r="G309">
        <f>C309/$C$5</f>
        <v>0.82071298754623212</v>
      </c>
      <c r="H309">
        <f>IF($C$5&gt;$B$1,116*POWER(G309,1/3)-16,B$2*G309)</f>
        <v>92.606318217200965</v>
      </c>
      <c r="I309">
        <f>13*H309*(N309-$N$5)</f>
        <v>497.16461351775695</v>
      </c>
      <c r="J309">
        <f>13*H309*(O309-$O$5)</f>
        <v>48.213357559013403</v>
      </c>
      <c r="K309">
        <f>H309</f>
        <v>92.606318217200965</v>
      </c>
      <c r="L309">
        <f>SQRT(I309^2+J309^2)</f>
        <v>499.49692769963451</v>
      </c>
      <c r="M309">
        <f t="shared" si="4"/>
        <v>5.5390320684393695</v>
      </c>
      <c r="N309">
        <f>4*B309/(12*C309-2*B309+3)</f>
        <v>0.61079729604593014</v>
      </c>
      <c r="O309">
        <f>9*C309/(12*C309-2*B309+3)</f>
        <v>0.50838040559311048</v>
      </c>
      <c r="P309">
        <f>VLOOKUP($A309,ciexyz31_1[],2,FALSE)</f>
        <v>0.16489999999999999</v>
      </c>
      <c r="Q309">
        <f>VLOOKUP($A309,ciexyz31_1[],3,FALSE)</f>
        <v>6.0999999999999999E-2</v>
      </c>
      <c r="R309">
        <f>VLOOKUP($A309,ciexyz31_1[],4,FALSE)</f>
        <v>0</v>
      </c>
    </row>
    <row r="310" spans="1:18" x14ac:dyDescent="0.35">
      <c r="A310" s="6">
        <v>661</v>
      </c>
      <c r="B310" s="7">
        <f>P310/(P310+Q310+R310)</f>
        <v>0.73023394914085349</v>
      </c>
      <c r="C310" s="7">
        <f>Q310/(P310+Q310+R310)</f>
        <v>0.26976605085914646</v>
      </c>
      <c r="D310">
        <f>IF(C310=0,0,B310/C310)</f>
        <v>2.7069156656859397</v>
      </c>
      <c r="E310" s="13">
        <v>1</v>
      </c>
      <c r="F310">
        <f>IF(C310=0,0,(1-B310-C310)/C310)</f>
        <v>2.05775156119411E-16</v>
      </c>
      <c r="G310">
        <f>C310/$C$5</f>
        <v>0.81990775897862278</v>
      </c>
      <c r="H310">
        <f>IF($C$5&gt;$B$1,116*POWER(G310,1/3)-16,B$2*G310)</f>
        <v>92.570787514849727</v>
      </c>
      <c r="I310">
        <f>13*H310*(N310-$N$5)</f>
        <v>497.81161031215032</v>
      </c>
      <c r="J310">
        <f>13*H310*(O310-$O$5)</f>
        <v>48.069197370451356</v>
      </c>
      <c r="K310">
        <f>H310</f>
        <v>92.570787514849727</v>
      </c>
      <c r="L310">
        <f>SQRT(I310^2+J310^2)</f>
        <v>500.12703096055071</v>
      </c>
      <c r="M310">
        <f t="shared" si="4"/>
        <v>5.5154393434033882</v>
      </c>
      <c r="N310">
        <f>4*B310/(12*C310-2*B310+3)</f>
        <v>0.61149343381843635</v>
      </c>
      <c r="O310">
        <f>9*C310/(12*C310-2*B310+3)</f>
        <v>0.50827598492723447</v>
      </c>
      <c r="P310">
        <f>VLOOKUP($A310,ciexyz31_1[],2,FALSE)</f>
        <v>0.1553667</v>
      </c>
      <c r="Q310">
        <f>VLOOKUP($A310,ciexyz31_1[],3,FALSE)</f>
        <v>5.7396210000000003E-2</v>
      </c>
      <c r="R310">
        <f>VLOOKUP($A310,ciexyz31_1[],4,FALSE)</f>
        <v>0</v>
      </c>
    </row>
    <row r="311" spans="1:18" x14ac:dyDescent="0.35">
      <c r="A311" s="6">
        <v>662</v>
      </c>
      <c r="B311" s="7">
        <f>P311/(P311+Q311+R311)</f>
        <v>0.73047416530226228</v>
      </c>
      <c r="C311" s="7">
        <f>Q311/(P311+Q311+R311)</f>
        <v>0.26952583469773767</v>
      </c>
      <c r="D311">
        <f>IF(C311=0,0,B311/C311)</f>
        <v>2.7102194716193329</v>
      </c>
      <c r="E311" s="13">
        <v>1</v>
      </c>
      <c r="F311">
        <f>IF(C311=0,0,(1-B311-C311)/C311)</f>
        <v>2.0595855419021832E-16</v>
      </c>
      <c r="G311">
        <f>C311/$C$5</f>
        <v>0.81917766305312045</v>
      </c>
      <c r="H311">
        <f>IF($C$5&gt;$B$1,116*POWER(G311,1/3)-16,B$2*G311)</f>
        <v>92.538551925558735</v>
      </c>
      <c r="I311">
        <f>13*H311*(N311-$N$5)</f>
        <v>498.39869920944511</v>
      </c>
      <c r="J311">
        <f>13*H311*(O311-$O$5)</f>
        <v>47.938392404265372</v>
      </c>
      <c r="K311">
        <f>H311</f>
        <v>92.538551925558735</v>
      </c>
      <c r="L311">
        <f>SQRT(I311^2+J311^2)</f>
        <v>500.69886442848286</v>
      </c>
      <c r="M311">
        <f t="shared" si="4"/>
        <v>5.4940833332887893</v>
      </c>
      <c r="N311">
        <f>4*B311/(12*C311-2*B311+3)</f>
        <v>0.61212555292439275</v>
      </c>
      <c r="O311">
        <f>9*C311/(12*C311-2*B311+3)</f>
        <v>0.50818116706134109</v>
      </c>
      <c r="P311">
        <f>VLOOKUP($A311,ciexyz31_1[],2,FALSE)</f>
        <v>0.14623</v>
      </c>
      <c r="Q311">
        <f>VLOOKUP($A311,ciexyz31_1[],3,FALSE)</f>
        <v>5.3955040000000003E-2</v>
      </c>
      <c r="R311">
        <f>VLOOKUP($A311,ciexyz31_1[],4,FALSE)</f>
        <v>0</v>
      </c>
    </row>
    <row r="312" spans="1:18" x14ac:dyDescent="0.35">
      <c r="A312" s="6">
        <v>663</v>
      </c>
      <c r="B312" s="7">
        <f>P312/(P312+Q312+R312)</f>
        <v>0.73069330672388766</v>
      </c>
      <c r="C312" s="7">
        <f>Q312/(P312+Q312+R312)</f>
        <v>0.26930669327611223</v>
      </c>
      <c r="D312">
        <f>IF(C312=0,0,B312/C312)</f>
        <v>2.7132385676531601</v>
      </c>
      <c r="E312" s="13">
        <v>1</v>
      </c>
      <c r="F312">
        <f>IF(C312=0,0,(1-B312-C312)/C312)</f>
        <v>4.1225229537346758E-16</v>
      </c>
      <c r="G312">
        <f>C312/$C$5</f>
        <v>0.81851162019364243</v>
      </c>
      <c r="H312">
        <f>IF($C$5&gt;$B$1,116*POWER(G312,1/3)-16,B$2*G312)</f>
        <v>92.509127731000973</v>
      </c>
      <c r="I312">
        <f>13*H312*(N312-$N$5)</f>
        <v>498.93466408759451</v>
      </c>
      <c r="J312">
        <f>13*H312*(O312-$O$5)</f>
        <v>47.818983709673539</v>
      </c>
      <c r="K312">
        <f>H312</f>
        <v>92.509127731000973</v>
      </c>
      <c r="L312">
        <f>SQRT(I312^2+J312^2)</f>
        <v>501.22096347940874</v>
      </c>
      <c r="M312">
        <f t="shared" si="4"/>
        <v>5.4746302166575855</v>
      </c>
      <c r="N312">
        <f>4*B312/(12*C312-2*B312+3)</f>
        <v>0.61270299212430002</v>
      </c>
      <c r="O312">
        <f>9*C312/(12*C312-2*B312+3)</f>
        <v>0.50809455118135505</v>
      </c>
      <c r="P312">
        <f>VLOOKUP($A312,ciexyz31_1[],2,FALSE)</f>
        <v>0.13749</v>
      </c>
      <c r="Q312">
        <f>VLOOKUP($A312,ciexyz31_1[],3,FALSE)</f>
        <v>5.0673759999999998E-2</v>
      </c>
      <c r="R312">
        <f>VLOOKUP($A312,ciexyz31_1[],4,FALSE)</f>
        <v>0</v>
      </c>
    </row>
    <row r="313" spans="1:18" x14ac:dyDescent="0.35">
      <c r="A313" s="6">
        <v>664</v>
      </c>
      <c r="B313" s="7">
        <f>P313/(P313+Q313+R313)</f>
        <v>0.73089625224290145</v>
      </c>
      <c r="C313" s="7">
        <f>Q313/(P313+Q313+R313)</f>
        <v>0.26910374775709855</v>
      </c>
      <c r="D313">
        <f>IF(C313=0,0,B313/C313)</f>
        <v>2.7160389193190695</v>
      </c>
      <c r="E313" s="13">
        <v>1</v>
      </c>
      <c r="F313">
        <f>IF(C313=0,0,(1-B313-C313)/C313)</f>
        <v>0</v>
      </c>
      <c r="G313">
        <f>C313/$C$5</f>
        <v>0.81789480200929598</v>
      </c>
      <c r="H313">
        <f>IF($C$5&gt;$B$1,116*POWER(G313,1/3)-16,B$2*G313)</f>
        <v>92.481863926338889</v>
      </c>
      <c r="I313">
        <f>13*H313*(N313-$N$5)</f>
        <v>499.43134386811528</v>
      </c>
      <c r="J313">
        <f>13*H313*(O313-$O$5)</f>
        <v>47.708332271768469</v>
      </c>
      <c r="K313">
        <f>H313</f>
        <v>92.481863926338889</v>
      </c>
      <c r="L313">
        <f>SQRT(I313^2+J313^2)</f>
        <v>501.7048457071798</v>
      </c>
      <c r="M313">
        <f t="shared" si="4"/>
        <v>5.4566396709068439</v>
      </c>
      <c r="N313">
        <f>4*B313/(12*C313-2*B313+3)</f>
        <v>0.61323841784006705</v>
      </c>
      <c r="O313">
        <f>9*C313/(12*C313-2*B313+3)</f>
        <v>0.50801423732398987</v>
      </c>
      <c r="P313">
        <f>VLOOKUP($A313,ciexyz31_1[],2,FALSE)</f>
        <v>0.1291467</v>
      </c>
      <c r="Q313">
        <f>VLOOKUP($A313,ciexyz31_1[],3,FALSE)</f>
        <v>4.7549649999999999E-2</v>
      </c>
      <c r="R313">
        <f>VLOOKUP($A313,ciexyz31_1[],4,FALSE)</f>
        <v>0</v>
      </c>
    </row>
    <row r="314" spans="1:18" x14ac:dyDescent="0.35">
      <c r="A314" s="6">
        <v>665</v>
      </c>
      <c r="B314" s="7">
        <f>P314/(P314+Q314+R314)</f>
        <v>0.73108939558450958</v>
      </c>
      <c r="C314" s="7">
        <f>Q314/(P314+Q314+R314)</f>
        <v>0.26891060441549042</v>
      </c>
      <c r="D314">
        <f>IF(C314=0,0,B314/C314)</f>
        <v>2.7187079407806189</v>
      </c>
      <c r="E314" s="13">
        <v>1</v>
      </c>
      <c r="F314">
        <f>IF(C314=0,0,(1-B314-C314)/C314)</f>
        <v>0</v>
      </c>
      <c r="G314">
        <f>C314/$C$5</f>
        <v>0.81730777586617964</v>
      </c>
      <c r="H314">
        <f>IF($C$5&gt;$B$1,116*POWER(G314,1/3)-16,B$2*G314)</f>
        <v>92.455904217958633</v>
      </c>
      <c r="I314">
        <f>13*H314*(N314-$N$5)</f>
        <v>499.90432568840151</v>
      </c>
      <c r="J314">
        <f>13*H314*(O314-$O$5)</f>
        <v>47.602964647920096</v>
      </c>
      <c r="K314">
        <f>H314</f>
        <v>92.455904217958633</v>
      </c>
      <c r="L314">
        <f>SQRT(I314^2+J314^2)</f>
        <v>502.16568688556026</v>
      </c>
      <c r="M314">
        <f t="shared" si="4"/>
        <v>5.4395402260973054</v>
      </c>
      <c r="N314">
        <f>4*B314/(12*C314-2*B314+3)</f>
        <v>0.6137485757690847</v>
      </c>
      <c r="O314">
        <f>9*C314/(12*C314-2*B314+3)</f>
        <v>0.50793771363463736</v>
      </c>
      <c r="P314">
        <f>VLOOKUP($A314,ciexyz31_1[],2,FALSE)</f>
        <v>0.1212</v>
      </c>
      <c r="Q314">
        <f>VLOOKUP($A314,ciexyz31_1[],3,FALSE)</f>
        <v>4.4580000000000002E-2</v>
      </c>
      <c r="R314">
        <f>VLOOKUP($A314,ciexyz31_1[],4,FALSE)</f>
        <v>0</v>
      </c>
    </row>
    <row r="315" spans="1:18" x14ac:dyDescent="0.35">
      <c r="A315" s="6">
        <v>666</v>
      </c>
      <c r="B315" s="7">
        <f>P315/(P315+Q315+R315)</f>
        <v>0.7312796359190783</v>
      </c>
      <c r="C315" s="7">
        <f>Q315/(P315+Q315+R315)</f>
        <v>0.26872036408092181</v>
      </c>
      <c r="D315">
        <f>IF(C315=0,0,B315/C315)</f>
        <v>2.7213405966466406</v>
      </c>
      <c r="E315" s="13">
        <v>1</v>
      </c>
      <c r="F315">
        <f>IF(C315=0,0,(1-B315-C315)/C315)</f>
        <v>-4.1315180128694175E-16</v>
      </c>
      <c r="G315">
        <f>C315/$C$5</f>
        <v>0.81672957291630244</v>
      </c>
      <c r="H315">
        <f>IF($C$5&gt;$B$1,116*POWER(G315,1/3)-16,B$2*G315)</f>
        <v>92.430322538151074</v>
      </c>
      <c r="I315">
        <f>13*H315*(N315-$N$5)</f>
        <v>500.37047656764707</v>
      </c>
      <c r="J315">
        <f>13*H315*(O315-$O$5)</f>
        <v>47.499122898750684</v>
      </c>
      <c r="K315">
        <f>H315</f>
        <v>92.430322538151074</v>
      </c>
      <c r="L315">
        <f>SQRT(I315^2+J315^2)</f>
        <v>502.61991653403953</v>
      </c>
      <c r="M315">
        <f t="shared" si="4"/>
        <v>5.4227188862149269</v>
      </c>
      <c r="N315">
        <f>4*B315/(12*C315-2*B315+3)</f>
        <v>0.61425163221829671</v>
      </c>
      <c r="O315">
        <f>9*C315/(12*C315-2*B315+3)</f>
        <v>0.50786225516725558</v>
      </c>
      <c r="P315">
        <f>VLOOKUP($A315,ciexyz31_1[],2,FALSE)</f>
        <v>0.1136397</v>
      </c>
      <c r="Q315">
        <f>VLOOKUP($A315,ciexyz31_1[],3,FALSE)</f>
        <v>4.1758719999999999E-2</v>
      </c>
      <c r="R315">
        <f>VLOOKUP($A315,ciexyz31_1[],4,FALSE)</f>
        <v>0</v>
      </c>
    </row>
    <row r="316" spans="1:18" x14ac:dyDescent="0.35">
      <c r="A316" s="6">
        <v>667</v>
      </c>
      <c r="B316" s="7">
        <f>P316/(P316+Q316+R316)</f>
        <v>0.73146705090128505</v>
      </c>
      <c r="C316" s="7">
        <f>Q316/(P316+Q316+R316)</f>
        <v>0.26853294909871495</v>
      </c>
      <c r="D316">
        <f>IF(C316=0,0,B316/C316)</f>
        <v>2.7239378011388529</v>
      </c>
      <c r="E316" s="13">
        <v>1</v>
      </c>
      <c r="F316">
        <f>IF(C316=0,0,(1-B316-C316)/C316)</f>
        <v>0</v>
      </c>
      <c r="G316">
        <f>C316/$C$5</f>
        <v>0.81615995714155665</v>
      </c>
      <c r="H316">
        <f>IF($C$5&gt;$B$1,116*POWER(G316,1/3)-16,B$2*G316)</f>
        <v>92.405108975630185</v>
      </c>
      <c r="I316">
        <f>13*H316*(N316-$N$5)</f>
        <v>500.82997456961073</v>
      </c>
      <c r="J316">
        <f>13*H316*(O316-$O$5)</f>
        <v>47.396767173179477</v>
      </c>
      <c r="K316">
        <f>H316</f>
        <v>92.405108975630185</v>
      </c>
      <c r="L316">
        <f>SQRT(I316^2+J316^2)</f>
        <v>503.06770614487419</v>
      </c>
      <c r="M316">
        <f t="shared" si="4"/>
        <v>5.4061678039013987</v>
      </c>
      <c r="N316">
        <f>4*B316/(12*C316-2*B316+3)</f>
        <v>0.61474776806400788</v>
      </c>
      <c r="O316">
        <f>9*C316/(12*C316-2*B316+3)</f>
        <v>0.50778783479039868</v>
      </c>
      <c r="P316">
        <f>VLOOKUP($A316,ciexyz31_1[],2,FALSE)</f>
        <v>0.106465</v>
      </c>
      <c r="Q316">
        <f>VLOOKUP($A316,ciexyz31_1[],3,FALSE)</f>
        <v>3.9084960000000002E-2</v>
      </c>
      <c r="R316">
        <f>VLOOKUP($A316,ciexyz31_1[],4,FALSE)</f>
        <v>0</v>
      </c>
    </row>
    <row r="317" spans="1:18" x14ac:dyDescent="0.35">
      <c r="A317" s="6">
        <v>668</v>
      </c>
      <c r="B317" s="7">
        <f>P317/(P317+Q317+R317)</f>
        <v>0.73164997092201434</v>
      </c>
      <c r="C317" s="7">
        <f>Q317/(P317+Q317+R317)</f>
        <v>0.26835002907798566</v>
      </c>
      <c r="D317">
        <f>IF(C317=0,0,B317/C317)</f>
        <v>2.7264762125641071</v>
      </c>
      <c r="E317" s="13">
        <v>1</v>
      </c>
      <c r="F317">
        <f>IF(C317=0,0,(1-B317-C317)/C317)</f>
        <v>0</v>
      </c>
      <c r="G317">
        <f>C317/$C$5</f>
        <v>0.81560400303320668</v>
      </c>
      <c r="H317">
        <f>IF($C$5&gt;$B$1,116*POWER(G317,1/3)-16,B$2*G317)</f>
        <v>92.380488820016907</v>
      </c>
      <c r="I317">
        <f>13*H317*(N317-$N$5)</f>
        <v>501.27871077558729</v>
      </c>
      <c r="J317">
        <f>13*H317*(O317-$O$5)</f>
        <v>47.29681252376249</v>
      </c>
      <c r="K317">
        <f>H317</f>
        <v>92.380488820016907</v>
      </c>
      <c r="L317">
        <f>SQRT(I317^2+J317^2)</f>
        <v>503.50504898336703</v>
      </c>
      <c r="M317">
        <f t="shared" si="4"/>
        <v>5.3900332085352938</v>
      </c>
      <c r="N317">
        <f>4*B317/(12*C317-2*B317+3)</f>
        <v>0.61523253237022824</v>
      </c>
      <c r="O317">
        <f>9*C317/(12*C317-2*B317+3)</f>
        <v>0.50771512014446574</v>
      </c>
      <c r="P317">
        <f>VLOOKUP($A317,ciexyz31_1[],2,FALSE)</f>
        <v>9.9690440000000005E-2</v>
      </c>
      <c r="Q317">
        <f>VLOOKUP($A317,ciexyz31_1[],3,FALSE)</f>
        <v>3.656384E-2</v>
      </c>
      <c r="R317">
        <f>VLOOKUP($A317,ciexyz31_1[],4,FALSE)</f>
        <v>0</v>
      </c>
    </row>
    <row r="318" spans="1:18" x14ac:dyDescent="0.35">
      <c r="A318" s="6">
        <v>669</v>
      </c>
      <c r="B318" s="7">
        <f>P318/(P318+Q318+R318)</f>
        <v>0.73182633348464288</v>
      </c>
      <c r="C318" s="7">
        <f>Q318/(P318+Q318+R318)</f>
        <v>0.26817366651535718</v>
      </c>
      <c r="D318">
        <f>IF(C318=0,0,B318/C318)</f>
        <v>2.728926903949886</v>
      </c>
      <c r="E318" s="13">
        <v>1</v>
      </c>
      <c r="F318">
        <f>IF(C318=0,0,(1-B318-C318)/C318)</f>
        <v>-2.0699702529546813E-16</v>
      </c>
      <c r="G318">
        <f>C318/$C$5</f>
        <v>0.81506797919687923</v>
      </c>
      <c r="H318">
        <f>IF($C$5&gt;$B$1,116*POWER(G318,1/3)-16,B$2*G318)</f>
        <v>92.356740670744287</v>
      </c>
      <c r="I318">
        <f>13*H318*(N318-$N$5)</f>
        <v>501.71160263775494</v>
      </c>
      <c r="J318">
        <f>13*H318*(O318-$O$5)</f>
        <v>47.200390731668797</v>
      </c>
      <c r="K318">
        <f>H318</f>
        <v>92.356740670744287</v>
      </c>
      <c r="L318">
        <f>SQRT(I318^2+J318^2)</f>
        <v>503.92698787281347</v>
      </c>
      <c r="M318">
        <f t="shared" si="4"/>
        <v>5.3744952523616956</v>
      </c>
      <c r="N318">
        <f>4*B318/(12*C318-2*B318+3)</f>
        <v>0.61570041294307543</v>
      </c>
      <c r="O318">
        <f>9*C318/(12*C318-2*B318+3)</f>
        <v>0.50764493805853872</v>
      </c>
      <c r="P318">
        <f>VLOOKUP($A318,ciexyz31_1[],2,FALSE)</f>
        <v>9.3330609999999994E-2</v>
      </c>
      <c r="Q318">
        <f>VLOOKUP($A318,ciexyz31_1[],3,FALSE)</f>
        <v>3.4200479999999998E-2</v>
      </c>
      <c r="R318">
        <f>VLOOKUP($A318,ciexyz31_1[],4,FALSE)</f>
        <v>0</v>
      </c>
    </row>
    <row r="319" spans="1:18" x14ac:dyDescent="0.35">
      <c r="A319" s="6">
        <v>670</v>
      </c>
      <c r="B319" s="7">
        <f>P319/(P319+Q319+R319)</f>
        <v>0.73199329983249584</v>
      </c>
      <c r="C319" s="7">
        <f>Q319/(P319+Q319+R319)</f>
        <v>0.26800670016750416</v>
      </c>
      <c r="D319">
        <f>IF(C319=0,0,B319/C319)</f>
        <v>2.7312500000000002</v>
      </c>
      <c r="E319" s="13">
        <v>1</v>
      </c>
      <c r="F319">
        <f>IF(C319=0,0,(1-B319-C319)/C319)</f>
        <v>0</v>
      </c>
      <c r="G319">
        <f>C319/$C$5</f>
        <v>0.81456051354782133</v>
      </c>
      <c r="H319">
        <f>IF($C$5&gt;$B$1,116*POWER(G319,1/3)-16,B$2*G319)</f>
        <v>92.334248174867966</v>
      </c>
      <c r="I319">
        <f>13*H319*(N319-$N$5)</f>
        <v>502.12165035323011</v>
      </c>
      <c r="J319">
        <f>13*H319*(O319-$O$5)</f>
        <v>47.109060450481195</v>
      </c>
      <c r="K319">
        <f>H319</f>
        <v>92.334248174867966</v>
      </c>
      <c r="L319">
        <f>SQRT(I319^2+J319^2)</f>
        <v>504.32669504000933</v>
      </c>
      <c r="M319">
        <f t="shared" si="4"/>
        <v>5.3598015943629269</v>
      </c>
      <c r="N319">
        <f>4*B319/(12*C319-2*B319+3)</f>
        <v>0.61614381388790984</v>
      </c>
      <c r="O319">
        <f>9*C319/(12*C319-2*B319+3)</f>
        <v>0.50757842791681351</v>
      </c>
      <c r="P319">
        <f>VLOOKUP($A319,ciexyz31_1[],2,FALSE)</f>
        <v>8.7400000000000005E-2</v>
      </c>
      <c r="Q319">
        <f>VLOOKUP($A319,ciexyz31_1[],3,FALSE)</f>
        <v>3.2000000000000001E-2</v>
      </c>
      <c r="R319">
        <f>VLOOKUP($A319,ciexyz31_1[],4,FALSE)</f>
        <v>0</v>
      </c>
    </row>
    <row r="320" spans="1:18" x14ac:dyDescent="0.35">
      <c r="A320" s="6">
        <v>671</v>
      </c>
      <c r="B320" s="7">
        <f>P320/(P320+Q320+R320)</f>
        <v>0.732150422161567</v>
      </c>
      <c r="C320" s="7">
        <f>Q320/(P320+Q320+R320)</f>
        <v>0.26784957783843305</v>
      </c>
      <c r="D320">
        <f>IF(C320=0,0,B320/C320)</f>
        <v>2.7334387758609813</v>
      </c>
      <c r="E320" s="13">
        <v>1</v>
      </c>
      <c r="F320">
        <f>IF(C320=0,0,(1-B320-C320)/C320)</f>
        <v>-2.07247484499461E-16</v>
      </c>
      <c r="G320">
        <f>C320/$C$5</f>
        <v>0.81408296710969874</v>
      </c>
      <c r="H320">
        <f>IF($C$5&gt;$B$1,116*POWER(G320,1/3)-16,B$2*G320)</f>
        <v>92.313073260377365</v>
      </c>
      <c r="I320">
        <f>13*H320*(N320-$N$5)</f>
        <v>502.50771748219393</v>
      </c>
      <c r="J320">
        <f>13*H320*(O320-$O$5)</f>
        <v>47.023074257384906</v>
      </c>
      <c r="K320">
        <f>H320</f>
        <v>92.313073260377365</v>
      </c>
      <c r="L320">
        <f>SQRT(I320^2+J320^2)</f>
        <v>504.70305689759795</v>
      </c>
      <c r="M320">
        <f t="shared" si="4"/>
        <v>5.3459888544487155</v>
      </c>
      <c r="N320">
        <f>4*B320/(12*C320-2*B320+3)</f>
        <v>0.61656147133330474</v>
      </c>
      <c r="O320">
        <f>9*C320/(12*C320-2*B320+3)</f>
        <v>0.50751577930000435</v>
      </c>
      <c r="P320">
        <f>VLOOKUP($A320,ciexyz31_1[],2,FALSE)</f>
        <v>8.1900959999999995E-2</v>
      </c>
      <c r="Q320">
        <f>VLOOKUP($A320,ciexyz31_1[],3,FALSE)</f>
        <v>2.9962610000000001E-2</v>
      </c>
      <c r="R320">
        <f>VLOOKUP($A320,ciexyz31_1[],4,FALSE)</f>
        <v>0</v>
      </c>
    </row>
    <row r="321" spans="1:18" x14ac:dyDescent="0.35">
      <c r="A321" s="6">
        <v>672</v>
      </c>
      <c r="B321" s="7">
        <f>P321/(P321+Q321+R321)</f>
        <v>0.73229983108462438</v>
      </c>
      <c r="C321" s="7">
        <f>Q321/(P321+Q321+R321)</f>
        <v>0.26770016891537562</v>
      </c>
      <c r="D321">
        <f>IF(C321=0,0,B321/C321)</f>
        <v>2.7355224841718955</v>
      </c>
      <c r="E321" s="13">
        <v>1</v>
      </c>
      <c r="F321">
        <f>IF(C321=0,0,(1-B321-C321)/C321)</f>
        <v>0</v>
      </c>
      <c r="G321">
        <f>C321/$C$5</f>
        <v>0.81362886424951564</v>
      </c>
      <c r="H321">
        <f>IF($C$5&gt;$B$1,116*POWER(G321,1/3)-16,B$2*G321)</f>
        <v>92.292930176475409</v>
      </c>
      <c r="I321">
        <f>13*H321*(N321-$N$5)</f>
        <v>502.87500747158555</v>
      </c>
      <c r="J321">
        <f>13*H321*(O321-$O$5)</f>
        <v>46.941272754245908</v>
      </c>
      <c r="K321">
        <f>H321</f>
        <v>92.292930176475409</v>
      </c>
      <c r="L321">
        <f>SQRT(I321^2+J321^2)</f>
        <v>505.06114107832104</v>
      </c>
      <c r="M321">
        <f t="shared" si="4"/>
        <v>5.3328673252312839</v>
      </c>
      <c r="N321">
        <f>4*B321/(12*C321-2*B321+3)</f>
        <v>0.61695898423364026</v>
      </c>
      <c r="O321">
        <f>9*C321/(12*C321-2*B321+3)</f>
        <v>0.50745615236495389</v>
      </c>
      <c r="P321">
        <f>VLOOKUP($A321,ciexyz31_1[],2,FALSE)</f>
        <v>7.6804280000000003E-2</v>
      </c>
      <c r="Q321">
        <f>VLOOKUP($A321,ciexyz31_1[],3,FALSE)</f>
        <v>2.807664E-2</v>
      </c>
      <c r="R321">
        <f>VLOOKUP($A321,ciexyz31_1[],4,FALSE)</f>
        <v>0</v>
      </c>
    </row>
    <row r="322" spans="1:18" x14ac:dyDescent="0.35">
      <c r="A322" s="6">
        <v>673</v>
      </c>
      <c r="B322" s="7">
        <f>P322/(P322+Q322+R322)</f>
        <v>0.73244282287101425</v>
      </c>
      <c r="C322" s="7">
        <f>Q322/(P322+Q322+R322)</f>
        <v>0.26755717712898586</v>
      </c>
      <c r="D322">
        <f>IF(C322=0,0,B322/C322)</f>
        <v>2.7375188762658871</v>
      </c>
      <c r="E322" s="13">
        <v>1</v>
      </c>
      <c r="F322">
        <f>IF(C322=0,0,(1-B322-C322)/C322)</f>
        <v>-4.1494795114015289E-16</v>
      </c>
      <c r="G322">
        <f>C322/$C$5</f>
        <v>0.81319426517836568</v>
      </c>
      <c r="H322">
        <f>IF($C$5&gt;$B$1,116*POWER(G322,1/3)-16,B$2*G322)</f>
        <v>92.27364522107213</v>
      </c>
      <c r="I322">
        <f>13*H322*(N322-$N$5)</f>
        <v>503.22668269225562</v>
      </c>
      <c r="J322">
        <f>13*H322*(O322-$O$5)</f>
        <v>46.862951271337167</v>
      </c>
      <c r="K322">
        <f>H322</f>
        <v>92.27364522107213</v>
      </c>
      <c r="L322">
        <f>SQRT(I322^2+J322^2)</f>
        <v>505.4040268689119</v>
      </c>
      <c r="M322">
        <f t="shared" si="4"/>
        <v>5.3203213286941962</v>
      </c>
      <c r="N322">
        <f>4*B322/(12*C322-2*B322+3)</f>
        <v>0.61733975205041569</v>
      </c>
      <c r="O322">
        <f>9*C322/(12*C322-2*B322+3)</f>
        <v>0.50739903719243773</v>
      </c>
      <c r="P322">
        <f>VLOOKUP($A322,ciexyz31_1[],2,FALSE)</f>
        <v>7.2077119999999995E-2</v>
      </c>
      <c r="Q322">
        <f>VLOOKUP($A322,ciexyz31_1[],3,FALSE)</f>
        <v>2.632936E-2</v>
      </c>
      <c r="R322">
        <f>VLOOKUP($A322,ciexyz31_1[],4,FALSE)</f>
        <v>0</v>
      </c>
    </row>
    <row r="323" spans="1:18" x14ac:dyDescent="0.35">
      <c r="A323" s="6">
        <v>674</v>
      </c>
      <c r="B323" s="7">
        <f>P323/(P323+Q323+R323)</f>
        <v>0.732581493590162</v>
      </c>
      <c r="C323" s="7">
        <f>Q323/(P323+Q323+R323)</f>
        <v>0.26741850640983805</v>
      </c>
      <c r="D323">
        <f>IF(C323=0,0,B323/C323)</f>
        <v>2.7394569785960448</v>
      </c>
      <c r="E323" s="13">
        <v>1</v>
      </c>
      <c r="F323">
        <f>IF(C323=0,0,(1-B323-C323)/C323)</f>
        <v>-2.075815618616275E-16</v>
      </c>
      <c r="G323">
        <f>C323/$C$5</f>
        <v>0.81277279925183288</v>
      </c>
      <c r="H323">
        <f>IF($C$5&gt;$B$1,116*POWER(G323,1/3)-16,B$2*G323)</f>
        <v>92.254936473702017</v>
      </c>
      <c r="I323">
        <f>13*H323*(N323-$N$5)</f>
        <v>503.56788058398251</v>
      </c>
      <c r="J323">
        <f>13*H323*(O323-$O$5)</f>
        <v>46.786965390290391</v>
      </c>
      <c r="K323">
        <f>H323</f>
        <v>92.254936473702017</v>
      </c>
      <c r="L323">
        <f>SQRT(I323^2+J323^2)</f>
        <v>505.73672052390691</v>
      </c>
      <c r="M323">
        <f t="shared" si="4"/>
        <v>5.3081656184739492</v>
      </c>
      <c r="N323">
        <f>4*B323/(12*C323-2*B323+3)</f>
        <v>0.61770932039270443</v>
      </c>
      <c r="O323">
        <f>9*C323/(12*C323-2*B323+3)</f>
        <v>0.5073436019410944</v>
      </c>
      <c r="P323">
        <f>VLOOKUP($A323,ciexyz31_1[],2,FALSE)</f>
        <v>6.7686640000000006E-2</v>
      </c>
      <c r="Q323">
        <f>VLOOKUP($A323,ciexyz31_1[],3,FALSE)</f>
        <v>2.4708049999999999E-2</v>
      </c>
      <c r="R323">
        <f>VLOOKUP($A323,ciexyz31_1[],4,FALSE)</f>
        <v>0</v>
      </c>
    </row>
    <row r="324" spans="1:18" x14ac:dyDescent="0.35">
      <c r="A324" s="6">
        <v>675</v>
      </c>
      <c r="B324" s="7">
        <f>P324/(P324+Q324+R324)</f>
        <v>0.73271889400921664</v>
      </c>
      <c r="C324" s="7">
        <f>Q324/(P324+Q324+R324)</f>
        <v>0.26728110599078336</v>
      </c>
      <c r="D324">
        <f>IF(C324=0,0,B324/C324)</f>
        <v>2.7413793103448283</v>
      </c>
      <c r="E324" s="13">
        <v>1</v>
      </c>
      <c r="F324">
        <f>IF(C324=0,0,(1-B324-C324)/C324)</f>
        <v>0</v>
      </c>
      <c r="G324">
        <f>C324/$C$5</f>
        <v>0.81235519418510538</v>
      </c>
      <c r="H324">
        <f>IF($C$5&gt;$B$1,116*POWER(G324,1/3)-16,B$2*G324)</f>
        <v>92.236392728612117</v>
      </c>
      <c r="I324">
        <f>13*H324*(N324-$N$5)</f>
        <v>503.90609863347811</v>
      </c>
      <c r="J324">
        <f>13*H324*(O324-$O$5)</f>
        <v>46.711645264475386</v>
      </c>
      <c r="K324">
        <f>H324</f>
        <v>92.236392728612117</v>
      </c>
      <c r="L324">
        <f>SQRT(I324^2+J324^2)</f>
        <v>506.06653124201642</v>
      </c>
      <c r="M324">
        <f t="shared" si="4"/>
        <v>5.296132084822383</v>
      </c>
      <c r="N324">
        <f>4*B324/(12*C324-2*B324+3)</f>
        <v>0.61807580174927124</v>
      </c>
      <c r="O324">
        <f>9*C324/(12*C324-2*B324+3)</f>
        <v>0.50728862973760935</v>
      </c>
      <c r="P324">
        <f>VLOOKUP($A324,ciexyz31_1[],2,FALSE)</f>
        <v>6.3600000000000004E-2</v>
      </c>
      <c r="Q324">
        <f>VLOOKUP($A324,ciexyz31_1[],3,FALSE)</f>
        <v>2.3199999999999998E-2</v>
      </c>
      <c r="R324">
        <f>VLOOKUP($A324,ciexyz31_1[],4,FALSE)</f>
        <v>0</v>
      </c>
    </row>
    <row r="325" spans="1:18" x14ac:dyDescent="0.35">
      <c r="A325" s="6">
        <v>676</v>
      </c>
      <c r="B325" s="7">
        <f>P325/(P325+Q325+R325)</f>
        <v>0.73285864726847805</v>
      </c>
      <c r="C325" s="7">
        <f>Q325/(P325+Q325+R325)</f>
        <v>0.2671413527315219</v>
      </c>
      <c r="D325">
        <f>IF(C325=0,0,B325/C325)</f>
        <v>2.7433365885700365</v>
      </c>
      <c r="E325" s="13">
        <v>1</v>
      </c>
      <c r="F325">
        <f>IF(C325=0,0,(1-B325-C325)/C325)</f>
        <v>2.0779692347761205E-16</v>
      </c>
      <c r="G325">
        <f>C325/$C$5</f>
        <v>0.81193043806310228</v>
      </c>
      <c r="H325">
        <f>IF($C$5&gt;$B$1,116*POWER(G325,1/3)-16,B$2*G325)</f>
        <v>92.217524920575855</v>
      </c>
      <c r="I325">
        <f>13*H325*(N325-$N$5)</f>
        <v>504.25025721392052</v>
      </c>
      <c r="J325">
        <f>13*H325*(O325-$O$5)</f>
        <v>46.635004379295715</v>
      </c>
      <c r="K325">
        <f>H325</f>
        <v>92.217524920575855</v>
      </c>
      <c r="L325">
        <f>SQRT(I325^2+J325^2)</f>
        <v>506.40215790788443</v>
      </c>
      <c r="M325">
        <f t="shared" si="4"/>
        <v>5.2839035275703088</v>
      </c>
      <c r="N325">
        <f>4*B325/(12*C325-2*B325+3)</f>
        <v>0.61844886385963016</v>
      </c>
      <c r="O325">
        <f>9*C325/(12*C325-2*B325+3)</f>
        <v>0.50723267042105546</v>
      </c>
      <c r="P325">
        <f>VLOOKUP($A325,ciexyz31_1[],2,FALSE)</f>
        <v>5.9806850000000002E-2</v>
      </c>
      <c r="Q325">
        <f>VLOOKUP($A325,ciexyz31_1[],3,FALSE)</f>
        <v>2.1800770000000001E-2</v>
      </c>
      <c r="R325">
        <f>VLOOKUP($A325,ciexyz31_1[],4,FALSE)</f>
        <v>0</v>
      </c>
    </row>
    <row r="326" spans="1:18" x14ac:dyDescent="0.35">
      <c r="A326" s="6">
        <v>677</v>
      </c>
      <c r="B326" s="7">
        <f>P326/(P326+Q326+R326)</f>
        <v>0.73300020525301868</v>
      </c>
      <c r="C326" s="7">
        <f>Q326/(P326+Q326+R326)</f>
        <v>0.26699979474698138</v>
      </c>
      <c r="D326">
        <f>IF(C326=0,0,B326/C326)</f>
        <v>2.7453212312302937</v>
      </c>
      <c r="E326" s="13">
        <v>1</v>
      </c>
      <c r="F326">
        <f>IF(C326=0,0,(1-B326-C326)/C326)</f>
        <v>-2.079070932764656E-16</v>
      </c>
      <c r="G326">
        <f>C326/$C$5</f>
        <v>0.81150019678737284</v>
      </c>
      <c r="H326">
        <f>IF($C$5&gt;$B$1,116*POWER(G326,1/3)-16,B$2*G326)</f>
        <v>92.19840675059902</v>
      </c>
      <c r="I326">
        <f>13*H326*(N326-$N$5)</f>
        <v>504.59901332614294</v>
      </c>
      <c r="J326">
        <f>13*H326*(O326-$O$5)</f>
        <v>46.557341905850222</v>
      </c>
      <c r="K326">
        <f>H326</f>
        <v>92.19840675059902</v>
      </c>
      <c r="L326">
        <f>SQRT(I326^2+J326^2)</f>
        <v>506.74229183585538</v>
      </c>
      <c r="M326">
        <f t="shared" si="4"/>
        <v>5.2715283891305322</v>
      </c>
      <c r="N326">
        <f>4*B326/(12*C326-2*B326+3)</f>
        <v>0.61882705766943369</v>
      </c>
      <c r="O326">
        <f>9*C326/(12*C326-2*B326+3)</f>
        <v>0.50717594134958488</v>
      </c>
      <c r="P326">
        <f>VLOOKUP($A326,ciexyz31_1[],2,FALSE)</f>
        <v>5.6282159999999998E-2</v>
      </c>
      <c r="Q326">
        <f>VLOOKUP($A326,ciexyz31_1[],3,FALSE)</f>
        <v>2.0501120000000001E-2</v>
      </c>
      <c r="R326">
        <f>VLOOKUP($A326,ciexyz31_1[],4,FALSE)</f>
        <v>0</v>
      </c>
    </row>
    <row r="327" spans="1:18" x14ac:dyDescent="0.35">
      <c r="A327" s="6">
        <v>678</v>
      </c>
      <c r="B327" s="7">
        <f>P327/(P327+Q327+R327)</f>
        <v>0.7331416711371237</v>
      </c>
      <c r="C327" s="7">
        <f>Q327/(P327+Q327+R327)</f>
        <v>0.26685832886287625</v>
      </c>
      <c r="D327">
        <f>IF(C327=0,0,B327/C327)</f>
        <v>2.747306686139988</v>
      </c>
      <c r="E327" s="13">
        <v>1</v>
      </c>
      <c r="F327">
        <f>IF(C327=0,0,(1-B327-C327)/C327)</f>
        <v>2.0801730816422051E-16</v>
      </c>
      <c r="G327">
        <f>C327/$C$5</f>
        <v>0.81107023543515977</v>
      </c>
      <c r="H327">
        <f>IF($C$5&gt;$B$1,116*POWER(G327,1/3)-16,B$2*G327)</f>
        <v>92.179294267301643</v>
      </c>
      <c r="I327">
        <f>13*H327*(N327-$N$5)</f>
        <v>504.94769665686249</v>
      </c>
      <c r="J327">
        <f>13*H327*(O327-$O$5)</f>
        <v>46.479697889680232</v>
      </c>
      <c r="K327">
        <f>H327</f>
        <v>92.179294267301643</v>
      </c>
      <c r="L327">
        <f>SQRT(I327^2+J327^2)</f>
        <v>507.08237858851567</v>
      </c>
      <c r="M327">
        <f t="shared" si="4"/>
        <v>5.2591726834407977</v>
      </c>
      <c r="N327">
        <f>4*B327/(12*C327-2*B327+3)</f>
        <v>0.61920532162450004</v>
      </c>
      <c r="O327">
        <f>9*C327/(12*C327-2*B327+3)</f>
        <v>0.50711920175632486</v>
      </c>
      <c r="P327">
        <f>VLOOKUP($A327,ciexyz31_1[],2,FALSE)</f>
        <v>5.2971039999999997E-2</v>
      </c>
      <c r="Q327">
        <f>VLOOKUP($A327,ciexyz31_1[],3,FALSE)</f>
        <v>1.9281079999999999E-2</v>
      </c>
      <c r="R327">
        <f>VLOOKUP($A327,ciexyz31_1[],4,FALSE)</f>
        <v>0</v>
      </c>
    </row>
    <row r="328" spans="1:18" x14ac:dyDescent="0.35">
      <c r="A328" s="6">
        <v>679</v>
      </c>
      <c r="B328" s="7">
        <f>P328/(P328+Q328+R328)</f>
        <v>0.73328117893472566</v>
      </c>
      <c r="C328" s="7">
        <f>Q328/(P328+Q328+R328)</f>
        <v>0.26671882106527445</v>
      </c>
      <c r="D328">
        <f>IF(C328=0,0,B328/C328)</f>
        <v>2.7492667221833167</v>
      </c>
      <c r="E328" s="13">
        <v>1</v>
      </c>
      <c r="F328">
        <f>IF(C328=0,0,(1-B328-C328)/C328)</f>
        <v>-4.1625222404288079E-16</v>
      </c>
      <c r="G328">
        <f>C328/$C$5</f>
        <v>0.81064622535187669</v>
      </c>
      <c r="H328">
        <f>IF($C$5&gt;$B$1,116*POWER(G328,1/3)-16,B$2*G328)</f>
        <v>92.160439711506825</v>
      </c>
      <c r="I328">
        <f>13*H328*(N328-$N$5)</f>
        <v>505.29170471716196</v>
      </c>
      <c r="J328">
        <f>13*H328*(O328-$O$5)</f>
        <v>46.403097153859839</v>
      </c>
      <c r="K328">
        <f>H328</f>
        <v>92.160439711506825</v>
      </c>
      <c r="L328">
        <f>SQRT(I328^2+J328^2)</f>
        <v>507.41792861648685</v>
      </c>
      <c r="M328">
        <f t="shared" si="4"/>
        <v>5.246999126290671</v>
      </c>
      <c r="N328">
        <f>4*B328/(12*C328-2*B328+3)</f>
        <v>0.61957865983212468</v>
      </c>
      <c r="O328">
        <f>9*C328/(12*C328-2*B328+3)</f>
        <v>0.50706320102518132</v>
      </c>
      <c r="P328">
        <f>VLOOKUP($A328,ciexyz31_1[],2,FALSE)</f>
        <v>4.9818609999999999E-2</v>
      </c>
      <c r="Q328">
        <f>VLOOKUP($A328,ciexyz31_1[],3,FALSE)</f>
        <v>1.8120689999999998E-2</v>
      </c>
      <c r="R328">
        <f>VLOOKUP($A328,ciexyz31_1[],4,FALSE)</f>
        <v>0</v>
      </c>
    </row>
    <row r="329" spans="1:18" x14ac:dyDescent="0.35">
      <c r="A329" s="6">
        <v>680</v>
      </c>
      <c r="B329" s="7">
        <f>P329/(P329+Q329+R329)</f>
        <v>0.73341696722596839</v>
      </c>
      <c r="C329" s="7">
        <f>Q329/(P329+Q329+R329)</f>
        <v>0.26658303277403173</v>
      </c>
      <c r="D329">
        <f>IF(C329=0,0,B329/C329)</f>
        <v>2.7511764705882351</v>
      </c>
      <c r="E329" s="13">
        <v>1</v>
      </c>
      <c r="F329">
        <f>IF(C329=0,0,(1-B329-C329)/C329)</f>
        <v>-4.1646424870791895E-16</v>
      </c>
      <c r="G329">
        <f>C329/$C$5</f>
        <v>0.81023352007182459</v>
      </c>
      <c r="H329">
        <f>IF($C$5&gt;$B$1,116*POWER(G329,1/3)-16,B$2*G329)</f>
        <v>92.142081533985561</v>
      </c>
      <c r="I329">
        <f>13*H329*(N329-$N$5)</f>
        <v>505.62668505868857</v>
      </c>
      <c r="J329">
        <f>13*H329*(O329-$O$5)</f>
        <v>46.328508730949068</v>
      </c>
      <c r="K329">
        <f>H329</f>
        <v>92.142081533985561</v>
      </c>
      <c r="L329">
        <f>SQRT(I329^2+J329^2)</f>
        <v>507.74469506305218</v>
      </c>
      <c r="M329">
        <f t="shared" si="4"/>
        <v>5.2351607354440004</v>
      </c>
      <c r="N329">
        <f>4*B329/(12*C329-2*B329+3)</f>
        <v>0.6199423401928621</v>
      </c>
      <c r="O329">
        <f>9*C329/(12*C329-2*B329+3)</f>
        <v>0.50700864897107067</v>
      </c>
      <c r="P329">
        <f>VLOOKUP($A329,ciexyz31_1[],2,FALSE)</f>
        <v>4.6769999999999999E-2</v>
      </c>
      <c r="Q329">
        <f>VLOOKUP($A329,ciexyz31_1[],3,FALSE)</f>
        <v>1.7000000000000001E-2</v>
      </c>
      <c r="R329">
        <f>VLOOKUP($A329,ciexyz31_1[],4,FALSE)</f>
        <v>0</v>
      </c>
    </row>
    <row r="330" spans="1:18" x14ac:dyDescent="0.35">
      <c r="A330" s="6">
        <v>681</v>
      </c>
      <c r="B330" s="7">
        <f>P330/(P330+Q330+R330)</f>
        <v>0.73355058584797173</v>
      </c>
      <c r="C330" s="7">
        <f>Q330/(P330+Q330+R330)</f>
        <v>0.26644941415202833</v>
      </c>
      <c r="D330">
        <f>IF(C330=0,0,B330/C330)</f>
        <v>2.7530576045081072</v>
      </c>
      <c r="E330" s="13">
        <v>1</v>
      </c>
      <c r="F330">
        <f>IF(C330=0,0,(1-B330-C330)/C330)</f>
        <v>-2.0833654826347177E-16</v>
      </c>
      <c r="G330">
        <f>C330/$C$5</f>
        <v>0.80982740913023021</v>
      </c>
      <c r="H330">
        <f>IF($C$5&gt;$B$1,116*POWER(G330,1/3)-16,B$2*G330)</f>
        <v>92.124010602955579</v>
      </c>
      <c r="I330">
        <f>13*H330*(N330-$N$5)</f>
        <v>505.95645183286621</v>
      </c>
      <c r="J330">
        <f>13*H330*(O330-$O$5)</f>
        <v>46.255083207395998</v>
      </c>
      <c r="K330">
        <f>H330</f>
        <v>92.124010602955579</v>
      </c>
      <c r="L330">
        <f>SQRT(I330^2+J330^2)</f>
        <v>508.0663971114667</v>
      </c>
      <c r="M330">
        <f t="shared" ref="M330:M393" si="5">IF(ATAN2(I330,J330)&gt;=0,DEGREES(ATAN2(I330,J330)),DEGREES(ATAN2(I330,J330))+360)</f>
        <v>5.2235216965224485</v>
      </c>
      <c r="N330">
        <f>4*B330/(12*C330-2*B330+3)</f>
        <v>0.62030049489818861</v>
      </c>
      <c r="O330">
        <f>9*C330/(12*C330-2*B330+3)</f>
        <v>0.50695492576527179</v>
      </c>
      <c r="P330">
        <f>VLOOKUP($A330,ciexyz31_1[],2,FALSE)</f>
        <v>4.3784049999999998E-2</v>
      </c>
      <c r="Q330">
        <f>VLOOKUP($A330,ciexyz31_1[],3,FALSE)</f>
        <v>1.5903790000000001E-2</v>
      </c>
      <c r="R330">
        <f>VLOOKUP($A330,ciexyz31_1[],4,FALSE)</f>
        <v>0</v>
      </c>
    </row>
    <row r="331" spans="1:18" x14ac:dyDescent="0.35">
      <c r="A331" s="6">
        <v>682</v>
      </c>
      <c r="B331" s="7">
        <f>P331/(P331+Q331+R331)</f>
        <v>0.73368329643559604</v>
      </c>
      <c r="C331" s="7">
        <f>Q331/(P331+Q331+R331)</f>
        <v>0.26631670356440401</v>
      </c>
      <c r="D331">
        <f>IF(C331=0,0,B331/C331)</f>
        <v>2.7549278232116885</v>
      </c>
      <c r="E331" s="13">
        <v>1</v>
      </c>
      <c r="F331">
        <f>IF(C331=0,0,(1-B331-C331)/C331)</f>
        <v>-2.0844036625676177E-16</v>
      </c>
      <c r="G331">
        <f>C331/$C$5</f>
        <v>0.80942405800378103</v>
      </c>
      <c r="H331">
        <f>IF($C$5&gt;$B$1,116*POWER(G331,1/3)-16,B$2*G331)</f>
        <v>92.106056495865516</v>
      </c>
      <c r="I331">
        <f>13*H331*(N331-$N$5)</f>
        <v>506.28411403307615</v>
      </c>
      <c r="J331">
        <f>13*H331*(O331-$O$5)</f>
        <v>46.18212826848049</v>
      </c>
      <c r="K331">
        <f>H331</f>
        <v>92.106056495865516</v>
      </c>
      <c r="L331">
        <f>SQRT(I331^2+J331^2)</f>
        <v>508.38606697436472</v>
      </c>
      <c r="M331">
        <f t="shared" si="5"/>
        <v>5.2119717504444036</v>
      </c>
      <c r="N331">
        <f>4*B331/(12*C331-2*B331+3)</f>
        <v>0.62065649618920271</v>
      </c>
      <c r="O331">
        <f>9*C331/(12*C331-2*B331+3)</f>
        <v>0.5069015255716196</v>
      </c>
      <c r="P331">
        <f>VLOOKUP($A331,ciexyz31_1[],2,FALSE)</f>
        <v>4.0875359999999999E-2</v>
      </c>
      <c r="Q331">
        <f>VLOOKUP($A331,ciexyz31_1[],3,FALSE)</f>
        <v>1.483718E-2</v>
      </c>
      <c r="R331">
        <f>VLOOKUP($A331,ciexyz31_1[],4,FALSE)</f>
        <v>0</v>
      </c>
    </row>
    <row r="332" spans="1:18" x14ac:dyDescent="0.35">
      <c r="A332" s="6">
        <v>683</v>
      </c>
      <c r="B332" s="7">
        <f>P332/(P332+Q332+R332)</f>
        <v>0.73381271668813797</v>
      </c>
      <c r="C332" s="7">
        <f>Q332/(P332+Q332+R332)</f>
        <v>0.26618728331186209</v>
      </c>
      <c r="D332">
        <f>IF(C332=0,0,B332/C332)</f>
        <v>2.756753469054384</v>
      </c>
      <c r="E332" s="13">
        <v>1</v>
      </c>
      <c r="F332">
        <f>IF(C332=0,0,(1-B332-C332)/C332)</f>
        <v>-2.0854170995923038E-16</v>
      </c>
      <c r="G332">
        <f>C332/$C$5</f>
        <v>0.80903070728789162</v>
      </c>
      <c r="H332">
        <f>IF($C$5&gt;$B$1,116*POWER(G332,1/3)-16,B$2*G332)</f>
        <v>92.088541785060841</v>
      </c>
      <c r="I332">
        <f>13*H332*(N332-$N$5)</f>
        <v>506.60378343505067</v>
      </c>
      <c r="J332">
        <f>13*H332*(O332-$O$5)</f>
        <v>46.110954851156492</v>
      </c>
      <c r="K332">
        <f>H332</f>
        <v>92.088541785060841</v>
      </c>
      <c r="L332">
        <f>SQRT(I332^2+J332^2)</f>
        <v>508.69795905624892</v>
      </c>
      <c r="M332">
        <f t="shared" si="5"/>
        <v>5.2007177500353787</v>
      </c>
      <c r="N332">
        <f>4*B332/(12*C332-2*B332+3)</f>
        <v>0.62100394058153074</v>
      </c>
      <c r="O332">
        <f>9*C332/(12*C332-2*B332+3)</f>
        <v>0.50684940891277042</v>
      </c>
      <c r="P332">
        <f>VLOOKUP($A332,ciexyz31_1[],2,FALSE)</f>
        <v>3.8072639999999998E-2</v>
      </c>
      <c r="Q332">
        <f>VLOOKUP($A332,ciexyz31_1[],3,FALSE)</f>
        <v>1.3810680000000001E-2</v>
      </c>
      <c r="R332">
        <f>VLOOKUP($A332,ciexyz31_1[],4,FALSE)</f>
        <v>0</v>
      </c>
    </row>
    <row r="333" spans="1:18" x14ac:dyDescent="0.35">
      <c r="A333" s="6">
        <v>684</v>
      </c>
      <c r="B333" s="7">
        <f>P333/(P333+Q333+R333)</f>
        <v>0.73393569031449191</v>
      </c>
      <c r="C333" s="7">
        <f>Q333/(P333+Q333+R333)</f>
        <v>0.26606430968550804</v>
      </c>
      <c r="D333">
        <f>IF(C333=0,0,B333/C333)</f>
        <v>2.7584898221862781</v>
      </c>
      <c r="E333" s="13">
        <v>1</v>
      </c>
      <c r="F333">
        <f>IF(C333=0,0,(1-B333-C333)/C333)</f>
        <v>2.0863809692052583E-16</v>
      </c>
      <c r="G333">
        <f>C333/$C$5</f>
        <v>0.80865694998938686</v>
      </c>
      <c r="H333">
        <f>IF($C$5&gt;$B$1,116*POWER(G333,1/3)-16,B$2*G333)</f>
        <v>92.07189424878068</v>
      </c>
      <c r="I333">
        <f>13*H333*(N333-$N$5)</f>
        <v>506.9076495588335</v>
      </c>
      <c r="J333">
        <f>13*H333*(O333-$O$5)</f>
        <v>46.043301724738626</v>
      </c>
      <c r="K333">
        <f>H333</f>
        <v>92.07189424878068</v>
      </c>
      <c r="L333">
        <f>SQRT(I333^2+J333^2)</f>
        <v>508.99445067208393</v>
      </c>
      <c r="M333">
        <f t="shared" si="5"/>
        <v>5.1900330874763041</v>
      </c>
      <c r="N333">
        <f>4*B333/(12*C333-2*B333+3)</f>
        <v>0.6213343251158675</v>
      </c>
      <c r="O333">
        <f>9*C333/(12*C333-2*B333+3)</f>
        <v>0.50679985123261984</v>
      </c>
      <c r="P333">
        <f>VLOOKUP($A333,ciexyz31_1[],2,FALSE)</f>
        <v>3.5404610000000003E-2</v>
      </c>
      <c r="Q333">
        <f>VLOOKUP($A333,ciexyz31_1[],3,FALSE)</f>
        <v>1.283478E-2</v>
      </c>
      <c r="R333">
        <f>VLOOKUP($A333,ciexyz31_1[],4,FALSE)</f>
        <v>0</v>
      </c>
    </row>
    <row r="334" spans="1:18" x14ac:dyDescent="0.35">
      <c r="A334" s="6">
        <v>685</v>
      </c>
      <c r="B334" s="7">
        <f>P334/(P334+Q334+R334)</f>
        <v>0.73404730031236054</v>
      </c>
      <c r="C334" s="7">
        <f>Q334/(P334+Q334+R334)</f>
        <v>0.26595269968763946</v>
      </c>
      <c r="D334">
        <f>IF(C334=0,0,B334/C334)</f>
        <v>2.7600671140939594</v>
      </c>
      <c r="E334" s="13">
        <v>1</v>
      </c>
      <c r="F334">
        <f>IF(C334=0,0,(1-B334-C334)/C334)</f>
        <v>0</v>
      </c>
      <c r="G334">
        <f>C334/$C$5</f>
        <v>0.80831773049553057</v>
      </c>
      <c r="H334">
        <f>IF($C$5&gt;$B$1,116*POWER(G334,1/3)-16,B$2*G334)</f>
        <v>92.056780620938511</v>
      </c>
      <c r="I334">
        <f>13*H334*(N334-$N$5)</f>
        <v>507.18353756450728</v>
      </c>
      <c r="J334">
        <f>13*H334*(O334-$O$5)</f>
        <v>45.981879147302379</v>
      </c>
      <c r="K334">
        <f>H334</f>
        <v>92.056780620938511</v>
      </c>
      <c r="L334">
        <f>SQRT(I334^2+J334^2)</f>
        <v>509.263658615422</v>
      </c>
      <c r="M334">
        <f t="shared" si="5"/>
        <v>5.1803431429752438</v>
      </c>
      <c r="N334">
        <f>4*B334/(12*C334-2*B334+3)</f>
        <v>0.62163438828530937</v>
      </c>
      <c r="O334">
        <f>9*C334/(12*C334-2*B334+3)</f>
        <v>0.50675484175720353</v>
      </c>
      <c r="P334">
        <f>VLOOKUP($A334,ciexyz31_1[],2,FALSE)</f>
        <v>3.2899999999999999E-2</v>
      </c>
      <c r="Q334">
        <f>VLOOKUP($A334,ciexyz31_1[],3,FALSE)</f>
        <v>1.192E-2</v>
      </c>
      <c r="R334">
        <f>VLOOKUP($A334,ciexyz31_1[],4,FALSE)</f>
        <v>0</v>
      </c>
    </row>
    <row r="335" spans="1:18" x14ac:dyDescent="0.35">
      <c r="A335" s="6">
        <v>686</v>
      </c>
      <c r="B335" s="7">
        <f>P335/(P335+Q335+R335)</f>
        <v>0.7341425568966552</v>
      </c>
      <c r="C335" s="7">
        <f>Q335/(P335+Q335+R335)</f>
        <v>0.26585744310334469</v>
      </c>
      <c r="D335">
        <f>IF(C335=0,0,B335/C335)</f>
        <v>2.7614143441952748</v>
      </c>
      <c r="E335" s="13">
        <v>1</v>
      </c>
      <c r="F335">
        <f>IF(C335=0,0,(1-B335-C335)/C335)</f>
        <v>4.1760088100809281E-16</v>
      </c>
      <c r="G335">
        <f>C335/$C$5</f>
        <v>0.8080282144044274</v>
      </c>
      <c r="H335">
        <f>IF($C$5&gt;$B$1,116*POWER(G335,1/3)-16,B$2*G335)</f>
        <v>92.043878139923351</v>
      </c>
      <c r="I335">
        <f>13*H335*(N335-$N$5)</f>
        <v>507.41907792248082</v>
      </c>
      <c r="J335">
        <f>13*H335*(O335-$O$5)</f>
        <v>45.929440508409378</v>
      </c>
      <c r="K335">
        <f>H335</f>
        <v>92.043878139923351</v>
      </c>
      <c r="L335">
        <f>SQRT(I335^2+J335^2)</f>
        <v>509.49350746120035</v>
      </c>
      <c r="M335">
        <f t="shared" si="5"/>
        <v>5.1720785456092129</v>
      </c>
      <c r="N335">
        <f>4*B335/(12*C335-2*B335+3)</f>
        <v>0.62189064241896952</v>
      </c>
      <c r="O335">
        <f>9*C335/(12*C335-2*B335+3)</f>
        <v>0.50671640363715453</v>
      </c>
      <c r="P335">
        <f>VLOOKUP($A335,ciexyz31_1[],2,FALSE)</f>
        <v>3.0564190000000001E-2</v>
      </c>
      <c r="Q335">
        <f>VLOOKUP($A335,ciexyz31_1[],3,FALSE)</f>
        <v>1.106831E-2</v>
      </c>
      <c r="R335">
        <f>VLOOKUP($A335,ciexyz31_1[],4,FALSE)</f>
        <v>0</v>
      </c>
    </row>
    <row r="336" spans="1:18" x14ac:dyDescent="0.35">
      <c r="A336" s="6">
        <v>687</v>
      </c>
      <c r="B336" s="7">
        <f>P336/(P336+Q336+R336)</f>
        <v>0.73422147025077644</v>
      </c>
      <c r="C336" s="7">
        <f>Q336/(P336+Q336+R336)</f>
        <v>0.26577852974922356</v>
      </c>
      <c r="D336">
        <f>IF(C336=0,0,B336/C336)</f>
        <v>2.7625311606003473</v>
      </c>
      <c r="E336" s="13">
        <v>1</v>
      </c>
      <c r="F336">
        <f>IF(C336=0,0,(1-B336-C336)/C336)</f>
        <v>0</v>
      </c>
      <c r="G336">
        <f>C336/$C$5</f>
        <v>0.80778837076537469</v>
      </c>
      <c r="H336">
        <f>IF($C$5&gt;$B$1,116*POWER(G336,1/3)-16,B$2*G336)</f>
        <v>92.033187011067184</v>
      </c>
      <c r="I336">
        <f>13*H336*(N336-$N$5)</f>
        <v>507.61425968342479</v>
      </c>
      <c r="J336">
        <f>13*H336*(O336-$O$5)</f>
        <v>45.885987722711754</v>
      </c>
      <c r="K336">
        <f>H336</f>
        <v>92.033187011067184</v>
      </c>
      <c r="L336">
        <f>SQRT(I336^2+J336^2)</f>
        <v>509.6839810149425</v>
      </c>
      <c r="M336">
        <f t="shared" si="5"/>
        <v>5.1652357772755879</v>
      </c>
      <c r="N336">
        <f>4*B336/(12*C336-2*B336+3)</f>
        <v>0.62210304052341558</v>
      </c>
      <c r="O336">
        <f>9*C336/(12*C336-2*B336+3)</f>
        <v>0.50668454392148776</v>
      </c>
      <c r="P336">
        <f>VLOOKUP($A336,ciexyz31_1[],2,FALSE)</f>
        <v>2.8380559999999999E-2</v>
      </c>
      <c r="Q336">
        <f>VLOOKUP($A336,ciexyz31_1[],3,FALSE)</f>
        <v>1.027339E-2</v>
      </c>
      <c r="R336">
        <f>VLOOKUP($A336,ciexyz31_1[],4,FALSE)</f>
        <v>0</v>
      </c>
    </row>
    <row r="337" spans="1:18" x14ac:dyDescent="0.35">
      <c r="A337" s="6">
        <v>688</v>
      </c>
      <c r="B337" s="7">
        <f>P337/(P337+Q337+R337)</f>
        <v>0.73428644636675966</v>
      </c>
      <c r="C337" s="7">
        <f>Q337/(P337+Q337+R337)</f>
        <v>0.26571355363324045</v>
      </c>
      <c r="D337">
        <f>IF(C337=0,0,B337/C337)</f>
        <v>2.7634512290640685</v>
      </c>
      <c r="E337" s="13">
        <v>1</v>
      </c>
      <c r="F337">
        <f>IF(C337=0,0,(1-B337-C337)/C337)</f>
        <v>-4.1782702065607729E-16</v>
      </c>
      <c r="G337">
        <f>C337/$C$5</f>
        <v>0.80759088697720649</v>
      </c>
      <c r="H337">
        <f>IF($C$5&gt;$B$1,116*POWER(G337,1/3)-16,B$2*G337)</f>
        <v>92.024382501274999</v>
      </c>
      <c r="I337">
        <f>13*H337*(N337-$N$5)</f>
        <v>507.77500573278388</v>
      </c>
      <c r="J337">
        <f>13*H337*(O337-$O$5)</f>
        <v>45.850201789109988</v>
      </c>
      <c r="K337">
        <f>H337</f>
        <v>92.024382501274999</v>
      </c>
      <c r="L337">
        <f>SQRT(I337^2+J337^2)</f>
        <v>509.84085502343845</v>
      </c>
      <c r="M337">
        <f t="shared" si="5"/>
        <v>5.1596041692622805</v>
      </c>
      <c r="N337">
        <f>4*B337/(12*C337-2*B337+3)</f>
        <v>0.62227800069450157</v>
      </c>
      <c r="O337">
        <f>9*C337/(12*C337-2*B337+3)</f>
        <v>0.50665829989582478</v>
      </c>
      <c r="P337">
        <f>VLOOKUP($A337,ciexyz31_1[],2,FALSE)</f>
        <v>2.6344840000000001E-2</v>
      </c>
      <c r="Q337">
        <f>VLOOKUP($A337,ciexyz31_1[],3,FALSE)</f>
        <v>9.5333109999999992E-3</v>
      </c>
      <c r="R337">
        <f>VLOOKUP($A337,ciexyz31_1[],4,FALSE)</f>
        <v>0</v>
      </c>
    </row>
    <row r="338" spans="1:18" x14ac:dyDescent="0.35">
      <c r="A338" s="6">
        <v>689</v>
      </c>
      <c r="B338" s="7">
        <f>P338/(P338+Q338+R338)</f>
        <v>0.73434091995872408</v>
      </c>
      <c r="C338" s="7">
        <f>Q338/(P338+Q338+R338)</f>
        <v>0.26565908004127581</v>
      </c>
      <c r="D338">
        <f>IF(C338=0,0,B338/C338)</f>
        <v>2.7642229275379129</v>
      </c>
      <c r="E338" s="13">
        <v>1</v>
      </c>
      <c r="F338">
        <f>IF(C338=0,0,(1-B338-C338)/C338)</f>
        <v>4.1791269639745031E-16</v>
      </c>
      <c r="G338">
        <f>C338/$C$5</f>
        <v>0.80742532381398036</v>
      </c>
      <c r="H338">
        <f>IF($C$5&gt;$B$1,116*POWER(G338,1/3)-16,B$2*G338)</f>
        <v>92.017000017113773</v>
      </c>
      <c r="I338">
        <f>13*H338*(N338-$N$5)</f>
        <v>507.90979453027995</v>
      </c>
      <c r="J338">
        <f>13*H338*(O338-$O$5)</f>
        <v>45.820194927529435</v>
      </c>
      <c r="K338">
        <f>H338</f>
        <v>92.017000017113773</v>
      </c>
      <c r="L338">
        <f>SQRT(I338^2+J338^2)</f>
        <v>509.97240086399574</v>
      </c>
      <c r="M338">
        <f t="shared" si="5"/>
        <v>5.154884664026711</v>
      </c>
      <c r="N338">
        <f>4*B338/(12*C338-2*B338+3)</f>
        <v>0.62242473286075306</v>
      </c>
      <c r="O338">
        <f>9*C338/(12*C338-2*B338+3)</f>
        <v>0.50663629007088695</v>
      </c>
      <c r="P338">
        <f>VLOOKUP($A338,ciexyz31_1[],2,FALSE)</f>
        <v>2.4452749999999999E-2</v>
      </c>
      <c r="Q338">
        <f>VLOOKUP($A338,ciexyz31_1[],3,FALSE)</f>
        <v>8.8461570000000003E-3</v>
      </c>
      <c r="R338">
        <f>VLOOKUP($A338,ciexyz31_1[],4,FALSE)</f>
        <v>0</v>
      </c>
    </row>
    <row r="339" spans="1:18" x14ac:dyDescent="0.35">
      <c r="A339" s="6">
        <v>690</v>
      </c>
      <c r="B339" s="7">
        <f>P339/(P339+Q339+R339)</f>
        <v>0.7343901649951472</v>
      </c>
      <c r="C339" s="7">
        <f>Q339/(P339+Q339+R339)</f>
        <v>0.2656098350048528</v>
      </c>
      <c r="D339">
        <f>IF(C339=0,0,B339/C339)</f>
        <v>2.7649208282582216</v>
      </c>
      <c r="E339" s="13">
        <v>1</v>
      </c>
      <c r="F339">
        <f>IF(C339=0,0,(1-B339-C339)/C339)</f>
        <v>0</v>
      </c>
      <c r="G339">
        <f>C339/$C$5</f>
        <v>0.80727565195080186</v>
      </c>
      <c r="H339">
        <f>IF($C$5&gt;$B$1,116*POWER(G339,1/3)-16,B$2*G339)</f>
        <v>92.010325259611875</v>
      </c>
      <c r="I339">
        <f>13*H339*(N339-$N$5)</f>
        <v>508.03166564494234</v>
      </c>
      <c r="J339">
        <f>13*H339*(O339-$O$5)</f>
        <v>45.793064103333379</v>
      </c>
      <c r="K339">
        <f>H339</f>
        <v>92.010325259611875</v>
      </c>
      <c r="L339">
        <f>SQRT(I339^2+J339^2)</f>
        <v>510.09134281807457</v>
      </c>
      <c r="M339">
        <f t="shared" si="5"/>
        <v>5.1506195869506106</v>
      </c>
      <c r="N339">
        <f>4*B339/(12*C339-2*B339+3)</f>
        <v>0.62255742200891329</v>
      </c>
      <c r="O339">
        <f>9*C339/(12*C339-2*B339+3)</f>
        <v>0.50661638669866305</v>
      </c>
      <c r="P339">
        <f>VLOOKUP($A339,ciexyz31_1[],2,FALSE)</f>
        <v>2.2700000000000001E-2</v>
      </c>
      <c r="Q339">
        <f>VLOOKUP($A339,ciexyz31_1[],3,FALSE)</f>
        <v>8.2100000000000003E-3</v>
      </c>
      <c r="R339">
        <f>VLOOKUP($A339,ciexyz31_1[],4,FALSE)</f>
        <v>0</v>
      </c>
    </row>
    <row r="340" spans="1:18" x14ac:dyDescent="0.35">
      <c r="A340" s="6">
        <v>691</v>
      </c>
      <c r="B340" s="7">
        <f>P340/(P340+Q340+R340)</f>
        <v>0.73443771265578939</v>
      </c>
      <c r="C340" s="7">
        <f>Q340/(P340+Q340+R340)</f>
        <v>0.26556228734421061</v>
      </c>
      <c r="D340">
        <f>IF(C340=0,0,B340/C340)</f>
        <v>2.7655949193713725</v>
      </c>
      <c r="E340" s="13">
        <v>1</v>
      </c>
      <c r="F340">
        <f>IF(C340=0,0,(1-B340-C340)/C340)</f>
        <v>0</v>
      </c>
      <c r="G340">
        <f>C340/$C$5</f>
        <v>0.80713113897091548</v>
      </c>
      <c r="H340">
        <f>IF($C$5&gt;$B$1,116*POWER(G340,1/3)-16,B$2*G340)</f>
        <v>92.003879784465127</v>
      </c>
      <c r="I340">
        <f>13*H340*(N340-$N$5)</f>
        <v>508.14935394928347</v>
      </c>
      <c r="J340">
        <f>13*H340*(O340-$O$5)</f>
        <v>45.766864709458595</v>
      </c>
      <c r="K340">
        <f>H340</f>
        <v>92.003879784465127</v>
      </c>
      <c r="L340">
        <f>SQRT(I340^2+J340^2)</f>
        <v>510.20620519982708</v>
      </c>
      <c r="M340">
        <f t="shared" si="5"/>
        <v>5.1465028102878767</v>
      </c>
      <c r="N340">
        <f>4*B340/(12*C340-2*B340+3)</f>
        <v>0.62268557443146566</v>
      </c>
      <c r="O340">
        <f>9*C340/(12*C340-2*B340+3)</f>
        <v>0.5065971638352802</v>
      </c>
      <c r="P340">
        <f>VLOOKUP($A340,ciexyz31_1[],2,FALSE)</f>
        <v>2.1084289999999999E-2</v>
      </c>
      <c r="Q340">
        <f>VLOOKUP($A340,ciexyz31_1[],3,FALSE)</f>
        <v>7.6237809999999996E-3</v>
      </c>
      <c r="R340">
        <f>VLOOKUP($A340,ciexyz31_1[],4,FALSE)</f>
        <v>0</v>
      </c>
    </row>
    <row r="341" spans="1:18" x14ac:dyDescent="0.35">
      <c r="A341" s="6">
        <v>692</v>
      </c>
      <c r="B341" s="7">
        <f>P341/(P341+Q341+R341)</f>
        <v>0.73448217041109964</v>
      </c>
      <c r="C341" s="7">
        <f>Q341/(P341+Q341+R341)</f>
        <v>0.2655178295889003</v>
      </c>
      <c r="D341">
        <f>IF(C341=0,0,B341/C341)</f>
        <v>2.7662254227834495</v>
      </c>
      <c r="E341" s="13">
        <v>1</v>
      </c>
      <c r="F341">
        <f>IF(C341=0,0,(1-B341-C341)/C341)</f>
        <v>2.0906750901514004E-16</v>
      </c>
      <c r="G341">
        <f>C341/$C$5</f>
        <v>0.80699601722965264</v>
      </c>
      <c r="H341">
        <f>IF($C$5&gt;$B$1,116*POWER(G341,1/3)-16,B$2*G341)</f>
        <v>91.997852475293271</v>
      </c>
      <c r="I341">
        <f>13*H341*(N341-$N$5)</f>
        <v>508.25941008569316</v>
      </c>
      <c r="J341">
        <f>13*H341*(O341-$O$5)</f>
        <v>45.742364593055349</v>
      </c>
      <c r="K341">
        <f>H341</f>
        <v>91.997852475293271</v>
      </c>
      <c r="L341">
        <f>SQRT(I341^2+J341^2)</f>
        <v>510.31362107945034</v>
      </c>
      <c r="M341">
        <f t="shared" si="5"/>
        <v>5.1426547118736607</v>
      </c>
      <c r="N341">
        <f>4*B341/(12*C341-2*B341+3)</f>
        <v>0.62280543153213297</v>
      </c>
      <c r="O341">
        <f>9*C341/(12*C341-2*B341+3)</f>
        <v>0.50657918527017998</v>
      </c>
      <c r="P341">
        <f>VLOOKUP($A341,ciexyz31_1[],2,FALSE)</f>
        <v>1.959988E-2</v>
      </c>
      <c r="Q341">
        <f>VLOOKUP($A341,ciexyz31_1[],3,FALSE)</f>
        <v>7.0854239999999999E-3</v>
      </c>
      <c r="R341">
        <f>VLOOKUP($A341,ciexyz31_1[],4,FALSE)</f>
        <v>0</v>
      </c>
    </row>
    <row r="342" spans="1:18" x14ac:dyDescent="0.35">
      <c r="A342" s="6">
        <v>693</v>
      </c>
      <c r="B342" s="7">
        <f>P342/(P342+Q342+R342)</f>
        <v>0.73452293055208961</v>
      </c>
      <c r="C342" s="7">
        <f>Q342/(P342+Q342+R342)</f>
        <v>0.26547706944791039</v>
      </c>
      <c r="D342">
        <f>IF(C342=0,0,B342/C342)</f>
        <v>2.7668036718938218</v>
      </c>
      <c r="E342" s="13">
        <v>1</v>
      </c>
      <c r="F342">
        <f>IF(C342=0,0,(1-B342-C342)/C342)</f>
        <v>0</v>
      </c>
      <c r="G342">
        <f>C342/$C$5</f>
        <v>0.80687213375451461</v>
      </c>
      <c r="H342">
        <f>IF($C$5&gt;$B$1,116*POWER(G342,1/3)-16,B$2*G342)</f>
        <v>91.992325874721843</v>
      </c>
      <c r="I342">
        <f>13*H342*(N342-$N$5)</f>
        <v>508.3603261667572</v>
      </c>
      <c r="J342">
        <f>13*H342*(O342-$O$5)</f>
        <v>45.719899381690695</v>
      </c>
      <c r="K342">
        <f>H342</f>
        <v>91.992325874721843</v>
      </c>
      <c r="L342">
        <f>SQRT(I342^2+J342^2)</f>
        <v>510.4121182141385</v>
      </c>
      <c r="M342">
        <f t="shared" si="5"/>
        <v>5.139127639497322</v>
      </c>
      <c r="N342">
        <f>4*B342/(12*C342-2*B342+3)</f>
        <v>0.62291534774389701</v>
      </c>
      <c r="O342">
        <f>9*C342/(12*C342-2*B342+3)</f>
        <v>0.50656269783841534</v>
      </c>
      <c r="P342">
        <f>VLOOKUP($A342,ciexyz31_1[],2,FALSE)</f>
        <v>1.8237320000000001E-2</v>
      </c>
      <c r="Q342">
        <f>VLOOKUP($A342,ciexyz31_1[],3,FALSE)</f>
        <v>6.5914759999999998E-3</v>
      </c>
      <c r="R342">
        <f>VLOOKUP($A342,ciexyz31_1[],4,FALSE)</f>
        <v>0</v>
      </c>
    </row>
    <row r="343" spans="1:18" x14ac:dyDescent="0.35">
      <c r="A343" s="6">
        <v>694</v>
      </c>
      <c r="B343" s="7">
        <f>P343/(P343+Q343+R343)</f>
        <v>0.73455951842228906</v>
      </c>
      <c r="C343" s="7">
        <f>Q343/(P343+Q343+R343)</f>
        <v>0.265440481577711</v>
      </c>
      <c r="D343">
        <f>IF(C343=0,0,B343/C343)</f>
        <v>2.7673228817859781</v>
      </c>
      <c r="E343" s="13">
        <v>1</v>
      </c>
      <c r="F343">
        <f>IF(C343=0,0,(1-B343-C343)/C343)</f>
        <v>-2.0912843022779948E-16</v>
      </c>
      <c r="G343">
        <f>C343/$C$5</f>
        <v>0.80676093118263636</v>
      </c>
      <c r="H343">
        <f>IF($C$5&gt;$B$1,116*POWER(G343,1/3)-16,B$2*G343)</f>
        <v>91.987364503680865</v>
      </c>
      <c r="I343">
        <f>13*H343*(N343-$N$5)</f>
        <v>508.4509232983367</v>
      </c>
      <c r="J343">
        <f>13*H343*(O343-$O$5)</f>
        <v>45.699731458714865</v>
      </c>
      <c r="K343">
        <f>H343</f>
        <v>91.987364503680865</v>
      </c>
      <c r="L343">
        <f>SQRT(I343^2+J343^2)</f>
        <v>510.50054540453698</v>
      </c>
      <c r="M343">
        <f t="shared" si="5"/>
        <v>5.1359623971562662</v>
      </c>
      <c r="N343">
        <f>4*B343/(12*C343-2*B343+3)</f>
        <v>0.62301403541731681</v>
      </c>
      <c r="O343">
        <f>9*C343/(12*C343-2*B343+3)</f>
        <v>0.50654789468740247</v>
      </c>
      <c r="P343">
        <f>VLOOKUP($A343,ciexyz31_1[],2,FALSE)</f>
        <v>1.6987169999999999E-2</v>
      </c>
      <c r="Q343">
        <f>VLOOKUP($A343,ciexyz31_1[],3,FALSE)</f>
        <v>6.1384849999999999E-3</v>
      </c>
      <c r="R343">
        <f>VLOOKUP($A343,ciexyz31_1[],4,FALSE)</f>
        <v>0</v>
      </c>
    </row>
    <row r="344" spans="1:18" x14ac:dyDescent="0.35">
      <c r="A344" s="6">
        <v>695</v>
      </c>
      <c r="B344" s="7">
        <f>P344/(P344+Q344+R344)</f>
        <v>0.73459166164262857</v>
      </c>
      <c r="C344" s="7">
        <f>Q344/(P344+Q344+R344)</f>
        <v>0.26540833835737143</v>
      </c>
      <c r="D344">
        <f>IF(C344=0,0,B344/C344)</f>
        <v>2.7677791368163551</v>
      </c>
      <c r="E344" s="13">
        <v>1</v>
      </c>
      <c r="F344">
        <f>IF(C344=0,0,(1-B344-C344)/C344)</f>
        <v>0</v>
      </c>
      <c r="G344">
        <f>C344/$C$5</f>
        <v>0.80666323736359935</v>
      </c>
      <c r="H344">
        <f>IF($C$5&gt;$B$1,116*POWER(G344,1/3)-16,B$2*G344)</f>
        <v>91.983005457730727</v>
      </c>
      <c r="I344">
        <f>13*H344*(N344-$N$5)</f>
        <v>508.53052337075667</v>
      </c>
      <c r="J344">
        <f>13*H344*(O344-$O$5)</f>
        <v>45.68201172611596</v>
      </c>
      <c r="K344">
        <f>H344</f>
        <v>91.983005457730727</v>
      </c>
      <c r="L344">
        <f>SQRT(I344^2+J344^2)</f>
        <v>510.57824022874365</v>
      </c>
      <c r="M344">
        <f t="shared" si="5"/>
        <v>5.1331822838186643</v>
      </c>
      <c r="N344">
        <f>4*B344/(12*C344-2*B344+3)</f>
        <v>0.62310075232335149</v>
      </c>
      <c r="O344">
        <f>9*C344/(12*C344-2*B344+3)</f>
        <v>0.50653488715149719</v>
      </c>
      <c r="P344">
        <f>VLOOKUP($A344,ciexyz31_1[],2,FALSE)</f>
        <v>1.584E-2</v>
      </c>
      <c r="Q344">
        <f>VLOOKUP($A344,ciexyz31_1[],3,FALSE)</f>
        <v>5.7229999999999998E-3</v>
      </c>
      <c r="R344">
        <f>VLOOKUP($A344,ciexyz31_1[],4,FALSE)</f>
        <v>0</v>
      </c>
    </row>
    <row r="345" spans="1:18" x14ac:dyDescent="0.35">
      <c r="A345" s="6">
        <v>696</v>
      </c>
      <c r="B345" s="7">
        <f>P345/(P345+Q345+R345)</f>
        <v>0.73462109471289894</v>
      </c>
      <c r="C345" s="7">
        <f>Q345/(P345+Q345+R345)</f>
        <v>0.26537890528710095</v>
      </c>
      <c r="D345">
        <f>IF(C345=0,0,B345/C345)</f>
        <v>2.7681970197222228</v>
      </c>
      <c r="E345" s="13">
        <v>1</v>
      </c>
      <c r="F345">
        <f>IF(C345=0,0,(1-B345-C345)/C345)</f>
        <v>4.1835390926195073E-16</v>
      </c>
      <c r="G345">
        <f>C345/$C$5</f>
        <v>0.80657378058203444</v>
      </c>
      <c r="H345">
        <f>IF($C$5&gt;$B$1,116*POWER(G345,1/3)-16,B$2*G345)</f>
        <v>91.979013635291125</v>
      </c>
      <c r="I345">
        <f>13*H345*(N345-$N$5)</f>
        <v>508.60341900840768</v>
      </c>
      <c r="J345">
        <f>13*H345*(O345-$O$5)</f>
        <v>45.665784565668183</v>
      </c>
      <c r="K345">
        <f>H345</f>
        <v>91.979013635291125</v>
      </c>
      <c r="L345">
        <f>SQRT(I345^2+J345^2)</f>
        <v>510.64939215379462</v>
      </c>
      <c r="M345">
        <f t="shared" si="5"/>
        <v>5.1306370830952757</v>
      </c>
      <c r="N345">
        <f>4*B345/(12*C345-2*B345+3)</f>
        <v>0.62318017222560018</v>
      </c>
      <c r="O345">
        <f>9*C345/(12*C345-2*B345+3)</f>
        <v>0.50652297416615999</v>
      </c>
      <c r="P345">
        <f>VLOOKUP($A345,ciexyz31_1[],2,FALSE)</f>
        <v>1.4790640000000001E-2</v>
      </c>
      <c r="Q345">
        <f>VLOOKUP($A345,ciexyz31_1[],3,FALSE)</f>
        <v>5.3430589999999998E-3</v>
      </c>
      <c r="R345">
        <f>VLOOKUP($A345,ciexyz31_1[],4,FALSE)</f>
        <v>0</v>
      </c>
    </row>
    <row r="346" spans="1:18" x14ac:dyDescent="0.35">
      <c r="A346" s="6">
        <v>697</v>
      </c>
      <c r="B346" s="7">
        <f>P346/(P346+Q346+R346)</f>
        <v>0.73464889683581924</v>
      </c>
      <c r="C346" s="7">
        <f>Q346/(P346+Q346+R346)</f>
        <v>0.26535110316418092</v>
      </c>
      <c r="D346">
        <f>IF(C346=0,0,B346/C346)</f>
        <v>2.7685918320123557</v>
      </c>
      <c r="E346" s="13">
        <v>1</v>
      </c>
      <c r="F346">
        <f>IF(C346=0,0,(1-B346-C346)/C346)</f>
        <v>-6.2759661334716246E-16</v>
      </c>
      <c r="G346">
        <f>C346/$C$5</f>
        <v>0.80648928078591253</v>
      </c>
      <c r="H346">
        <f>IF($C$5&gt;$B$1,116*POWER(G346,1/3)-16,B$2*G346)</f>
        <v>91.975242736912136</v>
      </c>
      <c r="I346">
        <f>13*H346*(N346-$N$5)</f>
        <v>508.6722815224831</v>
      </c>
      <c r="J346">
        <f>13*H346*(O346-$O$5)</f>
        <v>45.650455300146994</v>
      </c>
      <c r="K346">
        <f>H346</f>
        <v>91.975242736912136</v>
      </c>
      <c r="L346">
        <f>SQRT(I346^2+J346^2)</f>
        <v>510.71660836358063</v>
      </c>
      <c r="M346">
        <f t="shared" si="5"/>
        <v>5.1282333629724226</v>
      </c>
      <c r="N346">
        <f>4*B346/(12*C346-2*B346+3)</f>
        <v>0.6232552040560444</v>
      </c>
      <c r="O346">
        <f>9*C346/(12*C346-2*B346+3)</f>
        <v>0.50651171939159345</v>
      </c>
      <c r="P346">
        <f>VLOOKUP($A346,ciexyz31_1[],2,FALSE)</f>
        <v>1.3831319999999999E-2</v>
      </c>
      <c r="Q346">
        <f>VLOOKUP($A346,ciexyz31_1[],3,FALSE)</f>
        <v>4.9957960000000003E-3</v>
      </c>
      <c r="R346">
        <f>VLOOKUP($A346,ciexyz31_1[],4,FALSE)</f>
        <v>0</v>
      </c>
    </row>
    <row r="347" spans="1:18" x14ac:dyDescent="0.35">
      <c r="A347" s="6">
        <v>698</v>
      </c>
      <c r="B347" s="7">
        <f>P347/(P347+Q347+R347)</f>
        <v>0.73467337801056731</v>
      </c>
      <c r="C347" s="7">
        <f>Q347/(P347+Q347+R347)</f>
        <v>0.2653266219894328</v>
      </c>
      <c r="D347">
        <f>IF(C347=0,0,B347/C347)</f>
        <v>2.7689395526990399</v>
      </c>
      <c r="E347" s="13">
        <v>1</v>
      </c>
      <c r="F347">
        <f>IF(C347=0,0,(1-B347-C347)/C347)</f>
        <v>-4.1843634698269122E-16</v>
      </c>
      <c r="G347">
        <f>C347/$C$5</f>
        <v>0.80641487444359861</v>
      </c>
      <c r="H347">
        <f>IF($C$5&gt;$B$1,116*POWER(G347,1/3)-16,B$2*G347)</f>
        <v>91.971922052166136</v>
      </c>
      <c r="I347">
        <f>13*H347*(N347-$N$5)</f>
        <v>508.73292341473251</v>
      </c>
      <c r="J347">
        <f>13*H347*(O347-$O$5)</f>
        <v>45.636956072632337</v>
      </c>
      <c r="K347">
        <f>H347</f>
        <v>91.971922052166136</v>
      </c>
      <c r="L347">
        <f>SQRT(I347^2+J347^2)</f>
        <v>510.77580123345257</v>
      </c>
      <c r="M347">
        <f t="shared" si="5"/>
        <v>5.1261171243522137</v>
      </c>
      <c r="N347">
        <f>4*B347/(12*C347-2*B347+3)</f>
        <v>0.62332128363359707</v>
      </c>
      <c r="O347">
        <f>9*C347/(12*C347-2*B347+3)</f>
        <v>0.50650180745496043</v>
      </c>
      <c r="P347">
        <f>VLOOKUP($A347,ciexyz31_1[],2,FALSE)</f>
        <v>1.2948680000000001E-2</v>
      </c>
      <c r="Q347">
        <f>VLOOKUP($A347,ciexyz31_1[],3,FALSE)</f>
        <v>4.6764040000000003E-3</v>
      </c>
      <c r="R347">
        <f>VLOOKUP($A347,ciexyz31_1[],4,FALSE)</f>
        <v>0</v>
      </c>
    </row>
    <row r="348" spans="1:18" x14ac:dyDescent="0.35">
      <c r="A348" s="6">
        <v>699</v>
      </c>
      <c r="B348" s="7">
        <f>P348/(P348+Q348+R348)</f>
        <v>0.73469004544415184</v>
      </c>
      <c r="C348" s="7">
        <f>Q348/(P348+Q348+R348)</f>
        <v>0.26530995455584816</v>
      </c>
      <c r="D348">
        <f>IF(C348=0,0,B348/C348)</f>
        <v>2.7691763268893794</v>
      </c>
      <c r="E348" s="13">
        <v>1</v>
      </c>
      <c r="F348">
        <f>IF(C348=0,0,(1-B348-C348)/C348)</f>
        <v>0</v>
      </c>
      <c r="G348">
        <f>C348/$C$5</f>
        <v>0.80636421663074642</v>
      </c>
      <c r="H348">
        <f>IF($C$5&gt;$B$1,116*POWER(G348,1/3)-16,B$2*G348)</f>
        <v>91.969661124972959</v>
      </c>
      <c r="I348">
        <f>13*H348*(N348-$N$5)</f>
        <v>508.77421268656894</v>
      </c>
      <c r="J348">
        <f>13*H348*(O348-$O$5)</f>
        <v>45.627764885964972</v>
      </c>
      <c r="K348">
        <f>H348</f>
        <v>91.969661124972959</v>
      </c>
      <c r="L348">
        <f>SQRT(I348^2+J348^2)</f>
        <v>510.81610431086352</v>
      </c>
      <c r="M348">
        <f t="shared" si="5"/>
        <v>5.1246765249651576</v>
      </c>
      <c r="N348">
        <f>4*B348/(12*C348-2*B348+3)</f>
        <v>0.62336627786148902</v>
      </c>
      <c r="O348">
        <f>9*C348/(12*C348-2*B348+3)</f>
        <v>0.50649505832077657</v>
      </c>
      <c r="P348">
        <f>VLOOKUP($A348,ciexyz31_1[],2,FALSE)</f>
        <v>1.21292E-2</v>
      </c>
      <c r="Q348">
        <f>VLOOKUP($A348,ciexyz31_1[],3,FALSE)</f>
        <v>4.3800749999999998E-3</v>
      </c>
      <c r="R348">
        <f>VLOOKUP($A348,ciexyz31_1[],4,FALSE)</f>
        <v>0</v>
      </c>
    </row>
    <row r="349" spans="1:18" x14ac:dyDescent="0.35">
      <c r="A349" s="6">
        <v>700</v>
      </c>
      <c r="B349" s="7">
        <f>P349/(P349+Q349+R349)</f>
        <v>0.73469002325828081</v>
      </c>
      <c r="C349" s="7">
        <f>Q349/(P349+Q349+R349)</f>
        <v>0.26530997674171924</v>
      </c>
      <c r="D349">
        <f>IF(C349=0,0,B349/C349)</f>
        <v>2.7691760117016093</v>
      </c>
      <c r="E349" s="13">
        <v>1</v>
      </c>
      <c r="F349">
        <f>IF(C349=0,0,(1-B349-C349)/C349)</f>
        <v>-2.0923129960279723E-16</v>
      </c>
      <c r="G349">
        <f>C349/$C$5</f>
        <v>0.80636428406090588</v>
      </c>
      <c r="H349">
        <f>IF($C$5&gt;$B$1,116*POWER(G349,1/3)-16,B$2*G349)</f>
        <v>91.969664134535748</v>
      </c>
      <c r="I349">
        <f>13*H349*(N349-$N$5)</f>
        <v>508.77415772535687</v>
      </c>
      <c r="J349">
        <f>13*H349*(O349-$O$5)</f>
        <v>45.627777120569583</v>
      </c>
      <c r="K349">
        <f>H349</f>
        <v>91.969664134535748</v>
      </c>
      <c r="L349">
        <f>SQRT(I349^2+J349^2)</f>
        <v>510.81605066218378</v>
      </c>
      <c r="M349">
        <f t="shared" si="5"/>
        <v>5.1246784424306862</v>
      </c>
      <c r="N349">
        <f>4*B349/(12*C349-2*B349+3)</f>
        <v>0.62336621796711622</v>
      </c>
      <c r="O349">
        <f>9*C349/(12*C349-2*B349+3)</f>
        <v>0.50649506730493266</v>
      </c>
      <c r="P349">
        <f>VLOOKUP($A349,ciexyz31_1[],2,FALSE)</f>
        <v>1.135916E-2</v>
      </c>
      <c r="Q349">
        <f>VLOOKUP($A349,ciexyz31_1[],3,FALSE)</f>
        <v>4.1019999999999997E-3</v>
      </c>
      <c r="R349">
        <f>VLOOKUP($A349,ciexyz31_1[],4,FALSE)</f>
        <v>0</v>
      </c>
    </row>
    <row r="350" spans="1:18" x14ac:dyDescent="0.35">
      <c r="A350" s="6">
        <v>701</v>
      </c>
      <c r="B350" s="7">
        <f>P350/(P350+Q350+R350)</f>
        <v>0.73468998713902856</v>
      </c>
      <c r="C350" s="7">
        <f>Q350/(P350+Q350+R350)</f>
        <v>0.26531001286097133</v>
      </c>
      <c r="D350">
        <f>IF(C350=0,0,B350/C350)</f>
        <v>2.7691754985667401</v>
      </c>
      <c r="E350" s="13">
        <v>1</v>
      </c>
      <c r="F350">
        <f>IF(C350=0,0,(1-B350-C350)/C350)</f>
        <v>4.184625422361799E-16</v>
      </c>
      <c r="G350">
        <f>C350/$C$5</f>
        <v>0.80636439383919323</v>
      </c>
      <c r="H350">
        <f>IF($C$5&gt;$B$1,116*POWER(G350,1/3)-16,B$2*G350)</f>
        <v>91.969669034192364</v>
      </c>
      <c r="I350">
        <f>13*H350*(N350-$N$5)</f>
        <v>508.77406824689149</v>
      </c>
      <c r="J350">
        <f>13*H350*(O350-$O$5)</f>
        <v>45.627797038864415</v>
      </c>
      <c r="K350">
        <f>H350</f>
        <v>91.969669034192364</v>
      </c>
      <c r="L350">
        <f>SQRT(I350^2+J350^2)</f>
        <v>510.81596332056068</v>
      </c>
      <c r="M350">
        <f t="shared" si="5"/>
        <v>5.1246815641216319</v>
      </c>
      <c r="N350">
        <f>4*B350/(12*C350-2*B350+3)</f>
        <v>0.62336612045732831</v>
      </c>
      <c r="O350">
        <f>9*C350/(12*C350-2*B350+3)</f>
        <v>0.50649508193140069</v>
      </c>
      <c r="P350">
        <f>VLOOKUP($A350,ciexyz31_1[],2,FALSE)</f>
        <v>1.0629349999999999E-2</v>
      </c>
      <c r="Q350">
        <f>VLOOKUP($A350,ciexyz31_1[],3,FALSE)</f>
        <v>3.8384529999999999E-3</v>
      </c>
      <c r="R350">
        <f>VLOOKUP($A350,ciexyz31_1[],4,FALSE)</f>
        <v>0</v>
      </c>
    </row>
    <row r="351" spans="1:18" x14ac:dyDescent="0.35">
      <c r="A351" s="6">
        <v>702</v>
      </c>
      <c r="B351" s="7">
        <f>P351/(P351+Q351+R351)</f>
        <v>0.73469000650135696</v>
      </c>
      <c r="C351" s="7">
        <f>Q351/(P351+Q351+R351)</f>
        <v>0.26530999349864304</v>
      </c>
      <c r="D351">
        <f>IF(C351=0,0,B351/C351)</f>
        <v>2.7691757736412392</v>
      </c>
      <c r="E351" s="13">
        <v>1</v>
      </c>
      <c r="F351">
        <f>IF(C351=0,0,(1-B351-C351)/C351)</f>
        <v>0</v>
      </c>
      <c r="G351">
        <f>C351/$C$5</f>
        <v>0.80636433499070892</v>
      </c>
      <c r="H351">
        <f>IF($C$5&gt;$B$1,116*POWER(G351,1/3)-16,B$2*G351)</f>
        <v>91.969666407649669</v>
      </c>
      <c r="I351">
        <f>13*H351*(N351-$N$5)</f>
        <v>508.77411621331606</v>
      </c>
      <c r="J351">
        <f>13*H351*(O351-$O$5)</f>
        <v>45.627786361330131</v>
      </c>
      <c r="K351">
        <f>H351</f>
        <v>91.969666407649669</v>
      </c>
      <c r="L351">
        <f>SQRT(I351^2+J351^2)</f>
        <v>510.8160101414951</v>
      </c>
      <c r="M351">
        <f t="shared" si="5"/>
        <v>5.1246798906869797</v>
      </c>
      <c r="N351">
        <f>4*B351/(12*C351-2*B351+3)</f>
        <v>0.62336617272907602</v>
      </c>
      <c r="O351">
        <f>9*C351/(12*C351-2*B351+3)</f>
        <v>0.50649507409063865</v>
      </c>
      <c r="P351">
        <f>VLOOKUP($A351,ciexyz31_1[],2,FALSE)</f>
        <v>9.9388459999999994E-3</v>
      </c>
      <c r="Q351">
        <f>VLOOKUP($A351,ciexyz31_1[],3,FALSE)</f>
        <v>3.5890990000000001E-3</v>
      </c>
      <c r="R351">
        <f>VLOOKUP($A351,ciexyz31_1[],4,FALSE)</f>
        <v>0</v>
      </c>
    </row>
    <row r="352" spans="1:18" x14ac:dyDescent="0.35">
      <c r="A352" s="6">
        <v>703</v>
      </c>
      <c r="B352" s="7">
        <f>P352/(P352+Q352+R352)</f>
        <v>0.73469000662124306</v>
      </c>
      <c r="C352" s="7">
        <f>Q352/(P352+Q352+R352)</f>
        <v>0.26530999337875688</v>
      </c>
      <c r="D352">
        <f>IF(C352=0,0,B352/C352)</f>
        <v>2.7691757753444239</v>
      </c>
      <c r="E352" s="13">
        <v>1</v>
      </c>
      <c r="F352">
        <f>IF(C352=0,0,(1-B352-C352)/C352)</f>
        <v>2.0923128648233779E-16</v>
      </c>
      <c r="G352">
        <f>C352/$C$5</f>
        <v>0.8063643346263355</v>
      </c>
      <c r="H352">
        <f>IF($C$5&gt;$B$1,116*POWER(G352,1/3)-16,B$2*G352)</f>
        <v>91.969666391386852</v>
      </c>
      <c r="I352">
        <f>13*H352*(N352-$N$5)</f>
        <v>508.77411651031065</v>
      </c>
      <c r="J352">
        <f>13*H352*(O352-$O$5)</f>
        <v>45.62778629521766</v>
      </c>
      <c r="K352">
        <f>H352</f>
        <v>91.969666391386852</v>
      </c>
      <c r="L352">
        <f>SQRT(I352^2+J352^2)</f>
        <v>510.8160104313971</v>
      </c>
      <c r="M352">
        <f t="shared" si="5"/>
        <v>5.1246798803255231</v>
      </c>
      <c r="N352">
        <f>4*B352/(12*C352-2*B352+3)</f>
        <v>0.62336617305272801</v>
      </c>
      <c r="O352">
        <f>9*C352/(12*C352-2*B352+3)</f>
        <v>0.50649507404209071</v>
      </c>
      <c r="P352">
        <f>VLOOKUP($A352,ciexyz31_1[],2,FALSE)</f>
        <v>9.2884219999999993E-3</v>
      </c>
      <c r="Q352">
        <f>VLOOKUP($A352,ciexyz31_1[],3,FALSE)</f>
        <v>3.3542189999999999E-3</v>
      </c>
      <c r="R352">
        <f>VLOOKUP($A352,ciexyz31_1[],4,FALSE)</f>
        <v>0</v>
      </c>
    </row>
    <row r="353" spans="1:18" x14ac:dyDescent="0.35">
      <c r="A353" s="6">
        <v>704</v>
      </c>
      <c r="B353" s="7">
        <f>P353/(P353+Q353+R353)</f>
        <v>0.73468999733935991</v>
      </c>
      <c r="C353" s="7">
        <f>Q353/(P353+Q353+R353)</f>
        <v>0.26531000266064003</v>
      </c>
      <c r="D353">
        <f>IF(C353=0,0,B353/C353)</f>
        <v>2.7691756434796289</v>
      </c>
      <c r="E353" s="13">
        <v>1</v>
      </c>
      <c r="F353">
        <f>IF(C353=0,0,(1-B353-C353)/C353)</f>
        <v>2.0923127916237124E-16</v>
      </c>
      <c r="G353">
        <f>C353/$C$5</f>
        <v>0.80636436283703128</v>
      </c>
      <c r="H353">
        <f>IF($C$5&gt;$B$1,116*POWER(G353,1/3)-16,B$2*G353)</f>
        <v>91.969667650494856</v>
      </c>
      <c r="I353">
        <f>13*H353*(N353-$N$5)</f>
        <v>508.77409351623959</v>
      </c>
      <c r="J353">
        <f>13*H353*(O353-$O$5)</f>
        <v>45.627791413797851</v>
      </c>
      <c r="K353">
        <f>H353</f>
        <v>91.969667650494856</v>
      </c>
      <c r="L353">
        <f>SQRT(I353^2+J353^2)</f>
        <v>510.81598798644933</v>
      </c>
      <c r="M353">
        <f t="shared" si="5"/>
        <v>5.1246806825340423</v>
      </c>
      <c r="N353">
        <f>4*B353/(12*C353-2*B353+3)</f>
        <v>0.62336614799477741</v>
      </c>
      <c r="O353">
        <f>9*C353/(12*C353-2*B353+3)</f>
        <v>0.5064950778007834</v>
      </c>
      <c r="P353">
        <f>VLOOKUP($A353,ciexyz31_1[],2,FALSE)</f>
        <v>8.6788539999999997E-3</v>
      </c>
      <c r="Q353">
        <f>VLOOKUP($A353,ciexyz31_1[],3,FALSE)</f>
        <v>3.1340930000000001E-3</v>
      </c>
      <c r="R353">
        <f>VLOOKUP($A353,ciexyz31_1[],4,FALSE)</f>
        <v>0</v>
      </c>
    </row>
    <row r="354" spans="1:18" x14ac:dyDescent="0.35">
      <c r="A354" s="6">
        <v>705</v>
      </c>
      <c r="B354" s="7">
        <f>P354/(P354+Q354+R354)</f>
        <v>0.73469001032254222</v>
      </c>
      <c r="C354" s="7">
        <f>Q354/(P354+Q354+R354)</f>
        <v>0.26530998967745772</v>
      </c>
      <c r="D354">
        <f>IF(C354=0,0,B354/C354)</f>
        <v>2.7691758279276195</v>
      </c>
      <c r="E354" s="13">
        <v>1</v>
      </c>
      <c r="F354">
        <f>IF(C354=0,0,(1-B354-C354)/C354)</f>
        <v>2.0923128940129154E-16</v>
      </c>
      <c r="G354">
        <f>C354/$C$5</f>
        <v>0.80636432337686992</v>
      </c>
      <c r="H354">
        <f>IF($C$5&gt;$B$1,116*POWER(G354,1/3)-16,B$2*G354)</f>
        <v>91.969665889297403</v>
      </c>
      <c r="I354">
        <f>13*H354*(N354-$N$5)</f>
        <v>508.77412567956401</v>
      </c>
      <c r="J354">
        <f>13*H354*(O354-$O$5)</f>
        <v>45.62778425410211</v>
      </c>
      <c r="K354">
        <f>H354</f>
        <v>91.969665889297403</v>
      </c>
      <c r="L354">
        <f>SQRT(I354^2+J354^2)</f>
        <v>510.81601938167881</v>
      </c>
      <c r="M354">
        <f t="shared" si="5"/>
        <v>5.1246795604320869</v>
      </c>
      <c r="N354">
        <f>4*B354/(12*C354-2*B354+3)</f>
        <v>0.62336618304498659</v>
      </c>
      <c r="O354">
        <f>9*C354/(12*C354-2*B354+3)</f>
        <v>0.50649507254325199</v>
      </c>
      <c r="P354">
        <f>VLOOKUP($A354,ciexyz31_1[],2,FALSE)</f>
        <v>8.1109159999999993E-3</v>
      </c>
      <c r="Q354">
        <f>VLOOKUP($A354,ciexyz31_1[],3,FALSE)</f>
        <v>2.9290000000000002E-3</v>
      </c>
      <c r="R354">
        <f>VLOOKUP($A354,ciexyz31_1[],4,FALSE)</f>
        <v>0</v>
      </c>
    </row>
    <row r="355" spans="1:18" x14ac:dyDescent="0.35">
      <c r="A355" s="6">
        <v>706</v>
      </c>
      <c r="B355" s="7">
        <f>P355/(P355+Q355+R355)</f>
        <v>0.73469000177994792</v>
      </c>
      <c r="C355" s="7">
        <f>Q355/(P355+Q355+R355)</f>
        <v>0.26530999822005213</v>
      </c>
      <c r="D355">
        <f>IF(C355=0,0,B355/C355)</f>
        <v>2.7691757065656639</v>
      </c>
      <c r="E355" s="13">
        <v>1</v>
      </c>
      <c r="F355">
        <f>IF(C355=0,0,(1-B355-C355)/C355)</f>
        <v>-2.0923128266434964E-16</v>
      </c>
      <c r="G355">
        <f>C355/$C$5</f>
        <v>0.80636434934062418</v>
      </c>
      <c r="H355">
        <f>IF($C$5&gt;$B$1,116*POWER(G355,1/3)-16,B$2*G355)</f>
        <v>91.969667048119277</v>
      </c>
      <c r="I355">
        <f>13*H355*(N355-$N$5)</f>
        <v>508.77410451693771</v>
      </c>
      <c r="J355">
        <f>13*H355*(O355-$O$5)</f>
        <v>45.627788964994771</v>
      </c>
      <c r="K355">
        <f>H355</f>
        <v>91.969667048119277</v>
      </c>
      <c r="L355">
        <f>SQRT(I355^2+J355^2)</f>
        <v>510.81599872443888</v>
      </c>
      <c r="M355">
        <f t="shared" si="5"/>
        <v>5.1246802987458233</v>
      </c>
      <c r="N355">
        <f>4*B355/(12*C355-2*B355+3)</f>
        <v>0.62336615998286538</v>
      </c>
      <c r="O355">
        <f>9*C355/(12*C355-2*B355+3)</f>
        <v>0.50649507600257027</v>
      </c>
      <c r="P355">
        <f>VLOOKUP($A355,ciexyz31_1[],2,FALSE)</f>
        <v>7.5823879999999998E-3</v>
      </c>
      <c r="Q355">
        <f>VLOOKUP($A355,ciexyz31_1[],3,FALSE)</f>
        <v>2.7381390000000001E-3</v>
      </c>
      <c r="R355">
        <f>VLOOKUP($A355,ciexyz31_1[],4,FALSE)</f>
        <v>0</v>
      </c>
    </row>
    <row r="356" spans="1:18" x14ac:dyDescent="0.35">
      <c r="A356" s="6">
        <v>707</v>
      </c>
      <c r="B356" s="7">
        <f>P356/(P356+Q356+R356)</f>
        <v>0.73468998992809553</v>
      </c>
      <c r="C356" s="7">
        <f>Q356/(P356+Q356+R356)</f>
        <v>0.26531001007190458</v>
      </c>
      <c r="D356">
        <f>IF(C356=0,0,B356/C356)</f>
        <v>2.7691755381901313</v>
      </c>
      <c r="E356" s="13">
        <v>1</v>
      </c>
      <c r="F356">
        <f>IF(C356=0,0,(1-B356-C356)/C356)</f>
        <v>-4.1846254663525993E-16</v>
      </c>
      <c r="G356">
        <f>C356/$C$5</f>
        <v>0.80636438536230193</v>
      </c>
      <c r="H356">
        <f>IF($C$5&gt;$B$1,116*POWER(G356,1/3)-16,B$2*G356)</f>
        <v>91.96966865584929</v>
      </c>
      <c r="I356">
        <f>13*H356*(N356-$N$5)</f>
        <v>508.77407515626498</v>
      </c>
      <c r="J356">
        <f>13*H356*(O356-$O$5)</f>
        <v>45.62779550080792</v>
      </c>
      <c r="K356">
        <f>H356</f>
        <v>91.96966865584929</v>
      </c>
      <c r="L356">
        <f>SQRT(I356^2+J356^2)</f>
        <v>510.81597006493081</v>
      </c>
      <c r="M356">
        <f t="shared" si="5"/>
        <v>5.1246813230699821</v>
      </c>
      <c r="N356">
        <f>4*B356/(12*C356-2*B356+3)</f>
        <v>0.62336612798686641</v>
      </c>
      <c r="O356">
        <f>9*C356/(12*C356-2*B356+3)</f>
        <v>0.50649508080197003</v>
      </c>
      <c r="P356">
        <f>VLOOKUP($A356,ciexyz31_1[],2,FALSE)</f>
        <v>7.0887459999999999E-3</v>
      </c>
      <c r="Q356">
        <f>VLOOKUP($A356,ciexyz31_1[],3,FALSE)</f>
        <v>2.559876E-3</v>
      </c>
      <c r="R356">
        <f>VLOOKUP($A356,ciexyz31_1[],4,FALSE)</f>
        <v>0</v>
      </c>
    </row>
    <row r="357" spans="1:18" x14ac:dyDescent="0.35">
      <c r="A357" s="6">
        <v>708</v>
      </c>
      <c r="B357" s="7">
        <f>P357/(P357+Q357+R357)</f>
        <v>0.73468999752454311</v>
      </c>
      <c r="C357" s="7">
        <f>Q357/(P357+Q357+R357)</f>
        <v>0.26531000247545689</v>
      </c>
      <c r="D357">
        <f>IF(C357=0,0,B357/C357)</f>
        <v>2.7691756461104675</v>
      </c>
      <c r="E357" s="13">
        <v>1</v>
      </c>
      <c r="F357">
        <f>IF(C357=0,0,(1-B357-C357)/C357)</f>
        <v>0</v>
      </c>
      <c r="G357">
        <f>C357/$C$5</f>
        <v>0.80636436227419883</v>
      </c>
      <c r="H357">
        <f>IF($C$5&gt;$B$1,116*POWER(G357,1/3)-16,B$2*G357)</f>
        <v>91.969667625374356</v>
      </c>
      <c r="I357">
        <f>13*H357*(N357-$N$5)</f>
        <v>508.77409397499491</v>
      </c>
      <c r="J357">
        <f>13*H357*(O357-$O$5)</f>
        <v>45.627791311676766</v>
      </c>
      <c r="K357">
        <f>H357</f>
        <v>91.969667625374356</v>
      </c>
      <c r="L357">
        <f>SQRT(I357^2+J357^2)</f>
        <v>510.81598843424905</v>
      </c>
      <c r="M357">
        <f t="shared" si="5"/>
        <v>5.1246806665291409</v>
      </c>
      <c r="N357">
        <f>4*B357/(12*C357-2*B357+3)</f>
        <v>0.62336614849470928</v>
      </c>
      <c r="O357">
        <f>9*C357/(12*C357-2*B357+3)</f>
        <v>0.5064950777257935</v>
      </c>
      <c r="P357">
        <f>VLOOKUP($A357,ciexyz31_1[],2,FALSE)</f>
        <v>6.6273130000000001E-3</v>
      </c>
      <c r="Q357">
        <f>VLOOKUP($A357,ciexyz31_1[],3,FALSE)</f>
        <v>2.3932440000000001E-3</v>
      </c>
      <c r="R357">
        <f>VLOOKUP($A357,ciexyz31_1[],4,FALSE)</f>
        <v>0</v>
      </c>
    </row>
    <row r="358" spans="1:18" x14ac:dyDescent="0.35">
      <c r="A358" s="6">
        <v>709</v>
      </c>
      <c r="B358" s="7">
        <f>P358/(P358+Q358+R358)</f>
        <v>0.73469001502843168</v>
      </c>
      <c r="C358" s="7">
        <f>Q358/(P358+Q358+R358)</f>
        <v>0.26530998497156838</v>
      </c>
      <c r="D358">
        <f>IF(C358=0,0,B358/C358)</f>
        <v>2.7691758947827156</v>
      </c>
      <c r="E358" s="13">
        <v>1</v>
      </c>
      <c r="F358">
        <f>IF(C358=0,0,(1-B358-C358)/C358)</f>
        <v>-2.0923129311249484E-16</v>
      </c>
      <c r="G358">
        <f>C358/$C$5</f>
        <v>0.80636430907412437</v>
      </c>
      <c r="H358">
        <f>IF($C$5&gt;$B$1,116*POWER(G358,1/3)-16,B$2*G358)</f>
        <v>91.969665250933076</v>
      </c>
      <c r="I358">
        <f>13*H358*(N358-$N$5)</f>
        <v>508.77413733749546</v>
      </c>
      <c r="J358">
        <f>13*H358*(O358-$O$5)</f>
        <v>45.627781658995943</v>
      </c>
      <c r="K358">
        <f>H358</f>
        <v>91.969665250933076</v>
      </c>
      <c r="L358">
        <f>SQRT(I358^2+J358^2)</f>
        <v>510.81603076120638</v>
      </c>
      <c r="M358">
        <f t="shared" si="5"/>
        <v>5.1246791537145988</v>
      </c>
      <c r="N358">
        <f>4*B358/(12*C358-2*B358+3)</f>
        <v>0.62336619574929975</v>
      </c>
      <c r="O358">
        <f>9*C358/(12*C358-2*B358+3)</f>
        <v>0.50649507063760502</v>
      </c>
      <c r="P358">
        <f>VLOOKUP($A358,ciexyz31_1[],2,FALSE)</f>
        <v>6.1954080000000003E-3</v>
      </c>
      <c r="Q358">
        <f>VLOOKUP($A358,ciexyz31_1[],3,FALSE)</f>
        <v>2.2372749999999999E-3</v>
      </c>
      <c r="R358">
        <f>VLOOKUP($A358,ciexyz31_1[],4,FALSE)</f>
        <v>0</v>
      </c>
    </row>
    <row r="359" spans="1:18" x14ac:dyDescent="0.35">
      <c r="A359" s="6">
        <v>710</v>
      </c>
      <c r="B359" s="7">
        <f>P359/(P359+Q359+R359)</f>
        <v>0.73468998823297438</v>
      </c>
      <c r="C359" s="7">
        <f>Q359/(P359+Q359+R359)</f>
        <v>0.26531001176702557</v>
      </c>
      <c r="D359">
        <f>IF(C359=0,0,B359/C359)</f>
        <v>2.769175514108082</v>
      </c>
      <c r="E359" s="13">
        <v>1</v>
      </c>
      <c r="F359">
        <f>IF(C359=0,0,(1-B359-C359)/C359)</f>
        <v>2.0923127198080774E-16</v>
      </c>
      <c r="G359">
        <f>C359/$C$5</f>
        <v>0.80636439051433217</v>
      </c>
      <c r="H359">
        <f>IF($C$5&gt;$B$1,116*POWER(G359,1/3)-16,B$2*G359)</f>
        <v>91.969668885796196</v>
      </c>
      <c r="I359">
        <f>13*H359*(N359-$N$5)</f>
        <v>508.77407095693047</v>
      </c>
      <c r="J359">
        <f>13*H359*(O359-$O$5)</f>
        <v>45.627796435598029</v>
      </c>
      <c r="K359">
        <f>H359</f>
        <v>91.969668885796196</v>
      </c>
      <c r="L359">
        <f>SQRT(I359^2+J359^2)</f>
        <v>510.81596596588099</v>
      </c>
      <c r="M359">
        <f t="shared" si="5"/>
        <v>5.1246814695748046</v>
      </c>
      <c r="N359">
        <f>4*B359/(12*C359-2*B359+3)</f>
        <v>0.62336612341061226</v>
      </c>
      <c r="O359">
        <f>9*C359/(12*C359-2*B359+3)</f>
        <v>0.50649508148840816</v>
      </c>
      <c r="P359">
        <f>VLOOKUP($A359,ciexyz31_1[],2,FALSE)</f>
        <v>5.790346E-3</v>
      </c>
      <c r="Q359">
        <f>VLOOKUP($A359,ciexyz31_1[],3,FALSE)</f>
        <v>2.091E-3</v>
      </c>
      <c r="R359">
        <f>VLOOKUP($A359,ciexyz31_1[],4,FALSE)</f>
        <v>0</v>
      </c>
    </row>
    <row r="360" spans="1:18" x14ac:dyDescent="0.35">
      <c r="A360" s="6">
        <v>711</v>
      </c>
      <c r="B360" s="7">
        <f>P360/(P360+Q360+R360)</f>
        <v>0.73469001399215283</v>
      </c>
      <c r="C360" s="7">
        <f>Q360/(P360+Q360+R360)</f>
        <v>0.26530998600784717</v>
      </c>
      <c r="D360">
        <f>IF(C360=0,0,B360/C360)</f>
        <v>2.7691758800606272</v>
      </c>
      <c r="E360" s="13">
        <v>1</v>
      </c>
      <c r="F360">
        <f>IF(C360=0,0,(1-B360-C360)/C360)</f>
        <v>0</v>
      </c>
      <c r="G360">
        <f>C360/$C$5</f>
        <v>0.80636431222371641</v>
      </c>
      <c r="H360">
        <f>IF($C$5&gt;$B$1,116*POWER(G360,1/3)-16,B$2*G360)</f>
        <v>91.969665391506581</v>
      </c>
      <c r="I360">
        <f>13*H360*(N360-$N$5)</f>
        <v>508.77413477031502</v>
      </c>
      <c r="J360">
        <f>13*H360*(O360-$O$5)</f>
        <v>45.627782230461428</v>
      </c>
      <c r="K360">
        <f>H360</f>
        <v>91.969665391506581</v>
      </c>
      <c r="L360">
        <f>SQRT(I360^2+J360^2)</f>
        <v>510.81602825533292</v>
      </c>
      <c r="M360">
        <f t="shared" si="5"/>
        <v>5.1246792432774111</v>
      </c>
      <c r="N360">
        <f>4*B360/(12*C360-2*B360+3)</f>
        <v>0.62336619295169671</v>
      </c>
      <c r="O360">
        <f>9*C360/(12*C360-2*B360+3)</f>
        <v>0.50649507105724545</v>
      </c>
      <c r="P360">
        <f>VLOOKUP($A360,ciexyz31_1[],2,FALSE)</f>
        <v>5.4098260000000004E-3</v>
      </c>
      <c r="Q360">
        <f>VLOOKUP($A360,ciexyz31_1[],3,FALSE)</f>
        <v>1.9535870000000001E-3</v>
      </c>
      <c r="R360">
        <f>VLOOKUP($A360,ciexyz31_1[],4,FALSE)</f>
        <v>0</v>
      </c>
    </row>
    <row r="361" spans="1:18" x14ac:dyDescent="0.35">
      <c r="A361" s="6">
        <v>712</v>
      </c>
      <c r="B361" s="7">
        <f>P361/(P361+Q361+R361)</f>
        <v>0.7346900167990783</v>
      </c>
      <c r="C361" s="7">
        <f>Q361/(P361+Q361+R361)</f>
        <v>0.26530998320092164</v>
      </c>
      <c r="D361">
        <f>IF(C361=0,0,B361/C361)</f>
        <v>2.769175919937739</v>
      </c>
      <c r="E361" s="13">
        <v>1</v>
      </c>
      <c r="F361">
        <f>IF(C361=0,0,(1-B361-C361)/C361)</f>
        <v>2.092312945088792E-16</v>
      </c>
      <c r="G361">
        <f>C361/$C$5</f>
        <v>0.80636430369254652</v>
      </c>
      <c r="H361">
        <f>IF($C$5&gt;$B$1,116*POWER(G361,1/3)-16,B$2*G361)</f>
        <v>91.969665010740911</v>
      </c>
      <c r="I361">
        <f>13*H361*(N361-$N$5)</f>
        <v>508.7741417239306</v>
      </c>
      <c r="J361">
        <f>13*H361*(O361-$O$5)</f>
        <v>45.627780682556406</v>
      </c>
      <c r="K361">
        <f>H361</f>
        <v>91.969665010740911</v>
      </c>
      <c r="L361">
        <f>SQRT(I361^2+J361^2)</f>
        <v>510.8160350428887</v>
      </c>
      <c r="M361">
        <f t="shared" si="5"/>
        <v>5.124679000682316</v>
      </c>
      <c r="N361">
        <f>4*B361/(12*C361-2*B361+3)</f>
        <v>0.62336620052944847</v>
      </c>
      <c r="O361">
        <f>9*C361/(12*C361-2*B361+3)</f>
        <v>0.50649506992058269</v>
      </c>
      <c r="P361">
        <f>VLOOKUP($A361,ciexyz31_1[],2,FALSE)</f>
        <v>5.0525830000000002E-3</v>
      </c>
      <c r="Q361">
        <f>VLOOKUP($A361,ciexyz31_1[],3,FALSE)</f>
        <v>1.8245799999999999E-3</v>
      </c>
      <c r="R361">
        <f>VLOOKUP($A361,ciexyz31_1[],4,FALSE)</f>
        <v>0</v>
      </c>
    </row>
    <row r="362" spans="1:18" x14ac:dyDescent="0.35">
      <c r="A362" s="6">
        <v>713</v>
      </c>
      <c r="B362" s="7">
        <f>P362/(P362+Q362+R362)</f>
        <v>0.73468998731056967</v>
      </c>
      <c r="C362" s="7">
        <f>Q362/(P362+Q362+R362)</f>
        <v>0.26531001268943039</v>
      </c>
      <c r="D362">
        <f>IF(C362=0,0,B362/C362)</f>
        <v>2.7691755010037689</v>
      </c>
      <c r="E362" s="13">
        <v>1</v>
      </c>
      <c r="F362">
        <f>IF(C362=0,0,(1-B362-C362)/C362)</f>
        <v>-2.092312712533722E-16</v>
      </c>
      <c r="G362">
        <f>C362/$C$5</f>
        <v>0.80636439331782384</v>
      </c>
      <c r="H362">
        <f>IF($C$5&gt;$B$1,116*POWER(G362,1/3)-16,B$2*G362)</f>
        <v>91.969669010922445</v>
      </c>
      <c r="I362">
        <f>13*H362*(N362-$N$5)</f>
        <v>508.77406867185107</v>
      </c>
      <c r="J362">
        <f>13*H362*(O362-$O$5)</f>
        <v>45.627796944266663</v>
      </c>
      <c r="K362">
        <f>H362</f>
        <v>91.969669010922445</v>
      </c>
      <c r="L362">
        <f>SQRT(I362^2+J362^2)</f>
        <v>510.81596373537178</v>
      </c>
      <c r="M362">
        <f t="shared" si="5"/>
        <v>5.1246815492958104</v>
      </c>
      <c r="N362">
        <f>4*B362/(12*C362-2*B362+3)</f>
        <v>0.62336612092043098</v>
      </c>
      <c r="O362">
        <f>9*C362/(12*C362-2*B362+3)</f>
        <v>0.50649508186193537</v>
      </c>
      <c r="P362">
        <f>VLOOKUP($A362,ciexyz31_1[],2,FALSE)</f>
        <v>4.7175120000000001E-3</v>
      </c>
      <c r="Q362">
        <f>VLOOKUP($A362,ciexyz31_1[],3,FALSE)</f>
        <v>1.7035799999999999E-3</v>
      </c>
      <c r="R362">
        <f>VLOOKUP($A362,ciexyz31_1[],4,FALSE)</f>
        <v>0</v>
      </c>
    </row>
    <row r="363" spans="1:18" x14ac:dyDescent="0.35">
      <c r="A363" s="6">
        <v>714</v>
      </c>
      <c r="B363" s="7">
        <f>P363/(P363+Q363+R363)</f>
        <v>0.73468999251546707</v>
      </c>
      <c r="C363" s="7">
        <f>Q363/(P363+Q363+R363)</f>
        <v>0.26531000748453293</v>
      </c>
      <c r="D363">
        <f>IF(C363=0,0,B363/C363)</f>
        <v>2.7691755749481035</v>
      </c>
      <c r="E363" s="13">
        <v>1</v>
      </c>
      <c r="F363">
        <f>IF(C363=0,0,(1-B363-C363)/C363)</f>
        <v>0</v>
      </c>
      <c r="G363">
        <f>C363/$C$5</f>
        <v>0.80636437749842849</v>
      </c>
      <c r="H363">
        <f>IF($C$5&gt;$B$1,116*POWER(G363,1/3)-16,B$2*G363)</f>
        <v>91.969668304866602</v>
      </c>
      <c r="I363">
        <f>13*H363*(N363-$N$5)</f>
        <v>508.77408156597772</v>
      </c>
      <c r="J363">
        <f>13*H363*(O363-$O$5)</f>
        <v>45.627794073977981</v>
      </c>
      <c r="K363">
        <f>H363</f>
        <v>91.969668304866602</v>
      </c>
      <c r="L363">
        <f>SQRT(I363^2+J363^2)</f>
        <v>510.81597632157269</v>
      </c>
      <c r="M363">
        <f t="shared" si="5"/>
        <v>5.1246810994503056</v>
      </c>
      <c r="N363">
        <f>4*B363/(12*C363-2*B363+3)</f>
        <v>0.62336613497189575</v>
      </c>
      <c r="O363">
        <f>9*C363/(12*C363-2*B363+3)</f>
        <v>0.50649507975421559</v>
      </c>
      <c r="P363">
        <f>VLOOKUP($A363,ciexyz31_1[],2,FALSE)</f>
        <v>4.4035070000000001E-3</v>
      </c>
      <c r="Q363">
        <f>VLOOKUP($A363,ciexyz31_1[],3,FALSE)</f>
        <v>1.5901870000000001E-3</v>
      </c>
      <c r="R363">
        <f>VLOOKUP($A363,ciexyz31_1[],4,FALSE)</f>
        <v>0</v>
      </c>
    </row>
    <row r="364" spans="1:18" x14ac:dyDescent="0.35">
      <c r="A364" s="6">
        <v>715</v>
      </c>
      <c r="B364" s="7">
        <f>P364/(P364+Q364+R364)</f>
        <v>0.73469001370708675</v>
      </c>
      <c r="C364" s="7">
        <f>Q364/(P364+Q364+R364)</f>
        <v>0.2653099862929133</v>
      </c>
      <c r="D364">
        <f>IF(C364=0,0,B364/C364)</f>
        <v>2.7691758760107819</v>
      </c>
      <c r="E364" s="13">
        <v>1</v>
      </c>
      <c r="F364">
        <f>IF(C364=0,0,(1-B364-C364)/C364)</f>
        <v>-2.0923129207044321E-16</v>
      </c>
      <c r="G364">
        <f>C364/$C$5</f>
        <v>0.80636431309012624</v>
      </c>
      <c r="H364">
        <f>IF($C$5&gt;$B$1,116*POWER(G364,1/3)-16,B$2*G364)</f>
        <v>91.969665430176448</v>
      </c>
      <c r="I364">
        <f>13*H364*(N364-$N$5)</f>
        <v>508.77413406411893</v>
      </c>
      <c r="J364">
        <f>13*H364*(O364-$O$5)</f>
        <v>45.627782387663885</v>
      </c>
      <c r="K364">
        <f>H364</f>
        <v>91.969665430176448</v>
      </c>
      <c r="L364">
        <f>SQRT(I364^2+J364^2)</f>
        <v>510.81602756600159</v>
      </c>
      <c r="M364">
        <f t="shared" si="5"/>
        <v>5.124679267914928</v>
      </c>
      <c r="N364">
        <f>4*B364/(12*C364-2*B364+3)</f>
        <v>0.62336619218211442</v>
      </c>
      <c r="O364">
        <f>9*C364/(12*C364-2*B364+3)</f>
        <v>0.50649507117268289</v>
      </c>
      <c r="P364">
        <f>VLOOKUP($A364,ciexyz31_1[],2,FALSE)</f>
        <v>4.1094570000000004E-3</v>
      </c>
      <c r="Q364">
        <f>VLOOKUP($A364,ciexyz31_1[],3,FALSE)</f>
        <v>1.4840000000000001E-3</v>
      </c>
      <c r="R364">
        <f>VLOOKUP($A364,ciexyz31_1[],4,FALSE)</f>
        <v>0</v>
      </c>
    </row>
    <row r="365" spans="1:18" x14ac:dyDescent="0.35">
      <c r="A365" s="6">
        <v>716</v>
      </c>
      <c r="B365" s="7">
        <f>P365/(P365+Q365+R365)</f>
        <v>0.73469001758965224</v>
      </c>
      <c r="C365" s="7">
        <f>Q365/(P365+Q365+R365)</f>
        <v>0.26530998241034764</v>
      </c>
      <c r="D365">
        <f>IF(C365=0,0,B365/C365)</f>
        <v>2.7691759311691766</v>
      </c>
      <c r="E365" s="13">
        <v>1</v>
      </c>
      <c r="F365">
        <f>IF(C365=0,0,(1-B365-C365)/C365)</f>
        <v>4.1846259026469841E-16</v>
      </c>
      <c r="G365">
        <f>C365/$C$5</f>
        <v>0.80636430128973213</v>
      </c>
      <c r="H365">
        <f>IF($C$5&gt;$B$1,116*POWER(G365,1/3)-16,B$2*G365)</f>
        <v>91.969664903497801</v>
      </c>
      <c r="I365">
        <f>13*H365*(N365-$N$5)</f>
        <v>508.77414368242495</v>
      </c>
      <c r="J365">
        <f>13*H365*(O365-$O$5)</f>
        <v>45.627780246587051</v>
      </c>
      <c r="K365">
        <f>H365</f>
        <v>91.969664903497801</v>
      </c>
      <c r="L365">
        <f>SQRT(I365^2+J365^2)</f>
        <v>510.81603695461212</v>
      </c>
      <c r="M365">
        <f t="shared" si="5"/>
        <v>5.1246789323551107</v>
      </c>
      <c r="N365">
        <f>4*B365/(12*C365-2*B365+3)</f>
        <v>0.62336620266373155</v>
      </c>
      <c r="O365">
        <f>9*C365/(12*C365-2*B365+3)</f>
        <v>0.50649506960044022</v>
      </c>
      <c r="P365">
        <f>VLOOKUP($A365,ciexyz31_1[],2,FALSE)</f>
        <v>3.833913E-3</v>
      </c>
      <c r="Q365">
        <f>VLOOKUP($A365,ciexyz31_1[],3,FALSE)</f>
        <v>1.384496E-3</v>
      </c>
      <c r="R365">
        <f>VLOOKUP($A365,ciexyz31_1[],4,FALSE)</f>
        <v>0</v>
      </c>
    </row>
    <row r="366" spans="1:18" x14ac:dyDescent="0.35">
      <c r="A366" s="6">
        <v>717</v>
      </c>
      <c r="B366" s="7">
        <f>P366/(P366+Q366+R366)</f>
        <v>0.73469000307375198</v>
      </c>
      <c r="C366" s="7">
        <f>Q366/(P366+Q366+R366)</f>
        <v>0.26530999692624802</v>
      </c>
      <c r="D366">
        <f>IF(C366=0,0,B366/C366)</f>
        <v>2.769175724946332</v>
      </c>
      <c r="E366" s="13">
        <v>1</v>
      </c>
      <c r="F366">
        <f>IF(C366=0,0,(1-B366-C366)/C366)</f>
        <v>0</v>
      </c>
      <c r="G366">
        <f>C366/$C$5</f>
        <v>0.80636434540832791</v>
      </c>
      <c r="H366">
        <f>IF($C$5&gt;$B$1,116*POWER(G366,1/3)-16,B$2*G366)</f>
        <v>91.969666872611882</v>
      </c>
      <c r="I366">
        <f>13*H366*(N366-$N$5)</f>
        <v>508.77410772208725</v>
      </c>
      <c r="J366">
        <f>13*H366*(O366-$O$5)</f>
        <v>45.627788251514446</v>
      </c>
      <c r="K366">
        <f>H366</f>
        <v>91.969666872611882</v>
      </c>
      <c r="L366">
        <f>SQRT(I366^2+J366^2)</f>
        <v>510.81600185304598</v>
      </c>
      <c r="M366">
        <f t="shared" si="5"/>
        <v>5.124680186925759</v>
      </c>
      <c r="N366">
        <f>4*B366/(12*C366-2*B366+3)</f>
        <v>0.62336616347569962</v>
      </c>
      <c r="O366">
        <f>9*C366/(12*C366-2*B366+3)</f>
        <v>0.50649507547864503</v>
      </c>
      <c r="P366">
        <f>VLOOKUP($A366,ciexyz31_1[],2,FALSE)</f>
        <v>3.5757480000000001E-3</v>
      </c>
      <c r="Q366">
        <f>VLOOKUP($A366,ciexyz31_1[],3,FALSE)</f>
        <v>1.2912679999999999E-3</v>
      </c>
      <c r="R366">
        <f>VLOOKUP($A366,ciexyz31_1[],4,FALSE)</f>
        <v>0</v>
      </c>
    </row>
    <row r="367" spans="1:18" x14ac:dyDescent="0.35">
      <c r="A367" s="6">
        <v>718</v>
      </c>
      <c r="B367" s="7">
        <f>P367/(P367+Q367+R367)</f>
        <v>0.73468998337311942</v>
      </c>
      <c r="C367" s="7">
        <f>Q367/(P367+Q367+R367)</f>
        <v>0.26531001662688053</v>
      </c>
      <c r="D367">
        <f>IF(C367=0,0,B367/C367)</f>
        <v>2.7691754450656596</v>
      </c>
      <c r="E367" s="13">
        <v>1</v>
      </c>
      <c r="F367">
        <f>IF(C367=0,0,(1-B367-C367)/C367)</f>
        <v>2.0923126814818336E-16</v>
      </c>
      <c r="G367">
        <f>C367/$C$5</f>
        <v>0.80636440528502995</v>
      </c>
      <c r="H367">
        <f>IF($C$5&gt;$B$1,116*POWER(G367,1/3)-16,B$2*G367)</f>
        <v>91.969669545046258</v>
      </c>
      <c r="I367">
        <f>13*H367*(N367-$N$5)</f>
        <v>508.77405891757985</v>
      </c>
      <c r="J367">
        <f>13*H367*(O367-$O$5)</f>
        <v>45.627799115609669</v>
      </c>
      <c r="K367">
        <f>H367</f>
        <v>91.969669545046258</v>
      </c>
      <c r="L367">
        <f>SQRT(I367^2+J367^2)</f>
        <v>510.81595421404319</v>
      </c>
      <c r="M367">
        <f t="shared" si="5"/>
        <v>5.1246818895991968</v>
      </c>
      <c r="N367">
        <f>4*B367/(12*C367-2*B367+3)</f>
        <v>0.62336611029064593</v>
      </c>
      <c r="O367">
        <f>9*C367/(12*C367-2*B367+3)</f>
        <v>0.50649508345640304</v>
      </c>
      <c r="P367">
        <f>VLOOKUP($A367,ciexyz31_1[],2,FALSE)</f>
        <v>3.3343420000000001E-3</v>
      </c>
      <c r="Q367">
        <f>VLOOKUP($A367,ciexyz31_1[],3,FALSE)</f>
        <v>1.2040919999999999E-3</v>
      </c>
      <c r="R367">
        <f>VLOOKUP($A367,ciexyz31_1[],4,FALSE)</f>
        <v>0</v>
      </c>
    </row>
    <row r="368" spans="1:18" x14ac:dyDescent="0.35">
      <c r="A368" s="6">
        <v>719</v>
      </c>
      <c r="B368" s="7">
        <f>P368/(P368+Q368+R368)</f>
        <v>0.73468997610720121</v>
      </c>
      <c r="C368" s="7">
        <f>Q368/(P368+Q368+R368)</f>
        <v>0.26531002389279879</v>
      </c>
      <c r="D368">
        <f>IF(C368=0,0,B368/C368)</f>
        <v>2.7691753418410614</v>
      </c>
      <c r="E368" s="13">
        <v>1</v>
      </c>
      <c r="F368">
        <f>IF(C368=0,0,(1-B368-C368)/C368)</f>
        <v>0</v>
      </c>
      <c r="G368">
        <f>C368/$C$5</f>
        <v>0.80636442736854541</v>
      </c>
      <c r="H368">
        <f>IF($C$5&gt;$B$1,116*POWER(G368,1/3)-16,B$2*G368)</f>
        <v>91.969670530684127</v>
      </c>
      <c r="I368">
        <f>13*H368*(N368-$N$5)</f>
        <v>508.77404091767357</v>
      </c>
      <c r="J368">
        <f>13*H368*(O368-$O$5)</f>
        <v>45.627803122467157</v>
      </c>
      <c r="K368">
        <f>H368</f>
        <v>91.969670530684127</v>
      </c>
      <c r="L368">
        <f>SQRT(I368^2+J368^2)</f>
        <v>510.81593664399429</v>
      </c>
      <c r="M368">
        <f t="shared" si="5"/>
        <v>5.1246825175733113</v>
      </c>
      <c r="N368">
        <f>4*B368/(12*C368-2*B368+3)</f>
        <v>0.6233660906751225</v>
      </c>
      <c r="O368">
        <f>9*C368/(12*C368-2*B368+3)</f>
        <v>0.50649508639873164</v>
      </c>
      <c r="P368">
        <f>VLOOKUP($A368,ciexyz31_1[],2,FALSE)</f>
        <v>3.1090750000000002E-3</v>
      </c>
      <c r="Q368">
        <f>VLOOKUP($A368,ciexyz31_1[],3,FALSE)</f>
        <v>1.122744E-3</v>
      </c>
      <c r="R368">
        <f>VLOOKUP($A368,ciexyz31_1[],4,FALSE)</f>
        <v>0</v>
      </c>
    </row>
    <row r="369" spans="1:18" x14ac:dyDescent="0.35">
      <c r="A369" s="6">
        <v>720</v>
      </c>
      <c r="B369" s="7">
        <f>P369/(P369+Q369+R369)</f>
        <v>0.73469000414816099</v>
      </c>
      <c r="C369" s="7">
        <f>Q369/(P369+Q369+R369)</f>
        <v>0.2653099958518389</v>
      </c>
      <c r="D369">
        <f>IF(C369=0,0,B369/C369)</f>
        <v>2.7691757402101245</v>
      </c>
      <c r="E369" s="13">
        <v>1</v>
      </c>
      <c r="F369">
        <f>IF(C369=0,0,(1-B369-C369)/C369)</f>
        <v>4.1846256906398481E-16</v>
      </c>
      <c r="G369">
        <f>C369/$C$5</f>
        <v>0.80636434214284514</v>
      </c>
      <c r="H369">
        <f>IF($C$5&gt;$B$1,116*POWER(G369,1/3)-16,B$2*G369)</f>
        <v>91.96966672686591</v>
      </c>
      <c r="I369">
        <f>13*H369*(N369-$N$5)</f>
        <v>508.77411038372787</v>
      </c>
      <c r="J369">
        <f>13*H369*(O369-$O$5)</f>
        <v>45.627787659021593</v>
      </c>
      <c r="K369">
        <f>H369</f>
        <v>91.96966672686591</v>
      </c>
      <c r="L369">
        <f>SQRT(I369^2+J369^2)</f>
        <v>510.81600445112377</v>
      </c>
      <c r="M369">
        <f t="shared" si="5"/>
        <v>5.1246800940674326</v>
      </c>
      <c r="N369">
        <f>4*B369/(12*C369-2*B369+3)</f>
        <v>0.62336616637624132</v>
      </c>
      <c r="O369">
        <f>9*C369/(12*C369-2*B369+3)</f>
        <v>0.50649507504356373</v>
      </c>
      <c r="P369">
        <f>VLOOKUP($A369,ciexyz31_1[],2,FALSE)</f>
        <v>2.8993270000000002E-3</v>
      </c>
      <c r="Q369">
        <f>VLOOKUP($A369,ciexyz31_1[],3,FALSE)</f>
        <v>1.047E-3</v>
      </c>
      <c r="R369">
        <f>VLOOKUP($A369,ciexyz31_1[],4,FALSE)</f>
        <v>0</v>
      </c>
    </row>
    <row r="370" spans="1:18" x14ac:dyDescent="0.35">
      <c r="A370" s="6">
        <v>721</v>
      </c>
      <c r="B370" s="7">
        <f>P370/(P370+Q370+R370)</f>
        <v>0.73468998768139948</v>
      </c>
      <c r="C370" s="7">
        <f>Q370/(P370+Q370+R370)</f>
        <v>0.26531001231860057</v>
      </c>
      <c r="D370">
        <f>IF(C370=0,0,B370/C370)</f>
        <v>2.7691755062720307</v>
      </c>
      <c r="E370" s="13">
        <v>1</v>
      </c>
      <c r="F370">
        <f>IF(C370=0,0,(1-B370-C370)/C370)</f>
        <v>-2.0923127154581948E-16</v>
      </c>
      <c r="G370">
        <f>C370/$C$5</f>
        <v>0.80636439219075007</v>
      </c>
      <c r="H370">
        <f>IF($C$5&gt;$B$1,116*POWER(G370,1/3)-16,B$2*G370)</f>
        <v>91.969668960618577</v>
      </c>
      <c r="I370">
        <f>13*H370*(N370-$N$5)</f>
        <v>508.77406959051024</v>
      </c>
      <c r="J370">
        <f>13*H370*(O370-$O$5)</f>
        <v>45.627796739769103</v>
      </c>
      <c r="K370">
        <f>H370</f>
        <v>91.969668960618577</v>
      </c>
      <c r="L370">
        <f>SQRT(I370^2+J370^2)</f>
        <v>510.81596463209235</v>
      </c>
      <c r="M370">
        <f t="shared" si="5"/>
        <v>5.1246815172459668</v>
      </c>
      <c r="N370">
        <f>4*B370/(12*C370-2*B370+3)</f>
        <v>0.62336612192154617</v>
      </c>
      <c r="O370">
        <f>9*C370/(12*C370-2*B370+3)</f>
        <v>0.50649508171176805</v>
      </c>
      <c r="P370">
        <f>VLOOKUP($A370,ciexyz31_1[],2,FALSE)</f>
        <v>2.7043480000000001E-3</v>
      </c>
      <c r="Q370">
        <f>VLOOKUP($A370,ciexyz31_1[],3,FALSE)</f>
        <v>9.7658959999999992E-4</v>
      </c>
      <c r="R370">
        <f>VLOOKUP($A370,ciexyz31_1[],4,FALSE)</f>
        <v>0</v>
      </c>
    </row>
    <row r="371" spans="1:18" x14ac:dyDescent="0.35">
      <c r="A371" s="6">
        <v>722</v>
      </c>
      <c r="B371" s="7">
        <f>P371/(P371+Q371+R371)</f>
        <v>0.73468997435390304</v>
      </c>
      <c r="C371" s="7">
        <f>Q371/(P371+Q371+R371)</f>
        <v>0.2653100256460969</v>
      </c>
      <c r="D371">
        <f>IF(C371=0,0,B371/C371)</f>
        <v>2.7691753169325111</v>
      </c>
      <c r="E371" s="13">
        <v>1</v>
      </c>
      <c r="F371">
        <f>IF(C371=0,0,(1-B371-C371)/C371)</f>
        <v>2.092312610353648E-16</v>
      </c>
      <c r="G371">
        <f>C371/$C$5</f>
        <v>0.80636443269739511</v>
      </c>
      <c r="H371">
        <f>IF($C$5&gt;$B$1,116*POWER(G371,1/3)-16,B$2*G371)</f>
        <v>91.969670768522889</v>
      </c>
      <c r="I371">
        <f>13*H371*(N371-$N$5)</f>
        <v>508.77403657421667</v>
      </c>
      <c r="J371">
        <f>13*H371*(O371-$O$5)</f>
        <v>45.627804089339378</v>
      </c>
      <c r="K371">
        <f>H371</f>
        <v>91.969670768522889</v>
      </c>
      <c r="L371">
        <f>SQRT(I371^2+J371^2)</f>
        <v>510.81593240426389</v>
      </c>
      <c r="M371">
        <f t="shared" si="5"/>
        <v>5.1246826691062255</v>
      </c>
      <c r="N371">
        <f>4*B371/(12*C371-2*B371+3)</f>
        <v>0.6233660859418102</v>
      </c>
      <c r="O371">
        <f>9*C371/(12*C371-2*B371+3)</f>
        <v>0.50649508710872837</v>
      </c>
      <c r="P371">
        <f>VLOOKUP($A371,ciexyz31_1[],2,FALSE)</f>
        <v>2.52302E-3</v>
      </c>
      <c r="Q371">
        <f>VLOOKUP($A371,ciexyz31_1[],3,FALSE)</f>
        <v>9.1110880000000005E-4</v>
      </c>
      <c r="R371">
        <f>VLOOKUP($A371,ciexyz31_1[],4,FALSE)</f>
        <v>0</v>
      </c>
    </row>
    <row r="372" spans="1:18" x14ac:dyDescent="0.35">
      <c r="A372" s="6">
        <v>723</v>
      </c>
      <c r="B372" s="7">
        <f>P372/(P372+Q372+R372)</f>
        <v>0.73468998482414827</v>
      </c>
      <c r="C372" s="7">
        <f>Q372/(P372+Q372+R372)</f>
        <v>0.26531001517585179</v>
      </c>
      <c r="D372">
        <f>IF(C372=0,0,B372/C372)</f>
        <v>2.7691754656799663</v>
      </c>
      <c r="E372" s="13">
        <v>1</v>
      </c>
      <c r="F372">
        <f>IF(C372=0,0,(1-B372-C372)/C372)</f>
        <v>-2.0923126929250723E-16</v>
      </c>
      <c r="G372">
        <f>C372/$C$5</f>
        <v>0.80636440087487626</v>
      </c>
      <c r="H372">
        <f>IF($C$5&gt;$B$1,116*POWER(G372,1/3)-16,B$2*G372)</f>
        <v>91.969669348211013</v>
      </c>
      <c r="I372">
        <f>13*H372*(N372-$N$5)</f>
        <v>508.77406251222317</v>
      </c>
      <c r="J372">
        <f>13*H372*(O372-$O$5)</f>
        <v>45.627798315426674</v>
      </c>
      <c r="K372">
        <f>H372</f>
        <v>91.969669348211013</v>
      </c>
      <c r="L372">
        <f>SQRT(I372^2+J372^2)</f>
        <v>510.81595772284254</v>
      </c>
      <c r="M372">
        <f t="shared" si="5"/>
        <v>5.1246817641906359</v>
      </c>
      <c r="N372">
        <f>4*B372/(12*C372-2*B372+3)</f>
        <v>0.62336611420793342</v>
      </c>
      <c r="O372">
        <f>9*C372/(12*C372-2*B372+3)</f>
        <v>0.50649508286881006</v>
      </c>
      <c r="P372">
        <f>VLOOKUP($A372,ciexyz31_1[],2,FALSE)</f>
        <v>2.3541679999999998E-3</v>
      </c>
      <c r="Q372">
        <f>VLOOKUP($A372,ciexyz31_1[],3,FALSE)</f>
        <v>8.5013319999999995E-4</v>
      </c>
      <c r="R372">
        <f>VLOOKUP($A372,ciexyz31_1[],4,FALSE)</f>
        <v>0</v>
      </c>
    </row>
    <row r="373" spans="1:18" x14ac:dyDescent="0.35">
      <c r="A373" s="6">
        <v>724</v>
      </c>
      <c r="B373" s="7">
        <f>P373/(P373+Q373+R373)</f>
        <v>0.73468995680859905</v>
      </c>
      <c r="C373" s="7">
        <f>Q373/(P373+Q373+R373)</f>
        <v>0.26531004319140084</v>
      </c>
      <c r="D373">
        <f>IF(C373=0,0,B373/C373)</f>
        <v>2.7691750676719638</v>
      </c>
      <c r="E373" s="13">
        <v>1</v>
      </c>
      <c r="F373">
        <f>IF(C373=0,0,(1-B373-C373)/C373)</f>
        <v>4.1846249439724972E-16</v>
      </c>
      <c r="G373">
        <f>C373/$C$5</f>
        <v>0.80636448602334465</v>
      </c>
      <c r="H373">
        <f>IF($C$5&gt;$B$1,116*POWER(G373,1/3)-16,B$2*G373)</f>
        <v>91.969673148582004</v>
      </c>
      <c r="I373">
        <f>13*H373*(N373-$N$5)</f>
        <v>508.7739931091229</v>
      </c>
      <c r="J373">
        <f>13*H373*(O373-$O$5)</f>
        <v>45.627813764858139</v>
      </c>
      <c r="K373">
        <f>H373</f>
        <v>91.969673148582004</v>
      </c>
      <c r="L373">
        <f>SQRT(I373^2+J373^2)</f>
        <v>510.81588997716426</v>
      </c>
      <c r="M373">
        <f t="shared" si="5"/>
        <v>5.1246841855006107</v>
      </c>
      <c r="N373">
        <f>4*B373/(12*C373-2*B373+3)</f>
        <v>0.6233660385754235</v>
      </c>
      <c r="O373">
        <f>9*C373/(12*C373-2*B373+3)</f>
        <v>0.50649509421368644</v>
      </c>
      <c r="P373">
        <f>VLOOKUP($A373,ciexyz31_1[],2,FALSE)</f>
        <v>2.1966160000000002E-3</v>
      </c>
      <c r="Q373">
        <f>VLOOKUP($A373,ciexyz31_1[],3,FALSE)</f>
        <v>7.9323839999999996E-4</v>
      </c>
      <c r="R373">
        <f>VLOOKUP($A373,ciexyz31_1[],4,FALSE)</f>
        <v>0</v>
      </c>
    </row>
    <row r="374" spans="1:18" x14ac:dyDescent="0.35">
      <c r="A374" s="6">
        <v>725</v>
      </c>
      <c r="B374" s="7">
        <f>P374/(P374+Q374+R374)</f>
        <v>0.7346899996056202</v>
      </c>
      <c r="C374" s="7">
        <f>Q374/(P374+Q374+R374)</f>
        <v>0.26531000039437969</v>
      </c>
      <c r="D374">
        <f>IF(C374=0,0,B374/C374)</f>
        <v>2.769175675675676</v>
      </c>
      <c r="E374" s="13">
        <v>1</v>
      </c>
      <c r="F374">
        <f>IF(C374=0,0,(1-B374-C374)/C374)</f>
        <v>4.1846256189922176E-16</v>
      </c>
      <c r="G374">
        <f>C374/$C$5</f>
        <v>0.8063643559491207</v>
      </c>
      <c r="H374">
        <f>IF($C$5&gt;$B$1,116*POWER(G374,1/3)-16,B$2*G374)</f>
        <v>91.96966734307162</v>
      </c>
      <c r="I374">
        <f>13*H374*(N374-$N$5)</f>
        <v>508.77409913046131</v>
      </c>
      <c r="J374">
        <f>13*H374*(O374-$O$5)</f>
        <v>45.627790164047653</v>
      </c>
      <c r="K374">
        <f>H374</f>
        <v>91.96966734307162</v>
      </c>
      <c r="L374">
        <f>SQRT(I374^2+J374^2)</f>
        <v>510.81599346659738</v>
      </c>
      <c r="M374">
        <f t="shared" si="5"/>
        <v>5.124680486667172</v>
      </c>
      <c r="N374">
        <f>4*B374/(12*C374-2*B374+3)</f>
        <v>0.62336615411291496</v>
      </c>
      <c r="O374">
        <f>9*C374/(12*C374-2*B374+3)</f>
        <v>0.50649507688306272</v>
      </c>
      <c r="P374">
        <f>VLOOKUP($A374,ciexyz31_1[],2,FALSE)</f>
        <v>2.0491900000000002E-3</v>
      </c>
      <c r="Q374">
        <f>VLOOKUP($A374,ciexyz31_1[],3,FALSE)</f>
        <v>7.3999999999999999E-4</v>
      </c>
      <c r="R374">
        <f>VLOOKUP($A374,ciexyz31_1[],4,FALSE)</f>
        <v>0</v>
      </c>
    </row>
    <row r="375" spans="1:18" x14ac:dyDescent="0.35">
      <c r="A375" s="6">
        <v>726</v>
      </c>
      <c r="B375" s="7">
        <f>P375/(P375+Q375+R375)</f>
        <v>0.73468997644675349</v>
      </c>
      <c r="C375" s="7">
        <f>Q375/(P375+Q375+R375)</f>
        <v>0.26531002355324657</v>
      </c>
      <c r="D375">
        <f>IF(C375=0,0,B375/C375)</f>
        <v>2.769175346664972</v>
      </c>
      <c r="E375" s="13">
        <v>1</v>
      </c>
      <c r="F375">
        <f>IF(C375=0,0,(1-B375-C375)/C375)</f>
        <v>-2.0923126268584791E-16</v>
      </c>
      <c r="G375">
        <f>C375/$C$5</f>
        <v>0.80636442633653449</v>
      </c>
      <c r="H375">
        <f>IF($C$5&gt;$B$1,116*POWER(G375,1/3)-16,B$2*G375)</f>
        <v>91.969670484623109</v>
      </c>
      <c r="I375">
        <f>13*H375*(N375-$N$5)</f>
        <v>508.77404175884845</v>
      </c>
      <c r="J375">
        <f>13*H375*(O375-$O$5)</f>
        <v>45.627802935217929</v>
      </c>
      <c r="K375">
        <f>H375</f>
        <v>91.969670484623109</v>
      </c>
      <c r="L375">
        <f>SQRT(I375^2+J375^2)</f>
        <v>510.81593746508099</v>
      </c>
      <c r="M375">
        <f t="shared" si="5"/>
        <v>5.1246824882267061</v>
      </c>
      <c r="N375">
        <f>4*B375/(12*C375-2*B375+3)</f>
        <v>0.62336609159179879</v>
      </c>
      <c r="O375">
        <f>9*C375/(12*C375-2*B375+3)</f>
        <v>0.50649508626123019</v>
      </c>
      <c r="P375">
        <f>VLOOKUP($A375,ciexyz31_1[],2,FALSE)</f>
        <v>1.91096E-3</v>
      </c>
      <c r="Q375">
        <f>VLOOKUP($A375,ciexyz31_1[],3,FALSE)</f>
        <v>6.9008269999999998E-4</v>
      </c>
      <c r="R375">
        <f>VLOOKUP($A375,ciexyz31_1[],4,FALSE)</f>
        <v>0</v>
      </c>
    </row>
    <row r="376" spans="1:18" x14ac:dyDescent="0.35">
      <c r="A376" s="6">
        <v>727</v>
      </c>
      <c r="B376" s="7">
        <f>P376/(P376+Q376+R376)</f>
        <v>0.73468995540979931</v>
      </c>
      <c r="C376" s="7">
        <f>Q376/(P376+Q376+R376)</f>
        <v>0.26531004459020074</v>
      </c>
      <c r="D376">
        <f>IF(C376=0,0,B376/C376)</f>
        <v>2.7691750477996608</v>
      </c>
      <c r="E376" s="13">
        <v>1</v>
      </c>
      <c r="F376">
        <f>IF(C376=0,0,(1-B376-C376)/C376)</f>
        <v>-2.0923124609549042E-16</v>
      </c>
      <c r="G376">
        <f>C376/$C$5</f>
        <v>0.80636449027475765</v>
      </c>
      <c r="H376">
        <f>IF($C$5&gt;$B$1,116*POWER(G376,1/3)-16,B$2*G376)</f>
        <v>91.969673338332299</v>
      </c>
      <c r="I376">
        <f>13*H376*(N376-$N$5)</f>
        <v>508.77398964386731</v>
      </c>
      <c r="J376">
        <f>13*H376*(O376-$O$5)</f>
        <v>45.6278145362392</v>
      </c>
      <c r="K376">
        <f>H376</f>
        <v>91.969673338332299</v>
      </c>
      <c r="L376">
        <f>SQRT(I376^2+J376^2)</f>
        <v>510.81588659466286</v>
      </c>
      <c r="M376">
        <f t="shared" si="5"/>
        <v>5.1246843063952099</v>
      </c>
      <c r="N376">
        <f>4*B376/(12*C376-2*B376+3)</f>
        <v>0.62336603479913721</v>
      </c>
      <c r="O376">
        <f>9*C376/(12*C376-2*B376+3)</f>
        <v>0.50649509478012944</v>
      </c>
      <c r="P376">
        <f>VLOOKUP($A376,ciexyz31_1[],2,FALSE)</f>
        <v>1.781438E-3</v>
      </c>
      <c r="Q376">
        <f>VLOOKUP($A376,ciexyz31_1[],3,FALSE)</f>
        <v>6.4331000000000002E-4</v>
      </c>
      <c r="R376">
        <f>VLOOKUP($A376,ciexyz31_1[],4,FALSE)</f>
        <v>0</v>
      </c>
    </row>
    <row r="377" spans="1:18" x14ac:dyDescent="0.35">
      <c r="A377" s="6">
        <v>728</v>
      </c>
      <c r="B377" s="7">
        <f>P377/(P377+Q377+R377)</f>
        <v>0.73469003003178435</v>
      </c>
      <c r="C377" s="7">
        <f>Q377/(P377+Q377+R377)</f>
        <v>0.26530996996821571</v>
      </c>
      <c r="D377">
        <f>IF(C377=0,0,B377/C377)</f>
        <v>2.7691761079306616</v>
      </c>
      <c r="E377" s="13">
        <v>1</v>
      </c>
      <c r="F377">
        <f>IF(C377=0,0,(1-B377-C377)/C377)</f>
        <v>-2.0923130494458273E-16</v>
      </c>
      <c r="G377">
        <f>C377/$C$5</f>
        <v>0.8063642634740007</v>
      </c>
      <c r="H377">
        <f>IF($C$5&gt;$B$1,116*POWER(G377,1/3)-16,B$2*G377)</f>
        <v>91.969663215694936</v>
      </c>
      <c r="I377">
        <f>13*H377*(N377-$N$5)</f>
        <v>508.77417450540366</v>
      </c>
      <c r="J377">
        <f>13*H377*(O377-$O$5)</f>
        <v>45.627773385258266</v>
      </c>
      <c r="K377">
        <f>H377</f>
        <v>91.969663215694936</v>
      </c>
      <c r="L377">
        <f>SQRT(I377^2+J377^2)</f>
        <v>510.81606704150511</v>
      </c>
      <c r="M377">
        <f t="shared" si="5"/>
        <v>5.1246778570148557</v>
      </c>
      <c r="N377">
        <f>4*B377/(12*C377-2*B377+3)</f>
        <v>0.62336623625329146</v>
      </c>
      <c r="O377">
        <f>9*C377/(12*C377-2*B377+3)</f>
        <v>0.50649506456200633</v>
      </c>
      <c r="P377">
        <f>VLOOKUP($A377,ciexyz31_1[],2,FALSE)</f>
        <v>1.66011E-3</v>
      </c>
      <c r="Q377">
        <f>VLOOKUP($A377,ciexyz31_1[],3,FALSE)</f>
        <v>5.9949600000000003E-4</v>
      </c>
      <c r="R377">
        <f>VLOOKUP($A377,ciexyz31_1[],4,FALSE)</f>
        <v>0</v>
      </c>
    </row>
    <row r="378" spans="1:18" x14ac:dyDescent="0.35">
      <c r="A378" s="6">
        <v>729</v>
      </c>
      <c r="B378" s="7">
        <f>P378/(P378+Q378+R378)</f>
        <v>0.73468997802617741</v>
      </c>
      <c r="C378" s="7">
        <f>Q378/(P378+Q378+R378)</f>
        <v>0.26531002197382247</v>
      </c>
      <c r="D378">
        <f>IF(C378=0,0,B378/C378)</f>
        <v>2.7691753691033489</v>
      </c>
      <c r="E378" s="13">
        <v>1</v>
      </c>
      <c r="F378">
        <f>IF(C378=0,0,(1-B378-C378)/C378)</f>
        <v>4.1846252786285609E-16</v>
      </c>
      <c r="G378">
        <f>C378/$C$5</f>
        <v>0.80636442153614518</v>
      </c>
      <c r="H378">
        <f>IF($C$5&gt;$B$1,116*POWER(G378,1/3)-16,B$2*G378)</f>
        <v>91.969670270370756</v>
      </c>
      <c r="I378">
        <f>13*H378*(N378-$N$5)</f>
        <v>508.77404567156577</v>
      </c>
      <c r="J378">
        <f>13*H378*(O378-$O$5)</f>
        <v>45.627802064229968</v>
      </c>
      <c r="K378">
        <f>H378</f>
        <v>91.969670270370756</v>
      </c>
      <c r="L378">
        <f>SQRT(I378^2+J378^2)</f>
        <v>510.81594128435836</v>
      </c>
      <c r="M378">
        <f t="shared" si="5"/>
        <v>5.124682351721253</v>
      </c>
      <c r="N378">
        <f>4*B378/(12*C378-2*B378+3)</f>
        <v>0.62336609585570968</v>
      </c>
      <c r="O378">
        <f>9*C378/(12*C378-2*B378+3)</f>
        <v>0.50649508562164347</v>
      </c>
      <c r="P378">
        <f>VLOOKUP($A378,ciexyz31_1[],2,FALSE)</f>
        <v>1.546459E-3</v>
      </c>
      <c r="Q378">
        <f>VLOOKUP($A378,ciexyz31_1[],3,FALSE)</f>
        <v>5.5845470000000003E-4</v>
      </c>
      <c r="R378">
        <f>VLOOKUP($A378,ciexyz31_1[],4,FALSE)</f>
        <v>0</v>
      </c>
    </row>
    <row r="379" spans="1:18" x14ac:dyDescent="0.35">
      <c r="A379" s="6">
        <v>730</v>
      </c>
      <c r="B379" s="7">
        <f>P379/(P379+Q379+R379)</f>
        <v>0.73468995204520882</v>
      </c>
      <c r="C379" s="7">
        <f>Q379/(P379+Q379+R379)</f>
        <v>0.26531004795479113</v>
      </c>
      <c r="D379">
        <f>IF(C379=0,0,B379/C379)</f>
        <v>2.7691750000000002</v>
      </c>
      <c r="E379" s="13">
        <v>1</v>
      </c>
      <c r="F379">
        <f>IF(C379=0,0,(1-B379-C379)/C379)</f>
        <v>2.0923124344207625E-16</v>
      </c>
      <c r="G379">
        <f>C379/$C$5</f>
        <v>0.80636450050085451</v>
      </c>
      <c r="H379">
        <f>IF($C$5&gt;$B$1,116*POWER(G379,1/3)-16,B$2*G379)</f>
        <v>91.96967379474637</v>
      </c>
      <c r="I379">
        <f>13*H379*(N379-$N$5)</f>
        <v>508.7739813087461</v>
      </c>
      <c r="J379">
        <f>13*H379*(O379-$O$5)</f>
        <v>45.62781639167337</v>
      </c>
      <c r="K379">
        <f>H379</f>
        <v>91.96967379474637</v>
      </c>
      <c r="L379">
        <f>SQRT(I379^2+J379^2)</f>
        <v>510.81587845859349</v>
      </c>
      <c r="M379">
        <f t="shared" si="5"/>
        <v>5.124684597187918</v>
      </c>
      <c r="N379">
        <f>4*B379/(12*C379-2*B379+3)</f>
        <v>0.62336602571588162</v>
      </c>
      <c r="O379">
        <f>9*C379/(12*C379-2*B379+3)</f>
        <v>0.50649509614261778</v>
      </c>
      <c r="P379">
        <f>VLOOKUP($A379,ciexyz31_1[],2,FALSE)</f>
        <v>1.439971E-3</v>
      </c>
      <c r="Q379">
        <f>VLOOKUP($A379,ciexyz31_1[],3,FALSE)</f>
        <v>5.1999999999999995E-4</v>
      </c>
      <c r="R379">
        <f>VLOOKUP($A379,ciexyz31_1[],4,FALSE)</f>
        <v>0</v>
      </c>
    </row>
    <row r="380" spans="1:18" x14ac:dyDescent="0.35">
      <c r="A380" s="6">
        <v>731</v>
      </c>
      <c r="B380" s="7">
        <f>P380/(P380+Q380+R380)</f>
        <v>0.73469003302492664</v>
      </c>
      <c r="C380" s="7">
        <f>Q380/(P380+Q380+R380)</f>
        <v>0.26530996697507325</v>
      </c>
      <c r="D380">
        <f>IF(C380=0,0,B380/C380)</f>
        <v>2.7691761504533043</v>
      </c>
      <c r="E380" s="13">
        <v>1</v>
      </c>
      <c r="F380">
        <f>IF(C380=0,0,(1-B380-C380)/C380)</f>
        <v>4.1846261461012721E-16</v>
      </c>
      <c r="G380">
        <f>C380/$C$5</f>
        <v>0.80636425437685633</v>
      </c>
      <c r="H380">
        <f>IF($C$5&gt;$B$1,116*POWER(G380,1/3)-16,B$2*G380)</f>
        <v>91.969662809668506</v>
      </c>
      <c r="I380">
        <f>13*H380*(N380-$N$5)</f>
        <v>508.77418192033593</v>
      </c>
      <c r="J380">
        <f>13*H380*(O380-$O$5)</f>
        <v>45.627771734661955</v>
      </c>
      <c r="K380">
        <f>H380</f>
        <v>91.969662809668506</v>
      </c>
      <c r="L380">
        <f>SQRT(I380^2+J380^2)</f>
        <v>510.81607427936086</v>
      </c>
      <c r="M380">
        <f t="shared" si="5"/>
        <v>5.1246775983255377</v>
      </c>
      <c r="N380">
        <f>4*B380/(12*C380-2*B380+3)</f>
        <v>0.62336624433376675</v>
      </c>
      <c r="O380">
        <f>9*C380/(12*C380-2*B380+3)</f>
        <v>0.50649506334993488</v>
      </c>
      <c r="P380">
        <f>VLOOKUP($A380,ciexyz31_1[],2,FALSE)</f>
        <v>1.3400420000000001E-3</v>
      </c>
      <c r="Q380">
        <f>VLOOKUP($A380,ciexyz31_1[],3,FALSE)</f>
        <v>4.8391359999999997E-4</v>
      </c>
      <c r="R380">
        <f>VLOOKUP($A380,ciexyz31_1[],4,FALSE)</f>
        <v>0</v>
      </c>
    </row>
    <row r="381" spans="1:18" x14ac:dyDescent="0.35">
      <c r="A381" s="6">
        <v>732</v>
      </c>
      <c r="B381" s="7">
        <f>P381/(P381+Q381+R381)</f>
        <v>0.73468995791968983</v>
      </c>
      <c r="C381" s="7">
        <f>Q381/(P381+Q381+R381)</f>
        <v>0.26531004208031017</v>
      </c>
      <c r="D381">
        <f>IF(C381=0,0,B381/C381)</f>
        <v>2.7691750834568745</v>
      </c>
      <c r="E381" s="13">
        <v>1</v>
      </c>
      <c r="F381">
        <f>IF(C381=0,0,(1-B381-C381)/C381)</f>
        <v>0</v>
      </c>
      <c r="G381">
        <f>C381/$C$5</f>
        <v>0.80636448264637461</v>
      </c>
      <c r="H381">
        <f>IF($C$5&gt;$B$1,116*POWER(G381,1/3)-16,B$2*G381)</f>
        <v>91.969672997860116</v>
      </c>
      <c r="I381">
        <f>13*H381*(N381-$N$5)</f>
        <v>508.77399586163511</v>
      </c>
      <c r="J381">
        <f>13*H381*(O381-$O$5)</f>
        <v>45.627813152137051</v>
      </c>
      <c r="K381">
        <f>H381</f>
        <v>91.969672997860116</v>
      </c>
      <c r="L381">
        <f>SQRT(I381^2+J381^2)</f>
        <v>510.81589266394349</v>
      </c>
      <c r="M381">
        <f t="shared" si="5"/>
        <v>5.1246840894719687</v>
      </c>
      <c r="N381">
        <f>4*B381/(12*C381-2*B381+3)</f>
        <v>0.62336604157499254</v>
      </c>
      <c r="O381">
        <f>9*C381/(12*C381-2*B381+3)</f>
        <v>0.50649509376375113</v>
      </c>
      <c r="P381">
        <f>VLOOKUP($A381,ciexyz31_1[],2,FALSE)</f>
        <v>1.246275E-3</v>
      </c>
      <c r="Q381">
        <f>VLOOKUP($A381,ciexyz31_1[],3,FALSE)</f>
        <v>4.500528E-4</v>
      </c>
      <c r="R381">
        <f>VLOOKUP($A381,ciexyz31_1[],4,FALSE)</f>
        <v>0</v>
      </c>
    </row>
    <row r="382" spans="1:18" x14ac:dyDescent="0.35">
      <c r="A382" s="6">
        <v>733</v>
      </c>
      <c r="B382" s="7">
        <f>P382/(P382+Q382+R382)</f>
        <v>0.73468994040015567</v>
      </c>
      <c r="C382" s="7">
        <f>Q382/(P382+Q382+R382)</f>
        <v>0.26531005959984433</v>
      </c>
      <c r="D382">
        <f>IF(C382=0,0,B382/C382)</f>
        <v>2.7691748345624614</v>
      </c>
      <c r="E382" s="13">
        <v>1</v>
      </c>
      <c r="F382">
        <f>IF(C382=0,0,(1-B382-C382)/C382)</f>
        <v>0</v>
      </c>
      <c r="G382">
        <f>C382/$C$5</f>
        <v>0.80636453589400137</v>
      </c>
      <c r="H382">
        <f>IF($C$5&gt;$B$1,116*POWER(G382,1/3)-16,B$2*G382)</f>
        <v>91.969675374423417</v>
      </c>
      <c r="I382">
        <f>13*H382*(N382-$N$5)</f>
        <v>508.77395246038327</v>
      </c>
      <c r="J382">
        <f>13*H382*(O382-$O$5)</f>
        <v>45.627822813444432</v>
      </c>
      <c r="K382">
        <f>H382</f>
        <v>91.969675374423417</v>
      </c>
      <c r="L382">
        <f>SQRT(I382^2+J382^2)</f>
        <v>510.81585029916153</v>
      </c>
      <c r="M382">
        <f t="shared" si="5"/>
        <v>5.1246856036393087</v>
      </c>
      <c r="N382">
        <f>4*B382/(12*C382-2*B382+3)</f>
        <v>0.62336599427818018</v>
      </c>
      <c r="O382">
        <f>9*C382/(12*C382-2*B382+3)</f>
        <v>0.5064951008582731</v>
      </c>
      <c r="P382">
        <f>VLOOKUP($A382,ciexyz31_1[],2,FALSE)</f>
        <v>1.1584709999999999E-3</v>
      </c>
      <c r="Q382">
        <f>VLOOKUP($A382,ciexyz31_1[],3,FALSE)</f>
        <v>4.1834519999999999E-4</v>
      </c>
      <c r="R382">
        <f>VLOOKUP($A382,ciexyz31_1[],4,FALSE)</f>
        <v>0</v>
      </c>
    </row>
    <row r="383" spans="1:18" x14ac:dyDescent="0.35">
      <c r="A383" s="6">
        <v>734</v>
      </c>
      <c r="B383" s="7">
        <f>P383/(P383+Q383+R383)</f>
        <v>0.73469008327074581</v>
      </c>
      <c r="C383" s="7">
        <f>Q383/(P383+Q383+R383)</f>
        <v>0.26530991672925419</v>
      </c>
      <c r="D383">
        <f>IF(C383=0,0,B383/C383)</f>
        <v>2.7691768642801575</v>
      </c>
      <c r="E383" s="13">
        <v>1</v>
      </c>
      <c r="F383">
        <f>IF(C383=0,0,(1-B383-C383)/C383)</f>
        <v>0</v>
      </c>
      <c r="G383">
        <f>C383/$C$5</f>
        <v>0.80636410166328554</v>
      </c>
      <c r="H383">
        <f>IF($C$5&gt;$B$1,116*POWER(G383,1/3)-16,B$2*G383)</f>
        <v>91.969655993710873</v>
      </c>
      <c r="I383">
        <f>13*H383*(N383-$N$5)</f>
        <v>508.77430639466104</v>
      </c>
      <c r="J383">
        <f>13*H383*(O383-$O$5)</f>
        <v>45.627744026136959</v>
      </c>
      <c r="K383">
        <f>H383</f>
        <v>91.969655993710873</v>
      </c>
      <c r="L383">
        <f>SQRT(I383^2+J383^2)</f>
        <v>510.81619578110787</v>
      </c>
      <c r="M383">
        <f t="shared" si="5"/>
        <v>5.1246732557144323</v>
      </c>
      <c r="N383">
        <f>4*B383/(12*C383-2*B383+3)</f>
        <v>0.62336637998055933</v>
      </c>
      <c r="O383">
        <f>9*C383/(12*C383-2*B383+3)</f>
        <v>0.50649504300291603</v>
      </c>
      <c r="P383">
        <f>VLOOKUP($A383,ciexyz31_1[],2,FALSE)</f>
        <v>1.07643E-3</v>
      </c>
      <c r="Q383">
        <f>VLOOKUP($A383,ciexyz31_1[],3,FALSE)</f>
        <v>3.887184E-4</v>
      </c>
      <c r="R383">
        <f>VLOOKUP($A383,ciexyz31_1[],4,FALSE)</f>
        <v>0</v>
      </c>
    </row>
    <row r="384" spans="1:18" x14ac:dyDescent="0.35">
      <c r="A384" s="6">
        <v>735</v>
      </c>
      <c r="B384" s="7">
        <f>P384/(P384+Q384+R384)</f>
        <v>0.7346899924932917</v>
      </c>
      <c r="C384" s="7">
        <f>Q384/(P384+Q384+R384)</f>
        <v>0.26531000750670819</v>
      </c>
      <c r="D384">
        <f>IF(C384=0,0,B384/C384)</f>
        <v>2.7691755746330662</v>
      </c>
      <c r="E384" s="13">
        <v>1</v>
      </c>
      <c r="F384">
        <f>IF(C384=0,0,(1-B384-C384)/C384)</f>
        <v>4.1846255068123852E-16</v>
      </c>
      <c r="G384">
        <f>C384/$C$5</f>
        <v>0.80636437756582646</v>
      </c>
      <c r="H384">
        <f>IF($C$5&gt;$B$1,116*POWER(G384,1/3)-16,B$2*G384)</f>
        <v>91.969668307874727</v>
      </c>
      <c r="I384">
        <f>13*H384*(N384-$N$5)</f>
        <v>508.77408151104271</v>
      </c>
      <c r="J384">
        <f>13*H384*(O384-$O$5)</f>
        <v>45.627794086206677</v>
      </c>
      <c r="K384">
        <f>H384</f>
        <v>91.969668307874727</v>
      </c>
      <c r="L384">
        <f>SQRT(I384^2+J384^2)</f>
        <v>510.81597626794957</v>
      </c>
      <c r="M384">
        <f t="shared" si="5"/>
        <v>5.1246811013668498</v>
      </c>
      <c r="N384">
        <f>4*B384/(12*C384-2*B384+3)</f>
        <v>0.62336613491202997</v>
      </c>
      <c r="O384">
        <f>9*C384/(12*C384-2*B384+3)</f>
        <v>0.50649507976319541</v>
      </c>
      <c r="P384">
        <f>VLOOKUP($A384,ciexyz31_1[],2,FALSE)</f>
        <v>9.9994930000000008E-4</v>
      </c>
      <c r="Q384">
        <f>VLOOKUP($A384,ciexyz31_1[],3,FALSE)</f>
        <v>3.611E-4</v>
      </c>
      <c r="R384">
        <f>VLOOKUP($A384,ciexyz31_1[],4,FALSE)</f>
        <v>0</v>
      </c>
    </row>
    <row r="385" spans="1:18" x14ac:dyDescent="0.35">
      <c r="A385" s="6">
        <v>736</v>
      </c>
      <c r="B385" s="7">
        <f>P385/(P385+Q385+R385)</f>
        <v>0.73468999326250295</v>
      </c>
      <c r="C385" s="7">
        <f>Q385/(P385+Q385+R385)</f>
        <v>0.265310006737497</v>
      </c>
      <c r="D385">
        <f>IF(C385=0,0,B385/C385)</f>
        <v>2.769175585561007</v>
      </c>
      <c r="E385" s="13">
        <v>1</v>
      </c>
      <c r="F385">
        <f>IF(C385=0,0,(1-B385-C385)/C385)</f>
        <v>2.0923127594724186E-16</v>
      </c>
      <c r="G385">
        <f>C385/$C$5</f>
        <v>0.80636437522794058</v>
      </c>
      <c r="H385">
        <f>IF($C$5&gt;$B$1,116*POWER(G385,1/3)-16,B$2*G385)</f>
        <v>91.969668203529523</v>
      </c>
      <c r="I385">
        <f>13*H385*(N385-$N$5)</f>
        <v>508.77408341661476</v>
      </c>
      <c r="J385">
        <f>13*H385*(O385-$O$5)</f>
        <v>45.627793662018163</v>
      </c>
      <c r="K385">
        <f>H385</f>
        <v>91.969668203529523</v>
      </c>
      <c r="L385">
        <f>SQRT(I385^2+J385^2)</f>
        <v>510.81597812801448</v>
      </c>
      <c r="M385">
        <f t="shared" si="5"/>
        <v>5.1246810348859739</v>
      </c>
      <c r="N385">
        <f>4*B385/(12*C385-2*B385+3)</f>
        <v>0.62336613698864041</v>
      </c>
      <c r="O385">
        <f>9*C385/(12*C385-2*B385+3)</f>
        <v>0.50649507945170391</v>
      </c>
      <c r="P385">
        <f>VLOOKUP($A385,ciexyz31_1[],2,FALSE)</f>
        <v>9.2873580000000003E-4</v>
      </c>
      <c r="Q385">
        <f>VLOOKUP($A385,ciexyz31_1[],3,FALSE)</f>
        <v>3.3538349999999998E-4</v>
      </c>
      <c r="R385">
        <f>VLOOKUP($A385,ciexyz31_1[],4,FALSE)</f>
        <v>0</v>
      </c>
    </row>
    <row r="386" spans="1:18" x14ac:dyDescent="0.35">
      <c r="A386" s="6">
        <v>737</v>
      </c>
      <c r="B386" s="7">
        <f>P386/(P386+Q386+R386)</f>
        <v>0.73469000410265639</v>
      </c>
      <c r="C386" s="7">
        <f>Q386/(P386+Q386+R386)</f>
        <v>0.26530999589734361</v>
      </c>
      <c r="D386">
        <f>IF(C386=0,0,B386/C386)</f>
        <v>2.7691757395636536</v>
      </c>
      <c r="E386" s="13">
        <v>1</v>
      </c>
      <c r="F386">
        <f>IF(C386=0,0,(1-B386-C386)/C386)</f>
        <v>0</v>
      </c>
      <c r="G386">
        <f>C386/$C$5</f>
        <v>0.80636434228114895</v>
      </c>
      <c r="H386">
        <f>IF($C$5&gt;$B$1,116*POWER(G386,1/3)-16,B$2*G386)</f>
        <v>91.969666733038707</v>
      </c>
      <c r="I386">
        <f>13*H386*(N386-$N$5)</f>
        <v>508.77411027099885</v>
      </c>
      <c r="J386">
        <f>13*H386*(O386-$O$5)</f>
        <v>45.627787684115631</v>
      </c>
      <c r="K386">
        <f>H386</f>
        <v>91.969666733038707</v>
      </c>
      <c r="L386">
        <f>SQRT(I386^2+J386^2)</f>
        <v>510.81600434108685</v>
      </c>
      <c r="M386">
        <f t="shared" si="5"/>
        <v>5.1246800980002885</v>
      </c>
      <c r="N386">
        <f>4*B386/(12*C386-2*B386+3)</f>
        <v>0.62336616625339414</v>
      </c>
      <c r="O386">
        <f>9*C386/(12*C386-2*B386+3)</f>
        <v>0.50649507506199087</v>
      </c>
      <c r="P386">
        <f>VLOOKUP($A386,ciexyz31_1[],2,FALSE)</f>
        <v>8.6243319999999997E-4</v>
      </c>
      <c r="Q386">
        <f>VLOOKUP($A386,ciexyz31_1[],3,FALSE)</f>
        <v>3.1144039999999999E-4</v>
      </c>
      <c r="R386">
        <f>VLOOKUP($A386,ciexyz31_1[],4,FALSE)</f>
        <v>0</v>
      </c>
    </row>
    <row r="387" spans="1:18" x14ac:dyDescent="0.35">
      <c r="A387" s="6">
        <v>738</v>
      </c>
      <c r="B387" s="7">
        <f>P387/(P387+Q387+R387)</f>
        <v>0.73468998846608258</v>
      </c>
      <c r="C387" s="7">
        <f>Q387/(P387+Q387+R387)</f>
        <v>0.26531001153391748</v>
      </c>
      <c r="D387">
        <f>IF(C387=0,0,B387/C387)</f>
        <v>2.7691755174197756</v>
      </c>
      <c r="E387" s="13">
        <v>1</v>
      </c>
      <c r="F387">
        <f>IF(C387=0,0,(1-B387-C387)/C387)</f>
        <v>-2.0923127216464364E-16</v>
      </c>
      <c r="G387">
        <f>C387/$C$5</f>
        <v>0.80636438980584002</v>
      </c>
      <c r="H387">
        <f>IF($C$5&gt;$B$1,116*POWER(G387,1/3)-16,B$2*G387)</f>
        <v>91.969668854174571</v>
      </c>
      <c r="I387">
        <f>13*H387*(N387-$N$5)</f>
        <v>508.77407153441089</v>
      </c>
      <c r="J387">
        <f>13*H387*(O387-$O$5)</f>
        <v>45.627796307048463</v>
      </c>
      <c r="K387">
        <f>H387</f>
        <v>91.969668854174571</v>
      </c>
      <c r="L387">
        <f>SQRT(I387^2+J387^2)</f>
        <v>510.81596652957057</v>
      </c>
      <c r="M387">
        <f t="shared" si="5"/>
        <v>5.1246814494278921</v>
      </c>
      <c r="N387">
        <f>4*B387/(12*C387-2*B387+3)</f>
        <v>0.62336612403992553</v>
      </c>
      <c r="O387">
        <f>9*C387/(12*C387-2*B387+3)</f>
        <v>0.50649508139401123</v>
      </c>
      <c r="P387">
        <f>VLOOKUP($A387,ciexyz31_1[],2,FALSE)</f>
        <v>8.0075030000000002E-4</v>
      </c>
      <c r="Q387">
        <f>VLOOKUP($A387,ciexyz31_1[],3,FALSE)</f>
        <v>2.8916560000000002E-4</v>
      </c>
      <c r="R387">
        <f>VLOOKUP($A387,ciexyz31_1[],4,FALSE)</f>
        <v>0</v>
      </c>
    </row>
    <row r="388" spans="1:18" x14ac:dyDescent="0.35">
      <c r="A388" s="6">
        <v>739</v>
      </c>
      <c r="B388" s="7">
        <f>P388/(P388+Q388+R388)</f>
        <v>0.73468999700449633</v>
      </c>
      <c r="C388" s="7">
        <f>Q388/(P388+Q388+R388)</f>
        <v>0.26531000299550356</v>
      </c>
      <c r="D388">
        <f>IF(C388=0,0,B388/C388)</f>
        <v>2.7691756387223281</v>
      </c>
      <c r="E388" s="13">
        <v>1</v>
      </c>
      <c r="F388">
        <f>IF(C388=0,0,(1-B388-C388)/C388)</f>
        <v>4.1846255779657599E-16</v>
      </c>
      <c r="G388">
        <f>C388/$C$5</f>
        <v>0.80636436385479171</v>
      </c>
      <c r="H388">
        <f>IF($C$5&gt;$B$1,116*POWER(G388,1/3)-16,B$2*G388)</f>
        <v>91.969667695919838</v>
      </c>
      <c r="I388">
        <f>13*H388*(N388-$N$5)</f>
        <v>508.77409268667969</v>
      </c>
      <c r="J388">
        <f>13*H388*(O388-$O$5)</f>
        <v>45.627791598461407</v>
      </c>
      <c r="K388">
        <f>H388</f>
        <v>91.969667695919838</v>
      </c>
      <c r="L388">
        <f>SQRT(I388^2+J388^2)</f>
        <v>510.81598717670022</v>
      </c>
      <c r="M388">
        <f t="shared" si="5"/>
        <v>5.124680711475408</v>
      </c>
      <c r="N388">
        <f>4*B388/(12*C388-2*B388+3)</f>
        <v>0.62336614709075877</v>
      </c>
      <c r="O388">
        <f>9*C388/(12*C388-2*B388+3)</f>
        <v>0.50649507793638615</v>
      </c>
      <c r="P388">
        <f>VLOOKUP($A388,ciexyz31_1[],2,FALSE)</f>
        <v>7.4339600000000001E-4</v>
      </c>
      <c r="Q388">
        <f>VLOOKUP($A388,ciexyz31_1[],3,FALSE)</f>
        <v>2.6845390000000002E-4</v>
      </c>
      <c r="R388">
        <f>VLOOKUP($A388,ciexyz31_1[],4,FALSE)</f>
        <v>0</v>
      </c>
    </row>
    <row r="389" spans="1:18" x14ac:dyDescent="0.35">
      <c r="A389" s="6">
        <v>740</v>
      </c>
      <c r="B389" s="7">
        <f>P389/(P389+Q389+R389)</f>
        <v>0.734690005712895</v>
      </c>
      <c r="C389" s="7">
        <f>Q389/(P389+Q389+R389)</f>
        <v>0.265309994287105</v>
      </c>
      <c r="D389">
        <f>IF(C389=0,0,B389/C389)</f>
        <v>2.7691757624398075</v>
      </c>
      <c r="E389" s="13">
        <v>1</v>
      </c>
      <c r="F389">
        <f>IF(C389=0,0,(1-B389-C389)/C389)</f>
        <v>0</v>
      </c>
      <c r="G389">
        <f>C389/$C$5</f>
        <v>0.80636433738710422</v>
      </c>
      <c r="H389">
        <f>IF($C$5&gt;$B$1,116*POWER(G389,1/3)-16,B$2*G389)</f>
        <v>91.969666514606288</v>
      </c>
      <c r="I389">
        <f>13*H389*(N389-$N$5)</f>
        <v>508.77411426005386</v>
      </c>
      <c r="J389">
        <f>13*H389*(O389-$O$5)</f>
        <v>45.6277867961346</v>
      </c>
      <c r="K389">
        <f>H389</f>
        <v>91.969666514606288</v>
      </c>
      <c r="L389">
        <f>SQRT(I389^2+J389^2)</f>
        <v>510.81600823487889</v>
      </c>
      <c r="M389">
        <f t="shared" si="5"/>
        <v>5.1246799588316341</v>
      </c>
      <c r="N389">
        <f>4*B389/(12*C389-2*B389+3)</f>
        <v>0.62336617060049482</v>
      </c>
      <c r="O389">
        <f>9*C389/(12*C389-2*B389+3)</f>
        <v>0.50649507440992569</v>
      </c>
      <c r="P389">
        <f>VLOOKUP($A389,ciexyz31_1[],2,FALSE)</f>
        <v>6.9007859999999999E-4</v>
      </c>
      <c r="Q389">
        <f>VLOOKUP($A389,ciexyz31_1[],3,FALSE)</f>
        <v>2.4919999999999999E-4</v>
      </c>
      <c r="R389">
        <f>VLOOKUP($A389,ciexyz31_1[],4,FALSE)</f>
        <v>0</v>
      </c>
    </row>
    <row r="390" spans="1:18" x14ac:dyDescent="0.35">
      <c r="A390" s="6">
        <v>741</v>
      </c>
      <c r="B390" s="7">
        <f>P390/(P390+Q390+R390)</f>
        <v>0.7346900010610018</v>
      </c>
      <c r="C390" s="7">
        <f>Q390/(P390+Q390+R390)</f>
        <v>0.26530999893899815</v>
      </c>
      <c r="D390">
        <f>IF(C390=0,0,B390/C390)</f>
        <v>2.7691756963518235</v>
      </c>
      <c r="E390" s="13">
        <v>1</v>
      </c>
      <c r="F390">
        <f>IF(C390=0,0,(1-B390-C390)/C390)</f>
        <v>2.0923128209736763E-16</v>
      </c>
      <c r="G390">
        <f>C390/$C$5</f>
        <v>0.80636435152573749</v>
      </c>
      <c r="H390">
        <f>IF($C$5&gt;$B$1,116*POWER(G390,1/3)-16,B$2*G390)</f>
        <v>91.969667145645886</v>
      </c>
      <c r="I390">
        <f>13*H390*(N390-$N$5)</f>
        <v>508.77410273588771</v>
      </c>
      <c r="J390">
        <f>13*H390*(O390-$O$5)</f>
        <v>45.627789361463975</v>
      </c>
      <c r="K390">
        <f>H390</f>
        <v>91.969667145645886</v>
      </c>
      <c r="L390">
        <f>SQRT(I390^2+J390^2)</f>
        <v>510.81599698592225</v>
      </c>
      <c r="M390">
        <f t="shared" si="5"/>
        <v>5.1246803608823974</v>
      </c>
      <c r="N390">
        <f>4*B390/(12*C390-2*B390+3)</f>
        <v>0.62336615804195372</v>
      </c>
      <c r="O390">
        <f>9*C390/(12*C390-2*B390+3)</f>
        <v>0.50649507629370683</v>
      </c>
      <c r="P390">
        <f>VLOOKUP($A390,ciexyz31_1[],2,FALSE)</f>
        <v>6.4051560000000002E-4</v>
      </c>
      <c r="Q390">
        <f>VLOOKUP($A390,ciexyz31_1[],3,FALSE)</f>
        <v>2.3130190000000001E-4</v>
      </c>
      <c r="R390">
        <f>VLOOKUP($A390,ciexyz31_1[],4,FALSE)</f>
        <v>0</v>
      </c>
    </row>
    <row r="391" spans="1:18" x14ac:dyDescent="0.35">
      <c r="A391" s="6">
        <v>742</v>
      </c>
      <c r="B391" s="7">
        <f>P391/(P391+Q391+R391)</f>
        <v>0.7346899860193129</v>
      </c>
      <c r="C391" s="7">
        <f>Q391/(P391+Q391+R391)</f>
        <v>0.26531001398068704</v>
      </c>
      <c r="D391">
        <f>IF(C391=0,0,B391/C391)</f>
        <v>2.7691754826592931</v>
      </c>
      <c r="E391" s="13">
        <v>1</v>
      </c>
      <c r="F391">
        <f>IF(C391=0,0,(1-B391-C391)/C391)</f>
        <v>2.0923127023504926E-16</v>
      </c>
      <c r="G391">
        <f>C391/$C$5</f>
        <v>0.80636439724237752</v>
      </c>
      <c r="H391">
        <f>IF($C$5&gt;$B$1,116*POWER(G391,1/3)-16,B$2*G391)</f>
        <v>91.969669186084261</v>
      </c>
      <c r="I391">
        <f>13*H391*(N391-$N$5)</f>
        <v>508.77406547301223</v>
      </c>
      <c r="J391">
        <f>13*H391*(O391-$O$5)</f>
        <v>45.627797656342018</v>
      </c>
      <c r="K391">
        <f>H391</f>
        <v>91.969669186084261</v>
      </c>
      <c r="L391">
        <f>SQRT(I391^2+J391^2)</f>
        <v>510.81596061292464</v>
      </c>
      <c r="M391">
        <f t="shared" si="5"/>
        <v>5.1246816608957069</v>
      </c>
      <c r="N391">
        <f>4*B391/(12*C391-2*B391+3)</f>
        <v>0.62336611743447412</v>
      </c>
      <c r="O391">
        <f>9*C391/(12*C391-2*B391+3)</f>
        <v>0.50649508238482888</v>
      </c>
      <c r="P391">
        <f>VLOOKUP($A391,ciexyz31_1[],2,FALSE)</f>
        <v>5.9450210000000004E-4</v>
      </c>
      <c r="Q391">
        <f>VLOOKUP($A391,ciexyz31_1[],3,FALSE)</f>
        <v>2.1468560000000001E-4</v>
      </c>
      <c r="R391">
        <f>VLOOKUP($A391,ciexyz31_1[],4,FALSE)</f>
        <v>0</v>
      </c>
    </row>
    <row r="392" spans="1:18" x14ac:dyDescent="0.35">
      <c r="A392" s="6">
        <v>743</v>
      </c>
      <c r="B392" s="7">
        <f>P392/(P392+Q392+R392)</f>
        <v>0.73469000323502676</v>
      </c>
      <c r="C392" s="7">
        <f>Q392/(P392+Q392+R392)</f>
        <v>0.2653099967649733</v>
      </c>
      <c r="D392">
        <f>IF(C392=0,0,B392/C392)</f>
        <v>2.7691757272375117</v>
      </c>
      <c r="E392" s="13">
        <v>1</v>
      </c>
      <c r="F392">
        <f>IF(C392=0,0,(1-B392-C392)/C392)</f>
        <v>-2.0923128381186769E-16</v>
      </c>
      <c r="G392">
        <f>C392/$C$5</f>
        <v>0.806364344918161</v>
      </c>
      <c r="H392">
        <f>IF($C$5&gt;$B$1,116*POWER(G392,1/3)-16,B$2*G392)</f>
        <v>91.969666850734612</v>
      </c>
      <c r="I392">
        <f>13*H392*(N392-$N$5)</f>
        <v>508.77410812161423</v>
      </c>
      <c r="J392">
        <f>13*H392*(O392-$O$5)</f>
        <v>45.627788162578142</v>
      </c>
      <c r="K392">
        <f>H392</f>
        <v>91.969666850734612</v>
      </c>
      <c r="L392">
        <f>SQRT(I392^2+J392^2)</f>
        <v>510.81600224303185</v>
      </c>
      <c r="M392">
        <f t="shared" si="5"/>
        <v>5.1246801729872278</v>
      </c>
      <c r="N392">
        <f>4*B392/(12*C392-2*B392+3)</f>
        <v>0.62336616391108701</v>
      </c>
      <c r="O392">
        <f>9*C392/(12*C392-2*B392+3)</f>
        <v>0.50649507541333705</v>
      </c>
      <c r="P392">
        <f>VLOOKUP($A392,ciexyz31_1[],2,FALSE)</f>
        <v>5.5186459999999999E-4</v>
      </c>
      <c r="Q392">
        <f>VLOOKUP($A392,ciexyz31_1[],3,FALSE)</f>
        <v>1.9928839999999999E-4</v>
      </c>
      <c r="R392">
        <f>VLOOKUP($A392,ciexyz31_1[],4,FALSE)</f>
        <v>0</v>
      </c>
    </row>
    <row r="393" spans="1:18" x14ac:dyDescent="0.35">
      <c r="A393" s="6">
        <v>744</v>
      </c>
      <c r="B393" s="7">
        <f>P393/(P393+Q393+R393)</f>
        <v>0.73468998597085355</v>
      </c>
      <c r="C393" s="7">
        <f>Q393/(P393+Q393+R393)</f>
        <v>0.2653100140291465</v>
      </c>
      <c r="D393">
        <f>IF(C393=0,0,B393/C393)</f>
        <v>2.7691754819708456</v>
      </c>
      <c r="E393" s="13">
        <v>1</v>
      </c>
      <c r="F393">
        <f>IF(C393=0,0,(1-B393-C393)/C393)</f>
        <v>-2.092312701968327E-16</v>
      </c>
      <c r="G393">
        <f>C393/$C$5</f>
        <v>0.80636439738966181</v>
      </c>
      <c r="H393">
        <f>IF($C$5&gt;$B$1,116*POWER(G393,1/3)-16,B$2*G393)</f>
        <v>91.969669192657904</v>
      </c>
      <c r="I393">
        <f>13*H393*(N393-$N$5)</f>
        <v>508.7740653529637</v>
      </c>
      <c r="J393">
        <f>13*H393*(O393-$O$5)</f>
        <v>45.627797683065459</v>
      </c>
      <c r="K393">
        <f>H393</f>
        <v>91.969669192657904</v>
      </c>
      <c r="L393">
        <f>SQRT(I393^2+J393^2)</f>
        <v>510.81596049574301</v>
      </c>
      <c r="M393">
        <f t="shared" si="5"/>
        <v>5.1246816650839291</v>
      </c>
      <c r="N393">
        <f>4*B393/(12*C393-2*B393+3)</f>
        <v>0.62336611730365021</v>
      </c>
      <c r="O393">
        <f>9*C393/(12*C393-2*B393+3)</f>
        <v>0.50649508240445251</v>
      </c>
      <c r="P393">
        <f>VLOOKUP($A393,ciexyz31_1[],2,FALSE)</f>
        <v>5.1242900000000001E-4</v>
      </c>
      <c r="Q393">
        <f>VLOOKUP($A393,ciexyz31_1[],3,FALSE)</f>
        <v>1.8504750000000001E-4</v>
      </c>
      <c r="R393">
        <f>VLOOKUP($A393,ciexyz31_1[],4,FALSE)</f>
        <v>0</v>
      </c>
    </row>
    <row r="394" spans="1:18" x14ac:dyDescent="0.35">
      <c r="A394" s="6">
        <v>745</v>
      </c>
      <c r="B394" s="7">
        <f>P394/(P394+Q394+R394)</f>
        <v>0.73469000015897001</v>
      </c>
      <c r="C394" s="7">
        <f>Q394/(P394+Q394+R394)</f>
        <v>0.2653099998410301</v>
      </c>
      <c r="D394">
        <f>IF(C394=0,0,B394/C394)</f>
        <v>2.7691756835369401</v>
      </c>
      <c r="E394" s="13">
        <v>1</v>
      </c>
      <c r="F394">
        <f>IF(C394=0,0,(1-B394-C394)/C394)</f>
        <v>-4.184625627719973E-16</v>
      </c>
      <c r="G394">
        <f>C394/$C$5</f>
        <v>0.80636435426730935</v>
      </c>
      <c r="H394">
        <f>IF($C$5&gt;$B$1,116*POWER(G394,1/3)-16,B$2*G394)</f>
        <v>91.969667268008521</v>
      </c>
      <c r="I394">
        <f>13*H394*(N394-$N$5)</f>
        <v>508.77410050127816</v>
      </c>
      <c r="J394">
        <f>13*H394*(O394-$O$5)</f>
        <v>45.627789858897948</v>
      </c>
      <c r="K394">
        <f>H394</f>
        <v>91.969667268008521</v>
      </c>
      <c r="L394">
        <f>SQRT(I394^2+J394^2)</f>
        <v>510.81599480467759</v>
      </c>
      <c r="M394">
        <f t="shared" ref="M394:M457" si="6">IF(ATAN2(I394,J394)&gt;=0,DEGREES(ATAN2(I394,J394)),DEGREES(ATAN2(I394,J394))+360)</f>
        <v>5.1246804388426366</v>
      </c>
      <c r="N394">
        <f>4*B394/(12*C394-2*B394+3)</f>
        <v>0.62336615560677222</v>
      </c>
      <c r="O394">
        <f>9*C394/(12*C394-2*B394+3)</f>
        <v>0.50649507665898419</v>
      </c>
      <c r="P394">
        <f>VLOOKUP($A394,ciexyz31_1[],2,FALSE)</f>
        <v>4.7602130000000002E-4</v>
      </c>
      <c r="Q394">
        <f>VLOOKUP($A394,ciexyz31_1[],3,FALSE)</f>
        <v>1.719E-4</v>
      </c>
      <c r="R394">
        <f>VLOOKUP($A394,ciexyz31_1[],4,FALSE)</f>
        <v>0</v>
      </c>
    </row>
    <row r="395" spans="1:18" x14ac:dyDescent="0.35">
      <c r="A395" s="6">
        <v>746</v>
      </c>
      <c r="B395" s="7">
        <f>P395/(P395+Q395+R395)</f>
        <v>0.73468998725905665</v>
      </c>
      <c r="C395" s="7">
        <f>Q395/(P395+Q395+R395)</f>
        <v>0.2653100127409434</v>
      </c>
      <c r="D395">
        <f>IF(C395=0,0,B395/C395)</f>
        <v>2.7691755002719396</v>
      </c>
      <c r="E395" s="13">
        <v>1</v>
      </c>
      <c r="F395">
        <f>IF(C395=0,0,(1-B395-C395)/C395)</f>
        <v>-2.0923127121274752E-16</v>
      </c>
      <c r="G395">
        <f>C395/$C$5</f>
        <v>0.80636439347438882</v>
      </c>
      <c r="H395">
        <f>IF($C$5&gt;$B$1,116*POWER(G395,1/3)-16,B$2*G395)</f>
        <v>91.969669017910306</v>
      </c>
      <c r="I395">
        <f>13*H395*(N395-$N$5)</f>
        <v>508.77406854423754</v>
      </c>
      <c r="J395">
        <f>13*H395*(O395-$O$5)</f>
        <v>45.627796972673906</v>
      </c>
      <c r="K395">
        <f>H395</f>
        <v>91.969669017910306</v>
      </c>
      <c r="L395">
        <f>SQRT(I395^2+J395^2)</f>
        <v>510.8159636108058</v>
      </c>
      <c r="M395">
        <f t="shared" si="6"/>
        <v>5.1246815537479344</v>
      </c>
      <c r="N395">
        <f>4*B395/(12*C395-2*B395+3)</f>
        <v>0.62336612078136322</v>
      </c>
      <c r="O395">
        <f>9*C395/(12*C395-2*B395+3)</f>
        <v>0.50649508188279546</v>
      </c>
      <c r="P395">
        <f>VLOOKUP($A395,ciexyz31_1[],2,FALSE)</f>
        <v>4.4245359999999997E-4</v>
      </c>
      <c r="Q395">
        <f>VLOOKUP($A395,ciexyz31_1[],3,FALSE)</f>
        <v>1.5977809999999999E-4</v>
      </c>
      <c r="R395">
        <f>VLOOKUP($A395,ciexyz31_1[],4,FALSE)</f>
        <v>0</v>
      </c>
    </row>
    <row r="396" spans="1:18" x14ac:dyDescent="0.35">
      <c r="A396" s="6">
        <v>747</v>
      </c>
      <c r="B396" s="7">
        <f>P396/(P396+Q396+R396)</f>
        <v>0.73469000444729227</v>
      </c>
      <c r="C396" s="7">
        <f>Q396/(P396+Q396+R396)</f>
        <v>0.26530999555270773</v>
      </c>
      <c r="D396">
        <f>IF(C396=0,0,B396/C396)</f>
        <v>2.7691757444597873</v>
      </c>
      <c r="E396" s="13">
        <v>1</v>
      </c>
      <c r="F396">
        <f>IF(C396=0,0,(1-B396-C396)/C396)</f>
        <v>0</v>
      </c>
      <c r="G396">
        <f>C396/$C$5</f>
        <v>0.80636434123368717</v>
      </c>
      <c r="H396">
        <f>IF($C$5&gt;$B$1,116*POWER(G396,1/3)-16,B$2*G396)</f>
        <v>91.969666686288093</v>
      </c>
      <c r="I396">
        <f>13*H396*(N396-$N$5)</f>
        <v>508.77411112476773</v>
      </c>
      <c r="J396">
        <f>13*H396*(O396-$O$5)</f>
        <v>45.627787494062929</v>
      </c>
      <c r="K396">
        <f>H396</f>
        <v>91.969666686288093</v>
      </c>
      <c r="L396">
        <f>SQRT(I396^2+J396^2)</f>
        <v>510.8160051744668</v>
      </c>
      <c r="M396">
        <f t="shared" si="6"/>
        <v>5.1246800682143165</v>
      </c>
      <c r="N396">
        <f>4*B396/(12*C396-2*B396+3)</f>
        <v>0.62336616718379467</v>
      </c>
      <c r="O396">
        <f>9*C396/(12*C396-2*B396+3)</f>
        <v>0.50649507492243073</v>
      </c>
      <c r="P396">
        <f>VLOOKUP($A396,ciexyz31_1[],2,FALSE)</f>
        <v>4.1151170000000001E-4</v>
      </c>
      <c r="Q396">
        <f>VLOOKUP($A396,ciexyz31_1[],3,FALSE)</f>
        <v>1.4860439999999999E-4</v>
      </c>
      <c r="R396">
        <f>VLOOKUP($A396,ciexyz31_1[],4,FALSE)</f>
        <v>0</v>
      </c>
    </row>
    <row r="397" spans="1:18" x14ac:dyDescent="0.35">
      <c r="A397" s="6">
        <v>748</v>
      </c>
      <c r="B397" s="7">
        <f>P397/(P397+Q397+R397)</f>
        <v>0.73468998605364066</v>
      </c>
      <c r="C397" s="7">
        <f>Q397/(P397+Q397+R397)</f>
        <v>0.26531001394635928</v>
      </c>
      <c r="D397">
        <f>IF(C397=0,0,B397/C397)</f>
        <v>2.7691754831469768</v>
      </c>
      <c r="E397" s="13">
        <v>1</v>
      </c>
      <c r="F397">
        <f>IF(C397=0,0,(1-B397-C397)/C397)</f>
        <v>2.0923127026212114E-16</v>
      </c>
      <c r="G397">
        <f>C397/$C$5</f>
        <v>0.8063643971380442</v>
      </c>
      <c r="H397">
        <f>IF($C$5&gt;$B$1,116*POWER(G397,1/3)-16,B$2*G397)</f>
        <v>91.969669181427633</v>
      </c>
      <c r="I397">
        <f>13*H397*(N397-$N$5)</f>
        <v>508.77406555805283</v>
      </c>
      <c r="J397">
        <f>13*H397*(O397-$O$5)</f>
        <v>45.627797637411675</v>
      </c>
      <c r="K397">
        <f>H397</f>
        <v>91.969669181427633</v>
      </c>
      <c r="L397">
        <f>SQRT(I397^2+J397^2)</f>
        <v>510.81596069593439</v>
      </c>
      <c r="M397">
        <f t="shared" si="6"/>
        <v>5.124681657928849</v>
      </c>
      <c r="N397">
        <f>4*B397/(12*C397-2*B397+3)</f>
        <v>0.62336611752714766</v>
      </c>
      <c r="O397">
        <f>9*C397/(12*C397-2*B397+3)</f>
        <v>0.50649508237092788</v>
      </c>
      <c r="P397">
        <f>VLOOKUP($A397,ciexyz31_1[],2,FALSE)</f>
        <v>3.8298139999999999E-4</v>
      </c>
      <c r="Q397">
        <f>VLOOKUP($A397,ciexyz31_1[],3,FALSE)</f>
        <v>1.383016E-4</v>
      </c>
      <c r="R397">
        <f>VLOOKUP($A397,ciexyz31_1[],4,FALSE)</f>
        <v>0</v>
      </c>
    </row>
    <row r="398" spans="1:18" x14ac:dyDescent="0.35">
      <c r="A398" s="6">
        <v>749</v>
      </c>
      <c r="B398" s="7">
        <f>P398/(P398+Q398+R398)</f>
        <v>0.73469002244554238</v>
      </c>
      <c r="C398" s="7">
        <f>Q398/(P398+Q398+R398)</f>
        <v>0.26530997755445768</v>
      </c>
      <c r="D398">
        <f>IF(C398=0,0,B398/C398)</f>
        <v>2.7691760001552881</v>
      </c>
      <c r="E398" s="13">
        <v>1</v>
      </c>
      <c r="F398">
        <f>IF(C398=0,0,(1-B398-C398)/C398)</f>
        <v>-2.0923129896184767E-16</v>
      </c>
      <c r="G398">
        <f>C398/$C$5</f>
        <v>0.80636428653108527</v>
      </c>
      <c r="H398">
        <f>IF($C$5&gt;$B$1,116*POWER(G398,1/3)-16,B$2*G398)</f>
        <v>91.96966424478552</v>
      </c>
      <c r="I398">
        <f>13*H398*(N398-$N$5)</f>
        <v>508.77415571195434</v>
      </c>
      <c r="J398">
        <f>13*H398*(O398-$O$5)</f>
        <v>45.627777568761594</v>
      </c>
      <c r="K398">
        <f>H398</f>
        <v>91.96966424478552</v>
      </c>
      <c r="L398">
        <f>SQRT(I398^2+J398^2)</f>
        <v>510.81604869686345</v>
      </c>
      <c r="M398">
        <f t="shared" si="6"/>
        <v>5.1246785126734871</v>
      </c>
      <c r="N398">
        <f>4*B398/(12*C398-2*B398+3)</f>
        <v>0.62336621577299656</v>
      </c>
      <c r="O398">
        <f>9*C398/(12*C398-2*B398+3)</f>
        <v>0.5064950676340505</v>
      </c>
      <c r="P398">
        <f>VLOOKUP($A398,ciexyz31_1[],2,FALSE)</f>
        <v>3.5664909999999999E-4</v>
      </c>
      <c r="Q398">
        <f>VLOOKUP($A398,ciexyz31_1[],3,FALSE)</f>
        <v>1.287925E-4</v>
      </c>
      <c r="R398">
        <f>VLOOKUP($A398,ciexyz31_1[],4,FALSE)</f>
        <v>0</v>
      </c>
    </row>
    <row r="399" spans="1:18" x14ac:dyDescent="0.35">
      <c r="A399" s="6">
        <v>750</v>
      </c>
      <c r="B399" s="7">
        <f>P399/(P399+Q399+R399)</f>
        <v>0.73469001070304718</v>
      </c>
      <c r="C399" s="7">
        <f>Q399/(P399+Q399+R399)</f>
        <v>0.26530998929695288</v>
      </c>
      <c r="D399">
        <f>IF(C399=0,0,B399/C399)</f>
        <v>2.7691758333333332</v>
      </c>
      <c r="E399" s="13">
        <v>1</v>
      </c>
      <c r="F399">
        <f>IF(C399=0,0,(1-B399-C399)/C399)</f>
        <v>-2.092312897013689E-16</v>
      </c>
      <c r="G399">
        <f>C399/$C$5</f>
        <v>0.80636432222039056</v>
      </c>
      <c r="H399">
        <f>IF($C$5&gt;$B$1,116*POWER(G399,1/3)-16,B$2*G399)</f>
        <v>91.969665837681077</v>
      </c>
      <c r="I399">
        <f>13*H399*(N399-$N$5)</f>
        <v>508.7741266221912</v>
      </c>
      <c r="J399">
        <f>13*H399*(O399-$O$5)</f>
        <v>45.627784044269205</v>
      </c>
      <c r="K399">
        <f>H399</f>
        <v>91.969665837681077</v>
      </c>
      <c r="L399">
        <f>SQRT(I399^2+J399^2)</f>
        <v>510.81602030179505</v>
      </c>
      <c r="M399">
        <f t="shared" si="6"/>
        <v>5.1246795275460659</v>
      </c>
      <c r="N399">
        <f>4*B399/(12*C399-2*B399+3)</f>
        <v>0.62336618407222122</v>
      </c>
      <c r="O399">
        <f>9*C399/(12*C399-2*B399+3)</f>
        <v>0.5064950723891668</v>
      </c>
      <c r="P399">
        <f>VLOOKUP($A399,ciexyz31_1[],2,FALSE)</f>
        <v>3.323011E-4</v>
      </c>
      <c r="Q399">
        <f>VLOOKUP($A399,ciexyz31_1[],3,FALSE)</f>
        <v>1.2E-4</v>
      </c>
      <c r="R399">
        <f>VLOOKUP($A399,ciexyz31_1[],4,FALSE)</f>
        <v>0</v>
      </c>
    </row>
    <row r="400" spans="1:18" x14ac:dyDescent="0.35">
      <c r="A400" s="6">
        <v>751</v>
      </c>
      <c r="B400" s="7">
        <f>P400/(P400+Q400+R400)</f>
        <v>0.73468999551964209</v>
      </c>
      <c r="C400" s="7">
        <f>Q400/(P400+Q400+R400)</f>
        <v>0.26531000448035791</v>
      </c>
      <c r="D400">
        <f>IF(C400=0,0,B400/C400)</f>
        <v>2.7691756176274707</v>
      </c>
      <c r="E400" s="13">
        <v>1</v>
      </c>
      <c r="F400">
        <f>IF(C400=0,0,(1-B400-C400)/C400)</f>
        <v>0</v>
      </c>
      <c r="G400">
        <f>C400/$C$5</f>
        <v>0.80636436836775249</v>
      </c>
      <c r="H400">
        <f>IF($C$5&gt;$B$1,116*POWER(G400,1/3)-16,B$2*G400)</f>
        <v>91.969667897343612</v>
      </c>
      <c r="I400">
        <f>13*H400*(N400-$N$5)</f>
        <v>508.77408900824037</v>
      </c>
      <c r="J400">
        <f>13*H400*(O400-$O$5)</f>
        <v>45.627792417298025</v>
      </c>
      <c r="K400">
        <f>H400</f>
        <v>91.969667897343612</v>
      </c>
      <c r="L400">
        <f>SQRT(I400^2+J400^2)</f>
        <v>510.81598358610603</v>
      </c>
      <c r="M400">
        <f t="shared" si="6"/>
        <v>5.1246808398074286</v>
      </c>
      <c r="N400">
        <f>4*B400/(12*C400-2*B400+3)</f>
        <v>0.62336614308215366</v>
      </c>
      <c r="O400">
        <f>9*C400/(12*C400-2*B400+3)</f>
        <v>0.50649507853767695</v>
      </c>
      <c r="P400">
        <f>VLOOKUP($A400,ciexyz31_1[],2,FALSE)</f>
        <v>3.0975860000000003E-4</v>
      </c>
      <c r="Q400">
        <f>VLOOKUP($A400,ciexyz31_1[],3,FALSE)</f>
        <v>1.118595E-4</v>
      </c>
      <c r="R400">
        <f>VLOOKUP($A400,ciexyz31_1[],4,FALSE)</f>
        <v>0</v>
      </c>
    </row>
    <row r="401" spans="1:18" x14ac:dyDescent="0.35">
      <c r="A401" s="6">
        <v>752</v>
      </c>
      <c r="B401" s="7">
        <f>P401/(P401+Q401+R401)</f>
        <v>0.73469003164979485</v>
      </c>
      <c r="C401" s="7">
        <f>Q401/(P401+Q401+R401)</f>
        <v>0.26530996835020515</v>
      </c>
      <c r="D401">
        <f>IF(C401=0,0,B401/C401)</f>
        <v>2.7691761309172338</v>
      </c>
      <c r="E401" s="13">
        <v>1</v>
      </c>
      <c r="F401">
        <f>IF(C401=0,0,(1-B401-C401)/C401)</f>
        <v>0</v>
      </c>
      <c r="G401">
        <f>C401/$C$5</f>
        <v>0.80636425855633442</v>
      </c>
      <c r="H401">
        <f>IF($C$5&gt;$B$1,116*POWER(G401,1/3)-16,B$2*G401)</f>
        <v>91.9696629962082</v>
      </c>
      <c r="I401">
        <f>13*H401*(N401-$N$5)</f>
        <v>508.77417851371246</v>
      </c>
      <c r="J401">
        <f>13*H401*(O401-$O$5)</f>
        <v>45.627772492991348</v>
      </c>
      <c r="K401">
        <f>H401</f>
        <v>91.9696629962082</v>
      </c>
      <c r="L401">
        <f>SQRT(I401^2+J401^2)</f>
        <v>510.81607095409123</v>
      </c>
      <c r="M401">
        <f t="shared" si="6"/>
        <v>5.124677717174527</v>
      </c>
      <c r="N401">
        <f>4*B401/(12*C401-2*B401+3)</f>
        <v>0.62336624062137447</v>
      </c>
      <c r="O401">
        <f>9*C401/(12*C401-2*B401+3)</f>
        <v>0.50649506390679389</v>
      </c>
      <c r="P401">
        <f>VLOOKUP($A401,ciexyz31_1[],2,FALSE)</f>
        <v>2.8888710000000002E-4</v>
      </c>
      <c r="Q401">
        <f>VLOOKUP($A401,ciexyz31_1[],3,FALSE)</f>
        <v>1.043224E-4</v>
      </c>
      <c r="R401">
        <f>VLOOKUP($A401,ciexyz31_1[],4,FALSE)</f>
        <v>0</v>
      </c>
    </row>
    <row r="402" spans="1:18" x14ac:dyDescent="0.35">
      <c r="A402" s="6">
        <v>753</v>
      </c>
      <c r="B402" s="7">
        <f>P402/(P402+Q402+R402)</f>
        <v>0.73469001703577508</v>
      </c>
      <c r="C402" s="7">
        <f>Q402/(P402+Q402+R402)</f>
        <v>0.26530998296422487</v>
      </c>
      <c r="D402">
        <f>IF(C402=0,0,B402/C402)</f>
        <v>2.7691759233004163</v>
      </c>
      <c r="E402" s="13">
        <v>1</v>
      </c>
      <c r="F402">
        <f>IF(C402=0,0,(1-B402-C402)/C402)</f>
        <v>2.0923129469554526E-16</v>
      </c>
      <c r="G402">
        <f>C402/$C$5</f>
        <v>0.80636430297314721</v>
      </c>
      <c r="H402">
        <f>IF($C$5&gt;$B$1,116*POWER(G402,1/3)-16,B$2*G402)</f>
        <v>91.969664978632466</v>
      </c>
      <c r="I402">
        <f>13*H402*(N402-$N$5)</f>
        <v>508.77414231030116</v>
      </c>
      <c r="J402">
        <f>13*H402*(O402-$O$5)</f>
        <v>45.627780552027907</v>
      </c>
      <c r="K402">
        <f>H402</f>
        <v>91.969664978632466</v>
      </c>
      <c r="L402">
        <f>SQRT(I402^2+J402^2)</f>
        <v>510.81603561525611</v>
      </c>
      <c r="M402">
        <f t="shared" si="6"/>
        <v>5.1246789802252586</v>
      </c>
      <c r="N402">
        <f>4*B402/(12*C402-2*B402+3)</f>
        <v>0.62336620116844998</v>
      </c>
      <c r="O402">
        <f>9*C402/(12*C402-2*B402+3)</f>
        <v>0.50649506982473258</v>
      </c>
      <c r="P402">
        <f>VLOOKUP($A402,ciexyz31_1[],2,FALSE)</f>
        <v>2.6953939999999998E-4</v>
      </c>
      <c r="Q402">
        <f>VLOOKUP($A402,ciexyz31_1[],3,FALSE)</f>
        <v>9.7335600000000004E-5</v>
      </c>
      <c r="R402">
        <f>VLOOKUP($A402,ciexyz31_1[],4,FALSE)</f>
        <v>0</v>
      </c>
    </row>
    <row r="403" spans="1:18" x14ac:dyDescent="0.35">
      <c r="A403" s="6">
        <v>754</v>
      </c>
      <c r="B403" s="7">
        <f>P403/(P403+Q403+R403)</f>
        <v>0.73469002018521035</v>
      </c>
      <c r="C403" s="7">
        <f>Q403/(P403+Q403+R403)</f>
        <v>0.26530997981478976</v>
      </c>
      <c r="D403">
        <f>IF(C403=0,0,B403/C403)</f>
        <v>2.7691759680434567</v>
      </c>
      <c r="E403" s="13">
        <v>1</v>
      </c>
      <c r="F403">
        <f>IF(C403=0,0,(1-B403-C403)/C403)</f>
        <v>-4.1846259435856583E-16</v>
      </c>
      <c r="G403">
        <f>C403/$C$5</f>
        <v>0.80636429340097804</v>
      </c>
      <c r="H403">
        <f>IF($C$5&gt;$B$1,116*POWER(G403,1/3)-16,B$2*G403)</f>
        <v>91.969664551404605</v>
      </c>
      <c r="I403">
        <f>13*H403*(N403-$N$5)</f>
        <v>508.7741501124184</v>
      </c>
      <c r="J403">
        <f>13*H403*(O403-$O$5)</f>
        <v>45.627778815242685</v>
      </c>
      <c r="K403">
        <f>H403</f>
        <v>91.969664551404605</v>
      </c>
      <c r="L403">
        <f>SQRT(I403^2+J403^2)</f>
        <v>510.8160432310504</v>
      </c>
      <c r="M403">
        <f t="shared" si="6"/>
        <v>5.1246787080279645</v>
      </c>
      <c r="N403">
        <f>4*B403/(12*C403-2*B403+3)</f>
        <v>0.62336620967086243</v>
      </c>
      <c r="O403">
        <f>9*C403/(12*C403-2*B403+3)</f>
        <v>0.50649506854937065</v>
      </c>
      <c r="P403">
        <f>VLOOKUP($A403,ciexyz31_1[],2,FALSE)</f>
        <v>2.5156819999999999E-4</v>
      </c>
      <c r="Q403">
        <f>VLOOKUP($A403,ciexyz31_1[],3,FALSE)</f>
        <v>9.0845869999999995E-5</v>
      </c>
      <c r="R403">
        <f>VLOOKUP($A403,ciexyz31_1[],4,FALSE)</f>
        <v>0</v>
      </c>
    </row>
    <row r="404" spans="1:18" x14ac:dyDescent="0.35">
      <c r="A404" s="6">
        <v>755</v>
      </c>
      <c r="B404" s="7">
        <f>P404/(P404+Q404+R404)</f>
        <v>0.73469000184903555</v>
      </c>
      <c r="C404" s="7">
        <f>Q404/(P404+Q404+R404)</f>
        <v>0.26530999815096457</v>
      </c>
      <c r="D404">
        <f>IF(C404=0,0,B404/C404)</f>
        <v>2.7691757075471695</v>
      </c>
      <c r="E404" s="13">
        <v>1</v>
      </c>
      <c r="F404">
        <f>IF(C404=0,0,(1-B404-C404)/C404)</f>
        <v>-4.1846256543766825E-16</v>
      </c>
      <c r="G404">
        <f>C404/$C$5</f>
        <v>0.80636434913064425</v>
      </c>
      <c r="H404">
        <f>IF($C$5&gt;$B$1,116*POWER(G404,1/3)-16,B$2*G404)</f>
        <v>91.969667038747389</v>
      </c>
      <c r="I404">
        <f>13*H404*(N404-$N$5)</f>
        <v>508.77410468808881</v>
      </c>
      <c r="J404">
        <f>13*H404*(O404-$O$5)</f>
        <v>45.627788926895803</v>
      </c>
      <c r="K404">
        <f>H404</f>
        <v>91.969667038747389</v>
      </c>
      <c r="L404">
        <f>SQRT(I404^2+J404^2)</f>
        <v>510.81599889150272</v>
      </c>
      <c r="M404">
        <f t="shared" si="6"/>
        <v>5.1246802927747694</v>
      </c>
      <c r="N404">
        <f>4*B404/(12*C404-2*B404+3)</f>
        <v>0.62336616016937851</v>
      </c>
      <c r="O404">
        <f>9*C404/(12*C404-2*B404+3)</f>
        <v>0.50649507597459331</v>
      </c>
      <c r="P404">
        <f>VLOOKUP($A404,ciexyz31_1[],2,FALSE)</f>
        <v>2.348261E-4</v>
      </c>
      <c r="Q404">
        <f>VLOOKUP($A404,ciexyz31_1[],3,FALSE)</f>
        <v>8.4800000000000001E-5</v>
      </c>
      <c r="R404">
        <f>VLOOKUP($A404,ciexyz31_1[],4,FALSE)</f>
        <v>0</v>
      </c>
    </row>
    <row r="405" spans="1:18" x14ac:dyDescent="0.35">
      <c r="A405" s="6">
        <v>756</v>
      </c>
      <c r="B405" s="7">
        <f>P405/(P405+Q405+R405)</f>
        <v>0.73468996992367219</v>
      </c>
      <c r="C405" s="7">
        <f>Q405/(P405+Q405+R405)</f>
        <v>0.2653100300763277</v>
      </c>
      <c r="D405">
        <f>IF(C405=0,0,B405/C405)</f>
        <v>2.7691752539936294</v>
      </c>
      <c r="E405" s="13">
        <v>1</v>
      </c>
      <c r="F405">
        <f>IF(C405=0,0,(1-B405-C405)/C405)</f>
        <v>4.1846251508311004E-16</v>
      </c>
      <c r="G405">
        <f>C405/$C$5</f>
        <v>0.80636444616232361</v>
      </c>
      <c r="H405">
        <f>IF($C$5&gt;$B$1,116*POWER(G405,1/3)-16,B$2*G405)</f>
        <v>91.969671369493454</v>
      </c>
      <c r="I405">
        <f>13*H405*(N405-$N$5)</f>
        <v>508.77402559917726</v>
      </c>
      <c r="J405">
        <f>13*H405*(O405-$O$5)</f>
        <v>45.627806532430846</v>
      </c>
      <c r="K405">
        <f>H405</f>
        <v>91.969671369493454</v>
      </c>
      <c r="L405">
        <f>SQRT(I405^2+J405^2)</f>
        <v>510.81592169132045</v>
      </c>
      <c r="M405">
        <f t="shared" si="6"/>
        <v>5.1246830519993853</v>
      </c>
      <c r="N405">
        <f>4*B405/(12*C405-2*B405+3)</f>
        <v>0.62336607398168487</v>
      </c>
      <c r="O405">
        <f>9*C405/(12*C405-2*B405+3)</f>
        <v>0.50649508890274719</v>
      </c>
      <c r="P405">
        <f>VLOOKUP($A405,ciexyz31_1[],2,FALSE)</f>
        <v>2.1917099999999999E-4</v>
      </c>
      <c r="Q405">
        <f>VLOOKUP($A405,ciexyz31_1[],3,FALSE)</f>
        <v>7.9146669999999997E-5</v>
      </c>
      <c r="R405">
        <f>VLOOKUP($A405,ciexyz31_1[],4,FALSE)</f>
        <v>0</v>
      </c>
    </row>
    <row r="406" spans="1:18" x14ac:dyDescent="0.35">
      <c r="A406" s="6">
        <v>757</v>
      </c>
      <c r="B406" s="7">
        <f>P406/(P406+Q406+R406)</f>
        <v>0.73469002147395068</v>
      </c>
      <c r="C406" s="7">
        <f>Q406/(P406+Q406+R406)</f>
        <v>0.26530997852604926</v>
      </c>
      <c r="D406">
        <f>IF(C406=0,0,B406/C406)</f>
        <v>2.7691759863521894</v>
      </c>
      <c r="E406" s="13">
        <v>1</v>
      </c>
      <c r="F406">
        <f>IF(C406=0,0,(1-B406-C406)/C406)</f>
        <v>2.092312981956218E-16</v>
      </c>
      <c r="G406">
        <f>C406/$C$5</f>
        <v>0.80636428948407168</v>
      </c>
      <c r="H406">
        <f>IF($C$5&gt;$B$1,116*POWER(G406,1/3)-16,B$2*G406)</f>
        <v>91.969664376584078</v>
      </c>
      <c r="I406">
        <f>13*H406*(N406-$N$5)</f>
        <v>508.77415330502384</v>
      </c>
      <c r="J406">
        <f>13*H406*(O406-$O$5)</f>
        <v>45.627778104554849</v>
      </c>
      <c r="K406">
        <f>H406</f>
        <v>91.969664376584078</v>
      </c>
      <c r="L406">
        <f>SQRT(I406^2+J406^2)</f>
        <v>510.81604634741302</v>
      </c>
      <c r="M406">
        <f t="shared" si="6"/>
        <v>5.1246785966455661</v>
      </c>
      <c r="N406">
        <f>4*B406/(12*C406-2*B406+3)</f>
        <v>0.62336621315002694</v>
      </c>
      <c r="O406">
        <f>9*C406/(12*C406-2*B406+3)</f>
        <v>0.506495068027496</v>
      </c>
      <c r="P406">
        <f>VLOOKUP($A406,ciexyz31_1[],2,FALSE)</f>
        <v>2.045258E-4</v>
      </c>
      <c r="Q406">
        <f>VLOOKUP($A406,ciexyz31_1[],3,FALSE)</f>
        <v>7.3857999999999997E-5</v>
      </c>
      <c r="R406">
        <f>VLOOKUP($A406,ciexyz31_1[],4,FALSE)</f>
        <v>0</v>
      </c>
    </row>
    <row r="407" spans="1:18" x14ac:dyDescent="0.35">
      <c r="A407" s="6">
        <v>758</v>
      </c>
      <c r="B407" s="7">
        <f>P407/(P407+Q407+R407)</f>
        <v>0.73468998850846845</v>
      </c>
      <c r="C407" s="7">
        <f>Q407/(P407+Q407+R407)</f>
        <v>0.26531001149153149</v>
      </c>
      <c r="D407">
        <f>IF(C407=0,0,B407/C407)</f>
        <v>2.7691755180219397</v>
      </c>
      <c r="E407" s="13">
        <v>1</v>
      </c>
      <c r="F407">
        <f>IF(C407=0,0,(1-B407-C407)/C407)</f>
        <v>2.0923127219807046E-16</v>
      </c>
      <c r="G407">
        <f>C407/$C$5</f>
        <v>0.80636438967701507</v>
      </c>
      <c r="H407">
        <f>IF($C$5&gt;$B$1,116*POWER(G407,1/3)-16,B$2*G407)</f>
        <v>91.969668848424817</v>
      </c>
      <c r="I407">
        <f>13*H407*(N407-$N$5)</f>
        <v>508.77407163941365</v>
      </c>
      <c r="J407">
        <f>13*H407*(O407-$O$5)</f>
        <v>45.627796283674208</v>
      </c>
      <c r="K407">
        <f>H407</f>
        <v>91.969668848424817</v>
      </c>
      <c r="L407">
        <f>SQRT(I407^2+J407^2)</f>
        <v>510.81596663206574</v>
      </c>
      <c r="M407">
        <f t="shared" si="6"/>
        <v>5.1246814457645735</v>
      </c>
      <c r="N407">
        <f>4*B407/(12*C407-2*B407+3)</f>
        <v>0.62336612415435311</v>
      </c>
      <c r="O407">
        <f>9*C407/(12*C407-2*B407+3)</f>
        <v>0.50649508137684696</v>
      </c>
      <c r="P407">
        <f>VLOOKUP($A407,ciexyz31_1[],2,FALSE)</f>
        <v>1.9084049999999999E-4</v>
      </c>
      <c r="Q407">
        <f>VLOOKUP($A407,ciexyz31_1[],3,FALSE)</f>
        <v>6.8916000000000002E-5</v>
      </c>
      <c r="R407">
        <f>VLOOKUP($A407,ciexyz31_1[],4,FALSE)</f>
        <v>0</v>
      </c>
    </row>
    <row r="408" spans="1:18" x14ac:dyDescent="0.35">
      <c r="A408" s="6">
        <v>759</v>
      </c>
      <c r="B408" s="7">
        <f>P408/(P408+Q408+R408)</f>
        <v>0.73469001094079767</v>
      </c>
      <c r="C408" s="7">
        <f>Q408/(P408+Q408+R408)</f>
        <v>0.26530998905920239</v>
      </c>
      <c r="D408">
        <f>IF(C408=0,0,B408/C408)</f>
        <v>2.7691758367109798</v>
      </c>
      <c r="E408" s="13">
        <v>1</v>
      </c>
      <c r="F408">
        <f>IF(C408=0,0,(1-B408-C408)/C408)</f>
        <v>-2.0923128988886596E-16</v>
      </c>
      <c r="G408">
        <f>C408/$C$5</f>
        <v>0.80636432149778858</v>
      </c>
      <c r="H408">
        <f>IF($C$5&gt;$B$1,116*POWER(G408,1/3)-16,B$2*G408)</f>
        <v>91.969665805429699</v>
      </c>
      <c r="I408">
        <f>13*H408*(N408-$N$5)</f>
        <v>508.77412721117219</v>
      </c>
      <c r="J408">
        <f>13*H408*(O408-$O$5)</f>
        <v>45.627783913159547</v>
      </c>
      <c r="K408">
        <f>H408</f>
        <v>91.969665805429699</v>
      </c>
      <c r="L408">
        <f>SQRT(I408^2+J408^2)</f>
        <v>510.81602087671058</v>
      </c>
      <c r="M408">
        <f t="shared" si="6"/>
        <v>5.1246795069979285</v>
      </c>
      <c r="N408">
        <f>4*B408/(12*C408-2*B408+3)</f>
        <v>0.62336618471406735</v>
      </c>
      <c r="O408">
        <f>9*C408/(12*C408-2*B408+3)</f>
        <v>0.50649507229288993</v>
      </c>
      <c r="P408">
        <f>VLOOKUP($A408,ciexyz31_1[],2,FALSE)</f>
        <v>1.7806540000000001E-4</v>
      </c>
      <c r="Q408">
        <f>VLOOKUP($A408,ciexyz31_1[],3,FALSE)</f>
        <v>6.4302670000000001E-5</v>
      </c>
      <c r="R408">
        <f>VLOOKUP($A408,ciexyz31_1[],4,FALSE)</f>
        <v>0</v>
      </c>
    </row>
    <row r="409" spans="1:18" x14ac:dyDescent="0.35">
      <c r="A409" s="6">
        <v>760</v>
      </c>
      <c r="B409" s="7">
        <f>P409/(P409+Q409+R409)</f>
        <v>0.73468995204520882</v>
      </c>
      <c r="C409" s="7">
        <f>Q409/(P409+Q409+R409)</f>
        <v>0.26531004795479118</v>
      </c>
      <c r="D409">
        <f>IF(C409=0,0,B409/C409)</f>
        <v>2.7691749999999997</v>
      </c>
      <c r="E409" s="13">
        <v>1</v>
      </c>
      <c r="F409">
        <f>IF(C409=0,0,(1-B409-C409)/C409)</f>
        <v>0</v>
      </c>
      <c r="G409">
        <f>C409/$C$5</f>
        <v>0.80636450050085462</v>
      </c>
      <c r="H409">
        <f>IF($C$5&gt;$B$1,116*POWER(G409,1/3)-16,B$2*G409)</f>
        <v>91.969673794746384</v>
      </c>
      <c r="I409">
        <f>13*H409*(N409-$N$5)</f>
        <v>508.77398130874604</v>
      </c>
      <c r="J409">
        <f>13*H409*(O409-$O$5)</f>
        <v>45.627816391673377</v>
      </c>
      <c r="K409">
        <f>H409</f>
        <v>91.969673794746384</v>
      </c>
      <c r="L409">
        <f>SQRT(I409^2+J409^2)</f>
        <v>510.81587845859343</v>
      </c>
      <c r="M409">
        <f t="shared" si="6"/>
        <v>5.1246845971879189</v>
      </c>
      <c r="N409">
        <f>4*B409/(12*C409-2*B409+3)</f>
        <v>0.62336602571588151</v>
      </c>
      <c r="O409">
        <f>9*C409/(12*C409-2*B409+3)</f>
        <v>0.50649509614261778</v>
      </c>
      <c r="P409">
        <f>VLOOKUP($A409,ciexyz31_1[],2,FALSE)</f>
        <v>1.6615050000000001E-4</v>
      </c>
      <c r="Q409">
        <f>VLOOKUP($A409,ciexyz31_1[],3,FALSE)</f>
        <v>6.0000000000000002E-5</v>
      </c>
      <c r="R409">
        <f>VLOOKUP($A409,ciexyz31_1[],4,FALSE)</f>
        <v>0</v>
      </c>
    </row>
    <row r="410" spans="1:18" x14ac:dyDescent="0.35">
      <c r="A410" s="6">
        <v>761</v>
      </c>
      <c r="B410" s="7">
        <f>P410/(P410+Q410+R410)</f>
        <v>0.73468995851150209</v>
      </c>
      <c r="C410" s="7">
        <f>Q410/(P410+Q410+R410)</f>
        <v>0.26531004148849791</v>
      </c>
      <c r="D410">
        <f>IF(C410=0,0,B410/C410)</f>
        <v>2.7691750918645628</v>
      </c>
      <c r="E410" s="13">
        <v>1</v>
      </c>
      <c r="F410">
        <f>IF(C410=0,0,(1-B410-C410)/C410)</f>
        <v>0</v>
      </c>
      <c r="G410">
        <f>C410/$C$5</f>
        <v>0.80636448084766255</v>
      </c>
      <c r="H410">
        <f>IF($C$5&gt;$B$1,116*POWER(G410,1/3)-16,B$2*G410)</f>
        <v>91.969672917579487</v>
      </c>
      <c r="I410">
        <f>13*H410*(N410-$N$5)</f>
        <v>508.77399732773534</v>
      </c>
      <c r="J410">
        <f>13*H410*(O410-$O$5)</f>
        <v>45.627812825776722</v>
      </c>
      <c r="K410">
        <f>H410</f>
        <v>91.969672917579487</v>
      </c>
      <c r="L410">
        <f>SQRT(I410^2+J410^2)</f>
        <v>510.81589409503164</v>
      </c>
      <c r="M410">
        <f t="shared" si="6"/>
        <v>5.1246840383231884</v>
      </c>
      <c r="N410">
        <f>4*B410/(12*C410-2*B410+3)</f>
        <v>0.6233660431726854</v>
      </c>
      <c r="O410">
        <f>9*C410/(12*C410-2*B410+3)</f>
        <v>0.50649509352409716</v>
      </c>
      <c r="P410">
        <f>VLOOKUP($A410,ciexyz31_1[],2,FALSE)</f>
        <v>1.550236E-4</v>
      </c>
      <c r="Q410">
        <f>VLOOKUP($A410,ciexyz31_1[],3,FALSE)</f>
        <v>5.5981869999999998E-5</v>
      </c>
      <c r="R410">
        <f>VLOOKUP($A410,ciexyz31_1[],4,FALSE)</f>
        <v>0</v>
      </c>
    </row>
    <row r="411" spans="1:18" x14ac:dyDescent="0.35">
      <c r="A411" s="6">
        <v>762</v>
      </c>
      <c r="B411" s="7">
        <f>P411/(P411+Q411+R411)</f>
        <v>0.73469005194376358</v>
      </c>
      <c r="C411" s="7">
        <f>Q411/(P411+Q411+R411)</f>
        <v>0.26530994805623642</v>
      </c>
      <c r="D411">
        <f>IF(C411=0,0,B411/C411)</f>
        <v>2.7691764192273522</v>
      </c>
      <c r="E411" s="13">
        <v>1</v>
      </c>
      <c r="F411">
        <f>IF(C411=0,0,(1-B411-C411)/C411)</f>
        <v>0</v>
      </c>
      <c r="G411">
        <f>C411/$C$5</f>
        <v>0.80636419687628846</v>
      </c>
      <c r="H411">
        <f>IF($C$5&gt;$B$1,116*POWER(G411,1/3)-16,B$2*G411)</f>
        <v>91.9696602432861</v>
      </c>
      <c r="I411">
        <f>13*H411*(N411-$N$5)</f>
        <v>508.77422878810285</v>
      </c>
      <c r="J411">
        <f>13*H411*(O411-$O$5)</f>
        <v>45.627761301693674</v>
      </c>
      <c r="K411">
        <f>H411</f>
        <v>91.9696602432861</v>
      </c>
      <c r="L411">
        <f>SQRT(I411^2+J411^2)</f>
        <v>510.81612002787574</v>
      </c>
      <c r="M411">
        <f t="shared" si="6"/>
        <v>5.1246759632211543</v>
      </c>
      <c r="N411">
        <f>4*B411/(12*C411-2*B411+3)</f>
        <v>0.62336629540825117</v>
      </c>
      <c r="O411">
        <f>9*C411/(12*C411-2*B411+3)</f>
        <v>0.5064950556887623</v>
      </c>
      <c r="P411">
        <f>VLOOKUP($A411,ciexyz31_1[],2,FALSE)</f>
        <v>1.4462190000000001E-4</v>
      </c>
      <c r="Q411">
        <f>VLOOKUP($A411,ciexyz31_1[],3,FALSE)</f>
        <v>5.2225599999999997E-5</v>
      </c>
      <c r="R411">
        <f>VLOOKUP($A411,ciexyz31_1[],4,FALSE)</f>
        <v>0</v>
      </c>
    </row>
    <row r="412" spans="1:18" x14ac:dyDescent="0.35">
      <c r="A412" s="6">
        <v>763</v>
      </c>
      <c r="B412" s="7">
        <f>P412/(P412+Q412+R412)</f>
        <v>0.73468998770341376</v>
      </c>
      <c r="C412" s="7">
        <f>Q412/(P412+Q412+R412)</f>
        <v>0.26531001229658624</v>
      </c>
      <c r="D412">
        <f>IF(C412=0,0,B412/C412)</f>
        <v>2.7691755065847814</v>
      </c>
      <c r="E412" s="13">
        <v>1</v>
      </c>
      <c r="F412">
        <f>IF(C412=0,0,(1-B412-C412)/C412)</f>
        <v>0</v>
      </c>
      <c r="G412">
        <f>C412/$C$5</f>
        <v>0.80636439212384126</v>
      </c>
      <c r="H412">
        <f>IF($C$5&gt;$B$1,116*POWER(G412,1/3)-16,B$2*G412)</f>
        <v>91.969668957632265</v>
      </c>
      <c r="I412">
        <f>13*H412*(N412-$N$5)</f>
        <v>508.7740696450465</v>
      </c>
      <c r="J412">
        <f>13*H412*(O412-$O$5)</f>
        <v>45.627796727629139</v>
      </c>
      <c r="K412">
        <f>H412</f>
        <v>91.969668957632265</v>
      </c>
      <c r="L412">
        <f>SQRT(I412^2+J412^2)</f>
        <v>510.81596468532626</v>
      </c>
      <c r="M412">
        <f t="shared" si="6"/>
        <v>5.1246815153433296</v>
      </c>
      <c r="N412">
        <f>4*B412/(12*C412-2*B412+3)</f>
        <v>0.62336612198097752</v>
      </c>
      <c r="O412">
        <f>9*C412/(12*C412-2*B412+3)</f>
        <v>0.5064950817028534</v>
      </c>
      <c r="P412">
        <f>VLOOKUP($A412,ciexyz31_1[],2,FALSE)</f>
        <v>1.3490980000000001E-4</v>
      </c>
      <c r="Q412">
        <f>VLOOKUP($A412,ciexyz31_1[],3,FALSE)</f>
        <v>4.8718399999999998E-5</v>
      </c>
      <c r="R412">
        <f>VLOOKUP($A412,ciexyz31_1[],4,FALSE)</f>
        <v>0</v>
      </c>
    </row>
    <row r="413" spans="1:18" x14ac:dyDescent="0.35">
      <c r="A413" s="6">
        <v>764</v>
      </c>
      <c r="B413" s="7">
        <f>P413/(P413+Q413+R413)</f>
        <v>0.7346899555497749</v>
      </c>
      <c r="C413" s="7">
        <f>Q413/(P413+Q413+R413)</f>
        <v>0.2653100444502251</v>
      </c>
      <c r="D413">
        <f>IF(C413=0,0,B413/C413)</f>
        <v>2.7691750497882501</v>
      </c>
      <c r="E413" s="13">
        <v>1</v>
      </c>
      <c r="F413">
        <f>IF(C413=0,0,(1-B413-C413)/C413)</f>
        <v>0</v>
      </c>
      <c r="G413">
        <f>C413/$C$5</f>
        <v>0.80636448984932563</v>
      </c>
      <c r="H413">
        <f>IF($C$5&gt;$B$1,116*POWER(G413,1/3)-16,B$2*G413)</f>
        <v>91.969673319344295</v>
      </c>
      <c r="I413">
        <f>13*H413*(N413-$N$5)</f>
        <v>508.77398999062984</v>
      </c>
      <c r="J413">
        <f>13*H413*(O413-$O$5)</f>
        <v>45.627814459048402</v>
      </c>
      <c r="K413">
        <f>H413</f>
        <v>91.969673319344295</v>
      </c>
      <c r="L413">
        <f>SQRT(I413^2+J413^2)</f>
        <v>510.81588693314433</v>
      </c>
      <c r="M413">
        <f t="shared" si="6"/>
        <v>5.1246842942974897</v>
      </c>
      <c r="N413">
        <f>4*B413/(12*C413-2*B413+3)</f>
        <v>0.62336603517702405</v>
      </c>
      <c r="O413">
        <f>9*C413/(12*C413-2*B413+3)</f>
        <v>0.50649509472344645</v>
      </c>
      <c r="P413">
        <f>VLOOKUP($A413,ciexyz31_1[],2,FALSE)</f>
        <v>1.25852E-4</v>
      </c>
      <c r="Q413">
        <f>VLOOKUP($A413,ciexyz31_1[],3,FALSE)</f>
        <v>4.5447469999999999E-5</v>
      </c>
      <c r="R413">
        <f>VLOOKUP($A413,ciexyz31_1[],4,FALSE)</f>
        <v>0</v>
      </c>
    </row>
    <row r="414" spans="1:18" x14ac:dyDescent="0.35">
      <c r="A414" s="6">
        <v>765</v>
      </c>
      <c r="B414" s="7">
        <f>P414/(P414+Q414+R414)</f>
        <v>0.73468991884264734</v>
      </c>
      <c r="C414" s="7">
        <f>Q414/(P414+Q414+R414)</f>
        <v>0.26531008115735266</v>
      </c>
      <c r="D414">
        <f>IF(C414=0,0,B414/C414)</f>
        <v>2.7691745283018867</v>
      </c>
      <c r="E414" s="13">
        <v>1</v>
      </c>
      <c r="F414">
        <f>IF(C414=0,0,(1-B414-C414)/C414)</f>
        <v>0</v>
      </c>
      <c r="G414">
        <f>C414/$C$5</f>
        <v>0.80636460141435984</v>
      </c>
      <c r="H414">
        <f>IF($C$5&gt;$B$1,116*POWER(G414,1/3)-16,B$2*G414)</f>
        <v>91.969678298746643</v>
      </c>
      <c r="I414">
        <f>13*H414*(N414-$N$5)</f>
        <v>508.7738990558359</v>
      </c>
      <c r="J414">
        <f>13*H414*(O414-$O$5)</f>
        <v>45.62783470152867</v>
      </c>
      <c r="K414">
        <f>H414</f>
        <v>91.969678298746643</v>
      </c>
      <c r="L414">
        <f>SQRT(I414^2+J414^2)</f>
        <v>510.8157981699743</v>
      </c>
      <c r="M414">
        <f t="shared" si="6"/>
        <v>5.1246874667983624</v>
      </c>
      <c r="N414">
        <f>4*B414/(12*C414-2*B414+3)</f>
        <v>0.62336593608021096</v>
      </c>
      <c r="O414">
        <f>9*C414/(12*C414-2*B414+3)</f>
        <v>0.5064951095879684</v>
      </c>
      <c r="P414">
        <f>VLOOKUP($A414,ciexyz31_1[],2,FALSE)</f>
        <v>1.17413E-4</v>
      </c>
      <c r="Q414">
        <f>VLOOKUP($A414,ciexyz31_1[],3,FALSE)</f>
        <v>4.2400000000000001E-5</v>
      </c>
      <c r="R414">
        <f>VLOOKUP($A414,ciexyz31_1[],4,FALSE)</f>
        <v>0</v>
      </c>
    </row>
    <row r="415" spans="1:18" x14ac:dyDescent="0.35">
      <c r="A415" s="6">
        <v>766</v>
      </c>
      <c r="B415" s="7">
        <f>P415/(P415+Q415+R415)</f>
        <v>0.73469005356625272</v>
      </c>
      <c r="C415" s="7">
        <f>Q415/(P415+Q415+R415)</f>
        <v>0.26530994643374728</v>
      </c>
      <c r="D415">
        <f>IF(C415=0,0,B415/C415)</f>
        <v>2.769176442277554</v>
      </c>
      <c r="E415" s="13">
        <v>1</v>
      </c>
      <c r="F415">
        <f>IF(C415=0,0,(1-B415-C415)/C415)</f>
        <v>0</v>
      </c>
      <c r="G415">
        <f>C415/$C$5</f>
        <v>0.8063641919450103</v>
      </c>
      <c r="H415">
        <f>IF($C$5&gt;$B$1,116*POWER(G415,1/3)-16,B$2*G415)</f>
        <v>91.969660023191835</v>
      </c>
      <c r="I415">
        <f>13*H415*(N415-$N$5)</f>
        <v>508.77423280750668</v>
      </c>
      <c r="J415">
        <f>13*H415*(O415-$O$5)</f>
        <v>45.627760406956973</v>
      </c>
      <c r="K415">
        <f>H415</f>
        <v>91.969660023191835</v>
      </c>
      <c r="L415">
        <f>SQRT(I415^2+J415^2)</f>
        <v>510.81612395129196</v>
      </c>
      <c r="M415">
        <f t="shared" si="6"/>
        <v>5.124675822993777</v>
      </c>
      <c r="N415">
        <f>4*B415/(12*C415-2*B415+3)</f>
        <v>0.62336629978842539</v>
      </c>
      <c r="O415">
        <f>9*C415/(12*C415-2*B415+3)</f>
        <v>0.5064950550317362</v>
      </c>
      <c r="P415">
        <f>VLOOKUP($A415,ciexyz31_1[],2,FALSE)</f>
        <v>1.095515E-4</v>
      </c>
      <c r="Q415">
        <f>VLOOKUP($A415,ciexyz31_1[],3,FALSE)</f>
        <v>3.9561039999999999E-5</v>
      </c>
      <c r="R415">
        <f>VLOOKUP($A415,ciexyz31_1[],4,FALSE)</f>
        <v>0</v>
      </c>
    </row>
    <row r="416" spans="1:18" x14ac:dyDescent="0.35">
      <c r="A416" s="6">
        <v>767</v>
      </c>
      <c r="B416" s="7">
        <f>P416/(P416+Q416+R416)</f>
        <v>0.73469009042859246</v>
      </c>
      <c r="C416" s="7">
        <f>Q416/(P416+Q416+R416)</f>
        <v>0.26530990957140749</v>
      </c>
      <c r="D416">
        <f>IF(C416=0,0,B416/C416)</f>
        <v>2.7691769659694994</v>
      </c>
      <c r="E416" s="13">
        <v>1</v>
      </c>
      <c r="F416">
        <f>IF(C416=0,0,(1-B416-C416)/C416)</f>
        <v>2.0923135257530644E-16</v>
      </c>
      <c r="G416">
        <f>C416/$C$5</f>
        <v>0.80636407990823511</v>
      </c>
      <c r="H416">
        <f>IF($C$5&gt;$B$1,116*POWER(G416,1/3)-16,B$2*G416)</f>
        <v>91.969655022732894</v>
      </c>
      <c r="I416">
        <f>13*H416*(N416-$N$5)</f>
        <v>508.77432412684709</v>
      </c>
      <c r="J416">
        <f>13*H416*(O416-$O$5)</f>
        <v>45.627740078875291</v>
      </c>
      <c r="K416">
        <f>H416</f>
        <v>91.969655022732894</v>
      </c>
      <c r="L416">
        <f>SQRT(I416^2+J416^2)</f>
        <v>510.81621308983085</v>
      </c>
      <c r="M416">
        <f t="shared" si="6"/>
        <v>5.1246726370810833</v>
      </c>
      <c r="N416">
        <f>4*B416/(12*C416-2*B416+3)</f>
        <v>0.62336639930433846</v>
      </c>
      <c r="O416">
        <f>9*C416/(12*C416-2*B416+3)</f>
        <v>0.50649504010434909</v>
      </c>
      <c r="P416">
        <f>VLOOKUP($A416,ciexyz31_1[],2,FALSE)</f>
        <v>1.022245E-4</v>
      </c>
      <c r="Q416">
        <f>VLOOKUP($A416,ciexyz31_1[],3,FALSE)</f>
        <v>3.6915120000000003E-5</v>
      </c>
      <c r="R416">
        <f>VLOOKUP($A416,ciexyz31_1[],4,FALSE)</f>
        <v>0</v>
      </c>
    </row>
    <row r="417" spans="1:18" x14ac:dyDescent="0.35">
      <c r="A417" s="6">
        <v>768</v>
      </c>
      <c r="B417" s="7">
        <f>P417/(P417+Q417+R417)</f>
        <v>0.73469000631762349</v>
      </c>
      <c r="C417" s="7">
        <f>Q417/(P417+Q417+R417)</f>
        <v>0.26530999368237657</v>
      </c>
      <c r="D417">
        <f>IF(C417=0,0,B417/C417)</f>
        <v>2.7691757710309948</v>
      </c>
      <c r="E417" s="13">
        <v>1</v>
      </c>
      <c r="F417">
        <f>IF(C417=0,0,(1-B417-C417)/C417)</f>
        <v>-2.0923128624289437E-16</v>
      </c>
      <c r="G417">
        <f>C417/$C$5</f>
        <v>0.80636433554913556</v>
      </c>
      <c r="H417">
        <f>IF($C$5&gt;$B$1,116*POWER(G417,1/3)-16,B$2*G417)</f>
        <v>91.969666432573518</v>
      </c>
      <c r="I417">
        <f>13*H417*(N417-$N$5)</f>
        <v>508.77411575815159</v>
      </c>
      <c r="J417">
        <f>13*H417*(O417-$O$5)</f>
        <v>45.627786462651592</v>
      </c>
      <c r="K417">
        <f>H417</f>
        <v>91.969666432573518</v>
      </c>
      <c r="L417">
        <f>SQRT(I417^2+J417^2)</f>
        <v>510.81600969720046</v>
      </c>
      <c r="M417">
        <f t="shared" si="6"/>
        <v>5.1246799065665716</v>
      </c>
      <c r="N417">
        <f>4*B417/(12*C417-2*B417+3)</f>
        <v>0.62336617223305746</v>
      </c>
      <c r="O417">
        <f>9*C417/(12*C417-2*B417+3)</f>
        <v>0.50649507416504136</v>
      </c>
      <c r="P417">
        <f>VLOOKUP($A417,ciexyz31_1[],2,FALSE)</f>
        <v>9.5394450000000006E-5</v>
      </c>
      <c r="Q417">
        <f>VLOOKUP($A417,ciexyz31_1[],3,FALSE)</f>
        <v>3.444868E-5</v>
      </c>
      <c r="R417">
        <f>VLOOKUP($A417,ciexyz31_1[],4,FALSE)</f>
        <v>0</v>
      </c>
    </row>
    <row r="418" spans="1:18" x14ac:dyDescent="0.35">
      <c r="A418" s="6">
        <v>769</v>
      </c>
      <c r="B418" s="7">
        <f>P418/(P418+Q418+R418)</f>
        <v>0.73468999371637322</v>
      </c>
      <c r="C418" s="7">
        <f>Q418/(P418+Q418+R418)</f>
        <v>0.26531000628362678</v>
      </c>
      <c r="D418">
        <f>IF(C418=0,0,B418/C418)</f>
        <v>2.7691755920089984</v>
      </c>
      <c r="E418" s="13">
        <v>1</v>
      </c>
      <c r="F418">
        <f>IF(C418=0,0,(1-B418-C418)/C418)</f>
        <v>0</v>
      </c>
      <c r="G418">
        <f>C418/$C$5</f>
        <v>0.8063643738484797</v>
      </c>
      <c r="H418">
        <f>IF($C$5&gt;$B$1,116*POWER(G418,1/3)-16,B$2*G418)</f>
        <v>91.969668141961023</v>
      </c>
      <c r="I418">
        <f>13*H418*(N418-$N$5)</f>
        <v>508.7740845409906</v>
      </c>
      <c r="J418">
        <f>13*H418*(O418-$O$5)</f>
        <v>45.627793411727268</v>
      </c>
      <c r="K418">
        <f>H418</f>
        <v>91.969668141961023</v>
      </c>
      <c r="L418">
        <f>SQRT(I418^2+J418^2)</f>
        <v>510.81597922553902</v>
      </c>
      <c r="M418">
        <f t="shared" si="6"/>
        <v>5.1246809956591752</v>
      </c>
      <c r="N418">
        <f>4*B418/(12*C418-2*B418+3)</f>
        <v>0.62336613821393683</v>
      </c>
      <c r="O418">
        <f>9*C418/(12*C418-2*B418+3)</f>
        <v>0.50649507926790949</v>
      </c>
      <c r="P418">
        <f>VLOOKUP($A418,ciexyz31_1[],2,FALSE)</f>
        <v>8.90239E-5</v>
      </c>
      <c r="Q418">
        <f>VLOOKUP($A418,ciexyz31_1[],3,FALSE)</f>
        <v>3.2148160000000002E-5</v>
      </c>
      <c r="R418">
        <f>VLOOKUP($A418,ciexyz31_1[],4,FALSE)</f>
        <v>0</v>
      </c>
    </row>
    <row r="419" spans="1:18" x14ac:dyDescent="0.35">
      <c r="A419" s="6">
        <v>770</v>
      </c>
      <c r="B419" s="7">
        <f>P419/(P419+Q419+R419)</f>
        <v>0.73468999897148157</v>
      </c>
      <c r="C419" s="7">
        <f>Q419/(P419+Q419+R419)</f>
        <v>0.26531000102851843</v>
      </c>
      <c r="D419">
        <f>IF(C419=0,0,B419/C419)</f>
        <v>2.7691756666666669</v>
      </c>
      <c r="E419" s="13">
        <v>1</v>
      </c>
      <c r="F419">
        <f>IF(C419=0,0,(1-B419-C419)/C419)</f>
        <v>0</v>
      </c>
      <c r="G419">
        <f>C419/$C$5</f>
        <v>0.80636435787647698</v>
      </c>
      <c r="H419">
        <f>IF($C$5&gt;$B$1,116*POWER(G419,1/3)-16,B$2*G419)</f>
        <v>91.969667429093946</v>
      </c>
      <c r="I419">
        <f>13*H419*(N419-$N$5)</f>
        <v>508.77409755950538</v>
      </c>
      <c r="J419">
        <f>13*H419*(O419-$O$5)</f>
        <v>45.627790513749396</v>
      </c>
      <c r="K419">
        <f>H419</f>
        <v>91.969667429093946</v>
      </c>
      <c r="L419">
        <f>SQRT(I419^2+J419^2)</f>
        <v>510.81599193315759</v>
      </c>
      <c r="M419">
        <f t="shared" si="6"/>
        <v>5.1246805414741079</v>
      </c>
      <c r="N419">
        <f>4*B419/(12*C419-2*B419+3)</f>
        <v>0.62336615240095461</v>
      </c>
      <c r="O419">
        <f>9*C419/(12*C419-2*B419+3)</f>
        <v>0.50649507713985686</v>
      </c>
      <c r="P419">
        <f>VLOOKUP($A419,ciexyz31_1[],2,FALSE)</f>
        <v>8.3075270000000005E-5</v>
      </c>
      <c r="Q419">
        <f>VLOOKUP($A419,ciexyz31_1[],3,FALSE)</f>
        <v>3.0000000000000001E-5</v>
      </c>
      <c r="R419">
        <f>VLOOKUP($A419,ciexyz31_1[],4,FALSE)</f>
        <v>0</v>
      </c>
    </row>
    <row r="420" spans="1:18" x14ac:dyDescent="0.35">
      <c r="A420" s="6">
        <v>771</v>
      </c>
      <c r="B420" s="7">
        <f>P420/(P420+Q420+R420)</f>
        <v>0.7346900030463317</v>
      </c>
      <c r="C420" s="7">
        <f>Q420/(P420+Q420+R420)</f>
        <v>0.2653099969536683</v>
      </c>
      <c r="D420">
        <f>IF(C420=0,0,B420/C420)</f>
        <v>2.7691757245567805</v>
      </c>
      <c r="E420" s="13">
        <v>1</v>
      </c>
      <c r="F420">
        <f>IF(C420=0,0,(1-B420-C420)/C420)</f>
        <v>0</v>
      </c>
      <c r="G420">
        <f>C420/$C$5</f>
        <v>0.80636434549166713</v>
      </c>
      <c r="H420">
        <f>IF($C$5&gt;$B$1,116*POWER(G420,1/3)-16,B$2*G420)</f>
        <v>91.969666876331502</v>
      </c>
      <c r="I420">
        <f>13*H420*(N420-$N$5)</f>
        <v>508.77410765415863</v>
      </c>
      <c r="J420">
        <f>13*H420*(O420-$O$5)</f>
        <v>45.62778826663569</v>
      </c>
      <c r="K420">
        <f>H420</f>
        <v>91.969666876331502</v>
      </c>
      <c r="L420">
        <f>SQRT(I420^2+J420^2)</f>
        <v>510.8160017867396</v>
      </c>
      <c r="M420">
        <f t="shared" si="6"/>
        <v>5.1246801892956313</v>
      </c>
      <c r="N420">
        <f>4*B420/(12*C420-2*B420+3)</f>
        <v>0.62336616340167406</v>
      </c>
      <c r="O420">
        <f>9*C420/(12*C420-2*B420+3)</f>
        <v>0.50649507548974892</v>
      </c>
      <c r="P420">
        <f>VLOOKUP($A420,ciexyz31_1[],2,FALSE)</f>
        <v>7.7512689999999993E-5</v>
      </c>
      <c r="Q420">
        <f>VLOOKUP($A420,ciexyz31_1[],3,FALSE)</f>
        <v>2.7991250000000001E-5</v>
      </c>
      <c r="R420">
        <f>VLOOKUP($A420,ciexyz31_1[],4,FALSE)</f>
        <v>0</v>
      </c>
    </row>
    <row r="421" spans="1:18" x14ac:dyDescent="0.35">
      <c r="A421" s="6">
        <v>772</v>
      </c>
      <c r="B421" s="7">
        <f>P421/(P421+Q421+R421)</f>
        <v>0.73469001265917955</v>
      </c>
      <c r="C421" s="7">
        <f>Q421/(P421+Q421+R421)</f>
        <v>0.26530998734082051</v>
      </c>
      <c r="D421">
        <f>IF(C421=0,0,B421/C421)</f>
        <v>2.7691758611234927</v>
      </c>
      <c r="E421" s="13">
        <v>1</v>
      </c>
      <c r="F421">
        <f>IF(C421=0,0,(1-B421-C421)/C421)</f>
        <v>-2.0923129124403263E-16</v>
      </c>
      <c r="G421">
        <f>C421/$C$5</f>
        <v>0.80636431627506089</v>
      </c>
      <c r="H421">
        <f>IF($C$5&gt;$B$1,116*POWER(G421,1/3)-16,B$2*G421)</f>
        <v>91.969665572327386</v>
      </c>
      <c r="I421">
        <f>13*H421*(N421-$N$5)</f>
        <v>508.7741314681312</v>
      </c>
      <c r="J421">
        <f>13*H421*(O421-$O$5)</f>
        <v>45.627782965541954</v>
      </c>
      <c r="K421">
        <f>H421</f>
        <v>91.969665572327386</v>
      </c>
      <c r="L421">
        <f>SQRT(I421^2+J421^2)</f>
        <v>510.81602503200878</v>
      </c>
      <c r="M421">
        <f t="shared" si="6"/>
        <v>5.1246793584827532</v>
      </c>
      <c r="N421">
        <f>4*B421/(12*C421-2*B421+3)</f>
        <v>0.62336618935311849</v>
      </c>
      <c r="O421">
        <f>9*C421/(12*C421-2*B421+3)</f>
        <v>0.50649507159703222</v>
      </c>
      <c r="P421">
        <f>VLOOKUP($A421,ciexyz31_1[],2,FALSE)</f>
        <v>7.231304E-5</v>
      </c>
      <c r="Q421">
        <f>VLOOKUP($A421,ciexyz31_1[],3,FALSE)</f>
        <v>2.6113560000000001E-5</v>
      </c>
      <c r="R421">
        <f>VLOOKUP($A421,ciexyz31_1[],4,FALSE)</f>
        <v>0</v>
      </c>
    </row>
    <row r="422" spans="1:18" x14ac:dyDescent="0.35">
      <c r="A422" s="6">
        <v>773</v>
      </c>
      <c r="B422" s="7">
        <f>P422/(P422+Q422+R422)</f>
        <v>0.73468998786948359</v>
      </c>
      <c r="C422" s="7">
        <f>Q422/(P422+Q422+R422)</f>
        <v>0.26531001213051647</v>
      </c>
      <c r="D422">
        <f>IF(C422=0,0,B422/C422)</f>
        <v>2.7691755089440822</v>
      </c>
      <c r="E422" s="13">
        <v>1</v>
      </c>
      <c r="F422">
        <f>IF(C422=0,0,(1-B422-C422)/C422)</f>
        <v>-2.0923127169414813E-16</v>
      </c>
      <c r="G422">
        <f>C422/$C$5</f>
        <v>0.80636439161910067</v>
      </c>
      <c r="H422">
        <f>IF($C$5&gt;$B$1,116*POWER(G422,1/3)-16,B$2*G422)</f>
        <v>91.969668935104551</v>
      </c>
      <c r="I422">
        <f>13*H422*(N422-$N$5)</f>
        <v>508.77407005645222</v>
      </c>
      <c r="J422">
        <f>13*H422*(O422-$O$5)</f>
        <v>45.627796636048402</v>
      </c>
      <c r="K422">
        <f>H422</f>
        <v>91.969668935104551</v>
      </c>
      <c r="L422">
        <f>SQRT(I422^2+J422^2)</f>
        <v>510.81596508690711</v>
      </c>
      <c r="M422">
        <f t="shared" si="6"/>
        <v>5.1246815009903557</v>
      </c>
      <c r="N422">
        <f>4*B422/(12*C422-2*B422+3)</f>
        <v>0.62336612242930978</v>
      </c>
      <c r="O422">
        <f>9*C422/(12*C422-2*B422+3)</f>
        <v>0.50649508163560353</v>
      </c>
      <c r="P422">
        <f>VLOOKUP($A422,ciexyz31_1[],2,FALSE)</f>
        <v>6.7457780000000002E-5</v>
      </c>
      <c r="Q422">
        <f>VLOOKUP($A422,ciexyz31_1[],3,FALSE)</f>
        <v>2.436024E-5</v>
      </c>
      <c r="R422">
        <f>VLOOKUP($A422,ciexyz31_1[],4,FALSE)</f>
        <v>0</v>
      </c>
    </row>
    <row r="423" spans="1:18" x14ac:dyDescent="0.35">
      <c r="A423" s="6">
        <v>774</v>
      </c>
      <c r="B423" s="7">
        <f>P423/(P423+Q423+R423)</f>
        <v>0.73469000811996776</v>
      </c>
      <c r="C423" s="7">
        <f>Q423/(P423+Q423+R423)</f>
        <v>0.26530999188003229</v>
      </c>
      <c r="D423">
        <f>IF(C423=0,0,B423/C423)</f>
        <v>2.769175796636334</v>
      </c>
      <c r="E423" s="13">
        <v>1</v>
      </c>
      <c r="F423">
        <f>IF(C423=0,0,(1-B423-C423)/C423)</f>
        <v>-2.0923128766427623E-16</v>
      </c>
      <c r="G423">
        <f>C423/$C$5</f>
        <v>0.80636433007121855</v>
      </c>
      <c r="H423">
        <f>IF($C$5&gt;$B$1,116*POWER(G423,1/3)-16,B$2*G423)</f>
        <v>91.969666188081533</v>
      </c>
      <c r="I423">
        <f>13*H423*(N423-$N$5)</f>
        <v>508.77412022311142</v>
      </c>
      <c r="J423">
        <f>13*H423*(O423-$O$5)</f>
        <v>45.627785468732213</v>
      </c>
      <c r="K423">
        <f>H423</f>
        <v>91.969666188081533</v>
      </c>
      <c r="L423">
        <f>SQRT(I423^2+J423^2)</f>
        <v>510.81601405553221</v>
      </c>
      <c r="M423">
        <f t="shared" si="6"/>
        <v>5.1246797507947468</v>
      </c>
      <c r="N423">
        <f>4*B423/(12*C423-2*B423+3)</f>
        <v>0.62336617709877873</v>
      </c>
      <c r="O423">
        <f>9*C423/(12*C423-2*B423+3)</f>
        <v>0.50649507343518319</v>
      </c>
      <c r="P423">
        <f>VLOOKUP($A423,ciexyz31_1[],2,FALSE)</f>
        <v>6.2928439999999995E-5</v>
      </c>
      <c r="Q423">
        <f>VLOOKUP($A423,ciexyz31_1[],3,FALSE)</f>
        <v>2.272461E-5</v>
      </c>
      <c r="R423">
        <f>VLOOKUP($A423,ciexyz31_1[],4,FALSE)</f>
        <v>0</v>
      </c>
    </row>
    <row r="424" spans="1:18" x14ac:dyDescent="0.35">
      <c r="A424" s="6">
        <v>775</v>
      </c>
      <c r="B424" s="7">
        <f>P424/(P424+Q424+R424)</f>
        <v>0.73468998524776197</v>
      </c>
      <c r="C424" s="7">
        <f>Q424/(P424+Q424+R424)</f>
        <v>0.26531001475223798</v>
      </c>
      <c r="D424">
        <f>IF(C424=0,0,B424/C424)</f>
        <v>2.7691754716981132</v>
      </c>
      <c r="E424" s="13">
        <v>1</v>
      </c>
      <c r="F424">
        <f>IF(C424=0,0,(1-B424-C424)/C424)</f>
        <v>2.0923126962658152E-16</v>
      </c>
      <c r="G424">
        <f>C424/$C$5</f>
        <v>0.8063643995873746</v>
      </c>
      <c r="H424">
        <f>IF($C$5&gt;$B$1,116*POWER(G424,1/3)-16,B$2*G424)</f>
        <v>91.96966929074685</v>
      </c>
      <c r="I424">
        <f>13*H424*(N424-$N$5)</f>
        <v>508.77406356164414</v>
      </c>
      <c r="J424">
        <f>13*H424*(O424-$O$5)</f>
        <v>45.627798081820941</v>
      </c>
      <c r="K424">
        <f>H424</f>
        <v>91.96966929074685</v>
      </c>
      <c r="L424">
        <f>SQRT(I424^2+J424^2)</f>
        <v>510.81595874720216</v>
      </c>
      <c r="M424">
        <f t="shared" si="6"/>
        <v>5.1246817275788166</v>
      </c>
      <c r="N424">
        <f>4*B424/(12*C424-2*B424+3)</f>
        <v>0.6233661153515474</v>
      </c>
      <c r="O424">
        <f>9*C424/(12*C424-2*B424+3)</f>
        <v>0.50649508269726795</v>
      </c>
      <c r="P424">
        <f>VLOOKUP($A424,ciexyz31_1[],2,FALSE)</f>
        <v>5.8706519999999999E-5</v>
      </c>
      <c r="Q424">
        <f>VLOOKUP($A424,ciexyz31_1[],3,FALSE)</f>
        <v>2.12E-5</v>
      </c>
      <c r="R424">
        <f>VLOOKUP($A424,ciexyz31_1[],4,FALSE)</f>
        <v>0</v>
      </c>
    </row>
    <row r="425" spans="1:18" x14ac:dyDescent="0.35">
      <c r="A425" s="6">
        <v>776</v>
      </c>
      <c r="B425" s="7">
        <f>P425/(P425+Q425+R425)</f>
        <v>0.73469000117104455</v>
      </c>
      <c r="C425" s="7">
        <f>Q425/(P425+Q425+R425)</f>
        <v>0.26530999882895551</v>
      </c>
      <c r="D425">
        <f>IF(C425=0,0,B425/C425)</f>
        <v>2.7691756979151654</v>
      </c>
      <c r="E425" s="13">
        <v>1</v>
      </c>
      <c r="F425">
        <f>IF(C425=0,0,(1-B425-C425)/C425)</f>
        <v>-2.0923128218415049E-16</v>
      </c>
      <c r="G425">
        <f>C425/$C$5</f>
        <v>0.8063643511912818</v>
      </c>
      <c r="H425">
        <f>IF($C$5&gt;$B$1,116*POWER(G425,1/3)-16,B$2*G425)</f>
        <v>91.969667130718364</v>
      </c>
      <c r="I425">
        <f>13*H425*(N425-$N$5)</f>
        <v>508.77410300849732</v>
      </c>
      <c r="J425">
        <f>13*H425*(O425-$O$5)</f>
        <v>45.627789300780094</v>
      </c>
      <c r="K425">
        <f>H425</f>
        <v>91.969667130718364</v>
      </c>
      <c r="L425">
        <f>SQRT(I425^2+J425^2)</f>
        <v>510.8159972520217</v>
      </c>
      <c r="M425">
        <f t="shared" si="6"/>
        <v>5.124680351371719</v>
      </c>
      <c r="N425">
        <f>4*B425/(12*C425-2*B425+3)</f>
        <v>0.62336615833903186</v>
      </c>
      <c r="O425">
        <f>9*C425/(12*C425-2*B425+3)</f>
        <v>0.50649507624914525</v>
      </c>
      <c r="P425">
        <f>VLOOKUP($A425,ciexyz31_1[],2,FALSE)</f>
        <v>5.4770279999999998E-5</v>
      </c>
      <c r="Q425">
        <f>VLOOKUP($A425,ciexyz31_1[],3,FALSE)</f>
        <v>1.9778550000000001E-5</v>
      </c>
      <c r="R425">
        <f>VLOOKUP($A425,ciexyz31_1[],4,FALSE)</f>
        <v>0</v>
      </c>
    </row>
    <row r="426" spans="1:18" x14ac:dyDescent="0.35">
      <c r="A426" s="6">
        <v>777</v>
      </c>
      <c r="B426" s="7">
        <f>P426/(P426+Q426+R426)</f>
        <v>0.73468998676242803</v>
      </c>
      <c r="C426" s="7">
        <f>Q426/(P426+Q426+R426)</f>
        <v>0.26531001323757192</v>
      </c>
      <c r="D426">
        <f>IF(C426=0,0,B426/C426)</f>
        <v>2.7691754932164949</v>
      </c>
      <c r="E426" s="13">
        <v>1</v>
      </c>
      <c r="F426">
        <f>IF(C426=0,0,(1-B426-C426)/C426)</f>
        <v>2.0923127082109168E-16</v>
      </c>
      <c r="G426">
        <f>C426/$C$5</f>
        <v>0.8063643949838063</v>
      </c>
      <c r="H426">
        <f>IF($C$5&gt;$B$1,116*POWER(G426,1/3)-16,B$2*G426)</f>
        <v>91.969669085279065</v>
      </c>
      <c r="I426">
        <f>13*H426*(N426-$N$5)</f>
        <v>508.77406731393631</v>
      </c>
      <c r="J426">
        <f>13*H426*(O426-$O$5)</f>
        <v>45.627797246544368</v>
      </c>
      <c r="K426">
        <f>H426</f>
        <v>91.969669085279065</v>
      </c>
      <c r="L426">
        <f>SQRT(I426^2+J426^2)</f>
        <v>510.81596240988551</v>
      </c>
      <c r="M426">
        <f t="shared" si="6"/>
        <v>5.1246815966702348</v>
      </c>
      <c r="N426">
        <f>4*B426/(12*C426-2*B426+3)</f>
        <v>0.62336611944063391</v>
      </c>
      <c r="O426">
        <f>9*C426/(12*C426-2*B426+3)</f>
        <v>0.50649508208390492</v>
      </c>
      <c r="P426">
        <f>VLOOKUP($A426,ciexyz31_1[],2,FALSE)</f>
        <v>5.1099179999999999E-5</v>
      </c>
      <c r="Q426">
        <f>VLOOKUP($A426,ciexyz31_1[],3,FALSE)</f>
        <v>1.8452850000000001E-5</v>
      </c>
      <c r="R426">
        <f>VLOOKUP($A426,ciexyz31_1[],4,FALSE)</f>
        <v>0</v>
      </c>
    </row>
    <row r="427" spans="1:18" x14ac:dyDescent="0.35">
      <c r="A427" s="6">
        <v>778</v>
      </c>
      <c r="B427" s="7">
        <f>P427/(P427+Q427+R427)</f>
        <v>0.73469000935534146</v>
      </c>
      <c r="C427" s="7">
        <f>Q427/(P427+Q427+R427)</f>
        <v>0.26530999064465871</v>
      </c>
      <c r="D427">
        <f>IF(C427=0,0,B427/C427)</f>
        <v>2.7691758141868994</v>
      </c>
      <c r="E427" s="13">
        <v>1</v>
      </c>
      <c r="F427">
        <f>IF(C427=0,0,(1-B427-C427)/C427)</f>
        <v>-6.2769386591558485E-16</v>
      </c>
      <c r="G427">
        <f>C427/$C$5</f>
        <v>0.80636432631651189</v>
      </c>
      <c r="H427">
        <f>IF($C$5&gt;$B$1,116*POWER(G427,1/3)-16,B$2*G427)</f>
        <v>91.969666020500355</v>
      </c>
      <c r="I427">
        <f>13*H427*(N427-$N$5)</f>
        <v>508.77412328351079</v>
      </c>
      <c r="J427">
        <f>13*H427*(O427-$O$5)</f>
        <v>45.62778478747407</v>
      </c>
      <c r="K427">
        <f>H427</f>
        <v>91.969666020500355</v>
      </c>
      <c r="L427">
        <f>SQRT(I427^2+J427^2)</f>
        <v>510.81601704284594</v>
      </c>
      <c r="M427">
        <f t="shared" si="6"/>
        <v>5.1246796440246971</v>
      </c>
      <c r="N427">
        <f>4*B427/(12*C427-2*B427+3)</f>
        <v>0.6233661804338706</v>
      </c>
      <c r="O427">
        <f>9*C427/(12*C427-2*B427+3)</f>
        <v>0.50649507293491947</v>
      </c>
      <c r="P427">
        <f>VLOOKUP($A427,ciexyz31_1[],2,FALSE)</f>
        <v>4.7676539999999999E-5</v>
      </c>
      <c r="Q427">
        <f>VLOOKUP($A427,ciexyz31_1[],3,FALSE)</f>
        <v>1.7216869999999999E-5</v>
      </c>
      <c r="R427">
        <f>VLOOKUP($A427,ciexyz31_1[],4,FALSE)</f>
        <v>0</v>
      </c>
    </row>
    <row r="428" spans="1:18" x14ac:dyDescent="0.35">
      <c r="A428" s="6">
        <v>779</v>
      </c>
      <c r="B428" s="7">
        <f>P428/(P428+Q428+R428)</f>
        <v>0.73468999142200209</v>
      </c>
      <c r="C428" s="7">
        <f>Q428/(P428+Q428+R428)</f>
        <v>0.26531000857799786</v>
      </c>
      <c r="D428">
        <f>IF(C428=0,0,B428/C428)</f>
        <v>2.7691755594135921</v>
      </c>
      <c r="E428" s="13">
        <v>1</v>
      </c>
      <c r="F428">
        <f>IF(C428=0,0,(1-B428-C428)/C428)</f>
        <v>2.0923127449576873E-16</v>
      </c>
      <c r="G428">
        <f>C428/$C$5</f>
        <v>0.80636438082182804</v>
      </c>
      <c r="H428">
        <f>IF($C$5&gt;$B$1,116*POWER(G428,1/3)-16,B$2*G428)</f>
        <v>91.969668453197542</v>
      </c>
      <c r="I428">
        <f>13*H428*(N428-$N$5)</f>
        <v>508.77407885712984</v>
      </c>
      <c r="J428">
        <f>13*H428*(O428-$O$5)</f>
        <v>45.627794676979306</v>
      </c>
      <c r="K428">
        <f>H428</f>
        <v>91.969668453197542</v>
      </c>
      <c r="L428">
        <f>SQRT(I428^2+J428^2)</f>
        <v>510.815973677415</v>
      </c>
      <c r="M428">
        <f t="shared" si="6"/>
        <v>5.1246811939555847</v>
      </c>
      <c r="N428">
        <f>4*B428/(12*C428-2*B428+3)</f>
        <v>0.62336613201990976</v>
      </c>
      <c r="O428">
        <f>9*C428/(12*C428-2*B428+3)</f>
        <v>0.5064950801970135</v>
      </c>
      <c r="P428">
        <f>VLOOKUP($A428,ciexyz31_1[],2,FALSE)</f>
        <v>4.4485669999999998E-5</v>
      </c>
      <c r="Q428">
        <f>VLOOKUP($A428,ciexyz31_1[],3,FALSE)</f>
        <v>1.6064590000000001E-5</v>
      </c>
      <c r="R428">
        <f>VLOOKUP($A428,ciexyz31_1[],4,FALSE)</f>
        <v>0</v>
      </c>
    </row>
    <row r="429" spans="1:18" x14ac:dyDescent="0.35">
      <c r="A429" s="6">
        <v>780</v>
      </c>
      <c r="B429" s="7">
        <f>P429/(P429+Q429+R429)</f>
        <v>0.73468998374157568</v>
      </c>
      <c r="C429" s="7">
        <f>Q429/(P429+Q429+R429)</f>
        <v>0.26531001625842437</v>
      </c>
      <c r="D429">
        <f>IF(C429=0,0,B429/C429)</f>
        <v>2.7691754503002</v>
      </c>
      <c r="E429" s="13">
        <v>1</v>
      </c>
      <c r="F429">
        <f>IF(C429=0,0,(1-B429-C429)/C429)</f>
        <v>-2.0923126843875869E-16</v>
      </c>
      <c r="G429">
        <f>C429/$C$5</f>
        <v>0.80636440416517052</v>
      </c>
      <c r="H429">
        <f>IF($C$5&gt;$B$1,116*POWER(G429,1/3)-16,B$2*G429)</f>
        <v>91.96966949506438</v>
      </c>
      <c r="I429">
        <f>13*H429*(N429-$N$5)</f>
        <v>508.77405983035885</v>
      </c>
      <c r="J429">
        <f>13*H429*(O429-$O$5)</f>
        <v>45.627798912421241</v>
      </c>
      <c r="K429">
        <f>H429</f>
        <v>91.96966949506438</v>
      </c>
      <c r="L429">
        <f>SQRT(I429^2+J429^2)</f>
        <v>510.81595510502405</v>
      </c>
      <c r="M429">
        <f t="shared" si="6"/>
        <v>5.124681857754517</v>
      </c>
      <c r="N429">
        <f>4*B429/(12*C429-2*B429+3)</f>
        <v>0.62336611128535313</v>
      </c>
      <c r="O429">
        <f>9*C429/(12*C429-2*B429+3)</f>
        <v>0.50649508330719706</v>
      </c>
      <c r="P429">
        <f>VLOOKUP($A429,ciexyz31_1[],2,FALSE)</f>
        <v>4.1509940000000003E-5</v>
      </c>
      <c r="Q429">
        <f>VLOOKUP($A429,ciexyz31_1[],3,FALSE)</f>
        <v>1.499E-5</v>
      </c>
      <c r="R429">
        <f>VLOOKUP($A429,ciexyz31_1[],4,FALSE)</f>
        <v>0</v>
      </c>
    </row>
    <row r="430" spans="1:18" x14ac:dyDescent="0.35">
      <c r="A430" s="6">
        <v>781</v>
      </c>
      <c r="B430" s="7">
        <f>P430/(P430+Q430+R430)</f>
        <v>0.73469002202557943</v>
      </c>
      <c r="C430" s="7">
        <f>Q430/(P430+Q430+R430)</f>
        <v>0.26530997797442057</v>
      </c>
      <c r="D430">
        <f>IF(C430=0,0,B430/C430)</f>
        <v>2.7691759941890064</v>
      </c>
      <c r="E430" s="13">
        <v>1</v>
      </c>
      <c r="F430">
        <f>IF(C430=0,0,(1-B430-C430)/C430)</f>
        <v>0</v>
      </c>
      <c r="G430">
        <f>C430/$C$5</f>
        <v>0.8063642878074907</v>
      </c>
      <c r="H430">
        <f>IF($C$5&gt;$B$1,116*POWER(G430,1/3)-16,B$2*G430)</f>
        <v>91.969664301754435</v>
      </c>
      <c r="I430">
        <f>13*H430*(N430-$N$5)</f>
        <v>508.77415467157743</v>
      </c>
      <c r="J430">
        <f>13*H430*(O430-$O$5)</f>
        <v>45.627777800354181</v>
      </c>
      <c r="K430">
        <f>H430</f>
        <v>91.969664301754435</v>
      </c>
      <c r="L430">
        <f>SQRT(I430^2+J430^2)</f>
        <v>510.81604768133184</v>
      </c>
      <c r="M430">
        <f t="shared" si="6"/>
        <v>5.1246785489697766</v>
      </c>
      <c r="N430">
        <f>4*B430/(12*C430-2*B430+3)</f>
        <v>0.62336621463923836</v>
      </c>
      <c r="O430">
        <f>9*C430/(12*C430-2*B430+3)</f>
        <v>0.50649506780411435</v>
      </c>
      <c r="P430">
        <f>VLOOKUP($A430,ciexyz31_1[],2,FALSE)</f>
        <v>3.873324E-5</v>
      </c>
      <c r="Q430">
        <f>VLOOKUP($A430,ciexyz31_1[],3,FALSE)</f>
        <v>1.3987279999999999E-5</v>
      </c>
      <c r="R430">
        <f>VLOOKUP($A430,ciexyz31_1[],4,FALSE)</f>
        <v>0</v>
      </c>
    </row>
    <row r="431" spans="1:18" x14ac:dyDescent="0.35">
      <c r="A431" s="6">
        <v>782</v>
      </c>
      <c r="B431" s="7">
        <f>P431/(P431+Q431+R431)</f>
        <v>0.73468997377300049</v>
      </c>
      <c r="C431" s="7">
        <f>Q431/(P431+Q431+R431)</f>
        <v>0.26531002622699956</v>
      </c>
      <c r="D431">
        <f>IF(C431=0,0,B431/C431)</f>
        <v>2.7691753086798117</v>
      </c>
      <c r="E431" s="13">
        <v>1</v>
      </c>
      <c r="F431">
        <f>IF(C431=0,0,(1-B431-C431)/C431)</f>
        <v>-2.0923126057724793E-16</v>
      </c>
      <c r="G431">
        <f>C431/$C$5</f>
        <v>0.80636443446294925</v>
      </c>
      <c r="H431">
        <f>IF($C$5&gt;$B$1,116*POWER(G431,1/3)-16,B$2*G431)</f>
        <v>91.969670847323613</v>
      </c>
      <c r="I431">
        <f>13*H431*(N431-$N$5)</f>
        <v>508.77403513514292</v>
      </c>
      <c r="J431">
        <f>13*H431*(O431-$O$5)</f>
        <v>45.627804409683669</v>
      </c>
      <c r="K431">
        <f>H431</f>
        <v>91.969670847323613</v>
      </c>
      <c r="L431">
        <f>SQRT(I431^2+J431^2)</f>
        <v>510.81593099955683</v>
      </c>
      <c r="M431">
        <f t="shared" si="6"/>
        <v>5.1246827193121272</v>
      </c>
      <c r="N431">
        <f>4*B431/(12*C431-2*B431+3)</f>
        <v>0.62336608437356955</v>
      </c>
      <c r="O431">
        <f>9*C431/(12*C431-2*B431+3)</f>
        <v>0.50649508734396465</v>
      </c>
      <c r="P431">
        <f>VLOOKUP($A431,ciexyz31_1[],2,FALSE)</f>
        <v>3.6142030000000003E-5</v>
      </c>
      <c r="Q431">
        <f>VLOOKUP($A431,ciexyz31_1[],3,FALSE)</f>
        <v>1.305155E-5</v>
      </c>
      <c r="R431">
        <f>VLOOKUP($A431,ciexyz31_1[],4,FALSE)</f>
        <v>0</v>
      </c>
    </row>
    <row r="432" spans="1:18" x14ac:dyDescent="0.35">
      <c r="A432" s="6">
        <v>783</v>
      </c>
      <c r="B432" s="7">
        <f>P432/(P432+Q432+R432)</f>
        <v>0.73469000058821343</v>
      </c>
      <c r="C432" s="7">
        <f>Q432/(P432+Q432+R432)</f>
        <v>0.26530999941178646</v>
      </c>
      <c r="D432">
        <f>IF(C432=0,0,B432/C432)</f>
        <v>2.7691756896350688</v>
      </c>
      <c r="E432" s="13">
        <v>1</v>
      </c>
      <c r="F432">
        <f>IF(C432=0,0,(1-B432-C432)/C432)</f>
        <v>4.1846256344902568E-16</v>
      </c>
      <c r="G432">
        <f>C432/$C$5</f>
        <v>0.80636435296269671</v>
      </c>
      <c r="H432">
        <f>IF($C$5&gt;$B$1,116*POWER(G432,1/3)-16,B$2*G432)</f>
        <v>91.969667209780667</v>
      </c>
      <c r="I432">
        <f>13*H432*(N432-$N$5)</f>
        <v>508.77410156464612</v>
      </c>
      <c r="J432">
        <f>13*H432*(O432-$O$5)</f>
        <v>45.627789622187557</v>
      </c>
      <c r="K432">
        <f>H432</f>
        <v>91.969667209780667</v>
      </c>
      <c r="L432">
        <f>SQRT(I432^2+J432^2)</f>
        <v>510.8159958426512</v>
      </c>
      <c r="M432">
        <f t="shared" si="6"/>
        <v>5.1246804017442482</v>
      </c>
      <c r="N432">
        <f>4*B432/(12*C432-2*B432+3)</f>
        <v>0.62336615676558493</v>
      </c>
      <c r="O432">
        <f>9*C432/(12*C432-2*B432+3)</f>
        <v>0.50649507648516223</v>
      </c>
      <c r="P432">
        <f>VLOOKUP($A432,ciexyz31_1[],2,FALSE)</f>
        <v>3.3723519999999998E-5</v>
      </c>
      <c r="Q432">
        <f>VLOOKUP($A432,ciexyz31_1[],3,FALSE)</f>
        <v>1.217818E-5</v>
      </c>
      <c r="R432">
        <f>VLOOKUP($A432,ciexyz31_1[],4,FALSE)</f>
        <v>0</v>
      </c>
    </row>
    <row r="433" spans="1:18" x14ac:dyDescent="0.35">
      <c r="A433" s="6">
        <v>784</v>
      </c>
      <c r="B433" s="7">
        <f>P433/(P433+Q433+R433)</f>
        <v>0.73469000343471624</v>
      </c>
      <c r="C433" s="7">
        <f>Q433/(P433+Q433+R433)</f>
        <v>0.26530999656528376</v>
      </c>
      <c r="D433">
        <f>IF(C433=0,0,B433/C433)</f>
        <v>2.769175730074438</v>
      </c>
      <c r="E433" s="13">
        <v>1</v>
      </c>
      <c r="F433">
        <f>IF(C433=0,0,(1-B433-C433)/C433)</f>
        <v>0</v>
      </c>
      <c r="G433">
        <f>C433/$C$5</f>
        <v>0.80636434431123871</v>
      </c>
      <c r="H433">
        <f>IF($C$5&gt;$B$1,116*POWER(G433,1/3)-16,B$2*G433)</f>
        <v>91.969666823646264</v>
      </c>
      <c r="I433">
        <f>13*H433*(N433-$N$5)</f>
        <v>508.77410861630625</v>
      </c>
      <c r="J433">
        <f>13*H433*(O433-$O$5)</f>
        <v>45.627788052457433</v>
      </c>
      <c r="K433">
        <f>H433</f>
        <v>91.969666823646264</v>
      </c>
      <c r="L433">
        <f>SQRT(I433^2+J433^2)</f>
        <v>510.81600272591004</v>
      </c>
      <c r="M433">
        <f t="shared" si="6"/>
        <v>5.1246801557285862</v>
      </c>
      <c r="N433">
        <f>4*B433/(12*C433-2*B433+3)</f>
        <v>0.62336616445018123</v>
      </c>
      <c r="O433">
        <f>9*C433/(12*C433-2*B433+3)</f>
        <v>0.50649507533247284</v>
      </c>
      <c r="P433">
        <f>VLOOKUP($A433,ciexyz31_1[],2,FALSE)</f>
        <v>3.1464870000000002E-5</v>
      </c>
      <c r="Q433">
        <f>VLOOKUP($A433,ciexyz31_1[],3,FALSE)</f>
        <v>1.1362539999999999E-5</v>
      </c>
      <c r="R433">
        <f>VLOOKUP($A433,ciexyz31_1[],4,FALSE)</f>
        <v>0</v>
      </c>
    </row>
    <row r="434" spans="1:18" x14ac:dyDescent="0.35">
      <c r="A434" s="6">
        <v>785</v>
      </c>
      <c r="B434" s="7">
        <f>P434/(P434+Q434+R434)</f>
        <v>0.73468998524776197</v>
      </c>
      <c r="C434" s="7">
        <f>Q434/(P434+Q434+R434)</f>
        <v>0.26531001475223798</v>
      </c>
      <c r="D434">
        <f>IF(C434=0,0,B434/C434)</f>
        <v>2.7691754716981132</v>
      </c>
      <c r="E434" s="13">
        <v>1</v>
      </c>
      <c r="F434">
        <f>IF(C434=0,0,(1-B434-C434)/C434)</f>
        <v>2.0923126962658152E-16</v>
      </c>
      <c r="G434">
        <f>C434/$C$5</f>
        <v>0.8063643995873746</v>
      </c>
      <c r="H434">
        <f>IF($C$5&gt;$B$1,116*POWER(G434,1/3)-16,B$2*G434)</f>
        <v>91.96966929074685</v>
      </c>
      <c r="I434">
        <f>13*H434*(N434-$N$5)</f>
        <v>508.77406356164414</v>
      </c>
      <c r="J434">
        <f>13*H434*(O434-$O$5)</f>
        <v>45.627798081820941</v>
      </c>
      <c r="K434">
        <f>H434</f>
        <v>91.96966929074685</v>
      </c>
      <c r="L434">
        <f>SQRT(I434^2+J434^2)</f>
        <v>510.81595874720216</v>
      </c>
      <c r="M434">
        <f t="shared" si="6"/>
        <v>5.1246817275788166</v>
      </c>
      <c r="N434">
        <f>4*B434/(12*C434-2*B434+3)</f>
        <v>0.6233661153515474</v>
      </c>
      <c r="O434">
        <f>9*C434/(12*C434-2*B434+3)</f>
        <v>0.50649508269726795</v>
      </c>
      <c r="P434">
        <f>VLOOKUP($A434,ciexyz31_1[],2,FALSE)</f>
        <v>2.935326E-5</v>
      </c>
      <c r="Q434">
        <f>VLOOKUP($A434,ciexyz31_1[],3,FALSE)</f>
        <v>1.06E-5</v>
      </c>
      <c r="R434">
        <f>VLOOKUP($A434,ciexyz31_1[],4,FALSE)</f>
        <v>0</v>
      </c>
    </row>
    <row r="435" spans="1:18" x14ac:dyDescent="0.35">
      <c r="A435" s="6">
        <v>786</v>
      </c>
      <c r="B435" s="7">
        <f>P435/(P435+Q435+R435)</f>
        <v>0.73468999874321039</v>
      </c>
      <c r="C435" s="7">
        <f>Q435/(P435+Q435+R435)</f>
        <v>0.26531000125678961</v>
      </c>
      <c r="D435">
        <f>IF(C435=0,0,B435/C435)</f>
        <v>2.7691756634236899</v>
      </c>
      <c r="E435" s="13">
        <v>1</v>
      </c>
      <c r="F435">
        <f>IF(C435=0,0,(1-B435-C435)/C435)</f>
        <v>0</v>
      </c>
      <c r="G435">
        <f>C435/$C$5</f>
        <v>0.80636435857026811</v>
      </c>
      <c r="H435">
        <f>IF($C$5&gt;$B$1,116*POWER(G435,1/3)-16,B$2*G435)</f>
        <v>91.969667460059441</v>
      </c>
      <c r="I435">
        <f>13*H435*(N435-$N$5)</f>
        <v>508.77409699400778</v>
      </c>
      <c r="J435">
        <f>13*H435*(O435-$O$5)</f>
        <v>45.627790639631662</v>
      </c>
      <c r="K435">
        <f>H435</f>
        <v>91.969667460059441</v>
      </c>
      <c r="L435">
        <f>SQRT(I435^2+J435^2)</f>
        <v>510.81599138116468</v>
      </c>
      <c r="M435">
        <f t="shared" si="6"/>
        <v>5.1246805612029807</v>
      </c>
      <c r="N435">
        <f>4*B435/(12*C435-2*B435+3)</f>
        <v>0.62336615178469956</v>
      </c>
      <c r="O435">
        <f>9*C435/(12*C435-2*B435+3)</f>
        <v>0.50649507723229514</v>
      </c>
      <c r="P435">
        <f>VLOOKUP($A435,ciexyz31_1[],2,FALSE)</f>
        <v>2.7375730000000002E-5</v>
      </c>
      <c r="Q435">
        <f>VLOOKUP($A435,ciexyz31_1[],3,FALSE)</f>
        <v>9.8858770000000001E-6</v>
      </c>
      <c r="R435">
        <f>VLOOKUP($A435,ciexyz31_1[],4,FALSE)</f>
        <v>0</v>
      </c>
    </row>
    <row r="436" spans="1:18" x14ac:dyDescent="0.35">
      <c r="A436" s="6">
        <v>787</v>
      </c>
      <c r="B436" s="7">
        <f>P436/(P436+Q436+R436)</f>
        <v>0.73468996881378701</v>
      </c>
      <c r="C436" s="7">
        <f>Q436/(P436+Q436+R436)</f>
        <v>0.26531003118621305</v>
      </c>
      <c r="D436">
        <f>IF(C436=0,0,B436/C436)</f>
        <v>2.7691752382258419</v>
      </c>
      <c r="E436" s="13">
        <v>1</v>
      </c>
      <c r="F436">
        <f>IF(C436=0,0,(1-B436-C436)/C436)</f>
        <v>-2.0923125666626693E-16</v>
      </c>
      <c r="G436">
        <f>C436/$C$5</f>
        <v>0.80636444953563025</v>
      </c>
      <c r="H436">
        <f>IF($C$5&gt;$B$1,116*POWER(G436,1/3)-16,B$2*G436)</f>
        <v>91.969671520051847</v>
      </c>
      <c r="I436">
        <f>13*H436*(N436-$N$5)</f>
        <v>508.77402284965132</v>
      </c>
      <c r="J436">
        <f>13*H436*(O436-$O$5)</f>
        <v>45.627807144487413</v>
      </c>
      <c r="K436">
        <f>H436</f>
        <v>91.969671520051847</v>
      </c>
      <c r="L436">
        <f>SQRT(I436^2+J436^2)</f>
        <v>510.81591900745622</v>
      </c>
      <c r="M436">
        <f t="shared" si="6"/>
        <v>5.1246831479238582</v>
      </c>
      <c r="N436">
        <f>4*B436/(12*C436-2*B436+3)</f>
        <v>0.62336607098536989</v>
      </c>
      <c r="O436">
        <f>9*C436/(12*C436-2*B436+3)</f>
        <v>0.50649508935219456</v>
      </c>
      <c r="P436">
        <f>VLOOKUP($A436,ciexyz31_1[],2,FALSE)</f>
        <v>2.5524330000000001E-5</v>
      </c>
      <c r="Q436">
        <f>VLOOKUP($A436,ciexyz31_1[],3,FALSE)</f>
        <v>9.2173039999999999E-6</v>
      </c>
      <c r="R436">
        <f>VLOOKUP($A436,ciexyz31_1[],4,FALSE)</f>
        <v>0</v>
      </c>
    </row>
    <row r="437" spans="1:18" x14ac:dyDescent="0.35">
      <c r="A437" s="6">
        <v>788</v>
      </c>
      <c r="B437" s="7">
        <f>P437/(P437+Q437+R437)</f>
        <v>0.73469000085900993</v>
      </c>
      <c r="C437" s="7">
        <f>Q437/(P437+Q437+R437)</f>
        <v>0.26530999914099013</v>
      </c>
      <c r="D437">
        <f>IF(C437=0,0,B437/C437)</f>
        <v>2.7691756934821874</v>
      </c>
      <c r="E437" s="13">
        <v>1</v>
      </c>
      <c r="F437">
        <f>IF(C437=0,0,(1-B437-C437)/C437)</f>
        <v>-2.092312819380708E-16</v>
      </c>
      <c r="G437">
        <f>C437/$C$5</f>
        <v>0.80636435213965763</v>
      </c>
      <c r="H437">
        <f>IF($C$5&gt;$B$1,116*POWER(G437,1/3)-16,B$2*G437)</f>
        <v>91.969667173046545</v>
      </c>
      <c r="I437">
        <f>13*H437*(N437-$N$5)</f>
        <v>508.7741022354918</v>
      </c>
      <c r="J437">
        <f>13*H437*(O437-$O$5)</f>
        <v>45.627789472854509</v>
      </c>
      <c r="K437">
        <f>H437</f>
        <v>91.969667173046545</v>
      </c>
      <c r="L437">
        <f>SQRT(I437^2+J437^2)</f>
        <v>510.81599649747636</v>
      </c>
      <c r="M437">
        <f t="shared" si="6"/>
        <v>5.1246803783400479</v>
      </c>
      <c r="N437">
        <f>4*B437/(12*C437-2*B437+3)</f>
        <v>0.6233661574966437</v>
      </c>
      <c r="O437">
        <f>9*C437/(12*C437-2*B437+3)</f>
        <v>0.50649507637550351</v>
      </c>
      <c r="P437">
        <f>VLOOKUP($A437,ciexyz31_1[],2,FALSE)</f>
        <v>2.379376E-5</v>
      </c>
      <c r="Q437">
        <f>VLOOKUP($A437,ciexyz31_1[],3,FALSE)</f>
        <v>8.5923620000000003E-6</v>
      </c>
      <c r="R437">
        <f>VLOOKUP($A437,ciexyz31_1[],4,FALSE)</f>
        <v>0</v>
      </c>
    </row>
    <row r="438" spans="1:18" x14ac:dyDescent="0.35">
      <c r="A438" s="6">
        <v>789</v>
      </c>
      <c r="B438" s="7">
        <f>P438/(P438+Q438+R438)</f>
        <v>0.73469003223914753</v>
      </c>
      <c r="C438" s="7">
        <f>Q438/(P438+Q438+R438)</f>
        <v>0.26530996776085253</v>
      </c>
      <c r="D438">
        <f>IF(C438=0,0,B438/C438)</f>
        <v>2.7691761392899834</v>
      </c>
      <c r="E438" s="13">
        <v>1</v>
      </c>
      <c r="F438">
        <f>IF(C438=0,0,(1-B438-C438)/C438)</f>
        <v>-2.0923130668537476E-16</v>
      </c>
      <c r="G438">
        <f>C438/$C$5</f>
        <v>0.80636425676509804</v>
      </c>
      <c r="H438">
        <f>IF($C$5&gt;$B$1,116*POWER(G438,1/3)-16,B$2*G438)</f>
        <v>91.969662916261214</v>
      </c>
      <c r="I438">
        <f>13*H438*(N438-$N$5)</f>
        <v>508.77417997371981</v>
      </c>
      <c r="J438">
        <f>13*H438*(O438-$O$5)</f>
        <v>45.627772167987409</v>
      </c>
      <c r="K438">
        <f>H438</f>
        <v>91.969662916261214</v>
      </c>
      <c r="L438">
        <f>SQRT(I438^2+J438^2)</f>
        <v>510.81607237923203</v>
      </c>
      <c r="M438">
        <f t="shared" si="6"/>
        <v>5.124677666238358</v>
      </c>
      <c r="N438">
        <f>4*B438/(12*C438-2*B438+3)</f>
        <v>0.62336624221242787</v>
      </c>
      <c r="O438">
        <f>9*C438/(12*C438-2*B438+3)</f>
        <v>0.5064950636681359</v>
      </c>
      <c r="P438">
        <f>VLOOKUP($A438,ciexyz31_1[],2,FALSE)</f>
        <v>2.2178700000000002E-5</v>
      </c>
      <c r="Q438">
        <f>VLOOKUP($A438,ciexyz31_1[],3,FALSE)</f>
        <v>8.0091329999999995E-6</v>
      </c>
      <c r="R438">
        <f>VLOOKUP($A438,ciexyz31_1[],4,FALSE)</f>
        <v>0</v>
      </c>
    </row>
    <row r="439" spans="1:18" x14ac:dyDescent="0.35">
      <c r="A439" s="6">
        <v>790</v>
      </c>
      <c r="B439" s="7">
        <f>P439/(P439+Q439+R439)</f>
        <v>0.73468995395445491</v>
      </c>
      <c r="C439" s="7">
        <f>Q439/(P439+Q439+R439)</f>
        <v>0.2653100460455452</v>
      </c>
      <c r="D439">
        <f>IF(C439=0,0,B439/C439)</f>
        <v>2.7691750271240476</v>
      </c>
      <c r="E439" s="13">
        <v>1</v>
      </c>
      <c r="F439">
        <f>IF(C439=0,0,(1-B439-C439)/C439)</f>
        <v>-4.1846248989552661E-16</v>
      </c>
      <c r="G439">
        <f>C439/$C$5</f>
        <v>0.80636449469802818</v>
      </c>
      <c r="H439">
        <f>IF($C$5&gt;$B$1,116*POWER(G439,1/3)-16,B$2*G439)</f>
        <v>91.969673535752975</v>
      </c>
      <c r="I439">
        <f>13*H439*(N439-$N$5)</f>
        <v>508.77398603853351</v>
      </c>
      <c r="J439">
        <f>13*H439*(O439-$O$5)</f>
        <v>45.627815338802279</v>
      </c>
      <c r="K439">
        <f>H439</f>
        <v>91.969673535752975</v>
      </c>
      <c r="L439">
        <f>SQRT(I439^2+J439^2)</f>
        <v>510.81588307542842</v>
      </c>
      <c r="M439">
        <f t="shared" si="6"/>
        <v>5.1246844321768101</v>
      </c>
      <c r="N439">
        <f>4*B439/(12*C439-2*B439+3)</f>
        <v>0.62336603087019982</v>
      </c>
      <c r="O439">
        <f>9*C439/(12*C439-2*B439+3)</f>
        <v>0.50649509536947013</v>
      </c>
      <c r="P439">
        <f>VLOOKUP($A439,ciexyz31_1[],2,FALSE)</f>
        <v>2.0673830000000001E-5</v>
      </c>
      <c r="Q439">
        <f>VLOOKUP($A439,ciexyz31_1[],3,FALSE)</f>
        <v>7.4657000000000004E-6</v>
      </c>
      <c r="R439">
        <f>VLOOKUP($A439,ciexyz31_1[],4,FALSE)</f>
        <v>0</v>
      </c>
    </row>
    <row r="440" spans="1:18" x14ac:dyDescent="0.35">
      <c r="A440" s="6">
        <v>791</v>
      </c>
      <c r="B440" s="7">
        <f>P440/(P440+Q440+R440)</f>
        <v>0.73468996269302933</v>
      </c>
      <c r="C440" s="7">
        <f>Q440/(P440+Q440+R440)</f>
        <v>0.26531003730697067</v>
      </c>
      <c r="D440">
        <f>IF(C440=0,0,B440/C440)</f>
        <v>2.7691751512701863</v>
      </c>
      <c r="E440" s="13">
        <v>1</v>
      </c>
      <c r="F440">
        <f>IF(C440=0,0,(1-B440-C440)/C440)</f>
        <v>0</v>
      </c>
      <c r="G440">
        <f>C440/$C$5</f>
        <v>0.80636446813862583</v>
      </c>
      <c r="H440">
        <f>IF($C$5&gt;$B$1,116*POWER(G440,1/3)-16,B$2*G440)</f>
        <v>91.969672350346102</v>
      </c>
      <c r="I440">
        <f>13*H440*(N440-$N$5)</f>
        <v>508.77400768665927</v>
      </c>
      <c r="J440">
        <f>13*H440*(O440-$O$5)</f>
        <v>45.627810519835322</v>
      </c>
      <c r="K440">
        <f>H440</f>
        <v>91.969672350346102</v>
      </c>
      <c r="L440">
        <f>SQRT(I440^2+J440^2)</f>
        <v>510.81590420657307</v>
      </c>
      <c r="M440">
        <f t="shared" si="6"/>
        <v>5.1246836769248096</v>
      </c>
      <c r="N440">
        <f>4*B440/(12*C440-2*B440+3)</f>
        <v>0.62336605446139437</v>
      </c>
      <c r="O440">
        <f>9*C440/(12*C440-2*B440+3)</f>
        <v>0.50649509183079089</v>
      </c>
      <c r="P440">
        <f>VLOOKUP($A440,ciexyz31_1[],2,FALSE)</f>
        <v>1.9272259999999999E-5</v>
      </c>
      <c r="Q440">
        <f>VLOOKUP($A440,ciexyz31_1[],3,FALSE)</f>
        <v>6.959567E-6</v>
      </c>
      <c r="R440">
        <f>VLOOKUP($A440,ciexyz31_1[],4,FALSE)</f>
        <v>0</v>
      </c>
    </row>
    <row r="441" spans="1:18" x14ac:dyDescent="0.35">
      <c r="A441" s="6">
        <v>792</v>
      </c>
      <c r="B441" s="7">
        <f>P441/(P441+Q441+R441)</f>
        <v>0.73469002197764455</v>
      </c>
      <c r="C441" s="7">
        <f>Q441/(P441+Q441+R441)</f>
        <v>0.26530997802235551</v>
      </c>
      <c r="D441">
        <f>IF(C441=0,0,B441/C441)</f>
        <v>2.7691759935080098</v>
      </c>
      <c r="E441" s="13">
        <v>1</v>
      </c>
      <c r="F441">
        <f>IF(C441=0,0,(1-B441-C441)/C441)</f>
        <v>-2.0923129859284958E-16</v>
      </c>
      <c r="G441">
        <f>C441/$C$5</f>
        <v>0.80636428795318071</v>
      </c>
      <c r="H441">
        <f>IF($C$5&gt;$B$1,116*POWER(G441,1/3)-16,B$2*G441)</f>
        <v>91.96966430825691</v>
      </c>
      <c r="I441">
        <f>13*H441*(N441-$N$5)</f>
        <v>508.77415455282807</v>
      </c>
      <c r="J441">
        <f>13*H441*(O441-$O$5)</f>
        <v>45.627777826788247</v>
      </c>
      <c r="K441">
        <f>H441</f>
        <v>91.96966430825691</v>
      </c>
      <c r="L441">
        <f>SQRT(I441^2+J441^2)</f>
        <v>510.81604756541833</v>
      </c>
      <c r="M441">
        <f t="shared" si="6"/>
        <v>5.1246785531126529</v>
      </c>
      <c r="N441">
        <f>4*B441/(12*C441-2*B441+3)</f>
        <v>0.62336621450983032</v>
      </c>
      <c r="O441">
        <f>9*C441/(12*C441-2*B441+3)</f>
        <v>0.50649506782352549</v>
      </c>
      <c r="P441">
        <f>VLOOKUP($A441,ciexyz31_1[],2,FALSE)</f>
        <v>1.7966400000000001E-5</v>
      </c>
      <c r="Q441">
        <f>VLOOKUP($A441,ciexyz31_1[],3,FALSE)</f>
        <v>6.487995E-6</v>
      </c>
      <c r="R441">
        <f>VLOOKUP($A441,ciexyz31_1[],4,FALSE)</f>
        <v>0</v>
      </c>
    </row>
    <row r="442" spans="1:18" x14ac:dyDescent="0.35">
      <c r="A442" s="6">
        <v>793</v>
      </c>
      <c r="B442" s="7">
        <f>P442/(P442+Q442+R442)</f>
        <v>0.73468999797312196</v>
      </c>
      <c r="C442" s="7">
        <f>Q442/(P442+Q442+R442)</f>
        <v>0.26531000202687804</v>
      </c>
      <c r="D442">
        <f>IF(C442=0,0,B442/C442)</f>
        <v>2.7691756524832862</v>
      </c>
      <c r="E442" s="13">
        <v>1</v>
      </c>
      <c r="F442">
        <f>IF(C442=0,0,(1-B442-C442)/C442)</f>
        <v>0</v>
      </c>
      <c r="G442">
        <f>C442/$C$5</f>
        <v>0.8063643609108202</v>
      </c>
      <c r="H442">
        <f>IF($C$5&gt;$B$1,116*POWER(G442,1/3)-16,B$2*G442)</f>
        <v>91.969667564523647</v>
      </c>
      <c r="I442">
        <f>13*H442*(N442-$N$5)</f>
        <v>508.77409508626249</v>
      </c>
      <c r="J442">
        <f>13*H442*(O442-$O$5)</f>
        <v>45.627791064303977</v>
      </c>
      <c r="K442">
        <f>H442</f>
        <v>91.969667564523647</v>
      </c>
      <c r="L442">
        <f>SQRT(I442^2+J442^2)</f>
        <v>510.81598951897843</v>
      </c>
      <c r="M442">
        <f t="shared" si="6"/>
        <v>5.1246806277596759</v>
      </c>
      <c r="N442">
        <f>4*B442/(12*C442-2*B442+3)</f>
        <v>0.6233661497057208</v>
      </c>
      <c r="O442">
        <f>9*C442/(12*C442-2*B442+3)</f>
        <v>0.50649507754414191</v>
      </c>
      <c r="P442">
        <f>VLOOKUP($A442,ciexyz31_1[],2,FALSE)</f>
        <v>1.6749910000000001E-5</v>
      </c>
      <c r="Q442">
        <f>VLOOKUP($A442,ciexyz31_1[],3,FALSE)</f>
        <v>6.048699E-6</v>
      </c>
      <c r="R442">
        <f>VLOOKUP($A442,ciexyz31_1[],4,FALSE)</f>
        <v>0</v>
      </c>
    </row>
    <row r="443" spans="1:18" x14ac:dyDescent="0.35">
      <c r="A443" s="6">
        <v>794</v>
      </c>
      <c r="B443" s="7">
        <f>P443/(P443+Q443+R443)</f>
        <v>0.73469002171446607</v>
      </c>
      <c r="C443" s="7">
        <f>Q443/(P443+Q443+R443)</f>
        <v>0.26530997828553382</v>
      </c>
      <c r="D443">
        <f>IF(C443=0,0,B443/C443)</f>
        <v>2.7691759897691171</v>
      </c>
      <c r="E443" s="13">
        <v>1</v>
      </c>
      <c r="F443">
        <f>IF(C443=0,0,(1-B443-C443)/C443)</f>
        <v>4.1846259677059877E-16</v>
      </c>
      <c r="G443">
        <f>C443/$C$5</f>
        <v>0.80636428875306621</v>
      </c>
      <c r="H443">
        <f>IF($C$5&gt;$B$1,116*POWER(G443,1/3)-16,B$2*G443)</f>
        <v>91.969664343957632</v>
      </c>
      <c r="I443">
        <f>13*H443*(N443-$N$5)</f>
        <v>508.77415390085429</v>
      </c>
      <c r="J443">
        <f>13*H443*(O443-$O$5)</f>
        <v>45.627777971920317</v>
      </c>
      <c r="K443">
        <f>H443</f>
        <v>91.969664343957632</v>
      </c>
      <c r="L443">
        <f>SQRT(I443^2+J443^2)</f>
        <v>510.81604692901436</v>
      </c>
      <c r="M443">
        <f t="shared" si="6"/>
        <v>5.1246785758584519</v>
      </c>
      <c r="N443">
        <f>4*B443/(12*C443-2*B443+3)</f>
        <v>0.62336621379933732</v>
      </c>
      <c r="O443">
        <f>9*C443/(12*C443-2*B443+3)</f>
        <v>0.50649506793009935</v>
      </c>
      <c r="P443">
        <f>VLOOKUP($A443,ciexyz31_1[],2,FALSE)</f>
        <v>1.5616480000000001E-5</v>
      </c>
      <c r="Q443">
        <f>VLOOKUP($A443,ciexyz31_1[],3,FALSE)</f>
        <v>5.6393959999999996E-6</v>
      </c>
      <c r="R443">
        <f>VLOOKUP($A443,ciexyz31_1[],4,FALSE)</f>
        <v>0</v>
      </c>
    </row>
    <row r="444" spans="1:18" x14ac:dyDescent="0.35">
      <c r="A444" s="6">
        <v>795</v>
      </c>
      <c r="B444" s="7">
        <f>P444/(P444+Q444+R444)</f>
        <v>0.7346899746033444</v>
      </c>
      <c r="C444" s="7">
        <f>Q444/(P444+Q444+R444)</f>
        <v>0.2653100253966556</v>
      </c>
      <c r="D444">
        <f>IF(C444=0,0,B444/C444)</f>
        <v>2.7691753204762448</v>
      </c>
      <c r="E444" s="13">
        <v>1</v>
      </c>
      <c r="F444">
        <f>IF(C444=0,0,(1-B444-C444)/C444)</f>
        <v>0</v>
      </c>
      <c r="G444">
        <f>C444/$C$5</f>
        <v>0.80636443193926088</v>
      </c>
      <c r="H444">
        <f>IF($C$5&gt;$B$1,116*POWER(G444,1/3)-16,B$2*G444)</f>
        <v>91.969670734685621</v>
      </c>
      <c r="I444">
        <f>13*H444*(N444-$N$5)</f>
        <v>508.77403719215943</v>
      </c>
      <c r="J444">
        <f>13*H444*(O444-$O$5)</f>
        <v>45.627803951782937</v>
      </c>
      <c r="K444">
        <f>H444</f>
        <v>91.969670734685621</v>
      </c>
      <c r="L444">
        <f>SQRT(I444^2+J444^2)</f>
        <v>510.81593300744953</v>
      </c>
      <c r="M444">
        <f t="shared" si="6"/>
        <v>5.1246826475476981</v>
      </c>
      <c r="N444">
        <f>4*B444/(12*C444-2*B444+3)</f>
        <v>0.62336608661521753</v>
      </c>
      <c r="O444">
        <f>9*C444/(12*C444-2*B444+3)</f>
        <v>0.5064950870077175</v>
      </c>
      <c r="P444">
        <f>VLOOKUP($A444,ciexyz31_1[],2,FALSE)</f>
        <v>1.455977E-5</v>
      </c>
      <c r="Q444">
        <f>VLOOKUP($A444,ciexyz31_1[],3,FALSE)</f>
        <v>5.2577999999999999E-6</v>
      </c>
      <c r="R444">
        <f>VLOOKUP($A444,ciexyz31_1[],4,FALSE)</f>
        <v>0</v>
      </c>
    </row>
    <row r="445" spans="1:18" x14ac:dyDescent="0.35">
      <c r="A445" s="6">
        <v>796</v>
      </c>
      <c r="B445" s="7">
        <f>P445/(P445+Q445+R445)</f>
        <v>0.73469007110497542</v>
      </c>
      <c r="C445" s="7">
        <f>Q445/(P445+Q445+R445)</f>
        <v>0.26530992889502453</v>
      </c>
      <c r="D445">
        <f>IF(C445=0,0,B445/C445)</f>
        <v>2.7691766914447857</v>
      </c>
      <c r="E445" s="13">
        <v>1</v>
      </c>
      <c r="F445">
        <f>IF(C445=0,0,(1-B445-C445)/C445)</f>
        <v>2.0923133733612354E-16</v>
      </c>
      <c r="G445">
        <f>C445/$C$5</f>
        <v>0.80636413863906309</v>
      </c>
      <c r="H445">
        <f>IF($C$5&gt;$B$1,116*POWER(G445,1/3)-16,B$2*G445)</f>
        <v>91.969657644024878</v>
      </c>
      <c r="I445">
        <f>13*H445*(N445-$N$5)</f>
        <v>508.77427625630975</v>
      </c>
      <c r="J445">
        <f>13*H445*(O445-$O$5)</f>
        <v>45.627750735064737</v>
      </c>
      <c r="K445">
        <f>H445</f>
        <v>91.969657644024878</v>
      </c>
      <c r="L445">
        <f>SQRT(I445^2+J445^2)</f>
        <v>510.81616636249191</v>
      </c>
      <c r="M445">
        <f t="shared" si="6"/>
        <v>5.1246743071691396</v>
      </c>
      <c r="N445">
        <f>4*B445/(12*C445-2*B445+3)</f>
        <v>0.62336634713707217</v>
      </c>
      <c r="O445">
        <f>9*C445/(12*C445-2*B445+3)</f>
        <v>0.50649504792943911</v>
      </c>
      <c r="P445">
        <f>VLOOKUP($A445,ciexyz31_1[],2,FALSE)</f>
        <v>1.357387E-5</v>
      </c>
      <c r="Q445">
        <f>VLOOKUP($A445,ciexyz31_1[],3,FALSE)</f>
        <v>4.9017710000000001E-6</v>
      </c>
      <c r="R445">
        <f>VLOOKUP($A445,ciexyz31_1[],4,FALSE)</f>
        <v>0</v>
      </c>
    </row>
    <row r="446" spans="1:18" x14ac:dyDescent="0.35">
      <c r="A446" s="6">
        <v>797</v>
      </c>
      <c r="B446" s="7">
        <f>P446/(P446+Q446+R446)</f>
        <v>0.73469003859712678</v>
      </c>
      <c r="C446" s="7">
        <f>Q446/(P446+Q446+R446)</f>
        <v>0.26530996140287322</v>
      </c>
      <c r="D446">
        <f>IF(C446=0,0,B446/C446)</f>
        <v>2.7691762296158187</v>
      </c>
      <c r="E446" s="13">
        <v>1</v>
      </c>
      <c r="F446">
        <f>IF(C446=0,0,(1-B446-C446)/C446)</f>
        <v>0</v>
      </c>
      <c r="G446">
        <f>C446/$C$5</f>
        <v>0.80636423744110763</v>
      </c>
      <c r="H446">
        <f>IF($C$5&gt;$B$1,116*POWER(G446,1/3)-16,B$2*G446)</f>
        <v>91.969662053787161</v>
      </c>
      <c r="I446">
        <f>13*H446*(N446-$N$5)</f>
        <v>508.77419572438583</v>
      </c>
      <c r="J446">
        <f>13*H446*(O446-$O$5)</f>
        <v>45.627768661820575</v>
      </c>
      <c r="K446">
        <f>H446</f>
        <v>91.969662053787161</v>
      </c>
      <c r="L446">
        <f>SQRT(I446^2+J446^2)</f>
        <v>510.81608775375537</v>
      </c>
      <c r="M446">
        <f t="shared" si="6"/>
        <v>5.1246771167351977</v>
      </c>
      <c r="N446">
        <f>4*B446/(12*C446-2*B446+3)</f>
        <v>0.62336625937682866</v>
      </c>
      <c r="O446">
        <f>9*C446/(12*C446-2*B446+3)</f>
        <v>0.50649506109347564</v>
      </c>
      <c r="P446">
        <f>VLOOKUP($A446,ciexyz31_1[],2,FALSE)</f>
        <v>1.2654359999999999E-5</v>
      </c>
      <c r="Q446">
        <f>VLOOKUP($A446,ciexyz31_1[],3,FALSE)</f>
        <v>4.5697200000000002E-6</v>
      </c>
      <c r="R446">
        <f>VLOOKUP($A446,ciexyz31_1[],4,FALSE)</f>
        <v>0</v>
      </c>
    </row>
    <row r="447" spans="1:18" x14ac:dyDescent="0.35">
      <c r="A447" s="6">
        <v>798</v>
      </c>
      <c r="B447" s="7">
        <f>P447/(P447+Q447+R447)</f>
        <v>0.73469007233040617</v>
      </c>
      <c r="C447" s="7">
        <f>Q447/(P447+Q447+R447)</f>
        <v>0.26530992766959383</v>
      </c>
      <c r="D447">
        <f>IF(C447=0,0,B447/C447)</f>
        <v>2.7691767088541037</v>
      </c>
      <c r="E447" s="13">
        <v>1</v>
      </c>
      <c r="F447">
        <f>IF(C447=0,0,(1-B447-C447)/C447)</f>
        <v>0</v>
      </c>
      <c r="G447">
        <f>C447/$C$5</f>
        <v>0.80636413491457615</v>
      </c>
      <c r="H447">
        <f>IF($C$5&gt;$B$1,116*POWER(G447,1/3)-16,B$2*G447)</f>
        <v>91.969657477792452</v>
      </c>
      <c r="I447">
        <f>13*H447*(N447-$N$5)</f>
        <v>508.77427929207823</v>
      </c>
      <c r="J447">
        <f>13*H447*(O447-$O$5)</f>
        <v>45.627750059289632</v>
      </c>
      <c r="K447">
        <f>H447</f>
        <v>91.969657477792452</v>
      </c>
      <c r="L447">
        <f>SQRT(I447^2+J447^2)</f>
        <v>510.8161693257631</v>
      </c>
      <c r="M447">
        <f t="shared" si="6"/>
        <v>5.1246742012584763</v>
      </c>
      <c r="N447">
        <f>4*B447/(12*C447-2*B447+3)</f>
        <v>0.62336635044532285</v>
      </c>
      <c r="O447">
        <f>9*C447/(12*C447-2*B447+3)</f>
        <v>0.50649504743320162</v>
      </c>
      <c r="P447">
        <f>VLOOKUP($A447,ciexyz31_1[],2,FALSE)</f>
        <v>1.179723E-5</v>
      </c>
      <c r="Q447">
        <f>VLOOKUP($A447,ciexyz31_1[],3,FALSE)</f>
        <v>4.2601939999999997E-6</v>
      </c>
      <c r="R447">
        <f>VLOOKUP($A447,ciexyz31_1[],4,FALSE)</f>
        <v>0</v>
      </c>
    </row>
    <row r="448" spans="1:18" x14ac:dyDescent="0.35">
      <c r="A448" s="6">
        <v>799</v>
      </c>
      <c r="B448" s="7">
        <f>P448/(P448+Q448+R448)</f>
        <v>0.73468994592516235</v>
      </c>
      <c r="C448" s="7">
        <f>Q448/(P448+Q448+R448)</f>
        <v>0.26531005407483771</v>
      </c>
      <c r="D448">
        <f>IF(C448=0,0,B448/C448)</f>
        <v>2.7691749130544583</v>
      </c>
      <c r="E448" s="13">
        <v>1</v>
      </c>
      <c r="F448">
        <f>IF(C448=0,0,(1-B448-C448)/C448)</f>
        <v>-2.0923123861562911E-16</v>
      </c>
      <c r="G448">
        <f>C448/$C$5</f>
        <v>0.80636451910168905</v>
      </c>
      <c r="H448">
        <f>IF($C$5&gt;$B$1,116*POWER(G448,1/3)-16,B$2*G448)</f>
        <v>91.969674624944147</v>
      </c>
      <c r="I448">
        <f>13*H448*(N448-$N$5)</f>
        <v>508.7739661475166</v>
      </c>
      <c r="J448">
        <f>13*H448*(O448-$O$5)</f>
        <v>45.627819766629095</v>
      </c>
      <c r="K448">
        <f>H448</f>
        <v>91.969674624944147</v>
      </c>
      <c r="L448">
        <f>SQRT(I448^2+J448^2)</f>
        <v>510.81586365943099</v>
      </c>
      <c r="M448">
        <f t="shared" si="6"/>
        <v>5.1246851261274786</v>
      </c>
      <c r="N448">
        <f>4*B448/(12*C448-2*B448+3)</f>
        <v>0.62336600919382745</v>
      </c>
      <c r="O448">
        <f>9*C448/(12*C448-2*B448+3)</f>
        <v>0.50649509862092601</v>
      </c>
      <c r="P448">
        <f>VLOOKUP($A448,ciexyz31_1[],2,FALSE)</f>
        <v>1.0998440000000001E-5</v>
      </c>
      <c r="Q448">
        <f>VLOOKUP($A448,ciexyz31_1[],3,FALSE)</f>
        <v>3.9717389999999996E-6</v>
      </c>
      <c r="R448">
        <f>VLOOKUP($A448,ciexyz31_1[],4,FALSE)</f>
        <v>0</v>
      </c>
    </row>
    <row r="449" spans="1:18" x14ac:dyDescent="0.35">
      <c r="A449" s="6">
        <v>800</v>
      </c>
      <c r="B449" s="7">
        <f>P449/(P449+Q449+R449)</f>
        <v>0.73468998802024521</v>
      </c>
      <c r="C449" s="7">
        <f>Q449/(P449+Q449+R449)</f>
        <v>0.26531001197975479</v>
      </c>
      <c r="D449">
        <f>IF(C449=0,0,B449/C449)</f>
        <v>2.7691755110859058</v>
      </c>
      <c r="E449" s="13">
        <v>1</v>
      </c>
      <c r="F449">
        <f>IF(C449=0,0,(1-B449-C449)/C449)</f>
        <v>0</v>
      </c>
      <c r="G449">
        <f>C449/$C$5</f>
        <v>0.80636439116088632</v>
      </c>
      <c r="H449">
        <f>IF($C$5&gt;$B$1,116*POWER(G449,1/3)-16,B$2*G449)</f>
        <v>91.969668914653383</v>
      </c>
      <c r="I449">
        <f>13*H449*(N449-$N$5)</f>
        <v>508.77407042993502</v>
      </c>
      <c r="J449">
        <f>13*H449*(O449-$O$5)</f>
        <v>45.627796552909494</v>
      </c>
      <c r="K449">
        <f>H449</f>
        <v>91.969668914653383</v>
      </c>
      <c r="L449">
        <f>SQRT(I449^2+J449^2)</f>
        <v>510.81596545147079</v>
      </c>
      <c r="M449">
        <f t="shared" si="6"/>
        <v>5.1246814879604248</v>
      </c>
      <c r="N449">
        <f>4*B449/(12*C449-2*B449+3)</f>
        <v>0.62336612283631532</v>
      </c>
      <c r="O449">
        <f>9*C449/(12*C449-2*B449+3)</f>
        <v>0.5064950815745527</v>
      </c>
      <c r="P449">
        <f>VLOOKUP($A449,ciexyz31_1[],2,FALSE)</f>
        <v>1.0253980000000001E-5</v>
      </c>
      <c r="Q449">
        <f>VLOOKUP($A449,ciexyz31_1[],3,FALSE)</f>
        <v>3.7029000000000002E-6</v>
      </c>
      <c r="R449">
        <f>VLOOKUP($A449,ciexyz31_1[],4,FALSE)</f>
        <v>0</v>
      </c>
    </row>
    <row r="450" spans="1:18" x14ac:dyDescent="0.35">
      <c r="A450" s="6">
        <v>801</v>
      </c>
      <c r="B450" s="7">
        <f>P450/(P450+Q450+R450)</f>
        <v>0.73469000351911096</v>
      </c>
      <c r="C450" s="7">
        <f>Q450/(P450+Q450+R450)</f>
        <v>0.26530999648088899</v>
      </c>
      <c r="D450">
        <f>IF(C450=0,0,B450/C450)</f>
        <v>2.7691757312734078</v>
      </c>
      <c r="E450" s="13">
        <v>1</v>
      </c>
      <c r="F450">
        <f>IF(C450=0,0,(1-B450-C450)/C450)</f>
        <v>2.0923128403590495E-16</v>
      </c>
      <c r="G450">
        <f>C450/$C$5</f>
        <v>0.80636434405473534</v>
      </c>
      <c r="H450">
        <f>IF($C$5&gt;$B$1,116*POWER(G450,1/3)-16,B$2*G450)</f>
        <v>91.969666812197943</v>
      </c>
      <c r="I450">
        <f>13*H450*(N450-$N$5)</f>
        <v>508.77410882537794</v>
      </c>
      <c r="J450">
        <f>13*H450*(O450-$O$5)</f>
        <v>45.627788005917097</v>
      </c>
      <c r="K450">
        <f>H450</f>
        <v>91.969666812197943</v>
      </c>
      <c r="L450">
        <f>SQRT(I450^2+J450^2)</f>
        <v>510.81600292998888</v>
      </c>
      <c r="M450">
        <f t="shared" si="6"/>
        <v>5.124680148434563</v>
      </c>
      <c r="N450">
        <f>4*B450/(12*C450-2*B450+3)</f>
        <v>0.62336616467801853</v>
      </c>
      <c r="O450">
        <f>9*C450/(12*C450-2*B450+3)</f>
        <v>0.50649507529829718</v>
      </c>
      <c r="P450">
        <f>VLOOKUP($A450,ciexyz31_1[],2,FALSE)</f>
        <v>9.5596459999999999E-6</v>
      </c>
      <c r="Q450">
        <f>VLOOKUP($A450,ciexyz31_1[],3,FALSE)</f>
        <v>3.4521630000000002E-6</v>
      </c>
      <c r="R450">
        <f>VLOOKUP($A450,ciexyz31_1[],4,FALSE)</f>
        <v>0</v>
      </c>
    </row>
    <row r="451" spans="1:18" x14ac:dyDescent="0.35">
      <c r="A451" s="6">
        <v>802</v>
      </c>
      <c r="B451" s="7">
        <f>P451/(P451+Q451+R451)</f>
        <v>0.73469000801790818</v>
      </c>
      <c r="C451" s="7">
        <f>Q451/(P451+Q451+R451)</f>
        <v>0.26530999198209182</v>
      </c>
      <c r="D451">
        <f>IF(C451=0,0,B451/C451)</f>
        <v>2.7691757951864062</v>
      </c>
      <c r="E451" s="13">
        <v>1</v>
      </c>
      <c r="F451">
        <f>IF(C451=0,0,(1-B451-C451)/C451)</f>
        <v>0</v>
      </c>
      <c r="G451">
        <f>C451/$C$5</f>
        <v>0.80636433038141098</v>
      </c>
      <c r="H451">
        <f>IF($C$5&gt;$B$1,116*POWER(G451,1/3)-16,B$2*G451)</f>
        <v>91.969666201926131</v>
      </c>
      <c r="I451">
        <f>13*H451*(N451-$N$5)</f>
        <v>508.77411997027849</v>
      </c>
      <c r="J451">
        <f>13*H451*(O451-$O$5)</f>
        <v>45.62778552501387</v>
      </c>
      <c r="K451">
        <f>H451</f>
        <v>91.969666201926131</v>
      </c>
      <c r="L451">
        <f>SQRT(I451^2+J451^2)</f>
        <v>510.81601380873724</v>
      </c>
      <c r="M451">
        <f t="shared" si="6"/>
        <v>5.1246797596154812</v>
      </c>
      <c r="N451">
        <f>4*B451/(12*C451-2*B451+3)</f>
        <v>0.62336617682325235</v>
      </c>
      <c r="O451">
        <f>9*C451/(12*C451-2*B451+3)</f>
        <v>0.50649507347651213</v>
      </c>
      <c r="P451">
        <f>VLOOKUP($A451,ciexyz31_1[],2,FALSE)</f>
        <v>8.9120440000000008E-6</v>
      </c>
      <c r="Q451">
        <f>VLOOKUP($A451,ciexyz31_1[],3,FALSE)</f>
        <v>3.2183019999999998E-6</v>
      </c>
      <c r="R451">
        <f>VLOOKUP($A451,ciexyz31_1[],4,FALSE)</f>
        <v>0</v>
      </c>
    </row>
    <row r="452" spans="1:18" x14ac:dyDescent="0.35">
      <c r="A452" s="6">
        <v>803</v>
      </c>
      <c r="B452" s="7">
        <f>P452/(P452+Q452+R452)</f>
        <v>0.73469000477333379</v>
      </c>
      <c r="C452" s="7">
        <f>Q452/(P452+Q452+R452)</f>
        <v>0.26530999522666615</v>
      </c>
      <c r="D452">
        <f>IF(C452=0,0,B452/C452)</f>
        <v>2.7691757490917572</v>
      </c>
      <c r="E452" s="13">
        <v>1</v>
      </c>
      <c r="F452">
        <f>IF(C452=0,0,(1-B452-C452)/C452)</f>
        <v>2.0923128502502207E-16</v>
      </c>
      <c r="G452">
        <f>C452/$C$5</f>
        <v>0.80636434024273951</v>
      </c>
      <c r="H452">
        <f>IF($C$5&gt;$B$1,116*POWER(G452,1/3)-16,B$2*G452)</f>
        <v>91.969666642059835</v>
      </c>
      <c r="I452">
        <f>13*H452*(N452-$N$5)</f>
        <v>508.77411193247258</v>
      </c>
      <c r="J452">
        <f>13*H452*(O452-$O$5)</f>
        <v>45.627787314264353</v>
      </c>
      <c r="K452">
        <f>H452</f>
        <v>91.969666642059835</v>
      </c>
      <c r="L452">
        <f>SQRT(I452^2+J452^2)</f>
        <v>510.8160059628828</v>
      </c>
      <c r="M452">
        <f t="shared" si="6"/>
        <v>5.1246800400354173</v>
      </c>
      <c r="N452">
        <f>4*B452/(12*C452-2*B452+3)</f>
        <v>0.62336616806399681</v>
      </c>
      <c r="O452">
        <f>9*C452/(12*C452-2*B452+3)</f>
        <v>0.50649507479040046</v>
      </c>
      <c r="P452">
        <f>VLOOKUP($A452,ciexyz31_1[],2,FALSE)</f>
        <v>8.308358E-6</v>
      </c>
      <c r="Q452">
        <f>VLOOKUP($A452,ciexyz31_1[],3,FALSE)</f>
        <v>3.0002999999999999E-6</v>
      </c>
      <c r="R452">
        <f>VLOOKUP($A452,ciexyz31_1[],4,FALSE)</f>
        <v>0</v>
      </c>
    </row>
    <row r="453" spans="1:18" x14ac:dyDescent="0.35">
      <c r="A453" s="6">
        <v>804</v>
      </c>
      <c r="B453" s="7">
        <f>P453/(P453+Q453+R453)</f>
        <v>0.73468999255233947</v>
      </c>
      <c r="C453" s="7">
        <f>Q453/(P453+Q453+R453)</f>
        <v>0.26531000744766059</v>
      </c>
      <c r="D453">
        <f>IF(C453=0,0,B453/C453)</f>
        <v>2.7691755754719374</v>
      </c>
      <c r="E453" s="13">
        <v>1</v>
      </c>
      <c r="F453">
        <f>IF(C453=0,0,(1-B453-C453)/C453)</f>
        <v>-2.0923127538718594E-16</v>
      </c>
      <c r="G453">
        <f>C453/$C$5</f>
        <v>0.80636437738636135</v>
      </c>
      <c r="H453">
        <f>IF($C$5&gt;$B$1,116*POWER(G453,1/3)-16,B$2*G453)</f>
        <v>91.969668299864779</v>
      </c>
      <c r="I453">
        <f>13*H453*(N453-$N$5)</f>
        <v>508.77408165732186</v>
      </c>
      <c r="J453">
        <f>13*H453*(O453-$O$5)</f>
        <v>45.627794053644436</v>
      </c>
      <c r="K453">
        <f>H453</f>
        <v>91.969668299864779</v>
      </c>
      <c r="L453">
        <f>SQRT(I453^2+J453^2)</f>
        <v>510.8159764107354</v>
      </c>
      <c r="M453">
        <f t="shared" si="6"/>
        <v>5.124681096263533</v>
      </c>
      <c r="N453">
        <f>4*B453/(12*C453-2*B453+3)</f>
        <v>0.62336613507143868</v>
      </c>
      <c r="O453">
        <f>9*C453/(12*C453-2*B453+3)</f>
        <v>0.5064950797392842</v>
      </c>
      <c r="P453">
        <f>VLOOKUP($A453,ciexyz31_1[],2,FALSE)</f>
        <v>7.7457689999999998E-6</v>
      </c>
      <c r="Q453">
        <f>VLOOKUP($A453,ciexyz31_1[],3,FALSE)</f>
        <v>2.7971389999999999E-6</v>
      </c>
      <c r="R453">
        <f>VLOOKUP($A453,ciexyz31_1[],4,FALSE)</f>
        <v>0</v>
      </c>
    </row>
    <row r="454" spans="1:18" x14ac:dyDescent="0.35">
      <c r="A454" s="6">
        <v>805</v>
      </c>
      <c r="B454" s="7">
        <f>P454/(P454+Q454+R454)</f>
        <v>0.73468999077854924</v>
      </c>
      <c r="C454" s="7">
        <f>Q454/(P454+Q454+R454)</f>
        <v>0.2653100092214507</v>
      </c>
      <c r="D454">
        <f>IF(C454=0,0,B454/C454)</f>
        <v>2.7691755502722604</v>
      </c>
      <c r="E454" s="13">
        <v>1</v>
      </c>
      <c r="F454">
        <f>IF(C454=0,0,(1-B454-C454)/C454)</f>
        <v>2.0923127398832291E-16</v>
      </c>
      <c r="G454">
        <f>C454/$C$5</f>
        <v>0.80636438277749289</v>
      </c>
      <c r="H454">
        <f>IF($C$5&gt;$B$1,116*POWER(G454,1/3)-16,B$2*G454)</f>
        <v>91.96966854048334</v>
      </c>
      <c r="I454">
        <f>13*H454*(N454-$N$5)</f>
        <v>508.7740772630998</v>
      </c>
      <c r="J454">
        <f>13*H454*(O454-$O$5)</f>
        <v>45.627795031817293</v>
      </c>
      <c r="K454">
        <f>H454</f>
        <v>91.96966854048334</v>
      </c>
      <c r="L454">
        <f>SQRT(I454^2+J454^2)</f>
        <v>510.81597212145215</v>
      </c>
      <c r="M454">
        <f t="shared" si="6"/>
        <v>5.1246812495675078</v>
      </c>
      <c r="N454">
        <f>4*B454/(12*C454-2*B454+3)</f>
        <v>0.62336613028280441</v>
      </c>
      <c r="O454">
        <f>9*C454/(12*C454-2*B454+3)</f>
        <v>0.50649508045757929</v>
      </c>
      <c r="P454">
        <f>VLOOKUP($A454,ciexyz31_1[],2,FALSE)</f>
        <v>7.2214559999999999E-6</v>
      </c>
      <c r="Q454">
        <f>VLOOKUP($A454,ciexyz31_1[],3,FALSE)</f>
        <v>2.6077999999999998E-6</v>
      </c>
      <c r="R454">
        <f>VLOOKUP($A454,ciexyz31_1[],4,FALSE)</f>
        <v>0</v>
      </c>
    </row>
    <row r="455" spans="1:18" x14ac:dyDescent="0.35">
      <c r="A455" s="6">
        <v>806</v>
      </c>
      <c r="B455" s="7">
        <f>P455/(P455+Q455+R455)</f>
        <v>0.73468999131900403</v>
      </c>
      <c r="C455" s="7">
        <f>Q455/(P455+Q455+R455)</f>
        <v>0.26531000868099602</v>
      </c>
      <c r="D455">
        <f>IF(C455=0,0,B455/C455)</f>
        <v>2.7691755579503301</v>
      </c>
      <c r="E455" s="13">
        <v>1</v>
      </c>
      <c r="F455">
        <f>IF(C455=0,0,(1-B455-C455)/C455)</f>
        <v>-2.0923127441454135E-16</v>
      </c>
      <c r="G455">
        <f>C455/$C$5</f>
        <v>0.80636438113487341</v>
      </c>
      <c r="H455">
        <f>IF($C$5&gt;$B$1,116*POWER(G455,1/3)-16,B$2*G455)</f>
        <v>91.96966846716947</v>
      </c>
      <c r="I455">
        <f>13*H455*(N455-$N$5)</f>
        <v>508.77407860197206</v>
      </c>
      <c r="J455">
        <f>13*H455*(O455-$O$5)</f>
        <v>45.627794733778643</v>
      </c>
      <c r="K455">
        <f>H455</f>
        <v>91.96966846716947</v>
      </c>
      <c r="L455">
        <f>SQRT(I455^2+J455^2)</f>
        <v>510.81597342835073</v>
      </c>
      <c r="M455">
        <f t="shared" si="6"/>
        <v>5.1246812028574453</v>
      </c>
      <c r="N455">
        <f>4*B455/(12*C455-2*B455+3)</f>
        <v>0.62336613174184974</v>
      </c>
      <c r="O455">
        <f>9*C455/(12*C455-2*B455+3)</f>
        <v>0.50649508023872258</v>
      </c>
      <c r="P455">
        <f>VLOOKUP($A455,ciexyz31_1[],2,FALSE)</f>
        <v>6.7324750000000003E-6</v>
      </c>
      <c r="Q455">
        <f>VLOOKUP($A455,ciexyz31_1[],3,FALSE)</f>
        <v>2.4312199999999998E-6</v>
      </c>
      <c r="R455">
        <f>VLOOKUP($A455,ciexyz31_1[],4,FALSE)</f>
        <v>0</v>
      </c>
    </row>
    <row r="456" spans="1:18" x14ac:dyDescent="0.35">
      <c r="A456" s="6">
        <v>807</v>
      </c>
      <c r="B456" s="7">
        <f>P456/(P456+Q456+R456)</f>
        <v>0.73469001471856221</v>
      </c>
      <c r="C456" s="7">
        <f>Q456/(P456+Q456+R456)</f>
        <v>0.26530998528143779</v>
      </c>
      <c r="D456">
        <f>IF(C456=0,0,B456/C456)</f>
        <v>2.7691758903804975</v>
      </c>
      <c r="E456" s="13">
        <v>1</v>
      </c>
      <c r="F456">
        <f>IF(C456=0,0,(1-B456-C456)/C456)</f>
        <v>0</v>
      </c>
      <c r="G456">
        <f>C456/$C$5</f>
        <v>0.80636431001591946</v>
      </c>
      <c r="H456">
        <f>IF($C$5&gt;$B$1,116*POWER(G456,1/3)-16,B$2*G456)</f>
        <v>91.969665292967548</v>
      </c>
      <c r="I456">
        <f>13*H456*(N456-$N$5)</f>
        <v>508.77413656985402</v>
      </c>
      <c r="J456">
        <f>13*H456*(O456-$O$5)</f>
        <v>45.627781829876398</v>
      </c>
      <c r="K456">
        <f>H456</f>
        <v>91.969665292967548</v>
      </c>
      <c r="L456">
        <f>SQRT(I456^2+J456^2)</f>
        <v>510.816030011897</v>
      </c>
      <c r="M456">
        <f t="shared" si="6"/>
        <v>5.1246791804957974</v>
      </c>
      <c r="N456">
        <f>4*B456/(12*C456-2*B456+3)</f>
        <v>0.62336619491275702</v>
      </c>
      <c r="O456">
        <f>9*C456/(12*C456-2*B456+3)</f>
        <v>0.50649507076308653</v>
      </c>
      <c r="P456">
        <f>VLOOKUP($A456,ciexyz31_1[],2,FALSE)</f>
        <v>6.2764230000000002E-6</v>
      </c>
      <c r="Q456">
        <f>VLOOKUP($A456,ciexyz31_1[],3,FALSE)</f>
        <v>2.266531E-6</v>
      </c>
      <c r="R456">
        <f>VLOOKUP($A456,ciexyz31_1[],4,FALSE)</f>
        <v>0</v>
      </c>
    </row>
    <row r="457" spans="1:18" x14ac:dyDescent="0.35">
      <c r="A457" s="6">
        <v>808</v>
      </c>
      <c r="B457" s="7">
        <f>P457/(P457+Q457+R457)</f>
        <v>0.73468999287697867</v>
      </c>
      <c r="C457" s="7">
        <f>Q457/(P457+Q457+R457)</f>
        <v>0.26531000712302133</v>
      </c>
      <c r="D457">
        <f>IF(C457=0,0,B457/C457)</f>
        <v>2.7691755800839846</v>
      </c>
      <c r="E457" s="13">
        <v>1</v>
      </c>
      <c r="F457">
        <f>IF(C457=0,0,(1-B457-C457)/C457)</f>
        <v>0</v>
      </c>
      <c r="G457">
        <f>C457/$C$5</f>
        <v>0.80636437639967584</v>
      </c>
      <c r="H457">
        <f>IF($C$5&gt;$B$1,116*POWER(G457,1/3)-16,B$2*G457)</f>
        <v>91.969668255826747</v>
      </c>
      <c r="I457">
        <f>13*H457*(N457-$N$5)</f>
        <v>508.77408246155278</v>
      </c>
      <c r="J457">
        <f>13*H457*(O457-$O$5)</f>
        <v>45.627793874619059</v>
      </c>
      <c r="K457">
        <f>H457</f>
        <v>91.969668255826747</v>
      </c>
      <c r="L457">
        <f>SQRT(I457^2+J457^2)</f>
        <v>510.81597719576041</v>
      </c>
      <c r="M457">
        <f t="shared" si="6"/>
        <v>5.124681068205815</v>
      </c>
      <c r="N457">
        <f>4*B457/(12*C457-2*B457+3)</f>
        <v>0.62336613594785495</v>
      </c>
      <c r="O457">
        <f>9*C457/(12*C457-2*B457+3)</f>
        <v>0.5064950796078217</v>
      </c>
      <c r="P457">
        <f>VLOOKUP($A457,ciexyz31_1[],2,FALSE)</f>
        <v>5.8513040000000003E-6</v>
      </c>
      <c r="Q457">
        <f>VLOOKUP($A457,ciexyz31_1[],3,FALSE)</f>
        <v>2.1130130000000001E-6</v>
      </c>
      <c r="R457">
        <f>VLOOKUP($A457,ciexyz31_1[],4,FALSE)</f>
        <v>0</v>
      </c>
    </row>
    <row r="458" spans="1:18" x14ac:dyDescent="0.35">
      <c r="A458" s="6">
        <v>809</v>
      </c>
      <c r="B458" s="7">
        <f>P458/(P458+Q458+R458)</f>
        <v>0.73468999109906308</v>
      </c>
      <c r="C458" s="7">
        <f>Q458/(P458+Q458+R458)</f>
        <v>0.26531000890093703</v>
      </c>
      <c r="D458">
        <f>IF(C458=0,0,B458/C458)</f>
        <v>2.7691755548256975</v>
      </c>
      <c r="E458" s="13">
        <v>1</v>
      </c>
      <c r="F458">
        <f>IF(C458=0,0,(1-B458-C458)/C458)</f>
        <v>-4.184625484821788E-16</v>
      </c>
      <c r="G458">
        <f>C458/$C$5</f>
        <v>0.80636438180334646</v>
      </c>
      <c r="H458">
        <f>IF($C$5&gt;$B$1,116*POWER(G458,1/3)-16,B$2*G458)</f>
        <v>91.96966849700496</v>
      </c>
      <c r="I458">
        <f>13*H458*(N458-$N$5)</f>
        <v>508.77407805711078</v>
      </c>
      <c r="J458">
        <f>13*H458*(O458-$O$5)</f>
        <v>45.627794855067293</v>
      </c>
      <c r="K458">
        <f>H458</f>
        <v>91.96966849700496</v>
      </c>
      <c r="L458">
        <f>SQRT(I458^2+J458^2)</f>
        <v>510.81597289650131</v>
      </c>
      <c r="M458">
        <f t="shared" ref="M458:M479" si="7">IF(ATAN2(I458,J458)&gt;=0,DEGREES(ATAN2(I458,J458)),DEGREES(ATAN2(I458,J458))+360)</f>
        <v>5.1246812218663811</v>
      </c>
      <c r="N458">
        <f>4*B458/(12*C458-2*B458+3)</f>
        <v>0.62336613114808326</v>
      </c>
      <c r="O458">
        <f>9*C458/(12*C458-2*B458+3)</f>
        <v>0.50649508032778767</v>
      </c>
      <c r="P458">
        <f>VLOOKUP($A458,ciexyz31_1[],2,FALSE)</f>
        <v>5.4551179999999997E-6</v>
      </c>
      <c r="Q458">
        <f>VLOOKUP($A458,ciexyz31_1[],3,FALSE)</f>
        <v>1.9699430000000001E-6</v>
      </c>
      <c r="R458">
        <f>VLOOKUP($A458,ciexyz31_1[],4,FALSE)</f>
        <v>0</v>
      </c>
    </row>
    <row r="459" spans="1:18" x14ac:dyDescent="0.35">
      <c r="A459" s="6">
        <v>810</v>
      </c>
      <c r="B459" s="7">
        <f>P459/(P459+Q459+R459)</f>
        <v>0.73468999784469935</v>
      </c>
      <c r="C459" s="7">
        <f>Q459/(P459+Q459+R459)</f>
        <v>0.26531000215530071</v>
      </c>
      <c r="D459">
        <f>IF(C459=0,0,B459/C459)</f>
        <v>2.7691756506588261</v>
      </c>
      <c r="E459" s="13">
        <v>1</v>
      </c>
      <c r="F459">
        <f>IF(C459=0,0,(1-B459-C459)/C459)</f>
        <v>-2.0923127956089669E-16</v>
      </c>
      <c r="G459">
        <f>C459/$C$5</f>
        <v>0.80636436130113887</v>
      </c>
      <c r="H459">
        <f>IF($C$5&gt;$B$1,116*POWER(G459,1/3)-16,B$2*G459)</f>
        <v>91.969667581944464</v>
      </c>
      <c r="I459">
        <f>13*H459*(N459-$N$5)</f>
        <v>508.77409476812028</v>
      </c>
      <c r="J459">
        <f>13*H459*(O459-$O$5)</f>
        <v>45.627791135123786</v>
      </c>
      <c r="K459">
        <f>H459</f>
        <v>91.969667581944464</v>
      </c>
      <c r="L459">
        <f>SQRT(I459^2+J459^2)</f>
        <v>510.81598920843373</v>
      </c>
      <c r="M459">
        <f t="shared" si="7"/>
        <v>5.1246806388588988</v>
      </c>
      <c r="N459">
        <f>4*B459/(12*C459-2*B459+3)</f>
        <v>0.62336614935902301</v>
      </c>
      <c r="O459">
        <f>9*C459/(12*C459-2*B459+3)</f>
        <v>0.50649507759614654</v>
      </c>
      <c r="P459">
        <f>VLOOKUP($A459,ciexyz31_1[],2,FALSE)</f>
        <v>5.0858679999999998E-6</v>
      </c>
      <c r="Q459">
        <f>VLOOKUP($A459,ciexyz31_1[],3,FALSE)</f>
        <v>1.8365999999999999E-6</v>
      </c>
      <c r="R459">
        <f>VLOOKUP($A459,ciexyz31_1[],4,FALSE)</f>
        <v>0</v>
      </c>
    </row>
    <row r="460" spans="1:18" x14ac:dyDescent="0.35">
      <c r="A460" s="6">
        <v>811</v>
      </c>
      <c r="B460" s="7">
        <f>P460/(P460+Q460+R460)</f>
        <v>0.73469001328850936</v>
      </c>
      <c r="C460" s="7">
        <f>Q460/(P460+Q460+R460)</f>
        <v>0.26530998671149064</v>
      </c>
      <c r="D460">
        <f>IF(C460=0,0,B460/C460)</f>
        <v>2.7691758700641844</v>
      </c>
      <c r="E460" s="13">
        <v>1</v>
      </c>
      <c r="F460">
        <f>IF(C460=0,0,(1-B460-C460)/C460)</f>
        <v>0</v>
      </c>
      <c r="G460">
        <f>C460/$C$5</f>
        <v>0.80636431436232037</v>
      </c>
      <c r="H460">
        <f>IF($C$5&gt;$B$1,116*POWER(G460,1/3)-16,B$2*G460)</f>
        <v>91.969665486957382</v>
      </c>
      <c r="I460">
        <f>13*H460*(N460-$N$5)</f>
        <v>508.77413302717423</v>
      </c>
      <c r="J460">
        <f>13*H460*(O460-$O$5)</f>
        <v>45.627782618492084</v>
      </c>
      <c r="K460">
        <f>H460</f>
        <v>91.969665486957382</v>
      </c>
      <c r="L460">
        <f>SQRT(I460^2+J460^2)</f>
        <v>510.81602655382017</v>
      </c>
      <c r="M460">
        <f t="shared" si="7"/>
        <v>5.1246793040914387</v>
      </c>
      <c r="N460">
        <f>4*B460/(12*C460-2*B460+3)</f>
        <v>0.62336619105209679</v>
      </c>
      <c r="O460">
        <f>9*C460/(12*C460-2*B460+3)</f>
        <v>0.50649507134218541</v>
      </c>
      <c r="P460">
        <f>VLOOKUP($A460,ciexyz31_1[],2,FALSE)</f>
        <v>4.7414659999999997E-6</v>
      </c>
      <c r="Q460">
        <f>VLOOKUP($A460,ciexyz31_1[],3,FALSE)</f>
        <v>1.7122300000000001E-6</v>
      </c>
      <c r="R460">
        <f>VLOOKUP($A460,ciexyz31_1[],4,FALSE)</f>
        <v>0</v>
      </c>
    </row>
    <row r="461" spans="1:18" x14ac:dyDescent="0.35">
      <c r="A461" s="6">
        <v>812</v>
      </c>
      <c r="B461" s="7">
        <f>P461/(P461+Q461+R461)</f>
        <v>0.73469001061088368</v>
      </c>
      <c r="C461" s="7">
        <f>Q461/(P461+Q461+R461)</f>
        <v>0.26530998938911626</v>
      </c>
      <c r="D461">
        <f>IF(C461=0,0,B461/C461)</f>
        <v>2.7691758320239965</v>
      </c>
      <c r="E461" s="13">
        <v>1</v>
      </c>
      <c r="F461">
        <f>IF(C461=0,0,(1-B461-C461)/C461)</f>
        <v>2.0923128962868612E-16</v>
      </c>
      <c r="G461">
        <f>C461/$C$5</f>
        <v>0.80636432250050538</v>
      </c>
      <c r="H461">
        <f>IF($C$5&gt;$B$1,116*POWER(G461,1/3)-16,B$2*G461)</f>
        <v>91.969665850183247</v>
      </c>
      <c r="I461">
        <f>13*H461*(N461-$N$5)</f>
        <v>508.77412639387421</v>
      </c>
      <c r="J461">
        <f>13*H461*(O461-$O$5)</f>
        <v>45.627784095093531</v>
      </c>
      <c r="K461">
        <f>H461</f>
        <v>91.969665850183247</v>
      </c>
      <c r="L461">
        <f>SQRT(I461^2+J461^2)</f>
        <v>510.81602007893053</v>
      </c>
      <c r="M461">
        <f t="shared" si="7"/>
        <v>5.1246795355115005</v>
      </c>
      <c r="N461">
        <f>4*B461/(12*C461-2*B461+3)</f>
        <v>0.62336618382341114</v>
      </c>
      <c r="O461">
        <f>9*C461/(12*C461-2*B461+3)</f>
        <v>0.50649507242648828</v>
      </c>
      <c r="P461">
        <f>VLOOKUP($A461,ciexyz31_1[],2,FALSE)</f>
        <v>4.4202359999999998E-6</v>
      </c>
      <c r="Q461">
        <f>VLOOKUP($A461,ciexyz31_1[],3,FALSE)</f>
        <v>1.596228E-6</v>
      </c>
      <c r="R461">
        <f>VLOOKUP($A461,ciexyz31_1[],4,FALSE)</f>
        <v>0</v>
      </c>
    </row>
    <row r="462" spans="1:18" x14ac:dyDescent="0.35">
      <c r="A462" s="6">
        <v>813</v>
      </c>
      <c r="B462" s="7">
        <f>P462/(P462+Q462+R462)</f>
        <v>0.73469001704977099</v>
      </c>
      <c r="C462" s="7">
        <f>Q462/(P462+Q462+R462)</f>
        <v>0.26530998295022906</v>
      </c>
      <c r="D462">
        <f>IF(C462=0,0,B462/C462)</f>
        <v>2.7691759234992506</v>
      </c>
      <c r="E462" s="13">
        <v>1</v>
      </c>
      <c r="F462">
        <f>IF(C462=0,0,(1-B462-C462)/C462)</f>
        <v>-2.0923129470658278E-16</v>
      </c>
      <c r="G462">
        <f>C462/$C$5</f>
        <v>0.80636430293060934</v>
      </c>
      <c r="H462">
        <f>IF($C$5&gt;$B$1,116*POWER(G462,1/3)-16,B$2*G462)</f>
        <v>91.96966497673391</v>
      </c>
      <c r="I462">
        <f>13*H462*(N462-$N$5)</f>
        <v>508.7741423449732</v>
      </c>
      <c r="J462">
        <f>13*H462*(O462-$O$5)</f>
        <v>45.62778054430968</v>
      </c>
      <c r="K462">
        <f>H462</f>
        <v>91.96966497673391</v>
      </c>
      <c r="L462">
        <f>SQRT(I462^2+J462^2)</f>
        <v>510.81603564910017</v>
      </c>
      <c r="M462">
        <f t="shared" si="7"/>
        <v>5.1246789790156244</v>
      </c>
      <c r="N462">
        <f>4*B462/(12*C462-2*B462+3)</f>
        <v>0.62336620120623398</v>
      </c>
      <c r="O462">
        <f>9*C462/(12*C462-2*B462+3)</f>
        <v>0.50649506981906489</v>
      </c>
      <c r="P462">
        <f>VLOOKUP($A462,ciexyz31_1[],2,FALSE)</f>
        <v>4.1207829999999997E-6</v>
      </c>
      <c r="Q462">
        <f>VLOOKUP($A462,ciexyz31_1[],3,FALSE)</f>
        <v>1.4880899999999999E-6</v>
      </c>
      <c r="R462">
        <f>VLOOKUP($A462,ciexyz31_1[],4,FALSE)</f>
        <v>0</v>
      </c>
    </row>
    <row r="463" spans="1:18" x14ac:dyDescent="0.35">
      <c r="A463" s="6">
        <v>814</v>
      </c>
      <c r="B463" s="7">
        <f>P463/(P463+Q463+R463)</f>
        <v>0.73468999030412896</v>
      </c>
      <c r="C463" s="7">
        <f>Q463/(P463+Q463+R463)</f>
        <v>0.26531000969587093</v>
      </c>
      <c r="D463">
        <f>IF(C463=0,0,B463/C463)</f>
        <v>2.769175543532322</v>
      </c>
      <c r="E463" s="13">
        <v>1</v>
      </c>
      <c r="F463">
        <f>IF(C463=0,0,(1-B463-C463)/C463)</f>
        <v>4.1846254722836234E-16</v>
      </c>
      <c r="G463">
        <f>C463/$C$5</f>
        <v>0.80636438421941203</v>
      </c>
      <c r="H463">
        <f>IF($C$5&gt;$B$1,116*POWER(G463,1/3)-16,B$2*G463)</f>
        <v>91.969668604839484</v>
      </c>
      <c r="I463">
        <f>13*H463*(N463-$N$5)</f>
        <v>508.77407608781539</v>
      </c>
      <c r="J463">
        <f>13*H463*(O463-$O$5)</f>
        <v>45.627795293440762</v>
      </c>
      <c r="K463">
        <f>H463</f>
        <v>91.969668604839484</v>
      </c>
      <c r="L463">
        <f>SQRT(I463^2+J463^2)</f>
        <v>510.8159709742348</v>
      </c>
      <c r="M463">
        <f t="shared" si="7"/>
        <v>5.1246812905703987</v>
      </c>
      <c r="N463">
        <f>4*B463/(12*C463-2*B463+3)</f>
        <v>0.62336612900203003</v>
      </c>
      <c r="O463">
        <f>9*C463/(12*C463-2*B463+3)</f>
        <v>0.50649508064969551</v>
      </c>
      <c r="P463">
        <f>VLOOKUP($A463,ciexyz31_1[],2,FALSE)</f>
        <v>3.8417159999999996E-6</v>
      </c>
      <c r="Q463">
        <f>VLOOKUP($A463,ciexyz31_1[],3,FALSE)</f>
        <v>1.387314E-6</v>
      </c>
      <c r="R463">
        <f>VLOOKUP($A463,ciexyz31_1[],4,FALSE)</f>
        <v>0</v>
      </c>
    </row>
    <row r="464" spans="1:18" x14ac:dyDescent="0.35">
      <c r="A464" s="6">
        <v>815</v>
      </c>
      <c r="B464" s="7">
        <f>P464/(P464+Q464+R464)</f>
        <v>0.73469000946041196</v>
      </c>
      <c r="C464" s="7">
        <f>Q464/(P464+Q464+R464)</f>
        <v>0.26530999053958809</v>
      </c>
      <c r="D464">
        <f>IF(C464=0,0,B464/C464)</f>
        <v>2.7691758156796045</v>
      </c>
      <c r="E464" s="13">
        <v>1</v>
      </c>
      <c r="F464">
        <f>IF(C464=0,0,(1-B464-C464)/C464)</f>
        <v>-2.0923128872139008E-16</v>
      </c>
      <c r="G464">
        <f>C464/$C$5</f>
        <v>0.80636432599716767</v>
      </c>
      <c r="H464">
        <f>IF($C$5&gt;$B$1,116*POWER(G464,1/3)-16,B$2*G464)</f>
        <v>91.969666006247309</v>
      </c>
      <c r="I464">
        <f>13*H464*(N464-$N$5)</f>
        <v>508.77412354380289</v>
      </c>
      <c r="J464">
        <f>13*H464*(O464-$O$5)</f>
        <v>45.627784729531903</v>
      </c>
      <c r="K464">
        <f>H464</f>
        <v>91.969666006247309</v>
      </c>
      <c r="L464">
        <f>SQRT(I464^2+J464^2)</f>
        <v>510.81601729692198</v>
      </c>
      <c r="M464">
        <f t="shared" si="7"/>
        <v>5.1246796349437229</v>
      </c>
      <c r="N464">
        <f>4*B464/(12*C464-2*B464+3)</f>
        <v>0.6233661807175257</v>
      </c>
      <c r="O464">
        <f>9*C464/(12*C464-2*B464+3)</f>
        <v>0.50649507289237117</v>
      </c>
      <c r="P464">
        <f>VLOOKUP($A464,ciexyz31_1[],2,FALSE)</f>
        <v>3.5816519999999999E-6</v>
      </c>
      <c r="Q464">
        <f>VLOOKUP($A464,ciexyz31_1[],3,FALSE)</f>
        <v>1.2934E-6</v>
      </c>
      <c r="R464">
        <f>VLOOKUP($A464,ciexyz31_1[],4,FALSE)</f>
        <v>0</v>
      </c>
    </row>
    <row r="465" spans="1:18" x14ac:dyDescent="0.35">
      <c r="A465" s="6">
        <v>816</v>
      </c>
      <c r="B465" s="7">
        <f>P465/(P465+Q465+R465)</f>
        <v>0.73468997548266246</v>
      </c>
      <c r="C465" s="7">
        <f>Q465/(P465+Q465+R465)</f>
        <v>0.26531002451733765</v>
      </c>
      <c r="D465">
        <f>IF(C465=0,0,B465/C465)</f>
        <v>2.7691753329684361</v>
      </c>
      <c r="E465" s="13">
        <v>1</v>
      </c>
      <c r="F465">
        <f>IF(C465=0,0,(1-B465-C465)/C465)</f>
        <v>-4.1846252385107481E-16</v>
      </c>
      <c r="G465">
        <f>C465/$C$5</f>
        <v>0.80636442926672447</v>
      </c>
      <c r="H465">
        <f>IF($C$5&gt;$B$1,116*POWER(G465,1/3)-16,B$2*G465)</f>
        <v>91.969670615404198</v>
      </c>
      <c r="I465">
        <f>13*H465*(N465-$N$5)</f>
        <v>508.77403937049939</v>
      </c>
      <c r="J465">
        <f>13*H465*(O465-$O$5)</f>
        <v>45.627803466874987</v>
      </c>
      <c r="K465">
        <f>H465</f>
        <v>91.969670615404198</v>
      </c>
      <c r="L465">
        <f>SQRT(I465^2+J465^2)</f>
        <v>510.81593513376833</v>
      </c>
      <c r="M465">
        <f t="shared" si="7"/>
        <v>5.1246825715505722</v>
      </c>
      <c r="N465">
        <f>4*B465/(12*C465-2*B465+3)</f>
        <v>0.62336608898907875</v>
      </c>
      <c r="O465">
        <f>9*C465/(12*C465-2*B465+3)</f>
        <v>0.50649508665163834</v>
      </c>
      <c r="P465">
        <f>VLOOKUP($A465,ciexyz31_1[],2,FALSE)</f>
        <v>3.339127E-6</v>
      </c>
      <c r="Q465">
        <f>VLOOKUP($A465,ciexyz31_1[],3,FALSE)</f>
        <v>1.2058200000000001E-6</v>
      </c>
      <c r="R465">
        <f>VLOOKUP($A465,ciexyz31_1[],4,FALSE)</f>
        <v>0</v>
      </c>
    </row>
    <row r="466" spans="1:18" x14ac:dyDescent="0.35">
      <c r="A466" s="6">
        <v>817</v>
      </c>
      <c r="B466" s="7">
        <f>P466/(P466+Q466+R466)</f>
        <v>0.73468997132939284</v>
      </c>
      <c r="C466" s="7">
        <f>Q466/(P466+Q466+R466)</f>
        <v>0.2653100286706071</v>
      </c>
      <c r="D466">
        <f>IF(C466=0,0,B466/C466)</f>
        <v>2.7691752739642554</v>
      </c>
      <c r="E466" s="13">
        <v>1</v>
      </c>
      <c r="F466">
        <f>IF(C466=0,0,(1-B466-C466)/C466)</f>
        <v>2.0923125865014744E-16</v>
      </c>
      <c r="G466">
        <f>C466/$C$5</f>
        <v>0.80636444188987633</v>
      </c>
      <c r="H466">
        <f>IF($C$5&gt;$B$1,116*POWER(G466,1/3)-16,B$2*G466)</f>
        <v>91.969671178804347</v>
      </c>
      <c r="I466">
        <f>13*H466*(N466-$N$5)</f>
        <v>508.77402908157791</v>
      </c>
      <c r="J466">
        <f>13*H466*(O466-$O$5)</f>
        <v>45.627805757233453</v>
      </c>
      <c r="K466">
        <f>H466</f>
        <v>91.969671178804347</v>
      </c>
      <c r="L466">
        <f>SQRT(I466^2+J466^2)</f>
        <v>510.81592509055758</v>
      </c>
      <c r="M466">
        <f t="shared" si="7"/>
        <v>5.1246829305066779</v>
      </c>
      <c r="N466">
        <f>4*B466/(12*C466-2*B466+3)</f>
        <v>0.6233660777766552</v>
      </c>
      <c r="O466">
        <f>9*C466/(12*C466-2*B466+3)</f>
        <v>0.50649508833350176</v>
      </c>
      <c r="P466">
        <f>VLOOKUP($A466,ciexyz31_1[],2,FALSE)</f>
        <v>3.1129490000000002E-6</v>
      </c>
      <c r="Q466">
        <f>VLOOKUP($A466,ciexyz31_1[],3,FALSE)</f>
        <v>1.1241430000000001E-6</v>
      </c>
      <c r="R466">
        <f>VLOOKUP($A466,ciexyz31_1[],4,FALSE)</f>
        <v>0</v>
      </c>
    </row>
    <row r="467" spans="1:18" x14ac:dyDescent="0.35">
      <c r="A467" s="6">
        <v>818</v>
      </c>
      <c r="B467" s="7">
        <f>P467/(P467+Q467+R467)</f>
        <v>0.73468999754438458</v>
      </c>
      <c r="C467" s="7">
        <f>Q467/(P467+Q467+R467)</f>
        <v>0.26531000245561537</v>
      </c>
      <c r="D467">
        <f>IF(C467=0,0,B467/C467)</f>
        <v>2.7691756463923496</v>
      </c>
      <c r="E467" s="13">
        <v>1</v>
      </c>
      <c r="F467">
        <f>IF(C467=0,0,(1-B467-C467)/C467)</f>
        <v>2.0923127932405972E-16</v>
      </c>
      <c r="G467">
        <f>C467/$C$5</f>
        <v>0.80636436221389396</v>
      </c>
      <c r="H467">
        <f>IF($C$5&gt;$B$1,116*POWER(G467,1/3)-16,B$2*G467)</f>
        <v>91.969667622682806</v>
      </c>
      <c r="I467">
        <f>13*H467*(N467-$N$5)</f>
        <v>508.77409402414844</v>
      </c>
      <c r="J467">
        <f>13*H467*(O467-$O$5)</f>
        <v>45.627791300734991</v>
      </c>
      <c r="K467">
        <f>H467</f>
        <v>91.969667622682806</v>
      </c>
      <c r="L467">
        <f>SQRT(I467^2+J467^2)</f>
        <v>510.81598848222876</v>
      </c>
      <c r="M467">
        <f t="shared" si="7"/>
        <v>5.1246806648142922</v>
      </c>
      <c r="N467">
        <f>4*B467/(12*C467-2*B467+3)</f>
        <v>0.62336614854827466</v>
      </c>
      <c r="O467">
        <f>9*C467/(12*C467-2*B467+3)</f>
        <v>0.5064950777177587</v>
      </c>
      <c r="P467">
        <f>VLOOKUP($A467,ciexyz31_1[],2,FALSE)</f>
        <v>2.9021210000000001E-6</v>
      </c>
      <c r="Q467">
        <f>VLOOKUP($A467,ciexyz31_1[],3,FALSE)</f>
        <v>1.048009E-6</v>
      </c>
      <c r="R467">
        <f>VLOOKUP($A467,ciexyz31_1[],4,FALSE)</f>
        <v>0</v>
      </c>
    </row>
    <row r="468" spans="1:18" x14ac:dyDescent="0.35">
      <c r="A468" s="6">
        <v>819</v>
      </c>
      <c r="B468" s="7">
        <f>P468/(P468+Q468+R468)</f>
        <v>0.73468998178783351</v>
      </c>
      <c r="C468" s="7">
        <f>Q468/(P468+Q468+R468)</f>
        <v>0.26531001821216643</v>
      </c>
      <c r="D468">
        <f>IF(C468=0,0,B468/C468)</f>
        <v>2.7691754225440044</v>
      </c>
      <c r="E468" s="13">
        <v>1</v>
      </c>
      <c r="F468">
        <f>IF(C468=0,0,(1-B468-C468)/C468)</f>
        <v>2.0923126689798037E-16</v>
      </c>
      <c r="G468">
        <f>C468/$C$5</f>
        <v>0.80636441010323523</v>
      </c>
      <c r="H468">
        <f>IF($C$5&gt;$B$1,116*POWER(G468,1/3)-16,B$2*G468)</f>
        <v>91.969669760093794</v>
      </c>
      <c r="I468">
        <f>13*H468*(N468-$N$5)</f>
        <v>508.77405499034074</v>
      </c>
      <c r="J468">
        <f>13*H468*(O468-$O$5)</f>
        <v>45.627799989830216</v>
      </c>
      <c r="K468">
        <f>H468</f>
        <v>91.969669760093794</v>
      </c>
      <c r="L468">
        <f>SQRT(I468^2+J468^2)</f>
        <v>510.81595038059083</v>
      </c>
      <c r="M468">
        <f t="shared" si="7"/>
        <v>5.1246820266112705</v>
      </c>
      <c r="N468">
        <f>4*B468/(12*C468-2*B468+3)</f>
        <v>0.62336610601090969</v>
      </c>
      <c r="O468">
        <f>9*C468/(12*C468-2*B468+3)</f>
        <v>0.50649508409836352</v>
      </c>
      <c r="P468">
        <f>VLOOKUP($A468,ciexyz31_1[],2,FALSE)</f>
        <v>2.7056450000000002E-6</v>
      </c>
      <c r="Q468">
        <f>VLOOKUP($A468,ciexyz31_1[],3,FALSE)</f>
        <v>9.7705800000000004E-7</v>
      </c>
      <c r="R468">
        <f>VLOOKUP($A468,ciexyz31_1[],4,FALSE)</f>
        <v>0</v>
      </c>
    </row>
    <row r="469" spans="1:18" x14ac:dyDescent="0.35">
      <c r="A469" s="6">
        <v>820</v>
      </c>
      <c r="B469" s="7">
        <f>P469/(P469+Q469+R469)</f>
        <v>0.73468998428696464</v>
      </c>
      <c r="C469" s="7">
        <f>Q469/(P469+Q469+R469)</f>
        <v>0.26531001571303542</v>
      </c>
      <c r="D469">
        <f>IF(C469=0,0,B469/C469)</f>
        <v>2.7691754580483683</v>
      </c>
      <c r="E469" s="13">
        <v>1</v>
      </c>
      <c r="F469">
        <f>IF(C469=0,0,(1-B469-C469)/C469)</f>
        <v>-2.0923126886886844E-16</v>
      </c>
      <c r="G469">
        <f>C469/$C$5</f>
        <v>0.80636440250755403</v>
      </c>
      <c r="H469">
        <f>IF($C$5&gt;$B$1,116*POWER(G469,1/3)-16,B$2*G469)</f>
        <v>91.969669421081164</v>
      </c>
      <c r="I469">
        <f>13*H469*(N469-$N$5)</f>
        <v>508.77406118145467</v>
      </c>
      <c r="J469">
        <f>13*H469*(O469-$O$5)</f>
        <v>45.627798611661476</v>
      </c>
      <c r="K469">
        <f>H469</f>
        <v>91.969669421081164</v>
      </c>
      <c r="L469">
        <f>SQRT(I469^2+J469^2)</f>
        <v>510.81595642385417</v>
      </c>
      <c r="M469">
        <f t="shared" si="7"/>
        <v>5.1246818106179886</v>
      </c>
      <c r="N469">
        <f>4*B469/(12*C469-2*B469+3)</f>
        <v>0.62336611275771914</v>
      </c>
      <c r="O469">
        <f>9*C469/(12*C469-2*B469+3)</f>
        <v>0.50649508308634217</v>
      </c>
      <c r="P469">
        <f>VLOOKUP($A469,ciexyz31_1[],2,FALSE)</f>
        <v>2.522525E-6</v>
      </c>
      <c r="Q469">
        <f>VLOOKUP($A469,ciexyz31_1[],3,FALSE)</f>
        <v>9.1093000000000002E-7</v>
      </c>
      <c r="R469">
        <f>VLOOKUP($A469,ciexyz31_1[],4,FALSE)</f>
        <v>0</v>
      </c>
    </row>
    <row r="470" spans="1:18" x14ac:dyDescent="0.35">
      <c r="A470" s="6">
        <v>821</v>
      </c>
      <c r="B470" s="7">
        <f>P470/(P470+Q470+R470)</f>
        <v>0.73469006493954825</v>
      </c>
      <c r="C470" s="7">
        <f>Q470/(P470+Q470+R470)</f>
        <v>0.26530993506045186</v>
      </c>
      <c r="D470">
        <f>IF(C470=0,0,B470/C470)</f>
        <v>2.7691766038544556</v>
      </c>
      <c r="E470" s="13">
        <v>1</v>
      </c>
      <c r="F470">
        <f>IF(C470=0,0,(1-B470-C470)/C470)</f>
        <v>-4.1846266494776687E-16</v>
      </c>
      <c r="G470">
        <f>C470/$C$5</f>
        <v>0.80636415737782474</v>
      </c>
      <c r="H470">
        <f>IF($C$5&gt;$B$1,116*POWER(G470,1/3)-16,B$2*G470)</f>
        <v>91.969658480378897</v>
      </c>
      <c r="I470">
        <f>13*H470*(N470-$N$5)</f>
        <v>508.77426098265266</v>
      </c>
      <c r="J470">
        <f>13*H470*(O470-$O$5)</f>
        <v>45.62775413504724</v>
      </c>
      <c r="K470">
        <f>H470</f>
        <v>91.969658480378897</v>
      </c>
      <c r="L470">
        <f>SQRT(I470^2+J470^2)</f>
        <v>510.8161514535858</v>
      </c>
      <c r="M470">
        <f t="shared" si="7"/>
        <v>5.1246748400304245</v>
      </c>
      <c r="N470">
        <f>4*B470/(12*C470-2*B470+3)</f>
        <v>0.62336633049249368</v>
      </c>
      <c r="O470">
        <f>9*C470/(12*C470-2*B470+3)</f>
        <v>0.50649505042612597</v>
      </c>
      <c r="P470">
        <f>VLOOKUP($A470,ciexyz31_1[],2,FALSE)</f>
        <v>2.3517260000000002E-6</v>
      </c>
      <c r="Q470">
        <f>VLOOKUP($A470,ciexyz31_1[],3,FALSE)</f>
        <v>8.4925099999999999E-7</v>
      </c>
      <c r="R470">
        <f>VLOOKUP($A470,ciexyz31_1[],4,FALSE)</f>
        <v>0</v>
      </c>
    </row>
    <row r="471" spans="1:18" x14ac:dyDescent="0.35">
      <c r="A471" s="6">
        <v>822</v>
      </c>
      <c r="B471" s="7">
        <f>P471/(P471+Q471+R471)</f>
        <v>0.73469004093647206</v>
      </c>
      <c r="C471" s="7">
        <f>Q471/(P471+Q471+R471)</f>
        <v>0.26530995906352794</v>
      </c>
      <c r="D471">
        <f>IF(C471=0,0,B471/C471)</f>
        <v>2.7691762628501704</v>
      </c>
      <c r="E471" s="13">
        <v>1</v>
      </c>
      <c r="F471">
        <f>IF(C471=0,0,(1-B471-C471)/C471)</f>
        <v>0</v>
      </c>
      <c r="G471">
        <f>C471/$C$5</f>
        <v>0.80636423033106785</v>
      </c>
      <c r="H471">
        <f>IF($C$5&gt;$B$1,116*POWER(G471,1/3)-16,B$2*G471)</f>
        <v>91.969661736449765</v>
      </c>
      <c r="I471">
        <f>13*H471*(N471-$N$5)</f>
        <v>508.77420151966237</v>
      </c>
      <c r="J471">
        <f>13*H471*(O471-$O$5)</f>
        <v>45.627767371766922</v>
      </c>
      <c r="K471">
        <f>H471</f>
        <v>91.969661736449765</v>
      </c>
      <c r="L471">
        <f>SQRT(I471^2+J471^2)</f>
        <v>510.81609341063449</v>
      </c>
      <c r="M471">
        <f t="shared" si="7"/>
        <v>5.1246769145518494</v>
      </c>
      <c r="N471">
        <f>4*B471/(12*C471-2*B471+3)</f>
        <v>0.6233662656922726</v>
      </c>
      <c r="O471">
        <f>9*C471/(12*C471-2*B471+3)</f>
        <v>0.50649506014615908</v>
      </c>
      <c r="P471">
        <f>VLOOKUP($A471,ciexyz31_1[],2,FALSE)</f>
        <v>2.1924150000000002E-6</v>
      </c>
      <c r="Q471">
        <f>VLOOKUP($A471,ciexyz31_1[],3,FALSE)</f>
        <v>7.9172100000000003E-7</v>
      </c>
      <c r="R471">
        <f>VLOOKUP($A471,ciexyz31_1[],4,FALSE)</f>
        <v>0</v>
      </c>
    </row>
    <row r="472" spans="1:18" x14ac:dyDescent="0.35">
      <c r="A472" s="6">
        <v>823</v>
      </c>
      <c r="B472" s="7">
        <f>P472/(P472+Q472+R472)</f>
        <v>0.73469010694495174</v>
      </c>
      <c r="C472" s="7">
        <f>Q472/(P472+Q472+R472)</f>
        <v>0.26530989305504832</v>
      </c>
      <c r="D472">
        <f>IF(C472=0,0,B472/C472)</f>
        <v>2.7691772006123916</v>
      </c>
      <c r="E472" s="13">
        <v>1</v>
      </c>
      <c r="F472">
        <f>IF(C472=0,0,(1-B472-C472)/C472)</f>
        <v>-2.0923136560060349E-16</v>
      </c>
      <c r="G472">
        <f>C472/$C$5</f>
        <v>0.80636402970958709</v>
      </c>
      <c r="H472">
        <f>IF($C$5&gt;$B$1,116*POWER(G472,1/3)-16,B$2*G472)</f>
        <v>91.969652782251643</v>
      </c>
      <c r="I472">
        <f>13*H472*(N472-$N$5)</f>
        <v>508.77436504294667</v>
      </c>
      <c r="J472">
        <f>13*H472*(O472-$O$5)</f>
        <v>45.627730970774273</v>
      </c>
      <c r="K472">
        <f>H472</f>
        <v>91.969652782251643</v>
      </c>
      <c r="L472">
        <f>SQRT(I472^2+J472^2)</f>
        <v>510.81625302881162</v>
      </c>
      <c r="M472">
        <f t="shared" si="7"/>
        <v>5.1246712096169418</v>
      </c>
      <c r="N472">
        <f>4*B472/(12*C472-2*B472+3)</f>
        <v>0.6233664438929577</v>
      </c>
      <c r="O472">
        <f>9*C472/(12*C472-2*B472+3)</f>
        <v>0.50649503341605639</v>
      </c>
      <c r="P472">
        <f>VLOOKUP($A472,ciexyz31_1[],2,FALSE)</f>
        <v>2.0439020000000001E-6</v>
      </c>
      <c r="Q472">
        <f>VLOOKUP($A472,ciexyz31_1[],3,FALSE)</f>
        <v>7.3809000000000001E-7</v>
      </c>
      <c r="R472">
        <f>VLOOKUP($A472,ciexyz31_1[],4,FALSE)</f>
        <v>0</v>
      </c>
    </row>
    <row r="473" spans="1:18" x14ac:dyDescent="0.35">
      <c r="A473" s="6">
        <v>824</v>
      </c>
      <c r="B473" s="7">
        <f>P473/(P473+Q473+R473)</f>
        <v>0.73468995109899071</v>
      </c>
      <c r="C473" s="7">
        <f>Q473/(P473+Q473+R473)</f>
        <v>0.26531004890100929</v>
      </c>
      <c r="D473">
        <f>IF(C473=0,0,B473/C473)</f>
        <v>2.769174986557382</v>
      </c>
      <c r="E473" s="13">
        <v>1</v>
      </c>
      <c r="F473">
        <f>IF(C473=0,0,(1-B473-C473)/C473)</f>
        <v>0</v>
      </c>
      <c r="G473">
        <f>C473/$C$5</f>
        <v>0.80636450337672272</v>
      </c>
      <c r="H473">
        <f>IF($C$5&gt;$B$1,116*POWER(G473,1/3)-16,B$2*G473)</f>
        <v>91.969673923102945</v>
      </c>
      <c r="I473">
        <f>13*H473*(N473-$N$5)</f>
        <v>508.77397896467403</v>
      </c>
      <c r="J473">
        <f>13*H473*(O473-$O$5)</f>
        <v>45.627816913474106</v>
      </c>
      <c r="K473">
        <f>H473</f>
        <v>91.969673923102945</v>
      </c>
      <c r="L473">
        <f>SQRT(I473^2+J473^2)</f>
        <v>510.81587617050047</v>
      </c>
      <c r="M473">
        <f t="shared" si="7"/>
        <v>5.1246846789670748</v>
      </c>
      <c r="N473">
        <f>4*B473/(12*C473-2*B473+3)</f>
        <v>0.62336602316141287</v>
      </c>
      <c r="O473">
        <f>9*C473/(12*C473-2*B473+3)</f>
        <v>0.50649509652578817</v>
      </c>
      <c r="P473">
        <f>VLOOKUP($A473,ciexyz31_1[],2,FALSE)</f>
        <v>1.9054969999999999E-6</v>
      </c>
      <c r="Q473">
        <f>VLOOKUP($A473,ciexyz31_1[],3,FALSE)</f>
        <v>6.8810999999999999E-7</v>
      </c>
      <c r="R473">
        <f>VLOOKUP($A473,ciexyz31_1[],4,FALSE)</f>
        <v>0</v>
      </c>
    </row>
    <row r="474" spans="1:18" x14ac:dyDescent="0.35">
      <c r="A474" s="6">
        <v>825</v>
      </c>
      <c r="B474" s="7">
        <f>P474/(P474+Q474+R474)</f>
        <v>0.73468996984746737</v>
      </c>
      <c r="C474" s="7">
        <f>Q474/(P474+Q474+R474)</f>
        <v>0.26531003015253268</v>
      </c>
      <c r="D474">
        <f>IF(C474=0,0,B474/C474)</f>
        <v>2.7691752529110101</v>
      </c>
      <c r="E474" s="13">
        <v>1</v>
      </c>
      <c r="F474">
        <f>IF(C474=0,0,(1-B474-C474)/C474)</f>
        <v>-2.0923125748145752E-16</v>
      </c>
      <c r="G474">
        <f>C474/$C$5</f>
        <v>0.80636444639393567</v>
      </c>
      <c r="H474">
        <f>IF($C$5&gt;$B$1,116*POWER(G474,1/3)-16,B$2*G474)</f>
        <v>91.969671379830828</v>
      </c>
      <c r="I474">
        <f>13*H474*(N474-$N$5)</f>
        <v>508.77402541039447</v>
      </c>
      <c r="J474">
        <f>13*H474*(O474-$O$5)</f>
        <v>45.627806574454972</v>
      </c>
      <c r="K474">
        <f>H474</f>
        <v>91.969671379830828</v>
      </c>
      <c r="L474">
        <f>SQRT(I474^2+J474^2)</f>
        <v>510.81592150704597</v>
      </c>
      <c r="M474">
        <f t="shared" si="7"/>
        <v>5.1246830585855996</v>
      </c>
      <c r="N474">
        <f>4*B474/(12*C474-2*B474+3)</f>
        <v>0.62336607377595743</v>
      </c>
      <c r="O474">
        <f>9*C474/(12*C474-2*B474+3)</f>
        <v>0.50649508893360651</v>
      </c>
      <c r="P474">
        <f>VLOOKUP($A474,ciexyz31_1[],2,FALSE)</f>
        <v>1.7765090000000001E-6</v>
      </c>
      <c r="Q474">
        <f>VLOOKUP($A474,ciexyz31_1[],3,FALSE)</f>
        <v>6.4153E-7</v>
      </c>
      <c r="R474">
        <f>VLOOKUP($A474,ciexyz31_1[],4,FALSE)</f>
        <v>0</v>
      </c>
    </row>
    <row r="475" spans="1:18" x14ac:dyDescent="0.35">
      <c r="A475" s="6">
        <v>826</v>
      </c>
      <c r="B475" s="7">
        <f>P475/(P475+Q475+R475)</f>
        <v>0.73468984897784451</v>
      </c>
      <c r="C475" s="7">
        <f>Q475/(P475+Q475+R475)</f>
        <v>0.26531015102215538</v>
      </c>
      <c r="D475">
        <f>IF(C475=0,0,B475/C475)</f>
        <v>2.7691735357554879</v>
      </c>
      <c r="E475" s="13">
        <v>1</v>
      </c>
      <c r="F475">
        <f>IF(C475=0,0,(1-B475-C475)/C475)</f>
        <v>4.1846232432035538E-16</v>
      </c>
      <c r="G475">
        <f>C475/$C$5</f>
        <v>0.80636481375647495</v>
      </c>
      <c r="H475">
        <f>IF($C$5&gt;$B$1,116*POWER(G475,1/3)-16,B$2*G475)</f>
        <v>91.969687776059118</v>
      </c>
      <c r="I475">
        <f>13*H475*(N475-$N$5)</f>
        <v>508.77372597935749</v>
      </c>
      <c r="J475">
        <f>13*H475*(O475-$O$5)</f>
        <v>45.627873229105155</v>
      </c>
      <c r="K475">
        <f>H475</f>
        <v>91.969687776059118</v>
      </c>
      <c r="L475">
        <f>SQRT(I475^2+J475^2)</f>
        <v>510.81562922675892</v>
      </c>
      <c r="M475">
        <f t="shared" si="7"/>
        <v>5.124693505032301</v>
      </c>
      <c r="N475">
        <f>4*B475/(12*C475-2*B475+3)</f>
        <v>0.62336574746896378</v>
      </c>
      <c r="O475">
        <f>9*C475/(12*C475-2*B475+3)</f>
        <v>0.50649513787965528</v>
      </c>
      <c r="P475">
        <f>VLOOKUP($A475,ciexyz31_1[],2,FALSE)</f>
        <v>1.6562149999999999E-6</v>
      </c>
      <c r="Q475">
        <f>VLOOKUP($A475,ciexyz31_1[],3,FALSE)</f>
        <v>5.9808999999999998E-7</v>
      </c>
      <c r="R475">
        <f>VLOOKUP($A475,ciexyz31_1[],4,FALSE)</f>
        <v>0</v>
      </c>
    </row>
    <row r="476" spans="1:18" x14ac:dyDescent="0.35">
      <c r="A476" s="6">
        <v>827</v>
      </c>
      <c r="B476" s="7">
        <f>P476/(P476+Q476+R476)</f>
        <v>0.73468985728472203</v>
      </c>
      <c r="C476" s="7">
        <f>Q476/(P476+Q476+R476)</f>
        <v>0.26531014271527797</v>
      </c>
      <c r="D476">
        <f>IF(C476=0,0,B476/C476)</f>
        <v>2.7691736537685512</v>
      </c>
      <c r="E476" s="13">
        <v>1</v>
      </c>
      <c r="F476">
        <f>IF(C476=0,0,(1-B476-C476)/C476)</f>
        <v>0</v>
      </c>
      <c r="G476">
        <f>C476/$C$5</f>
        <v>0.80636478850914228</v>
      </c>
      <c r="H476">
        <f>IF($C$5&gt;$B$1,116*POWER(G476,1/3)-16,B$2*G476)</f>
        <v>91.969686649213216</v>
      </c>
      <c r="I476">
        <f>13*H476*(N476-$N$5)</f>
        <v>508.77374655803106</v>
      </c>
      <c r="J476">
        <f>13*H476*(O476-$O$5)</f>
        <v>45.627868648203297</v>
      </c>
      <c r="K476">
        <f>H476</f>
        <v>91.969686649213216</v>
      </c>
      <c r="L476">
        <f>SQRT(I476^2+J476^2)</f>
        <v>510.81564931399015</v>
      </c>
      <c r="M476">
        <f t="shared" si="7"/>
        <v>5.1246927870902894</v>
      </c>
      <c r="N476">
        <f>4*B476/(12*C476-2*B476+3)</f>
        <v>0.6233657698947086</v>
      </c>
      <c r="O476">
        <f>9*C476/(12*C476-2*B476+3)</f>
        <v>0.50649513451579387</v>
      </c>
      <c r="P476">
        <f>VLOOKUP($A476,ciexyz31_1[],2,FALSE)</f>
        <v>1.5440219999999999E-6</v>
      </c>
      <c r="Q476">
        <f>VLOOKUP($A476,ciexyz31_1[],3,FALSE)</f>
        <v>5.5757500000000001E-7</v>
      </c>
      <c r="R476">
        <f>VLOOKUP($A476,ciexyz31_1[],4,FALSE)</f>
        <v>0</v>
      </c>
    </row>
    <row r="477" spans="1:18" x14ac:dyDescent="0.35">
      <c r="A477" s="6">
        <v>828</v>
      </c>
      <c r="B477" s="7">
        <f>P477/(P477+Q477+R477)</f>
        <v>0.73469004434354412</v>
      </c>
      <c r="C477" s="7">
        <f>Q477/(P477+Q477+R477)</f>
        <v>0.26530995565645599</v>
      </c>
      <c r="D477">
        <f>IF(C477=0,0,B477/C477)</f>
        <v>2.7691763112533856</v>
      </c>
      <c r="E477" s="13">
        <v>1</v>
      </c>
      <c r="F477">
        <f>IF(C477=0,0,(1-B477-C477)/C477)</f>
        <v>-4.1846263246252237E-16</v>
      </c>
      <c r="G477">
        <f>C477/$C$5</f>
        <v>0.80636421997585561</v>
      </c>
      <c r="H477">
        <f>IF($C$5&gt;$B$1,116*POWER(G477,1/3)-16,B$2*G477)</f>
        <v>91.969661274272852</v>
      </c>
      <c r="I477">
        <f>13*H477*(N477-$N$5)</f>
        <v>508.77420996002564</v>
      </c>
      <c r="J477">
        <f>13*H477*(O477-$O$5)</f>
        <v>45.627765492905446</v>
      </c>
      <c r="K477">
        <f>H477</f>
        <v>91.969661274272852</v>
      </c>
      <c r="L477">
        <f>SQRT(I477^2+J477^2)</f>
        <v>510.81610164943299</v>
      </c>
      <c r="M477">
        <f t="shared" si="7"/>
        <v>5.1246766200877474</v>
      </c>
      <c r="N477">
        <f>4*B477/(12*C477-2*B477+3)</f>
        <v>0.6233662748902189</v>
      </c>
      <c r="O477">
        <f>9*C477/(12*C477-2*B477+3)</f>
        <v>0.50649505876646717</v>
      </c>
      <c r="P477">
        <f>VLOOKUP($A477,ciexyz31_1[],2,FALSE)</f>
        <v>1.43944E-6</v>
      </c>
      <c r="Q477">
        <f>VLOOKUP($A477,ciexyz31_1[],3,FALSE)</f>
        <v>5.1980799999999999E-7</v>
      </c>
      <c r="R477">
        <f>VLOOKUP($A477,ciexyz31_1[],4,FALSE)</f>
        <v>0</v>
      </c>
    </row>
    <row r="478" spans="1:18" x14ac:dyDescent="0.35">
      <c r="A478" s="6">
        <v>829</v>
      </c>
      <c r="B478" s="7">
        <f>P478/(P478+Q478+R478)</f>
        <v>0.73469017934521674</v>
      </c>
      <c r="C478" s="7">
        <f>Q478/(P478+Q478+R478)</f>
        <v>0.26530982065478331</v>
      </c>
      <c r="D478">
        <f>IF(C478=0,0,B478/C478)</f>
        <v>2.7691782291812834</v>
      </c>
      <c r="E478" s="13">
        <v>1</v>
      </c>
      <c r="F478">
        <f>IF(C478=0,0,(1-B478-C478)/C478)</f>
        <v>-2.0923142269764677E-16</v>
      </c>
      <c r="G478">
        <f>C478/$C$5</f>
        <v>0.80636380966136811</v>
      </c>
      <c r="H478">
        <f>IF($C$5&gt;$B$1,116*POWER(G478,1/3)-16,B$2*G478)</f>
        <v>91.969642960991806</v>
      </c>
      <c r="I478">
        <f>13*H478*(N478-$N$5)</f>
        <v>508.77454440068573</v>
      </c>
      <c r="J478">
        <f>13*H478*(O478-$O$5)</f>
        <v>45.627691044963626</v>
      </c>
      <c r="K478">
        <f>H478</f>
        <v>91.969642960991806</v>
      </c>
      <c r="L478">
        <f>SQRT(I478^2+J478^2)</f>
        <v>510.81642810330601</v>
      </c>
      <c r="M478">
        <f t="shared" si="7"/>
        <v>5.1246649522600496</v>
      </c>
      <c r="N478">
        <f>4*B478/(12*C478-2*B478+3)</f>
        <v>0.62336663934939285</v>
      </c>
      <c r="O478">
        <f>9*C478/(12*C478-2*B478+3)</f>
        <v>0.50649500409759107</v>
      </c>
      <c r="P478">
        <f>VLOOKUP($A478,ciexyz31_1[],2,FALSE)</f>
        <v>1.341977E-6</v>
      </c>
      <c r="Q478">
        <f>VLOOKUP($A478,ciexyz31_1[],3,FALSE)</f>
        <v>4.84612E-7</v>
      </c>
      <c r="R478">
        <f>VLOOKUP($A478,ciexyz31_1[],4,FALSE)</f>
        <v>0</v>
      </c>
    </row>
    <row r="479" spans="1:18" x14ac:dyDescent="0.35">
      <c r="A479" s="6">
        <v>830</v>
      </c>
      <c r="B479" s="7">
        <f>P479/(P479+Q479+R479)</f>
        <v>0.734689958783312</v>
      </c>
      <c r="C479" s="7">
        <f>Q479/(P479+Q479+R479)</f>
        <v>0.26531004121668794</v>
      </c>
      <c r="D479">
        <f>IF(C479=0,0,B479/C479)</f>
        <v>2.7691750957260797</v>
      </c>
      <c r="E479" s="13">
        <v>1</v>
      </c>
      <c r="F479">
        <f>IF(C479=0,0,(1-B479-C479)/C479)</f>
        <v>2.0923124875594113E-16</v>
      </c>
      <c r="G479">
        <f>C479/$C$5</f>
        <v>0.8063644800215426</v>
      </c>
      <c r="H479">
        <f>IF($C$5&gt;$B$1,116*POWER(G479,1/3)-16,B$2*G479)</f>
        <v>91.969672880707861</v>
      </c>
      <c r="I479">
        <f>13*H479*(N479-$N$5)</f>
        <v>508.77399800109174</v>
      </c>
      <c r="J479">
        <f>13*H479*(O479-$O$5)</f>
        <v>45.627812675884577</v>
      </c>
      <c r="K479">
        <f>H479</f>
        <v>91.969672880707861</v>
      </c>
      <c r="L479">
        <f>SQRT(I479^2+J479^2)</f>
        <v>510.81589475230754</v>
      </c>
      <c r="M479">
        <f t="shared" si="7"/>
        <v>5.1246840148313639</v>
      </c>
      <c r="N479">
        <f>4*B479/(12*C479-2*B479+3)</f>
        <v>0.62336604390648021</v>
      </c>
      <c r="O479">
        <f>9*C479/(12*C479-2*B479+3)</f>
        <v>0.50649509341402787</v>
      </c>
      <c r="P479">
        <f>VLOOKUP($A479,ciexyz31_1[],2,FALSE)</f>
        <v>1.251141E-6</v>
      </c>
      <c r="Q479">
        <f>VLOOKUP($A479,ciexyz31_1[],3,FALSE)</f>
        <v>4.5181000000000002E-7</v>
      </c>
      <c r="R479">
        <f>VLOOKUP($A479,ciexyz31_1[],4,FALSE)</f>
        <v>0</v>
      </c>
    </row>
  </sheetData>
  <mergeCells count="5">
    <mergeCell ref="B7:C7"/>
    <mergeCell ref="D7:F7"/>
    <mergeCell ref="H7:J7"/>
    <mergeCell ref="K7:M7"/>
    <mergeCell ref="D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D262-0AE9-495D-B96B-BD8213EE102F}">
  <sheetPr codeName="Sheet4"/>
  <dimension ref="A1:D472"/>
  <sheetViews>
    <sheetView workbookViewId="0">
      <selection activeCell="A2" sqref="A2"/>
    </sheetView>
  </sheetViews>
  <sheetFormatPr defaultRowHeight="14.5" x14ac:dyDescent="0.35"/>
  <cols>
    <col min="1" max="1" width="12.7265625" bestFit="1" customWidth="1"/>
    <col min="2" max="4" width="11.7265625" bestFit="1" customWidth="1"/>
  </cols>
  <sheetData>
    <row r="1" spans="1:4" x14ac:dyDescent="0.35">
      <c r="A1" t="s">
        <v>25</v>
      </c>
      <c r="B1" t="s">
        <v>26</v>
      </c>
      <c r="C1" t="s">
        <v>27</v>
      </c>
      <c r="D1" t="s">
        <v>28</v>
      </c>
    </row>
    <row r="2" spans="1:4" x14ac:dyDescent="0.35">
      <c r="A2">
        <v>360</v>
      </c>
      <c r="B2">
        <v>1.2990000000000001E-4</v>
      </c>
      <c r="C2">
        <v>3.9169999999999999E-6</v>
      </c>
      <c r="D2">
        <v>6.0610000000000004E-4</v>
      </c>
    </row>
    <row r="3" spans="1:4" x14ac:dyDescent="0.35">
      <c r="A3">
        <v>361</v>
      </c>
      <c r="B3">
        <v>1.45847E-4</v>
      </c>
      <c r="C3">
        <v>4.3935810000000003E-6</v>
      </c>
      <c r="D3">
        <v>6.8087919999999997E-4</v>
      </c>
    </row>
    <row r="4" spans="1:4" x14ac:dyDescent="0.35">
      <c r="A4">
        <v>362</v>
      </c>
      <c r="B4">
        <v>1.6380210000000001E-4</v>
      </c>
      <c r="C4">
        <v>4.9296040000000003E-6</v>
      </c>
      <c r="D4">
        <v>7.6514560000000005E-4</v>
      </c>
    </row>
    <row r="5" spans="1:4" x14ac:dyDescent="0.35">
      <c r="A5">
        <v>363</v>
      </c>
      <c r="B5">
        <v>1.8400369999999999E-4</v>
      </c>
      <c r="C5">
        <v>5.5321360000000001E-6</v>
      </c>
      <c r="D5">
        <v>8.6001239999999998E-4</v>
      </c>
    </row>
    <row r="6" spans="1:4" x14ac:dyDescent="0.35">
      <c r="A6">
        <v>364</v>
      </c>
      <c r="B6">
        <v>2.066902E-4</v>
      </c>
      <c r="C6">
        <v>6.2082449999999999E-6</v>
      </c>
      <c r="D6">
        <v>9.6659280000000001E-4</v>
      </c>
    </row>
    <row r="7" spans="1:4" x14ac:dyDescent="0.35">
      <c r="A7">
        <v>365</v>
      </c>
      <c r="B7">
        <v>2.321E-4</v>
      </c>
      <c r="C7">
        <v>6.9650000000000002E-6</v>
      </c>
      <c r="D7">
        <v>1.0859999999999999E-3</v>
      </c>
    </row>
    <row r="8" spans="1:4" x14ac:dyDescent="0.35">
      <c r="A8">
        <v>366</v>
      </c>
      <c r="B8">
        <v>2.60728E-4</v>
      </c>
      <c r="C8">
        <v>7.8132190000000003E-6</v>
      </c>
      <c r="D8">
        <v>1.2205860000000001E-3</v>
      </c>
    </row>
    <row r="9" spans="1:4" x14ac:dyDescent="0.35">
      <c r="A9">
        <v>367</v>
      </c>
      <c r="B9">
        <v>2.9307500000000001E-4</v>
      </c>
      <c r="C9">
        <v>8.767336E-6</v>
      </c>
      <c r="D9">
        <v>1.372729E-3</v>
      </c>
    </row>
    <row r="10" spans="1:4" x14ac:dyDescent="0.35">
      <c r="A10">
        <v>368</v>
      </c>
      <c r="B10">
        <v>3.2938800000000001E-4</v>
      </c>
      <c r="C10">
        <v>9.8398440000000006E-6</v>
      </c>
      <c r="D10">
        <v>1.543579E-3</v>
      </c>
    </row>
    <row r="11" spans="1:4" x14ac:dyDescent="0.35">
      <c r="A11">
        <v>369</v>
      </c>
      <c r="B11">
        <v>3.69914E-4</v>
      </c>
      <c r="C11">
        <v>1.104323E-5</v>
      </c>
      <c r="D11">
        <v>1.734286E-3</v>
      </c>
    </row>
    <row r="12" spans="1:4" x14ac:dyDescent="0.35">
      <c r="A12">
        <v>370</v>
      </c>
      <c r="B12">
        <v>4.149E-4</v>
      </c>
      <c r="C12">
        <v>1.239E-5</v>
      </c>
      <c r="D12">
        <v>1.946E-3</v>
      </c>
    </row>
    <row r="13" spans="1:4" x14ac:dyDescent="0.35">
      <c r="A13">
        <v>371</v>
      </c>
      <c r="B13">
        <v>4.6415870000000002E-4</v>
      </c>
      <c r="C13">
        <v>1.388641E-5</v>
      </c>
      <c r="D13">
        <v>2.1777770000000001E-3</v>
      </c>
    </row>
    <row r="14" spans="1:4" x14ac:dyDescent="0.35">
      <c r="A14">
        <v>372</v>
      </c>
      <c r="B14">
        <v>5.1898600000000003E-4</v>
      </c>
      <c r="C14">
        <v>1.555728E-5</v>
      </c>
      <c r="D14">
        <v>2.4358090000000002E-3</v>
      </c>
    </row>
    <row r="15" spans="1:4" x14ac:dyDescent="0.35">
      <c r="A15">
        <v>373</v>
      </c>
      <c r="B15">
        <v>5.8185400000000003E-4</v>
      </c>
      <c r="C15">
        <v>1.7442959999999999E-5</v>
      </c>
      <c r="D15">
        <v>2.7319530000000001E-3</v>
      </c>
    </row>
    <row r="16" spans="1:4" x14ac:dyDescent="0.35">
      <c r="A16">
        <v>374</v>
      </c>
      <c r="B16">
        <v>6.552347E-4</v>
      </c>
      <c r="C16">
        <v>1.958375E-5</v>
      </c>
      <c r="D16">
        <v>3.0780640000000001E-3</v>
      </c>
    </row>
    <row r="17" spans="1:4" x14ac:dyDescent="0.35">
      <c r="A17">
        <v>375</v>
      </c>
      <c r="B17">
        <v>7.4160000000000003E-4</v>
      </c>
      <c r="C17">
        <v>2.2019999999999999E-5</v>
      </c>
      <c r="D17">
        <v>3.4859999999999999E-3</v>
      </c>
    </row>
    <row r="18" spans="1:4" x14ac:dyDescent="0.35">
      <c r="A18">
        <v>376</v>
      </c>
      <c r="B18">
        <v>8.4502959999999995E-4</v>
      </c>
      <c r="C18">
        <v>2.4839649999999999E-5</v>
      </c>
      <c r="D18">
        <v>3.9752269999999996E-3</v>
      </c>
    </row>
    <row r="19" spans="1:4" x14ac:dyDescent="0.35">
      <c r="A19">
        <v>377</v>
      </c>
      <c r="B19">
        <v>9.645268E-4</v>
      </c>
      <c r="C19">
        <v>2.8041259999999999E-5</v>
      </c>
      <c r="D19">
        <v>4.5408799999999997E-3</v>
      </c>
    </row>
    <row r="20" spans="1:4" x14ac:dyDescent="0.35">
      <c r="A20">
        <v>378</v>
      </c>
      <c r="B20">
        <v>1.094949E-3</v>
      </c>
      <c r="C20">
        <v>3.1531040000000003E-5</v>
      </c>
      <c r="D20">
        <v>5.1583200000000001E-3</v>
      </c>
    </row>
    <row r="21" spans="1:4" x14ac:dyDescent="0.35">
      <c r="A21">
        <v>379</v>
      </c>
      <c r="B21">
        <v>1.2311539999999999E-3</v>
      </c>
      <c r="C21">
        <v>3.5215210000000002E-5</v>
      </c>
      <c r="D21">
        <v>5.8029070000000004E-3</v>
      </c>
    </row>
    <row r="22" spans="1:4" x14ac:dyDescent="0.35">
      <c r="A22">
        <v>380</v>
      </c>
      <c r="B22">
        <v>1.3680000000000001E-3</v>
      </c>
      <c r="C22">
        <v>3.8999999999999999E-5</v>
      </c>
      <c r="D22">
        <v>6.4500010000000003E-3</v>
      </c>
    </row>
    <row r="23" spans="1:4" x14ac:dyDescent="0.35">
      <c r="A23">
        <v>381</v>
      </c>
      <c r="B23">
        <v>1.50205E-3</v>
      </c>
      <c r="C23">
        <v>4.28264E-5</v>
      </c>
      <c r="D23">
        <v>7.0832159999999998E-3</v>
      </c>
    </row>
    <row r="24" spans="1:4" x14ac:dyDescent="0.35">
      <c r="A24">
        <v>382</v>
      </c>
      <c r="B24">
        <v>1.642328E-3</v>
      </c>
      <c r="C24">
        <v>4.69146E-5</v>
      </c>
      <c r="D24">
        <v>7.745488E-3</v>
      </c>
    </row>
    <row r="25" spans="1:4" x14ac:dyDescent="0.35">
      <c r="A25">
        <v>383</v>
      </c>
      <c r="B25">
        <v>1.8023819999999999E-3</v>
      </c>
      <c r="C25">
        <v>5.1589599999999998E-5</v>
      </c>
      <c r="D25">
        <v>8.5011519999999997E-3</v>
      </c>
    </row>
    <row r="26" spans="1:4" x14ac:dyDescent="0.35">
      <c r="A26">
        <v>384</v>
      </c>
      <c r="B26">
        <v>1.9957569999999999E-3</v>
      </c>
      <c r="C26">
        <v>5.7176399999999997E-5</v>
      </c>
      <c r="D26">
        <v>9.4145440000000004E-3</v>
      </c>
    </row>
    <row r="27" spans="1:4" x14ac:dyDescent="0.35">
      <c r="A27">
        <v>385</v>
      </c>
      <c r="B27">
        <v>2.2360000000000001E-3</v>
      </c>
      <c r="C27">
        <v>6.3999999999999997E-5</v>
      </c>
      <c r="D27">
        <v>1.054999E-2</v>
      </c>
    </row>
    <row r="28" spans="1:4" x14ac:dyDescent="0.35">
      <c r="A28">
        <v>386</v>
      </c>
      <c r="B28">
        <v>2.5353849999999998E-3</v>
      </c>
      <c r="C28">
        <v>7.2344209999999998E-5</v>
      </c>
      <c r="D28">
        <v>1.19658E-2</v>
      </c>
    </row>
    <row r="29" spans="1:4" x14ac:dyDescent="0.35">
      <c r="A29">
        <v>387</v>
      </c>
      <c r="B29">
        <v>2.8926030000000001E-3</v>
      </c>
      <c r="C29">
        <v>8.2212239999999995E-5</v>
      </c>
      <c r="D29">
        <v>1.3655870000000001E-2</v>
      </c>
    </row>
    <row r="30" spans="1:4" x14ac:dyDescent="0.35">
      <c r="A30">
        <v>388</v>
      </c>
      <c r="B30">
        <v>3.3008289999999999E-3</v>
      </c>
      <c r="C30">
        <v>9.3508159999999998E-5</v>
      </c>
      <c r="D30">
        <v>1.5588050000000001E-2</v>
      </c>
    </row>
    <row r="31" spans="1:4" x14ac:dyDescent="0.35">
      <c r="A31">
        <v>389</v>
      </c>
      <c r="B31">
        <v>3.7532360000000001E-3</v>
      </c>
      <c r="C31">
        <v>1.061361E-4</v>
      </c>
      <c r="D31">
        <v>1.773015E-2</v>
      </c>
    </row>
    <row r="32" spans="1:4" x14ac:dyDescent="0.35">
      <c r="A32">
        <v>390</v>
      </c>
      <c r="B32">
        <v>4.2430000000000002E-3</v>
      </c>
      <c r="C32">
        <v>1.2E-4</v>
      </c>
      <c r="D32">
        <v>2.005001E-2</v>
      </c>
    </row>
    <row r="33" spans="1:4" x14ac:dyDescent="0.35">
      <c r="A33">
        <v>391</v>
      </c>
      <c r="B33">
        <v>4.7623889999999997E-3</v>
      </c>
      <c r="C33">
        <v>1.3498399999999999E-4</v>
      </c>
      <c r="D33">
        <v>2.2511360000000001E-2</v>
      </c>
    </row>
    <row r="34" spans="1:4" x14ac:dyDescent="0.35">
      <c r="A34">
        <v>392</v>
      </c>
      <c r="B34">
        <v>5.3300480000000004E-3</v>
      </c>
      <c r="C34">
        <v>1.5149200000000001E-4</v>
      </c>
      <c r="D34">
        <v>2.520288E-2</v>
      </c>
    </row>
    <row r="35" spans="1:4" x14ac:dyDescent="0.35">
      <c r="A35">
        <v>393</v>
      </c>
      <c r="B35">
        <v>5.9787119999999997E-3</v>
      </c>
      <c r="C35">
        <v>1.7020800000000001E-4</v>
      </c>
      <c r="D35">
        <v>2.8279720000000001E-2</v>
      </c>
    </row>
    <row r="36" spans="1:4" x14ac:dyDescent="0.35">
      <c r="A36">
        <v>394</v>
      </c>
      <c r="B36">
        <v>6.7411169999999996E-3</v>
      </c>
      <c r="C36">
        <v>1.9181600000000001E-4</v>
      </c>
      <c r="D36">
        <v>3.1897040000000002E-2</v>
      </c>
    </row>
    <row r="37" spans="1:4" x14ac:dyDescent="0.35">
      <c r="A37">
        <v>395</v>
      </c>
      <c r="B37">
        <v>7.6499999999999997E-3</v>
      </c>
      <c r="C37">
        <v>2.1699999999999999E-4</v>
      </c>
      <c r="D37">
        <v>3.6209999999999999E-2</v>
      </c>
    </row>
    <row r="38" spans="1:4" x14ac:dyDescent="0.35">
      <c r="A38">
        <v>396</v>
      </c>
      <c r="B38">
        <v>8.7513729999999998E-3</v>
      </c>
      <c r="C38">
        <v>2.4690669999999999E-4</v>
      </c>
      <c r="D38">
        <v>4.1437710000000003E-2</v>
      </c>
    </row>
    <row r="39" spans="1:4" x14ac:dyDescent="0.35">
      <c r="A39">
        <v>397</v>
      </c>
      <c r="B39">
        <v>1.002888E-2</v>
      </c>
      <c r="C39">
        <v>2.8123999999999998E-4</v>
      </c>
      <c r="D39">
        <v>4.7503719999999999E-2</v>
      </c>
    </row>
    <row r="40" spans="1:4" x14ac:dyDescent="0.35">
      <c r="A40">
        <v>398</v>
      </c>
      <c r="B40">
        <v>1.14217E-2</v>
      </c>
      <c r="C40">
        <v>3.1851999999999998E-4</v>
      </c>
      <c r="D40">
        <v>5.4119880000000002E-2</v>
      </c>
    </row>
    <row r="41" spans="1:4" x14ac:dyDescent="0.35">
      <c r="A41">
        <v>399</v>
      </c>
      <c r="B41">
        <v>1.286901E-2</v>
      </c>
      <c r="C41">
        <v>3.5726669999999999E-4</v>
      </c>
      <c r="D41">
        <v>6.0998030000000002E-2</v>
      </c>
    </row>
    <row r="42" spans="1:4" x14ac:dyDescent="0.35">
      <c r="A42">
        <v>400</v>
      </c>
      <c r="B42">
        <v>1.431E-2</v>
      </c>
      <c r="C42">
        <v>3.9599999999999998E-4</v>
      </c>
      <c r="D42">
        <v>6.7850010000000002E-2</v>
      </c>
    </row>
    <row r="43" spans="1:4" x14ac:dyDescent="0.35">
      <c r="A43">
        <v>401</v>
      </c>
      <c r="B43">
        <v>1.5704429999999998E-2</v>
      </c>
      <c r="C43">
        <v>4.337147E-4</v>
      </c>
      <c r="D43">
        <v>7.4486319999999995E-2</v>
      </c>
    </row>
    <row r="44" spans="1:4" x14ac:dyDescent="0.35">
      <c r="A44">
        <v>402</v>
      </c>
      <c r="B44">
        <v>1.714744E-2</v>
      </c>
      <c r="C44">
        <v>4.73024E-4</v>
      </c>
      <c r="D44">
        <v>8.1361559999999999E-2</v>
      </c>
    </row>
    <row r="45" spans="1:4" x14ac:dyDescent="0.35">
      <c r="A45">
        <v>403</v>
      </c>
      <c r="B45">
        <v>1.8781220000000001E-2</v>
      </c>
      <c r="C45">
        <v>5.1787600000000001E-4</v>
      </c>
      <c r="D45">
        <v>8.9153640000000006E-2</v>
      </c>
    </row>
    <row r="46" spans="1:4" x14ac:dyDescent="0.35">
      <c r="A46">
        <v>404</v>
      </c>
      <c r="B46">
        <v>2.0748010000000001E-2</v>
      </c>
      <c r="C46">
        <v>5.7221870000000001E-4</v>
      </c>
      <c r="D46">
        <v>9.854048E-2</v>
      </c>
    </row>
    <row r="47" spans="1:4" x14ac:dyDescent="0.35">
      <c r="A47">
        <v>405</v>
      </c>
      <c r="B47">
        <v>2.3189999999999999E-2</v>
      </c>
      <c r="C47">
        <v>6.4000000000000005E-4</v>
      </c>
      <c r="D47">
        <v>0.11020000000000001</v>
      </c>
    </row>
    <row r="48" spans="1:4" x14ac:dyDescent="0.35">
      <c r="A48">
        <v>406</v>
      </c>
      <c r="B48">
        <v>2.6207359999999999E-2</v>
      </c>
      <c r="C48">
        <v>7.2455999999999996E-4</v>
      </c>
      <c r="D48">
        <v>0.1246133</v>
      </c>
    </row>
    <row r="49" spans="1:4" x14ac:dyDescent="0.35">
      <c r="A49">
        <v>407</v>
      </c>
      <c r="B49">
        <v>2.978248E-2</v>
      </c>
      <c r="C49">
        <v>8.2549999999999995E-4</v>
      </c>
      <c r="D49">
        <v>0.14170170000000001</v>
      </c>
    </row>
    <row r="50" spans="1:4" x14ac:dyDescent="0.35">
      <c r="A50">
        <v>408</v>
      </c>
      <c r="B50">
        <v>3.3880920000000002E-2</v>
      </c>
      <c r="C50">
        <v>9.4116000000000002E-4</v>
      </c>
      <c r="D50">
        <v>0.16130349999999999</v>
      </c>
    </row>
    <row r="51" spans="1:4" x14ac:dyDescent="0.35">
      <c r="A51">
        <v>409</v>
      </c>
      <c r="B51">
        <v>3.8468240000000001E-2</v>
      </c>
      <c r="C51">
        <v>1.06988E-3</v>
      </c>
      <c r="D51">
        <v>0.1832568</v>
      </c>
    </row>
    <row r="52" spans="1:4" x14ac:dyDescent="0.35">
      <c r="A52">
        <v>410</v>
      </c>
      <c r="B52">
        <v>4.351E-2</v>
      </c>
      <c r="C52">
        <v>1.2099999999999999E-3</v>
      </c>
      <c r="D52">
        <v>0.2074</v>
      </c>
    </row>
    <row r="53" spans="1:4" x14ac:dyDescent="0.35">
      <c r="A53">
        <v>411</v>
      </c>
      <c r="B53">
        <v>4.89956E-2</v>
      </c>
      <c r="C53">
        <v>1.362091E-3</v>
      </c>
      <c r="D53">
        <v>0.23369210000000001</v>
      </c>
    </row>
    <row r="54" spans="1:4" x14ac:dyDescent="0.35">
      <c r="A54">
        <v>412</v>
      </c>
      <c r="B54">
        <v>5.5022599999999998E-2</v>
      </c>
      <c r="C54">
        <v>1.530752E-3</v>
      </c>
      <c r="D54">
        <v>0.26261139999999999</v>
      </c>
    </row>
    <row r="55" spans="1:4" x14ac:dyDescent="0.35">
      <c r="A55">
        <v>413</v>
      </c>
      <c r="B55">
        <v>6.1718799999999997E-2</v>
      </c>
      <c r="C55">
        <v>1.7203679999999999E-3</v>
      </c>
      <c r="D55">
        <v>0.2947746</v>
      </c>
    </row>
    <row r="56" spans="1:4" x14ac:dyDescent="0.35">
      <c r="A56">
        <v>414</v>
      </c>
      <c r="B56">
        <v>6.9211999999999996E-2</v>
      </c>
      <c r="C56">
        <v>1.9353230000000001E-3</v>
      </c>
      <c r="D56">
        <v>0.3307985</v>
      </c>
    </row>
    <row r="57" spans="1:4" x14ac:dyDescent="0.35">
      <c r="A57">
        <v>415</v>
      </c>
      <c r="B57">
        <v>7.7630000000000005E-2</v>
      </c>
      <c r="C57">
        <v>2.1800000000000001E-3</v>
      </c>
      <c r="D57">
        <v>0.37130000000000002</v>
      </c>
    </row>
    <row r="58" spans="1:4" x14ac:dyDescent="0.35">
      <c r="A58">
        <v>416</v>
      </c>
      <c r="B58">
        <v>8.6958110000000005E-2</v>
      </c>
      <c r="C58">
        <v>2.4548E-3</v>
      </c>
      <c r="D58">
        <v>0.4162091</v>
      </c>
    </row>
    <row r="59" spans="1:4" x14ac:dyDescent="0.35">
      <c r="A59">
        <v>417</v>
      </c>
      <c r="B59">
        <v>9.7176719999999994E-2</v>
      </c>
      <c r="C59">
        <v>2.764E-3</v>
      </c>
      <c r="D59">
        <v>0.46546419999999999</v>
      </c>
    </row>
    <row r="60" spans="1:4" x14ac:dyDescent="0.35">
      <c r="A60">
        <v>418</v>
      </c>
      <c r="B60">
        <v>0.1084063</v>
      </c>
      <c r="C60">
        <v>3.1178E-3</v>
      </c>
      <c r="D60">
        <v>0.51969480000000001</v>
      </c>
    </row>
    <row r="61" spans="1:4" x14ac:dyDescent="0.35">
      <c r="A61">
        <v>419</v>
      </c>
      <c r="B61">
        <v>0.12076720000000001</v>
      </c>
      <c r="C61">
        <v>3.5263999999999998E-3</v>
      </c>
      <c r="D61">
        <v>0.57953030000000005</v>
      </c>
    </row>
    <row r="62" spans="1:4" x14ac:dyDescent="0.35">
      <c r="A62">
        <v>420</v>
      </c>
      <c r="B62">
        <v>0.13438</v>
      </c>
      <c r="C62">
        <v>4.0000000000000001E-3</v>
      </c>
      <c r="D62">
        <v>0.64559999999999995</v>
      </c>
    </row>
    <row r="63" spans="1:4" x14ac:dyDescent="0.35">
      <c r="A63">
        <v>421</v>
      </c>
      <c r="B63">
        <v>0.1493582</v>
      </c>
      <c r="C63">
        <v>4.54624E-3</v>
      </c>
      <c r="D63">
        <v>0.71848380000000001</v>
      </c>
    </row>
    <row r="64" spans="1:4" x14ac:dyDescent="0.35">
      <c r="A64">
        <v>422</v>
      </c>
      <c r="B64">
        <v>0.16539570000000001</v>
      </c>
      <c r="C64">
        <v>5.1593200000000002E-3</v>
      </c>
      <c r="D64">
        <v>0.79671329999999996</v>
      </c>
    </row>
    <row r="65" spans="1:4" x14ac:dyDescent="0.35">
      <c r="A65">
        <v>423</v>
      </c>
      <c r="B65">
        <v>0.18198310000000001</v>
      </c>
      <c r="C65">
        <v>5.8292800000000001E-3</v>
      </c>
      <c r="D65">
        <v>0.87784589999999996</v>
      </c>
    </row>
    <row r="66" spans="1:4" x14ac:dyDescent="0.35">
      <c r="A66">
        <v>424</v>
      </c>
      <c r="B66">
        <v>0.19861100000000001</v>
      </c>
      <c r="C66">
        <v>6.5461599999999997E-3</v>
      </c>
      <c r="D66">
        <v>0.95943900000000004</v>
      </c>
    </row>
    <row r="67" spans="1:4" x14ac:dyDescent="0.35">
      <c r="A67">
        <v>425</v>
      </c>
      <c r="B67">
        <v>0.21476999999999999</v>
      </c>
      <c r="C67">
        <v>7.3000000000000001E-3</v>
      </c>
      <c r="D67">
        <v>1.0390501000000001</v>
      </c>
    </row>
    <row r="68" spans="1:4" x14ac:dyDescent="0.35">
      <c r="A68">
        <v>426</v>
      </c>
      <c r="B68">
        <v>0.2301868</v>
      </c>
      <c r="C68">
        <v>8.0865069999999997E-3</v>
      </c>
      <c r="D68">
        <v>1.1153673</v>
      </c>
    </row>
    <row r="69" spans="1:4" x14ac:dyDescent="0.35">
      <c r="A69">
        <v>427</v>
      </c>
      <c r="B69">
        <v>0.24487970000000001</v>
      </c>
      <c r="C69">
        <v>8.9087200000000002E-3</v>
      </c>
      <c r="D69">
        <v>1.1884971</v>
      </c>
    </row>
    <row r="70" spans="1:4" x14ac:dyDescent="0.35">
      <c r="A70">
        <v>428</v>
      </c>
      <c r="B70">
        <v>0.25877729999999999</v>
      </c>
      <c r="C70">
        <v>9.7676800000000008E-3</v>
      </c>
      <c r="D70">
        <v>1.2581233000000001</v>
      </c>
    </row>
    <row r="71" spans="1:4" x14ac:dyDescent="0.35">
      <c r="A71">
        <v>429</v>
      </c>
      <c r="B71">
        <v>0.27180789999999999</v>
      </c>
      <c r="C71">
        <v>1.0664430000000001E-2</v>
      </c>
      <c r="D71">
        <v>1.3239296</v>
      </c>
    </row>
    <row r="72" spans="1:4" x14ac:dyDescent="0.35">
      <c r="A72">
        <v>430</v>
      </c>
      <c r="B72">
        <v>0.28389999999999999</v>
      </c>
      <c r="C72">
        <v>1.1599999999999999E-2</v>
      </c>
      <c r="D72">
        <v>1.3855999999999999</v>
      </c>
    </row>
    <row r="73" spans="1:4" x14ac:dyDescent="0.35">
      <c r="A73">
        <v>431</v>
      </c>
      <c r="B73">
        <v>0.29494379999999998</v>
      </c>
      <c r="C73">
        <v>1.257317E-2</v>
      </c>
      <c r="D73">
        <v>1.4426352</v>
      </c>
    </row>
    <row r="74" spans="1:4" x14ac:dyDescent="0.35">
      <c r="A74">
        <v>432</v>
      </c>
      <c r="B74">
        <v>0.30489650000000001</v>
      </c>
      <c r="C74">
        <v>1.358272E-2</v>
      </c>
      <c r="D74">
        <v>1.4948035</v>
      </c>
    </row>
    <row r="75" spans="1:4" x14ac:dyDescent="0.35">
      <c r="A75">
        <v>433</v>
      </c>
      <c r="B75">
        <v>0.31378729999999999</v>
      </c>
      <c r="C75">
        <v>1.4629680000000001E-2</v>
      </c>
      <c r="D75">
        <v>1.5421902999999999</v>
      </c>
    </row>
    <row r="76" spans="1:4" x14ac:dyDescent="0.35">
      <c r="A76">
        <v>434</v>
      </c>
      <c r="B76">
        <v>0.32164540000000003</v>
      </c>
      <c r="C76">
        <v>1.5715090000000001E-2</v>
      </c>
      <c r="D76">
        <v>1.5848807</v>
      </c>
    </row>
    <row r="77" spans="1:4" x14ac:dyDescent="0.35">
      <c r="A77">
        <v>435</v>
      </c>
      <c r="B77">
        <v>0.32850000000000001</v>
      </c>
      <c r="C77">
        <v>1.6840000000000001E-2</v>
      </c>
      <c r="D77">
        <v>1.62296</v>
      </c>
    </row>
    <row r="78" spans="1:4" x14ac:dyDescent="0.35">
      <c r="A78">
        <v>436</v>
      </c>
      <c r="B78">
        <v>0.33435130000000002</v>
      </c>
      <c r="C78">
        <v>1.800736E-2</v>
      </c>
      <c r="D78">
        <v>1.6564048</v>
      </c>
    </row>
    <row r="79" spans="1:4" x14ac:dyDescent="0.35">
      <c r="A79">
        <v>437</v>
      </c>
      <c r="B79">
        <v>0.33921010000000001</v>
      </c>
      <c r="C79">
        <v>1.9214479999999999E-2</v>
      </c>
      <c r="D79">
        <v>1.6852959000000001</v>
      </c>
    </row>
    <row r="80" spans="1:4" x14ac:dyDescent="0.35">
      <c r="A80">
        <v>438</v>
      </c>
      <c r="B80">
        <v>0.34312130000000002</v>
      </c>
      <c r="C80">
        <v>2.045392E-2</v>
      </c>
      <c r="D80">
        <v>1.7098745</v>
      </c>
    </row>
    <row r="81" spans="1:4" x14ac:dyDescent="0.35">
      <c r="A81">
        <v>439</v>
      </c>
      <c r="B81">
        <v>0.34612959999999998</v>
      </c>
      <c r="C81">
        <v>2.171824E-2</v>
      </c>
      <c r="D81">
        <v>1.7303820999999999</v>
      </c>
    </row>
    <row r="82" spans="1:4" x14ac:dyDescent="0.35">
      <c r="A82">
        <v>440</v>
      </c>
      <c r="B82">
        <v>0.34827999999999998</v>
      </c>
      <c r="C82">
        <v>2.3E-2</v>
      </c>
      <c r="D82">
        <v>1.7470600000000001</v>
      </c>
    </row>
    <row r="83" spans="1:4" x14ac:dyDescent="0.35">
      <c r="A83">
        <v>441</v>
      </c>
      <c r="B83">
        <v>0.34959990000000002</v>
      </c>
      <c r="C83">
        <v>2.4294610000000001E-2</v>
      </c>
      <c r="D83">
        <v>1.7600446000000001</v>
      </c>
    </row>
    <row r="84" spans="1:4" x14ac:dyDescent="0.35">
      <c r="A84">
        <v>442</v>
      </c>
      <c r="B84">
        <v>0.3501474</v>
      </c>
      <c r="C84">
        <v>2.5610239999999999E-2</v>
      </c>
      <c r="D84">
        <v>1.7696232999999999</v>
      </c>
    </row>
    <row r="85" spans="1:4" x14ac:dyDescent="0.35">
      <c r="A85">
        <v>443</v>
      </c>
      <c r="B85">
        <v>0.35001300000000002</v>
      </c>
      <c r="C85">
        <v>2.6958570000000001E-2</v>
      </c>
      <c r="D85">
        <v>1.7762636999999999</v>
      </c>
    </row>
    <row r="86" spans="1:4" x14ac:dyDescent="0.35">
      <c r="A86">
        <v>444</v>
      </c>
      <c r="B86">
        <v>0.34928700000000001</v>
      </c>
      <c r="C86">
        <v>2.8351250000000001E-2</v>
      </c>
      <c r="D86">
        <v>1.7804333999999999</v>
      </c>
    </row>
    <row r="87" spans="1:4" x14ac:dyDescent="0.35">
      <c r="A87">
        <v>445</v>
      </c>
      <c r="B87">
        <v>0.34805999999999998</v>
      </c>
      <c r="C87">
        <v>2.98E-2</v>
      </c>
      <c r="D87">
        <v>1.7826</v>
      </c>
    </row>
    <row r="88" spans="1:4" x14ac:dyDescent="0.35">
      <c r="A88">
        <v>446</v>
      </c>
      <c r="B88">
        <v>0.3463733</v>
      </c>
      <c r="C88">
        <v>3.1310829999999998E-2</v>
      </c>
      <c r="D88">
        <v>1.7829682</v>
      </c>
    </row>
    <row r="89" spans="1:4" x14ac:dyDescent="0.35">
      <c r="A89">
        <v>447</v>
      </c>
      <c r="B89">
        <v>0.34426240000000002</v>
      </c>
      <c r="C89">
        <v>3.2883679999999998E-2</v>
      </c>
      <c r="D89">
        <v>1.7816997999999999</v>
      </c>
    </row>
    <row r="90" spans="1:4" x14ac:dyDescent="0.35">
      <c r="A90">
        <v>448</v>
      </c>
      <c r="B90">
        <v>0.34180880000000002</v>
      </c>
      <c r="C90">
        <v>3.4521120000000002E-2</v>
      </c>
      <c r="D90">
        <v>1.7791982</v>
      </c>
    </row>
    <row r="91" spans="1:4" x14ac:dyDescent="0.35">
      <c r="A91">
        <v>449</v>
      </c>
      <c r="B91">
        <v>0.33909410000000001</v>
      </c>
      <c r="C91">
        <v>3.6225710000000001E-2</v>
      </c>
      <c r="D91">
        <v>1.7758670999999999</v>
      </c>
    </row>
    <row r="92" spans="1:4" x14ac:dyDescent="0.35">
      <c r="A92">
        <v>450</v>
      </c>
      <c r="B92">
        <v>0.3362</v>
      </c>
      <c r="C92">
        <v>3.7999999999999999E-2</v>
      </c>
      <c r="D92">
        <v>1.7721100000000001</v>
      </c>
    </row>
    <row r="93" spans="1:4" x14ac:dyDescent="0.35">
      <c r="A93">
        <v>451</v>
      </c>
      <c r="B93">
        <v>0.33319769999999999</v>
      </c>
      <c r="C93">
        <v>3.9846670000000001E-2</v>
      </c>
      <c r="D93">
        <v>1.7682589</v>
      </c>
    </row>
    <row r="94" spans="1:4" x14ac:dyDescent="0.35">
      <c r="A94">
        <v>452</v>
      </c>
      <c r="B94">
        <v>0.33004109999999998</v>
      </c>
      <c r="C94">
        <v>4.1768E-2</v>
      </c>
      <c r="D94">
        <v>1.7640389999999999</v>
      </c>
    </row>
    <row r="95" spans="1:4" x14ac:dyDescent="0.35">
      <c r="A95">
        <v>453</v>
      </c>
      <c r="B95">
        <v>0.32663569999999997</v>
      </c>
      <c r="C95">
        <v>4.3765999999999999E-2</v>
      </c>
      <c r="D95">
        <v>1.7589437999999999</v>
      </c>
    </row>
    <row r="96" spans="1:4" x14ac:dyDescent="0.35">
      <c r="A96">
        <v>454</v>
      </c>
      <c r="B96">
        <v>0.32288679999999997</v>
      </c>
      <c r="C96">
        <v>4.5842670000000002E-2</v>
      </c>
      <c r="D96">
        <v>1.7524663</v>
      </c>
    </row>
    <row r="97" spans="1:4" x14ac:dyDescent="0.35">
      <c r="A97">
        <v>455</v>
      </c>
      <c r="B97">
        <v>0.31869999999999998</v>
      </c>
      <c r="C97">
        <v>4.8000000000000001E-2</v>
      </c>
      <c r="D97">
        <v>1.7441</v>
      </c>
    </row>
    <row r="98" spans="1:4" x14ac:dyDescent="0.35">
      <c r="A98">
        <v>456</v>
      </c>
      <c r="B98">
        <v>0.3140251</v>
      </c>
      <c r="C98">
        <v>5.0243679999999999E-2</v>
      </c>
      <c r="D98">
        <v>1.7335594999999999</v>
      </c>
    </row>
    <row r="99" spans="1:4" x14ac:dyDescent="0.35">
      <c r="A99">
        <v>457</v>
      </c>
      <c r="B99">
        <v>0.30888399999999999</v>
      </c>
      <c r="C99">
        <v>5.2573040000000001E-2</v>
      </c>
      <c r="D99">
        <v>1.7208581000000001</v>
      </c>
    </row>
    <row r="100" spans="1:4" x14ac:dyDescent="0.35">
      <c r="A100">
        <v>458</v>
      </c>
      <c r="B100">
        <v>0.30329040000000002</v>
      </c>
      <c r="C100">
        <v>5.4980559999999998E-2</v>
      </c>
      <c r="D100">
        <v>1.7059369</v>
      </c>
    </row>
    <row r="101" spans="1:4" x14ac:dyDescent="0.35">
      <c r="A101">
        <v>459</v>
      </c>
      <c r="B101">
        <v>0.29725790000000002</v>
      </c>
      <c r="C101">
        <v>5.7458719999999998E-2</v>
      </c>
      <c r="D101">
        <v>1.6887372</v>
      </c>
    </row>
    <row r="102" spans="1:4" x14ac:dyDescent="0.35">
      <c r="A102">
        <v>460</v>
      </c>
      <c r="B102">
        <v>0.2908</v>
      </c>
      <c r="C102">
        <v>0.06</v>
      </c>
      <c r="D102">
        <v>1.6692</v>
      </c>
    </row>
    <row r="103" spans="1:4" x14ac:dyDescent="0.35">
      <c r="A103">
        <v>461</v>
      </c>
      <c r="B103">
        <v>0.2839701</v>
      </c>
      <c r="C103">
        <v>6.2601970000000007E-2</v>
      </c>
      <c r="D103">
        <v>1.6475287000000001</v>
      </c>
    </row>
    <row r="104" spans="1:4" x14ac:dyDescent="0.35">
      <c r="A104">
        <v>462</v>
      </c>
      <c r="B104">
        <v>0.27672140000000001</v>
      </c>
      <c r="C104">
        <v>6.5277520000000006E-2</v>
      </c>
      <c r="D104">
        <v>1.6234127</v>
      </c>
    </row>
    <row r="105" spans="1:4" x14ac:dyDescent="0.35">
      <c r="A105">
        <v>463</v>
      </c>
      <c r="B105">
        <v>0.26891779999999998</v>
      </c>
      <c r="C105">
        <v>6.8042080000000005E-2</v>
      </c>
      <c r="D105">
        <v>1.5960223</v>
      </c>
    </row>
    <row r="106" spans="1:4" x14ac:dyDescent="0.35">
      <c r="A106">
        <v>464</v>
      </c>
      <c r="B106">
        <v>0.26042270000000001</v>
      </c>
      <c r="C106">
        <v>7.0911089999999996E-2</v>
      </c>
      <c r="D106">
        <v>1.5645279999999999</v>
      </c>
    </row>
    <row r="107" spans="1:4" x14ac:dyDescent="0.35">
      <c r="A107">
        <v>465</v>
      </c>
      <c r="B107">
        <v>0.25109999999999999</v>
      </c>
      <c r="C107">
        <v>7.3899999999999993E-2</v>
      </c>
      <c r="D107">
        <v>1.5281</v>
      </c>
    </row>
    <row r="108" spans="1:4" x14ac:dyDescent="0.35">
      <c r="A108">
        <v>466</v>
      </c>
      <c r="B108">
        <v>0.24084749999999999</v>
      </c>
      <c r="C108">
        <v>7.7016000000000001E-2</v>
      </c>
      <c r="D108">
        <v>1.4861114</v>
      </c>
    </row>
    <row r="109" spans="1:4" x14ac:dyDescent="0.35">
      <c r="A109">
        <v>467</v>
      </c>
      <c r="B109">
        <v>0.22985120000000001</v>
      </c>
      <c r="C109">
        <v>8.0266400000000002E-2</v>
      </c>
      <c r="D109">
        <v>1.4395214999999999</v>
      </c>
    </row>
    <row r="110" spans="1:4" x14ac:dyDescent="0.35">
      <c r="A110">
        <v>468</v>
      </c>
      <c r="B110">
        <v>0.2184072</v>
      </c>
      <c r="C110">
        <v>8.36668E-2</v>
      </c>
      <c r="D110">
        <v>1.3898798999999999</v>
      </c>
    </row>
    <row r="111" spans="1:4" x14ac:dyDescent="0.35">
      <c r="A111">
        <v>469</v>
      </c>
      <c r="B111">
        <v>0.20681150000000001</v>
      </c>
      <c r="C111">
        <v>8.7232799999999999E-2</v>
      </c>
      <c r="D111">
        <v>1.3387362</v>
      </c>
    </row>
    <row r="112" spans="1:4" x14ac:dyDescent="0.35">
      <c r="A112">
        <v>470</v>
      </c>
      <c r="B112">
        <v>0.19536000000000001</v>
      </c>
      <c r="C112">
        <v>9.0980000000000005E-2</v>
      </c>
      <c r="D112">
        <v>1.2876399999999999</v>
      </c>
    </row>
    <row r="113" spans="1:4" x14ac:dyDescent="0.35">
      <c r="A113">
        <v>471</v>
      </c>
      <c r="B113">
        <v>0.18421360000000001</v>
      </c>
      <c r="C113">
        <v>9.4917550000000003E-2</v>
      </c>
      <c r="D113">
        <v>1.2374223</v>
      </c>
    </row>
    <row r="114" spans="1:4" x14ac:dyDescent="0.35">
      <c r="A114">
        <v>472</v>
      </c>
      <c r="B114">
        <v>0.17332729999999999</v>
      </c>
      <c r="C114">
        <v>9.9045839999999996E-2</v>
      </c>
      <c r="D114">
        <v>1.1878242999999999</v>
      </c>
    </row>
    <row r="115" spans="1:4" x14ac:dyDescent="0.35">
      <c r="A115">
        <v>473</v>
      </c>
      <c r="B115">
        <v>0.1626881</v>
      </c>
      <c r="C115">
        <v>0.1033674</v>
      </c>
      <c r="D115">
        <v>1.1387611</v>
      </c>
    </row>
    <row r="116" spans="1:4" x14ac:dyDescent="0.35">
      <c r="A116">
        <v>474</v>
      </c>
      <c r="B116">
        <v>0.15228330000000001</v>
      </c>
      <c r="C116">
        <v>0.1078846</v>
      </c>
      <c r="D116">
        <v>1.0901479999999999</v>
      </c>
    </row>
    <row r="117" spans="1:4" x14ac:dyDescent="0.35">
      <c r="A117">
        <v>475</v>
      </c>
      <c r="B117">
        <v>0.1421</v>
      </c>
      <c r="C117">
        <v>0.11260000000000001</v>
      </c>
      <c r="D117">
        <v>1.0419</v>
      </c>
    </row>
    <row r="118" spans="1:4" x14ac:dyDescent="0.35">
      <c r="A118">
        <v>476</v>
      </c>
      <c r="B118">
        <v>0.13217860000000001</v>
      </c>
      <c r="C118">
        <v>0.117532</v>
      </c>
      <c r="D118">
        <v>0.99419760000000001</v>
      </c>
    </row>
    <row r="119" spans="1:4" x14ac:dyDescent="0.35">
      <c r="A119">
        <v>477</v>
      </c>
      <c r="B119">
        <v>0.1225696</v>
      </c>
      <c r="C119">
        <v>0.1226744</v>
      </c>
      <c r="D119">
        <v>0.9473473</v>
      </c>
    </row>
    <row r="120" spans="1:4" x14ac:dyDescent="0.35">
      <c r="A120">
        <v>478</v>
      </c>
      <c r="B120">
        <v>0.11327520000000001</v>
      </c>
      <c r="C120">
        <v>0.12799279999999999</v>
      </c>
      <c r="D120">
        <v>0.90145310000000001</v>
      </c>
    </row>
    <row r="121" spans="1:4" x14ac:dyDescent="0.35">
      <c r="A121">
        <v>479</v>
      </c>
      <c r="B121">
        <v>0.1042979</v>
      </c>
      <c r="C121">
        <v>0.13345280000000001</v>
      </c>
      <c r="D121">
        <v>0.85661929999999997</v>
      </c>
    </row>
    <row r="122" spans="1:4" x14ac:dyDescent="0.35">
      <c r="A122">
        <v>480</v>
      </c>
      <c r="B122">
        <v>9.5640000000000003E-2</v>
      </c>
      <c r="C122">
        <v>0.13902</v>
      </c>
      <c r="D122">
        <v>0.81295010000000001</v>
      </c>
    </row>
    <row r="123" spans="1:4" x14ac:dyDescent="0.35">
      <c r="A123">
        <v>481</v>
      </c>
      <c r="B123">
        <v>8.7299550000000004E-2</v>
      </c>
      <c r="C123">
        <v>0.14467640000000001</v>
      </c>
      <c r="D123">
        <v>0.77051729999999996</v>
      </c>
    </row>
    <row r="124" spans="1:4" x14ac:dyDescent="0.35">
      <c r="A124">
        <v>482</v>
      </c>
      <c r="B124">
        <v>7.9308039999999996E-2</v>
      </c>
      <c r="C124">
        <v>0.1504693</v>
      </c>
      <c r="D124">
        <v>0.7294448</v>
      </c>
    </row>
    <row r="125" spans="1:4" x14ac:dyDescent="0.35">
      <c r="A125">
        <v>483</v>
      </c>
      <c r="B125">
        <v>7.1717760000000005E-2</v>
      </c>
      <c r="C125">
        <v>0.15646189999999999</v>
      </c>
      <c r="D125">
        <v>0.68991360000000002</v>
      </c>
    </row>
    <row r="126" spans="1:4" x14ac:dyDescent="0.35">
      <c r="A126">
        <v>484</v>
      </c>
      <c r="B126">
        <v>6.4580990000000005E-2</v>
      </c>
      <c r="C126">
        <v>0.16271769999999999</v>
      </c>
      <c r="D126">
        <v>0.65210489999999999</v>
      </c>
    </row>
    <row r="127" spans="1:4" x14ac:dyDescent="0.35">
      <c r="A127">
        <v>485</v>
      </c>
      <c r="B127">
        <v>5.7950010000000003E-2</v>
      </c>
      <c r="C127">
        <v>0.16930000000000001</v>
      </c>
      <c r="D127">
        <v>0.61619999999999997</v>
      </c>
    </row>
    <row r="128" spans="1:4" x14ac:dyDescent="0.35">
      <c r="A128">
        <v>486</v>
      </c>
      <c r="B128">
        <v>5.1862110000000003E-2</v>
      </c>
      <c r="C128">
        <v>0.17624310000000001</v>
      </c>
      <c r="D128">
        <v>0.58232859999999997</v>
      </c>
    </row>
    <row r="129" spans="1:4" x14ac:dyDescent="0.35">
      <c r="A129">
        <v>487</v>
      </c>
      <c r="B129">
        <v>4.628152E-2</v>
      </c>
      <c r="C129">
        <v>0.1835581</v>
      </c>
      <c r="D129">
        <v>0.55041620000000002</v>
      </c>
    </row>
    <row r="130" spans="1:4" x14ac:dyDescent="0.35">
      <c r="A130">
        <v>488</v>
      </c>
      <c r="B130">
        <v>4.1150880000000001E-2</v>
      </c>
      <c r="C130">
        <v>0.19127350000000001</v>
      </c>
      <c r="D130">
        <v>0.52033759999999996</v>
      </c>
    </row>
    <row r="131" spans="1:4" x14ac:dyDescent="0.35">
      <c r="A131">
        <v>489</v>
      </c>
      <c r="B131">
        <v>3.641283E-2</v>
      </c>
      <c r="C131">
        <v>0.19941800000000001</v>
      </c>
      <c r="D131">
        <v>0.4919673</v>
      </c>
    </row>
    <row r="132" spans="1:4" x14ac:dyDescent="0.35">
      <c r="A132">
        <v>490</v>
      </c>
      <c r="B132">
        <v>3.2009999999999997E-2</v>
      </c>
      <c r="C132">
        <v>0.20802000000000001</v>
      </c>
      <c r="D132">
        <v>0.46517999999999998</v>
      </c>
    </row>
    <row r="133" spans="1:4" x14ac:dyDescent="0.35">
      <c r="A133">
        <v>491</v>
      </c>
      <c r="B133">
        <v>2.79172E-2</v>
      </c>
      <c r="C133">
        <v>0.2171199</v>
      </c>
      <c r="D133">
        <v>0.4399246</v>
      </c>
    </row>
    <row r="134" spans="1:4" x14ac:dyDescent="0.35">
      <c r="A134">
        <v>492</v>
      </c>
      <c r="B134">
        <v>2.41444E-2</v>
      </c>
      <c r="C134">
        <v>0.22673450000000001</v>
      </c>
      <c r="D134">
        <v>0.41618359999999999</v>
      </c>
    </row>
    <row r="135" spans="1:4" x14ac:dyDescent="0.35">
      <c r="A135">
        <v>493</v>
      </c>
      <c r="B135">
        <v>2.0687000000000001E-2</v>
      </c>
      <c r="C135">
        <v>0.23685709999999999</v>
      </c>
      <c r="D135">
        <v>0.39388220000000002</v>
      </c>
    </row>
    <row r="136" spans="1:4" x14ac:dyDescent="0.35">
      <c r="A136">
        <v>494</v>
      </c>
      <c r="B136">
        <v>1.7540400000000001E-2</v>
      </c>
      <c r="C136">
        <v>0.24748120000000001</v>
      </c>
      <c r="D136">
        <v>0.3729459</v>
      </c>
    </row>
    <row r="137" spans="1:4" x14ac:dyDescent="0.35">
      <c r="A137">
        <v>495</v>
      </c>
      <c r="B137">
        <v>1.47E-2</v>
      </c>
      <c r="C137">
        <v>0.2586</v>
      </c>
      <c r="D137">
        <v>0.3533</v>
      </c>
    </row>
    <row r="138" spans="1:4" x14ac:dyDescent="0.35">
      <c r="A138">
        <v>496</v>
      </c>
      <c r="B138">
        <v>1.216179E-2</v>
      </c>
      <c r="C138">
        <v>0.27018490000000001</v>
      </c>
      <c r="D138">
        <v>0.33485779999999998</v>
      </c>
    </row>
    <row r="139" spans="1:4" x14ac:dyDescent="0.35">
      <c r="A139">
        <v>497</v>
      </c>
      <c r="B139">
        <v>9.9199600000000002E-3</v>
      </c>
      <c r="C139">
        <v>0.28229389999999999</v>
      </c>
      <c r="D139">
        <v>0.3175521</v>
      </c>
    </row>
    <row r="140" spans="1:4" x14ac:dyDescent="0.35">
      <c r="A140">
        <v>498</v>
      </c>
      <c r="B140">
        <v>7.9672400000000004E-3</v>
      </c>
      <c r="C140">
        <v>0.29505049999999999</v>
      </c>
      <c r="D140">
        <v>0.30133749999999998</v>
      </c>
    </row>
    <row r="141" spans="1:4" x14ac:dyDescent="0.35">
      <c r="A141">
        <v>499</v>
      </c>
      <c r="B141">
        <v>6.2963460000000004E-3</v>
      </c>
      <c r="C141">
        <v>0.30857800000000002</v>
      </c>
      <c r="D141">
        <v>0.2861686</v>
      </c>
    </row>
    <row r="142" spans="1:4" x14ac:dyDescent="0.35">
      <c r="A142">
        <v>500</v>
      </c>
      <c r="B142">
        <v>4.8999999999999998E-3</v>
      </c>
      <c r="C142">
        <v>0.32300000000000001</v>
      </c>
      <c r="D142">
        <v>0.27200000000000002</v>
      </c>
    </row>
    <row r="143" spans="1:4" x14ac:dyDescent="0.35">
      <c r="A143">
        <v>501</v>
      </c>
      <c r="B143">
        <v>3.777173E-3</v>
      </c>
      <c r="C143">
        <v>0.33840209999999998</v>
      </c>
      <c r="D143">
        <v>0.25881710000000002</v>
      </c>
    </row>
    <row r="144" spans="1:4" x14ac:dyDescent="0.35">
      <c r="A144">
        <v>502</v>
      </c>
      <c r="B144">
        <v>2.94532E-3</v>
      </c>
      <c r="C144">
        <v>0.3546858</v>
      </c>
      <c r="D144">
        <v>0.2464838</v>
      </c>
    </row>
    <row r="145" spans="1:4" x14ac:dyDescent="0.35">
      <c r="A145">
        <v>503</v>
      </c>
      <c r="B145">
        <v>2.4248799999999999E-3</v>
      </c>
      <c r="C145">
        <v>0.37169859999999999</v>
      </c>
      <c r="D145">
        <v>0.2347718</v>
      </c>
    </row>
    <row r="146" spans="1:4" x14ac:dyDescent="0.35">
      <c r="A146">
        <v>504</v>
      </c>
      <c r="B146">
        <v>2.2362929999999999E-3</v>
      </c>
      <c r="C146">
        <v>0.38928750000000001</v>
      </c>
      <c r="D146">
        <v>0.22345329999999999</v>
      </c>
    </row>
    <row r="147" spans="1:4" x14ac:dyDescent="0.35">
      <c r="A147">
        <v>505</v>
      </c>
      <c r="B147">
        <v>2.3999999999999998E-3</v>
      </c>
      <c r="C147">
        <v>0.4073</v>
      </c>
      <c r="D147">
        <v>0.21229999999999999</v>
      </c>
    </row>
    <row r="148" spans="1:4" x14ac:dyDescent="0.35">
      <c r="A148">
        <v>506</v>
      </c>
      <c r="B148">
        <v>2.92552E-3</v>
      </c>
      <c r="C148">
        <v>0.42562990000000001</v>
      </c>
      <c r="D148">
        <v>0.20116919999999999</v>
      </c>
    </row>
    <row r="149" spans="1:4" x14ac:dyDescent="0.35">
      <c r="A149">
        <v>507</v>
      </c>
      <c r="B149">
        <v>3.8365600000000001E-3</v>
      </c>
      <c r="C149">
        <v>0.44430960000000003</v>
      </c>
      <c r="D149">
        <v>0.1901196</v>
      </c>
    </row>
    <row r="150" spans="1:4" x14ac:dyDescent="0.35">
      <c r="A150">
        <v>508</v>
      </c>
      <c r="B150">
        <v>5.17484E-3</v>
      </c>
      <c r="C150">
        <v>0.46339439999999998</v>
      </c>
      <c r="D150">
        <v>0.17922540000000001</v>
      </c>
    </row>
    <row r="151" spans="1:4" x14ac:dyDescent="0.35">
      <c r="A151">
        <v>509</v>
      </c>
      <c r="B151">
        <v>6.9820799999999999E-3</v>
      </c>
      <c r="C151">
        <v>0.48293950000000002</v>
      </c>
      <c r="D151">
        <v>0.16856080000000001</v>
      </c>
    </row>
    <row r="152" spans="1:4" x14ac:dyDescent="0.35">
      <c r="A152">
        <v>510</v>
      </c>
      <c r="B152">
        <v>9.2999999999999992E-3</v>
      </c>
      <c r="C152">
        <v>0.503</v>
      </c>
      <c r="D152">
        <v>0.15820000000000001</v>
      </c>
    </row>
    <row r="153" spans="1:4" x14ac:dyDescent="0.35">
      <c r="A153">
        <v>511</v>
      </c>
      <c r="B153">
        <v>1.2149490000000001E-2</v>
      </c>
      <c r="C153">
        <v>0.52356930000000002</v>
      </c>
      <c r="D153">
        <v>0.1481383</v>
      </c>
    </row>
    <row r="154" spans="1:4" x14ac:dyDescent="0.35">
      <c r="A154">
        <v>512</v>
      </c>
      <c r="B154">
        <v>1.553588E-2</v>
      </c>
      <c r="C154">
        <v>0.544512</v>
      </c>
      <c r="D154">
        <v>0.13837579999999999</v>
      </c>
    </row>
    <row r="155" spans="1:4" x14ac:dyDescent="0.35">
      <c r="A155">
        <v>513</v>
      </c>
      <c r="B155">
        <v>1.9477520000000002E-2</v>
      </c>
      <c r="C155">
        <v>0.56569000000000003</v>
      </c>
      <c r="D155">
        <v>0.1289942</v>
      </c>
    </row>
    <row r="156" spans="1:4" x14ac:dyDescent="0.35">
      <c r="A156">
        <v>514</v>
      </c>
      <c r="B156">
        <v>2.399277E-2</v>
      </c>
      <c r="C156">
        <v>0.58696530000000002</v>
      </c>
      <c r="D156">
        <v>0.1200751</v>
      </c>
    </row>
    <row r="157" spans="1:4" x14ac:dyDescent="0.35">
      <c r="A157">
        <v>515</v>
      </c>
      <c r="B157">
        <v>2.9100000000000001E-2</v>
      </c>
      <c r="C157">
        <v>0.60819999999999996</v>
      </c>
      <c r="D157">
        <v>0.11169999999999999</v>
      </c>
    </row>
    <row r="158" spans="1:4" x14ac:dyDescent="0.35">
      <c r="A158">
        <v>516</v>
      </c>
      <c r="B158">
        <v>3.4814850000000001E-2</v>
      </c>
      <c r="C158">
        <v>0.62934559999999995</v>
      </c>
      <c r="D158">
        <v>0.10390480000000001</v>
      </c>
    </row>
    <row r="159" spans="1:4" x14ac:dyDescent="0.35">
      <c r="A159">
        <v>517</v>
      </c>
      <c r="B159">
        <v>4.1120160000000003E-2</v>
      </c>
      <c r="C159">
        <v>0.65030679999999996</v>
      </c>
      <c r="D159">
        <v>9.666748E-2</v>
      </c>
    </row>
    <row r="160" spans="1:4" x14ac:dyDescent="0.35">
      <c r="A160">
        <v>518</v>
      </c>
      <c r="B160">
        <v>4.798504E-2</v>
      </c>
      <c r="C160">
        <v>0.6708752</v>
      </c>
      <c r="D160">
        <v>8.9982720000000002E-2</v>
      </c>
    </row>
    <row r="161" spans="1:4" x14ac:dyDescent="0.35">
      <c r="A161">
        <v>519</v>
      </c>
      <c r="B161">
        <v>5.5378610000000002E-2</v>
      </c>
      <c r="C161">
        <v>0.69084239999999997</v>
      </c>
      <c r="D161">
        <v>8.3845310000000006E-2</v>
      </c>
    </row>
    <row r="162" spans="1:4" x14ac:dyDescent="0.35">
      <c r="A162">
        <v>520</v>
      </c>
      <c r="B162">
        <v>6.3270000000000007E-2</v>
      </c>
      <c r="C162">
        <v>0.71</v>
      </c>
      <c r="D162">
        <v>7.8249990000000005E-2</v>
      </c>
    </row>
    <row r="163" spans="1:4" x14ac:dyDescent="0.35">
      <c r="A163">
        <v>521</v>
      </c>
      <c r="B163">
        <v>7.1635009999999999E-2</v>
      </c>
      <c r="C163">
        <v>0.72818519999999998</v>
      </c>
      <c r="D163">
        <v>7.3208990000000002E-2</v>
      </c>
    </row>
    <row r="164" spans="1:4" x14ac:dyDescent="0.35">
      <c r="A164">
        <v>522</v>
      </c>
      <c r="B164">
        <v>8.0462240000000004E-2</v>
      </c>
      <c r="C164">
        <v>0.7454636</v>
      </c>
      <c r="D164">
        <v>6.8678160000000002E-2</v>
      </c>
    </row>
    <row r="165" spans="1:4" x14ac:dyDescent="0.35">
      <c r="A165">
        <v>523</v>
      </c>
      <c r="B165">
        <v>8.9739959999999994E-2</v>
      </c>
      <c r="C165">
        <v>0.76196940000000002</v>
      </c>
      <c r="D165">
        <v>6.4567840000000001E-2</v>
      </c>
    </row>
    <row r="166" spans="1:4" x14ac:dyDescent="0.35">
      <c r="A166">
        <v>524</v>
      </c>
      <c r="B166">
        <v>9.9456450000000002E-2</v>
      </c>
      <c r="C166">
        <v>0.77783679999999999</v>
      </c>
      <c r="D166">
        <v>6.0788349999999998E-2</v>
      </c>
    </row>
    <row r="167" spans="1:4" x14ac:dyDescent="0.35">
      <c r="A167">
        <v>525</v>
      </c>
      <c r="B167">
        <v>0.1096</v>
      </c>
      <c r="C167">
        <v>0.79320000000000002</v>
      </c>
      <c r="D167">
        <v>5.7250009999999997E-2</v>
      </c>
    </row>
    <row r="168" spans="1:4" x14ac:dyDescent="0.35">
      <c r="A168">
        <v>526</v>
      </c>
      <c r="B168">
        <v>0.12016739999999999</v>
      </c>
      <c r="C168">
        <v>0.80811040000000001</v>
      </c>
      <c r="D168">
        <v>5.3904349999999997E-2</v>
      </c>
    </row>
    <row r="169" spans="1:4" x14ac:dyDescent="0.35">
      <c r="A169">
        <v>527</v>
      </c>
      <c r="B169">
        <v>0.13111449999999999</v>
      </c>
      <c r="C169">
        <v>0.82249620000000001</v>
      </c>
      <c r="D169">
        <v>5.0746640000000003E-2</v>
      </c>
    </row>
    <row r="170" spans="1:4" x14ac:dyDescent="0.35">
      <c r="A170">
        <v>528</v>
      </c>
      <c r="B170">
        <v>0.14236789999999999</v>
      </c>
      <c r="C170">
        <v>0.83630680000000002</v>
      </c>
      <c r="D170">
        <v>4.7752759999999998E-2</v>
      </c>
    </row>
    <row r="171" spans="1:4" x14ac:dyDescent="0.35">
      <c r="A171">
        <v>529</v>
      </c>
      <c r="B171">
        <v>0.1538542</v>
      </c>
      <c r="C171">
        <v>0.84949160000000001</v>
      </c>
      <c r="D171">
        <v>4.4898590000000002E-2</v>
      </c>
    </row>
    <row r="172" spans="1:4" x14ac:dyDescent="0.35">
      <c r="A172">
        <v>530</v>
      </c>
      <c r="B172">
        <v>0.16550000000000001</v>
      </c>
      <c r="C172">
        <v>0.86199999999999999</v>
      </c>
      <c r="D172">
        <v>4.2160000000000003E-2</v>
      </c>
    </row>
    <row r="173" spans="1:4" x14ac:dyDescent="0.35">
      <c r="A173">
        <v>531</v>
      </c>
      <c r="B173">
        <v>0.1772571</v>
      </c>
      <c r="C173">
        <v>0.8738108</v>
      </c>
      <c r="D173">
        <v>3.9507279999999999E-2</v>
      </c>
    </row>
    <row r="174" spans="1:4" x14ac:dyDescent="0.35">
      <c r="A174">
        <v>532</v>
      </c>
      <c r="B174">
        <v>0.18914</v>
      </c>
      <c r="C174">
        <v>0.88496240000000004</v>
      </c>
      <c r="D174">
        <v>3.6935639999999999E-2</v>
      </c>
    </row>
    <row r="175" spans="1:4" x14ac:dyDescent="0.35">
      <c r="A175">
        <v>533</v>
      </c>
      <c r="B175">
        <v>0.2011694</v>
      </c>
      <c r="C175">
        <v>0.8954936</v>
      </c>
      <c r="D175">
        <v>3.445836E-2</v>
      </c>
    </row>
    <row r="176" spans="1:4" x14ac:dyDescent="0.35">
      <c r="A176">
        <v>534</v>
      </c>
      <c r="B176">
        <v>0.21336579999999999</v>
      </c>
      <c r="C176">
        <v>0.9054432</v>
      </c>
      <c r="D176">
        <v>3.2088720000000001E-2</v>
      </c>
    </row>
    <row r="177" spans="1:4" x14ac:dyDescent="0.35">
      <c r="A177">
        <v>535</v>
      </c>
      <c r="B177">
        <v>0.2257499</v>
      </c>
      <c r="C177">
        <v>0.9148501</v>
      </c>
      <c r="D177">
        <v>2.9839999999999998E-2</v>
      </c>
    </row>
    <row r="178" spans="1:4" x14ac:dyDescent="0.35">
      <c r="A178">
        <v>536</v>
      </c>
      <c r="B178">
        <v>0.2383209</v>
      </c>
      <c r="C178">
        <v>0.92373479999999997</v>
      </c>
      <c r="D178">
        <v>2.771181E-2</v>
      </c>
    </row>
    <row r="179" spans="1:4" x14ac:dyDescent="0.35">
      <c r="A179">
        <v>537</v>
      </c>
      <c r="B179">
        <v>0.25106679999999998</v>
      </c>
      <c r="C179">
        <v>0.93209240000000004</v>
      </c>
      <c r="D179">
        <v>2.5694439999999999E-2</v>
      </c>
    </row>
    <row r="180" spans="1:4" x14ac:dyDescent="0.35">
      <c r="A180">
        <v>538</v>
      </c>
      <c r="B180">
        <v>0.26399220000000001</v>
      </c>
      <c r="C180">
        <v>0.93992260000000005</v>
      </c>
      <c r="D180">
        <v>2.3787160000000002E-2</v>
      </c>
    </row>
    <row r="181" spans="1:4" x14ac:dyDescent="0.35">
      <c r="A181">
        <v>539</v>
      </c>
      <c r="B181">
        <v>0.27710170000000001</v>
      </c>
      <c r="C181">
        <v>0.94722519999999999</v>
      </c>
      <c r="D181">
        <v>2.1989249999999998E-2</v>
      </c>
    </row>
    <row r="182" spans="1:4" x14ac:dyDescent="0.35">
      <c r="A182">
        <v>540</v>
      </c>
      <c r="B182">
        <v>0.29039999999999999</v>
      </c>
      <c r="C182">
        <v>0.95399999999999996</v>
      </c>
      <c r="D182">
        <v>2.0299999999999999E-2</v>
      </c>
    </row>
    <row r="183" spans="1:4" x14ac:dyDescent="0.35">
      <c r="A183">
        <v>541</v>
      </c>
      <c r="B183">
        <v>0.30389119999999997</v>
      </c>
      <c r="C183">
        <v>0.96025609999999995</v>
      </c>
      <c r="D183">
        <v>1.871805E-2</v>
      </c>
    </row>
    <row r="184" spans="1:4" x14ac:dyDescent="0.35">
      <c r="A184">
        <v>542</v>
      </c>
      <c r="B184">
        <v>0.31757259999999998</v>
      </c>
      <c r="C184">
        <v>0.96600739999999996</v>
      </c>
      <c r="D184">
        <v>1.724036E-2</v>
      </c>
    </row>
    <row r="185" spans="1:4" x14ac:dyDescent="0.35">
      <c r="A185">
        <v>543</v>
      </c>
      <c r="B185">
        <v>0.33143840000000002</v>
      </c>
      <c r="C185">
        <v>0.97126060000000003</v>
      </c>
      <c r="D185">
        <v>1.5863639999999998E-2</v>
      </c>
    </row>
    <row r="186" spans="1:4" x14ac:dyDescent="0.35">
      <c r="A186">
        <v>544</v>
      </c>
      <c r="B186">
        <v>0.34548279999999998</v>
      </c>
      <c r="C186">
        <v>0.97602250000000002</v>
      </c>
      <c r="D186">
        <v>1.458461E-2</v>
      </c>
    </row>
    <row r="187" spans="1:4" x14ac:dyDescent="0.35">
      <c r="A187">
        <v>545</v>
      </c>
      <c r="B187">
        <v>0.35970000000000002</v>
      </c>
      <c r="C187">
        <v>0.98029999999999995</v>
      </c>
      <c r="D187">
        <v>1.34E-2</v>
      </c>
    </row>
    <row r="188" spans="1:4" x14ac:dyDescent="0.35">
      <c r="A188">
        <v>546</v>
      </c>
      <c r="B188">
        <v>0.37408390000000002</v>
      </c>
      <c r="C188">
        <v>0.98409239999999998</v>
      </c>
      <c r="D188">
        <v>1.2307230000000001E-2</v>
      </c>
    </row>
    <row r="189" spans="1:4" x14ac:dyDescent="0.35">
      <c r="A189">
        <v>547</v>
      </c>
      <c r="B189">
        <v>0.38863959999999997</v>
      </c>
      <c r="C189">
        <v>0.98741820000000002</v>
      </c>
      <c r="D189">
        <v>1.130188E-2</v>
      </c>
    </row>
    <row r="190" spans="1:4" x14ac:dyDescent="0.35">
      <c r="A190">
        <v>548</v>
      </c>
      <c r="B190">
        <v>0.40337840000000003</v>
      </c>
      <c r="C190">
        <v>0.99031279999999999</v>
      </c>
      <c r="D190">
        <v>1.0377920000000001E-2</v>
      </c>
    </row>
    <row r="191" spans="1:4" x14ac:dyDescent="0.35">
      <c r="A191">
        <v>549</v>
      </c>
      <c r="B191">
        <v>0.4183115</v>
      </c>
      <c r="C191">
        <v>0.99281160000000002</v>
      </c>
      <c r="D191">
        <v>9.5293059999999995E-3</v>
      </c>
    </row>
    <row r="192" spans="1:4" x14ac:dyDescent="0.35">
      <c r="A192">
        <v>550</v>
      </c>
      <c r="B192">
        <v>0.4334499</v>
      </c>
      <c r="C192">
        <v>0.99495009999999995</v>
      </c>
      <c r="D192">
        <v>8.7499989999999996E-3</v>
      </c>
    </row>
    <row r="193" spans="1:4" x14ac:dyDescent="0.35">
      <c r="A193">
        <v>551</v>
      </c>
      <c r="B193">
        <v>0.44879530000000001</v>
      </c>
      <c r="C193">
        <v>0.99671080000000001</v>
      </c>
      <c r="D193">
        <v>8.0351999999999993E-3</v>
      </c>
    </row>
    <row r="194" spans="1:4" x14ac:dyDescent="0.35">
      <c r="A194">
        <v>552</v>
      </c>
      <c r="B194">
        <v>0.46433600000000003</v>
      </c>
      <c r="C194">
        <v>0.99809829999999999</v>
      </c>
      <c r="D194">
        <v>7.3816000000000003E-3</v>
      </c>
    </row>
    <row r="195" spans="1:4" x14ac:dyDescent="0.35">
      <c r="A195">
        <v>553</v>
      </c>
      <c r="B195">
        <v>0.48006399999999999</v>
      </c>
      <c r="C195">
        <v>0.999112</v>
      </c>
      <c r="D195">
        <v>6.7853999999999996E-3</v>
      </c>
    </row>
    <row r="196" spans="1:4" x14ac:dyDescent="0.35">
      <c r="A196">
        <v>554</v>
      </c>
      <c r="B196">
        <v>0.4959713</v>
      </c>
      <c r="C196">
        <v>0.99974819999999998</v>
      </c>
      <c r="D196">
        <v>6.2427999999999997E-3</v>
      </c>
    </row>
    <row r="197" spans="1:4" x14ac:dyDescent="0.35">
      <c r="A197">
        <v>555</v>
      </c>
      <c r="B197">
        <v>0.51205009999999995</v>
      </c>
      <c r="C197">
        <v>1</v>
      </c>
      <c r="D197">
        <v>5.7499990000000004E-3</v>
      </c>
    </row>
    <row r="198" spans="1:4" x14ac:dyDescent="0.35">
      <c r="A198">
        <v>556</v>
      </c>
      <c r="B198">
        <v>0.52829590000000004</v>
      </c>
      <c r="C198">
        <v>0.99985670000000004</v>
      </c>
      <c r="D198">
        <v>5.3036000000000003E-3</v>
      </c>
    </row>
    <row r="199" spans="1:4" x14ac:dyDescent="0.35">
      <c r="A199">
        <v>557</v>
      </c>
      <c r="B199">
        <v>0.54469160000000005</v>
      </c>
      <c r="C199">
        <v>0.99930459999999999</v>
      </c>
      <c r="D199">
        <v>4.8998000000000002E-3</v>
      </c>
    </row>
    <row r="200" spans="1:4" x14ac:dyDescent="0.35">
      <c r="A200">
        <v>558</v>
      </c>
      <c r="B200">
        <v>0.56120939999999997</v>
      </c>
      <c r="C200">
        <v>0.99832549999999998</v>
      </c>
      <c r="D200">
        <v>4.5342000000000004E-3</v>
      </c>
    </row>
    <row r="201" spans="1:4" x14ac:dyDescent="0.35">
      <c r="A201">
        <v>559</v>
      </c>
      <c r="B201">
        <v>0.57782149999999999</v>
      </c>
      <c r="C201">
        <v>0.99689870000000003</v>
      </c>
      <c r="D201">
        <v>4.2024000000000002E-3</v>
      </c>
    </row>
    <row r="202" spans="1:4" x14ac:dyDescent="0.35">
      <c r="A202">
        <v>560</v>
      </c>
      <c r="B202">
        <v>0.59450000000000003</v>
      </c>
      <c r="C202">
        <v>0.995</v>
      </c>
      <c r="D202">
        <v>3.8999999999999998E-3</v>
      </c>
    </row>
    <row r="203" spans="1:4" x14ac:dyDescent="0.35">
      <c r="A203">
        <v>561</v>
      </c>
      <c r="B203">
        <v>0.61122089999999996</v>
      </c>
      <c r="C203">
        <v>0.9926005</v>
      </c>
      <c r="D203">
        <v>3.6232E-3</v>
      </c>
    </row>
    <row r="204" spans="1:4" x14ac:dyDescent="0.35">
      <c r="A204">
        <v>562</v>
      </c>
      <c r="B204">
        <v>0.62797579999999997</v>
      </c>
      <c r="C204">
        <v>0.98974260000000003</v>
      </c>
      <c r="D204">
        <v>3.3706000000000001E-3</v>
      </c>
    </row>
    <row r="205" spans="1:4" x14ac:dyDescent="0.35">
      <c r="A205">
        <v>563</v>
      </c>
      <c r="B205">
        <v>0.64476020000000001</v>
      </c>
      <c r="C205">
        <v>0.9864444</v>
      </c>
      <c r="D205">
        <v>3.1413999999999999E-3</v>
      </c>
    </row>
    <row r="206" spans="1:4" x14ac:dyDescent="0.35">
      <c r="A206">
        <v>564</v>
      </c>
      <c r="B206">
        <v>0.66156970000000004</v>
      </c>
      <c r="C206">
        <v>0.98272409999999999</v>
      </c>
      <c r="D206">
        <v>2.9348E-3</v>
      </c>
    </row>
    <row r="207" spans="1:4" x14ac:dyDescent="0.35">
      <c r="A207">
        <v>565</v>
      </c>
      <c r="B207">
        <v>0.6784</v>
      </c>
      <c r="C207">
        <v>0.97860000000000003</v>
      </c>
      <c r="D207">
        <v>2.7499989999999999E-3</v>
      </c>
    </row>
    <row r="208" spans="1:4" x14ac:dyDescent="0.35">
      <c r="A208">
        <v>566</v>
      </c>
      <c r="B208">
        <v>0.69523919999999995</v>
      </c>
      <c r="C208">
        <v>0.9740837</v>
      </c>
      <c r="D208">
        <v>2.5852000000000002E-3</v>
      </c>
    </row>
    <row r="209" spans="1:4" x14ac:dyDescent="0.35">
      <c r="A209">
        <v>567</v>
      </c>
      <c r="B209">
        <v>0.71205859999999999</v>
      </c>
      <c r="C209">
        <v>0.96917120000000001</v>
      </c>
      <c r="D209">
        <v>2.4386E-3</v>
      </c>
    </row>
    <row r="210" spans="1:4" x14ac:dyDescent="0.35">
      <c r="A210">
        <v>568</v>
      </c>
      <c r="B210">
        <v>0.72882840000000004</v>
      </c>
      <c r="C210">
        <v>0.96385679999999996</v>
      </c>
      <c r="D210">
        <v>2.3094000000000001E-3</v>
      </c>
    </row>
    <row r="211" spans="1:4" x14ac:dyDescent="0.35">
      <c r="A211">
        <v>569</v>
      </c>
      <c r="B211">
        <v>0.74551880000000004</v>
      </c>
      <c r="C211">
        <v>0.95813490000000001</v>
      </c>
      <c r="D211">
        <v>2.1968000000000001E-3</v>
      </c>
    </row>
    <row r="212" spans="1:4" x14ac:dyDescent="0.35">
      <c r="A212">
        <v>570</v>
      </c>
      <c r="B212">
        <v>0.7621</v>
      </c>
      <c r="C212">
        <v>0.95199999999999996</v>
      </c>
      <c r="D212">
        <v>2.0999999999999999E-3</v>
      </c>
    </row>
    <row r="213" spans="1:4" x14ac:dyDescent="0.35">
      <c r="A213">
        <v>571</v>
      </c>
      <c r="B213">
        <v>0.77854319999999999</v>
      </c>
      <c r="C213">
        <v>0.94545040000000002</v>
      </c>
      <c r="D213">
        <v>2.0177329999999999E-3</v>
      </c>
    </row>
    <row r="214" spans="1:4" x14ac:dyDescent="0.35">
      <c r="A214">
        <v>572</v>
      </c>
      <c r="B214">
        <v>0.79482560000000002</v>
      </c>
      <c r="C214">
        <v>0.93849919999999998</v>
      </c>
      <c r="D214">
        <v>1.9482E-3</v>
      </c>
    </row>
    <row r="215" spans="1:4" x14ac:dyDescent="0.35">
      <c r="A215">
        <v>573</v>
      </c>
      <c r="B215">
        <v>0.81092640000000005</v>
      </c>
      <c r="C215">
        <v>0.93116279999999996</v>
      </c>
      <c r="D215">
        <v>1.8898000000000001E-3</v>
      </c>
    </row>
    <row r="216" spans="1:4" x14ac:dyDescent="0.35">
      <c r="A216">
        <v>574</v>
      </c>
      <c r="B216">
        <v>0.82682480000000003</v>
      </c>
      <c r="C216">
        <v>0.92345759999999999</v>
      </c>
      <c r="D216">
        <v>1.8409329999999999E-3</v>
      </c>
    </row>
    <row r="217" spans="1:4" x14ac:dyDescent="0.35">
      <c r="A217">
        <v>575</v>
      </c>
      <c r="B217">
        <v>0.84250000000000003</v>
      </c>
      <c r="C217">
        <v>0.91539999999999999</v>
      </c>
      <c r="D217">
        <v>1.8E-3</v>
      </c>
    </row>
    <row r="218" spans="1:4" x14ac:dyDescent="0.35">
      <c r="A218">
        <v>576</v>
      </c>
      <c r="B218">
        <v>0.85793249999999999</v>
      </c>
      <c r="C218">
        <v>0.90700639999999999</v>
      </c>
      <c r="D218">
        <v>1.766267E-3</v>
      </c>
    </row>
    <row r="219" spans="1:4" x14ac:dyDescent="0.35">
      <c r="A219">
        <v>577</v>
      </c>
      <c r="B219">
        <v>0.87308160000000001</v>
      </c>
      <c r="C219">
        <v>0.8982772</v>
      </c>
      <c r="D219">
        <v>1.7378000000000001E-3</v>
      </c>
    </row>
    <row r="220" spans="1:4" x14ac:dyDescent="0.35">
      <c r="A220">
        <v>578</v>
      </c>
      <c r="B220">
        <v>0.88789439999999997</v>
      </c>
      <c r="C220">
        <v>0.88920480000000002</v>
      </c>
      <c r="D220">
        <v>1.7112E-3</v>
      </c>
    </row>
    <row r="221" spans="1:4" x14ac:dyDescent="0.35">
      <c r="A221">
        <v>579</v>
      </c>
      <c r="B221">
        <v>0.90231810000000001</v>
      </c>
      <c r="C221">
        <v>0.87978160000000005</v>
      </c>
      <c r="D221">
        <v>1.6830669999999999E-3</v>
      </c>
    </row>
    <row r="222" spans="1:4" x14ac:dyDescent="0.35">
      <c r="A222">
        <v>580</v>
      </c>
      <c r="B222">
        <v>0.9163</v>
      </c>
      <c r="C222">
        <v>0.87</v>
      </c>
      <c r="D222">
        <v>1.6500009999999999E-3</v>
      </c>
    </row>
    <row r="223" spans="1:4" x14ac:dyDescent="0.35">
      <c r="A223">
        <v>581</v>
      </c>
      <c r="B223">
        <v>0.9297995</v>
      </c>
      <c r="C223">
        <v>0.85986130000000005</v>
      </c>
      <c r="D223">
        <v>1.6101329999999999E-3</v>
      </c>
    </row>
    <row r="224" spans="1:4" x14ac:dyDescent="0.35">
      <c r="A224">
        <v>582</v>
      </c>
      <c r="B224">
        <v>0.94279840000000004</v>
      </c>
      <c r="C224">
        <v>0.84939200000000004</v>
      </c>
      <c r="D224">
        <v>1.5644000000000001E-3</v>
      </c>
    </row>
    <row r="225" spans="1:4" x14ac:dyDescent="0.35">
      <c r="A225">
        <v>583</v>
      </c>
      <c r="B225">
        <v>0.95527759999999995</v>
      </c>
      <c r="C225">
        <v>0.83862199999999998</v>
      </c>
      <c r="D225">
        <v>1.5135999999999999E-3</v>
      </c>
    </row>
    <row r="226" spans="1:4" x14ac:dyDescent="0.35">
      <c r="A226">
        <v>584</v>
      </c>
      <c r="B226">
        <v>0.96721789999999996</v>
      </c>
      <c r="C226">
        <v>0.82758129999999996</v>
      </c>
      <c r="D226">
        <v>1.4585329999999999E-3</v>
      </c>
    </row>
    <row r="227" spans="1:4" x14ac:dyDescent="0.35">
      <c r="A227">
        <v>585</v>
      </c>
      <c r="B227">
        <v>0.97860000000000003</v>
      </c>
      <c r="C227">
        <v>0.81630000000000003</v>
      </c>
      <c r="D227">
        <v>1.4E-3</v>
      </c>
    </row>
    <row r="228" spans="1:4" x14ac:dyDescent="0.35">
      <c r="A228">
        <v>586</v>
      </c>
      <c r="B228">
        <v>0.98938559999999998</v>
      </c>
      <c r="C228">
        <v>0.80479469999999997</v>
      </c>
      <c r="D228">
        <v>1.3366669999999999E-3</v>
      </c>
    </row>
    <row r="229" spans="1:4" x14ac:dyDescent="0.35">
      <c r="A229">
        <v>587</v>
      </c>
      <c r="B229">
        <v>0.99954880000000002</v>
      </c>
      <c r="C229">
        <v>0.79308199999999995</v>
      </c>
      <c r="D229">
        <v>1.2700000000000001E-3</v>
      </c>
    </row>
    <row r="230" spans="1:4" x14ac:dyDescent="0.35">
      <c r="A230">
        <v>588</v>
      </c>
      <c r="B230">
        <v>1.0090892</v>
      </c>
      <c r="C230">
        <v>0.781192</v>
      </c>
      <c r="D230">
        <v>1.2049999999999999E-3</v>
      </c>
    </row>
    <row r="231" spans="1:4" x14ac:dyDescent="0.35">
      <c r="A231">
        <v>589</v>
      </c>
      <c r="B231">
        <v>1.0180064</v>
      </c>
      <c r="C231">
        <v>0.76915469999999997</v>
      </c>
      <c r="D231">
        <v>1.1466670000000001E-3</v>
      </c>
    </row>
    <row r="232" spans="1:4" x14ac:dyDescent="0.35">
      <c r="A232">
        <v>590</v>
      </c>
      <c r="B232">
        <v>1.0263</v>
      </c>
      <c r="C232">
        <v>0.75700000000000001</v>
      </c>
      <c r="D232">
        <v>1.1000000000000001E-3</v>
      </c>
    </row>
    <row r="233" spans="1:4" x14ac:dyDescent="0.35">
      <c r="A233">
        <v>591</v>
      </c>
      <c r="B233">
        <v>1.0339826999999999</v>
      </c>
      <c r="C233">
        <v>0.74475409999999997</v>
      </c>
      <c r="D233">
        <v>1.0688E-3</v>
      </c>
    </row>
    <row r="234" spans="1:4" x14ac:dyDescent="0.35">
      <c r="A234">
        <v>592</v>
      </c>
      <c r="B234">
        <v>1.040986</v>
      </c>
      <c r="C234">
        <v>0.73242240000000003</v>
      </c>
      <c r="D234">
        <v>1.0494E-3</v>
      </c>
    </row>
    <row r="235" spans="1:4" x14ac:dyDescent="0.35">
      <c r="A235">
        <v>593</v>
      </c>
      <c r="B235">
        <v>1.047188</v>
      </c>
      <c r="C235">
        <v>0.72000359999999997</v>
      </c>
      <c r="D235">
        <v>1.0356E-3</v>
      </c>
    </row>
    <row r="236" spans="1:4" x14ac:dyDescent="0.35">
      <c r="A236">
        <v>594</v>
      </c>
      <c r="B236">
        <v>1.0524667000000001</v>
      </c>
      <c r="C236">
        <v>0.70749649999999997</v>
      </c>
      <c r="D236">
        <v>1.0212000000000001E-3</v>
      </c>
    </row>
    <row r="237" spans="1:4" x14ac:dyDescent="0.35">
      <c r="A237">
        <v>595</v>
      </c>
      <c r="B237">
        <v>1.0567</v>
      </c>
      <c r="C237">
        <v>0.69489999999999996</v>
      </c>
      <c r="D237">
        <v>1E-3</v>
      </c>
    </row>
    <row r="238" spans="1:4" x14ac:dyDescent="0.35">
      <c r="A238">
        <v>596</v>
      </c>
      <c r="B238">
        <v>1.0597943999999999</v>
      </c>
      <c r="C238">
        <v>0.68221920000000003</v>
      </c>
      <c r="D238">
        <v>9.6864E-4</v>
      </c>
    </row>
    <row r="239" spans="1:4" x14ac:dyDescent="0.35">
      <c r="A239">
        <v>597</v>
      </c>
      <c r="B239">
        <v>1.0617992000000001</v>
      </c>
      <c r="C239">
        <v>0.66947160000000006</v>
      </c>
      <c r="D239">
        <v>9.2991999999999999E-4</v>
      </c>
    </row>
    <row r="240" spans="1:4" x14ac:dyDescent="0.35">
      <c r="A240">
        <v>598</v>
      </c>
      <c r="B240">
        <v>1.0628067999999999</v>
      </c>
      <c r="C240">
        <v>0.65667439999999999</v>
      </c>
      <c r="D240">
        <v>8.8688000000000005E-4</v>
      </c>
    </row>
    <row r="241" spans="1:4" x14ac:dyDescent="0.35">
      <c r="A241">
        <v>599</v>
      </c>
      <c r="B241">
        <v>1.0629096</v>
      </c>
      <c r="C241">
        <v>0.64384479999999999</v>
      </c>
      <c r="D241">
        <v>8.4256000000000001E-4</v>
      </c>
    </row>
    <row r="242" spans="1:4" x14ac:dyDescent="0.35">
      <c r="A242">
        <v>600</v>
      </c>
      <c r="B242">
        <v>1.0622</v>
      </c>
      <c r="C242">
        <v>0.63100000000000001</v>
      </c>
      <c r="D242">
        <v>8.0000000000000004E-4</v>
      </c>
    </row>
    <row r="243" spans="1:4" x14ac:dyDescent="0.35">
      <c r="A243">
        <v>601</v>
      </c>
      <c r="B243">
        <v>1.0607352000000001</v>
      </c>
      <c r="C243">
        <v>0.61815549999999997</v>
      </c>
      <c r="D243">
        <v>7.6095999999999998E-4</v>
      </c>
    </row>
    <row r="244" spans="1:4" x14ac:dyDescent="0.35">
      <c r="A244">
        <v>602</v>
      </c>
      <c r="B244">
        <v>1.0584435999999999</v>
      </c>
      <c r="C244">
        <v>0.60531440000000003</v>
      </c>
      <c r="D244">
        <v>7.2367999999999998E-4</v>
      </c>
    </row>
    <row r="245" spans="1:4" x14ac:dyDescent="0.35">
      <c r="A245">
        <v>603</v>
      </c>
      <c r="B245">
        <v>1.0552244</v>
      </c>
      <c r="C245">
        <v>0.59247559999999999</v>
      </c>
      <c r="D245">
        <v>6.8592000000000002E-4</v>
      </c>
    </row>
    <row r="246" spans="1:4" x14ac:dyDescent="0.35">
      <c r="A246">
        <v>604</v>
      </c>
      <c r="B246">
        <v>1.0509767999999999</v>
      </c>
      <c r="C246">
        <v>0.57963790000000004</v>
      </c>
      <c r="D246">
        <v>6.4543999999999995E-4</v>
      </c>
    </row>
    <row r="247" spans="1:4" x14ac:dyDescent="0.35">
      <c r="A247">
        <v>605</v>
      </c>
      <c r="B247">
        <v>1.0456000000000001</v>
      </c>
      <c r="C247">
        <v>0.56679999999999997</v>
      </c>
      <c r="D247">
        <v>5.9999999999999995E-4</v>
      </c>
    </row>
    <row r="248" spans="1:4" x14ac:dyDescent="0.35">
      <c r="A248">
        <v>606</v>
      </c>
      <c r="B248">
        <v>1.0390368999999999</v>
      </c>
      <c r="C248">
        <v>0.55396109999999998</v>
      </c>
      <c r="D248">
        <v>5.4786669999999996E-4</v>
      </c>
    </row>
    <row r="249" spans="1:4" x14ac:dyDescent="0.35">
      <c r="A249">
        <v>607</v>
      </c>
      <c r="B249">
        <v>1.0313608000000001</v>
      </c>
      <c r="C249">
        <v>0.54113719999999998</v>
      </c>
      <c r="D249">
        <v>4.9160000000000002E-4</v>
      </c>
    </row>
    <row r="250" spans="1:4" x14ac:dyDescent="0.35">
      <c r="A250">
        <v>608</v>
      </c>
      <c r="B250">
        <v>1.0226662</v>
      </c>
      <c r="C250">
        <v>0.52835279999999996</v>
      </c>
      <c r="D250">
        <v>4.3540000000000001E-4</v>
      </c>
    </row>
    <row r="251" spans="1:4" x14ac:dyDescent="0.35">
      <c r="A251">
        <v>609</v>
      </c>
      <c r="B251">
        <v>1.0130477</v>
      </c>
      <c r="C251">
        <v>0.51563230000000004</v>
      </c>
      <c r="D251">
        <v>3.8346670000000003E-4</v>
      </c>
    </row>
    <row r="252" spans="1:4" x14ac:dyDescent="0.35">
      <c r="A252">
        <v>610</v>
      </c>
      <c r="B252">
        <v>1.0025999999999999</v>
      </c>
      <c r="C252">
        <v>0.503</v>
      </c>
      <c r="D252">
        <v>3.4000000000000002E-4</v>
      </c>
    </row>
    <row r="253" spans="1:4" x14ac:dyDescent="0.35">
      <c r="A253">
        <v>611</v>
      </c>
      <c r="B253">
        <v>0.99136749999999996</v>
      </c>
      <c r="C253">
        <v>0.49046879999999998</v>
      </c>
      <c r="D253">
        <v>3.072533E-4</v>
      </c>
    </row>
    <row r="254" spans="1:4" x14ac:dyDescent="0.35">
      <c r="A254">
        <v>612</v>
      </c>
      <c r="B254">
        <v>0.97933139999999996</v>
      </c>
      <c r="C254">
        <v>0.47803040000000002</v>
      </c>
      <c r="D254">
        <v>2.8316000000000002E-4</v>
      </c>
    </row>
    <row r="255" spans="1:4" x14ac:dyDescent="0.35">
      <c r="A255">
        <v>613</v>
      </c>
      <c r="B255">
        <v>0.96649160000000001</v>
      </c>
      <c r="C255">
        <v>0.46567760000000002</v>
      </c>
      <c r="D255">
        <v>2.6543999999999998E-4</v>
      </c>
    </row>
    <row r="256" spans="1:4" x14ac:dyDescent="0.35">
      <c r="A256">
        <v>614</v>
      </c>
      <c r="B256">
        <v>0.95284789999999997</v>
      </c>
      <c r="C256">
        <v>0.45340320000000001</v>
      </c>
      <c r="D256">
        <v>2.5181329999999998E-4</v>
      </c>
    </row>
    <row r="257" spans="1:4" x14ac:dyDescent="0.35">
      <c r="A257">
        <v>615</v>
      </c>
      <c r="B257">
        <v>0.93840000000000001</v>
      </c>
      <c r="C257">
        <v>0.44119999999999998</v>
      </c>
      <c r="D257">
        <v>2.4000000000000001E-4</v>
      </c>
    </row>
    <row r="258" spans="1:4" x14ac:dyDescent="0.35">
      <c r="A258">
        <v>616</v>
      </c>
      <c r="B258">
        <v>0.92319399999999996</v>
      </c>
      <c r="C258">
        <v>0.42908000000000002</v>
      </c>
      <c r="D258">
        <v>2.2954670000000001E-4</v>
      </c>
    </row>
    <row r="259" spans="1:4" x14ac:dyDescent="0.35">
      <c r="A259">
        <v>617</v>
      </c>
      <c r="B259">
        <v>0.90724400000000005</v>
      </c>
      <c r="C259">
        <v>0.41703600000000002</v>
      </c>
      <c r="D259">
        <v>2.2064E-4</v>
      </c>
    </row>
    <row r="260" spans="1:4" x14ac:dyDescent="0.35">
      <c r="A260">
        <v>618</v>
      </c>
      <c r="B260">
        <v>0.89050200000000002</v>
      </c>
      <c r="C260">
        <v>0.405032</v>
      </c>
      <c r="D260">
        <v>2.1196E-4</v>
      </c>
    </row>
    <row r="261" spans="1:4" x14ac:dyDescent="0.35">
      <c r="A261">
        <v>619</v>
      </c>
      <c r="B261">
        <v>0.87292000000000003</v>
      </c>
      <c r="C261">
        <v>0.39303199999999999</v>
      </c>
      <c r="D261">
        <v>2.021867E-4</v>
      </c>
    </row>
    <row r="262" spans="1:4" x14ac:dyDescent="0.35">
      <c r="A262">
        <v>620</v>
      </c>
      <c r="B262">
        <v>0.85444989999999998</v>
      </c>
      <c r="C262">
        <v>0.38100000000000001</v>
      </c>
      <c r="D262">
        <v>1.9000000000000001E-4</v>
      </c>
    </row>
    <row r="263" spans="1:4" x14ac:dyDescent="0.35">
      <c r="A263">
        <v>621</v>
      </c>
      <c r="B263">
        <v>0.83508400000000005</v>
      </c>
      <c r="C263">
        <v>0.36891839999999998</v>
      </c>
      <c r="D263">
        <v>1.7421329999999999E-4</v>
      </c>
    </row>
    <row r="264" spans="1:4" x14ac:dyDescent="0.35">
      <c r="A264">
        <v>622</v>
      </c>
      <c r="B264">
        <v>0.81494599999999995</v>
      </c>
      <c r="C264">
        <v>0.35682720000000001</v>
      </c>
      <c r="D264">
        <v>1.5563999999999999E-4</v>
      </c>
    </row>
    <row r="265" spans="1:4" x14ac:dyDescent="0.35">
      <c r="A265">
        <v>623</v>
      </c>
      <c r="B265">
        <v>0.79418599999999995</v>
      </c>
      <c r="C265">
        <v>0.34477679999999999</v>
      </c>
      <c r="D265">
        <v>1.3595999999999999E-4</v>
      </c>
    </row>
    <row r="266" spans="1:4" x14ac:dyDescent="0.35">
      <c r="A266">
        <v>624</v>
      </c>
      <c r="B266">
        <v>0.77295400000000003</v>
      </c>
      <c r="C266">
        <v>0.33281759999999999</v>
      </c>
      <c r="D266">
        <v>1.1685329999999999E-4</v>
      </c>
    </row>
    <row r="267" spans="1:4" x14ac:dyDescent="0.35">
      <c r="A267">
        <v>625</v>
      </c>
      <c r="B267">
        <v>0.75139999999999996</v>
      </c>
      <c r="C267">
        <v>0.32100000000000001</v>
      </c>
      <c r="D267">
        <v>1E-4</v>
      </c>
    </row>
    <row r="268" spans="1:4" x14ac:dyDescent="0.35">
      <c r="A268">
        <v>626</v>
      </c>
      <c r="B268">
        <v>0.7295836</v>
      </c>
      <c r="C268">
        <v>0.3093381</v>
      </c>
      <c r="D268">
        <v>8.6133330000000006E-5</v>
      </c>
    </row>
    <row r="269" spans="1:4" x14ac:dyDescent="0.35">
      <c r="A269">
        <v>627</v>
      </c>
      <c r="B269">
        <v>0.70758880000000002</v>
      </c>
      <c r="C269">
        <v>0.29785040000000002</v>
      </c>
      <c r="D269">
        <v>7.4599999999999997E-5</v>
      </c>
    </row>
    <row r="270" spans="1:4" x14ac:dyDescent="0.35">
      <c r="A270">
        <v>628</v>
      </c>
      <c r="B270">
        <v>0.68560220000000005</v>
      </c>
      <c r="C270">
        <v>0.2865936</v>
      </c>
      <c r="D270">
        <v>6.4999999999999994E-5</v>
      </c>
    </row>
    <row r="271" spans="1:4" x14ac:dyDescent="0.35">
      <c r="A271">
        <v>629</v>
      </c>
      <c r="B271">
        <v>0.66381040000000002</v>
      </c>
      <c r="C271">
        <v>0.27562449999999999</v>
      </c>
      <c r="D271">
        <v>5.6933330000000001E-5</v>
      </c>
    </row>
    <row r="272" spans="1:4" x14ac:dyDescent="0.35">
      <c r="A272">
        <v>630</v>
      </c>
      <c r="B272">
        <v>0.64239999999999997</v>
      </c>
      <c r="C272">
        <v>0.26500000000000001</v>
      </c>
      <c r="D272">
        <v>4.9999990000000002E-5</v>
      </c>
    </row>
    <row r="273" spans="1:4" x14ac:dyDescent="0.35">
      <c r="A273">
        <v>631</v>
      </c>
      <c r="B273">
        <v>0.62151489999999998</v>
      </c>
      <c r="C273">
        <v>0.25476320000000002</v>
      </c>
      <c r="D273">
        <v>4.4159999999999997E-5</v>
      </c>
    </row>
    <row r="274" spans="1:4" x14ac:dyDescent="0.35">
      <c r="A274">
        <v>632</v>
      </c>
      <c r="B274">
        <v>0.60111380000000003</v>
      </c>
      <c r="C274">
        <v>0.24488960000000001</v>
      </c>
      <c r="D274">
        <v>3.9480000000000001E-5</v>
      </c>
    </row>
    <row r="275" spans="1:4" x14ac:dyDescent="0.35">
      <c r="A275">
        <v>633</v>
      </c>
      <c r="B275">
        <v>0.58110519999999999</v>
      </c>
      <c r="C275">
        <v>0.2353344</v>
      </c>
      <c r="D275">
        <v>3.5719999999999997E-5</v>
      </c>
    </row>
    <row r="276" spans="1:4" x14ac:dyDescent="0.35">
      <c r="A276">
        <v>634</v>
      </c>
      <c r="B276">
        <v>0.5613977</v>
      </c>
      <c r="C276">
        <v>0.2260528</v>
      </c>
      <c r="D276">
        <v>3.2639999999999999E-5</v>
      </c>
    </row>
    <row r="277" spans="1:4" x14ac:dyDescent="0.35">
      <c r="A277">
        <v>635</v>
      </c>
      <c r="B277">
        <v>0.54190000000000005</v>
      </c>
      <c r="C277">
        <v>0.217</v>
      </c>
      <c r="D277">
        <v>3.0000000000000001E-5</v>
      </c>
    </row>
    <row r="278" spans="1:4" x14ac:dyDescent="0.35">
      <c r="A278">
        <v>636</v>
      </c>
      <c r="B278">
        <v>0.52259949999999999</v>
      </c>
      <c r="C278">
        <v>0.2081616</v>
      </c>
      <c r="D278">
        <v>2.765333E-5</v>
      </c>
    </row>
    <row r="279" spans="1:4" x14ac:dyDescent="0.35">
      <c r="A279">
        <v>637</v>
      </c>
      <c r="B279">
        <v>0.50354639999999995</v>
      </c>
      <c r="C279">
        <v>0.1995488</v>
      </c>
      <c r="D279">
        <v>2.5559999999999999E-5</v>
      </c>
    </row>
    <row r="280" spans="1:4" x14ac:dyDescent="0.35">
      <c r="A280">
        <v>638</v>
      </c>
      <c r="B280">
        <v>0.4847436</v>
      </c>
      <c r="C280">
        <v>0.1911552</v>
      </c>
      <c r="D280">
        <v>2.3640000000000001E-5</v>
      </c>
    </row>
    <row r="281" spans="1:4" x14ac:dyDescent="0.35">
      <c r="A281">
        <v>639</v>
      </c>
      <c r="B281">
        <v>0.46619389999999999</v>
      </c>
      <c r="C281">
        <v>0.18297440000000001</v>
      </c>
      <c r="D281">
        <v>2.1813329999999999E-5</v>
      </c>
    </row>
    <row r="282" spans="1:4" x14ac:dyDescent="0.35">
      <c r="A282">
        <v>640</v>
      </c>
      <c r="B282">
        <v>0.44790000000000002</v>
      </c>
      <c r="C282">
        <v>0.17499999999999999</v>
      </c>
      <c r="D282">
        <v>2.0000000000000002E-5</v>
      </c>
    </row>
    <row r="283" spans="1:4" x14ac:dyDescent="0.35">
      <c r="A283">
        <v>641</v>
      </c>
      <c r="B283">
        <v>0.4298613</v>
      </c>
      <c r="C283">
        <v>0.1672235</v>
      </c>
      <c r="D283">
        <v>1.813333E-5</v>
      </c>
    </row>
    <row r="284" spans="1:4" x14ac:dyDescent="0.35">
      <c r="A284">
        <v>642</v>
      </c>
      <c r="B284">
        <v>0.41209800000000002</v>
      </c>
      <c r="C284">
        <v>0.15964639999999999</v>
      </c>
      <c r="D284">
        <v>1.6200000000000001E-5</v>
      </c>
    </row>
    <row r="285" spans="1:4" x14ac:dyDescent="0.35">
      <c r="A285">
        <v>643</v>
      </c>
      <c r="B285">
        <v>0.39464399999999999</v>
      </c>
      <c r="C285">
        <v>0.15227760000000001</v>
      </c>
      <c r="D285">
        <v>1.42E-5</v>
      </c>
    </row>
    <row r="286" spans="1:4" x14ac:dyDescent="0.35">
      <c r="A286">
        <v>644</v>
      </c>
      <c r="B286">
        <v>0.37753330000000002</v>
      </c>
      <c r="C286">
        <v>0.1451259</v>
      </c>
      <c r="D286">
        <v>1.213333E-5</v>
      </c>
    </row>
    <row r="287" spans="1:4" x14ac:dyDescent="0.35">
      <c r="A287">
        <v>645</v>
      </c>
      <c r="B287">
        <v>0.36080000000000001</v>
      </c>
      <c r="C287">
        <v>0.13819999999999999</v>
      </c>
      <c r="D287">
        <v>1.0000000000000001E-5</v>
      </c>
    </row>
    <row r="288" spans="1:4" x14ac:dyDescent="0.35">
      <c r="A288">
        <v>646</v>
      </c>
      <c r="B288">
        <v>0.34445629999999999</v>
      </c>
      <c r="C288">
        <v>0.13150029999999999</v>
      </c>
      <c r="D288">
        <v>7.7333329999999996E-6</v>
      </c>
    </row>
    <row r="289" spans="1:4" x14ac:dyDescent="0.35">
      <c r="A289">
        <v>647</v>
      </c>
      <c r="B289">
        <v>0.3285168</v>
      </c>
      <c r="C289">
        <v>0.12502479999999999</v>
      </c>
      <c r="D289">
        <v>5.4E-6</v>
      </c>
    </row>
    <row r="290" spans="1:4" x14ac:dyDescent="0.35">
      <c r="A290">
        <v>648</v>
      </c>
      <c r="B290">
        <v>0.3130192</v>
      </c>
      <c r="C290">
        <v>0.1187792</v>
      </c>
      <c r="D290">
        <v>3.1999999999999999E-6</v>
      </c>
    </row>
    <row r="291" spans="1:4" x14ac:dyDescent="0.35">
      <c r="A291">
        <v>649</v>
      </c>
      <c r="B291">
        <v>0.29800110000000002</v>
      </c>
      <c r="C291">
        <v>0.1127691</v>
      </c>
      <c r="D291">
        <v>1.3333330000000001E-6</v>
      </c>
    </row>
    <row r="292" spans="1:4" x14ac:dyDescent="0.35">
      <c r="A292">
        <v>650</v>
      </c>
      <c r="B292">
        <v>0.28349999999999997</v>
      </c>
      <c r="C292">
        <v>0.107</v>
      </c>
      <c r="D292">
        <v>0</v>
      </c>
    </row>
    <row r="293" spans="1:4" x14ac:dyDescent="0.35">
      <c r="A293">
        <v>651</v>
      </c>
      <c r="B293">
        <v>0.26954479999999997</v>
      </c>
      <c r="C293">
        <v>0.1014762</v>
      </c>
      <c r="D293">
        <v>0</v>
      </c>
    </row>
    <row r="294" spans="1:4" x14ac:dyDescent="0.35">
      <c r="A294">
        <v>652</v>
      </c>
      <c r="B294">
        <v>0.25611840000000002</v>
      </c>
      <c r="C294">
        <v>9.6188640000000006E-2</v>
      </c>
      <c r="D294">
        <v>0</v>
      </c>
    </row>
    <row r="295" spans="1:4" x14ac:dyDescent="0.35">
      <c r="A295">
        <v>653</v>
      </c>
      <c r="B295">
        <v>0.24318960000000001</v>
      </c>
      <c r="C295">
        <v>9.1122960000000003E-2</v>
      </c>
      <c r="D295">
        <v>0</v>
      </c>
    </row>
    <row r="296" spans="1:4" x14ac:dyDescent="0.35">
      <c r="A296">
        <v>654</v>
      </c>
      <c r="B296">
        <v>0.23072719999999999</v>
      </c>
      <c r="C296">
        <v>8.6264850000000004E-2</v>
      </c>
      <c r="D296">
        <v>0</v>
      </c>
    </row>
    <row r="297" spans="1:4" x14ac:dyDescent="0.35">
      <c r="A297">
        <v>655</v>
      </c>
      <c r="B297">
        <v>0.21870000000000001</v>
      </c>
      <c r="C297">
        <v>8.1600000000000006E-2</v>
      </c>
      <c r="D297">
        <v>0</v>
      </c>
    </row>
    <row r="298" spans="1:4" x14ac:dyDescent="0.35">
      <c r="A298">
        <v>656</v>
      </c>
      <c r="B298">
        <v>0.20709710000000001</v>
      </c>
      <c r="C298">
        <v>7.7120640000000004E-2</v>
      </c>
      <c r="D298">
        <v>0</v>
      </c>
    </row>
    <row r="299" spans="1:4" x14ac:dyDescent="0.35">
      <c r="A299">
        <v>657</v>
      </c>
      <c r="B299">
        <v>0.19592319999999999</v>
      </c>
      <c r="C299">
        <v>7.2825520000000005E-2</v>
      </c>
      <c r="D299">
        <v>0</v>
      </c>
    </row>
    <row r="300" spans="1:4" x14ac:dyDescent="0.35">
      <c r="A300">
        <v>658</v>
      </c>
      <c r="B300">
        <v>0.1851708</v>
      </c>
      <c r="C300">
        <v>6.8710080000000007E-2</v>
      </c>
      <c r="D300">
        <v>0</v>
      </c>
    </row>
    <row r="301" spans="1:4" x14ac:dyDescent="0.35">
      <c r="A301">
        <v>659</v>
      </c>
      <c r="B301">
        <v>0.1748323</v>
      </c>
      <c r="C301">
        <v>6.4769759999999996E-2</v>
      </c>
      <c r="D301">
        <v>0</v>
      </c>
    </row>
    <row r="302" spans="1:4" x14ac:dyDescent="0.35">
      <c r="A302">
        <v>660</v>
      </c>
      <c r="B302">
        <v>0.16489999999999999</v>
      </c>
      <c r="C302">
        <v>6.0999999999999999E-2</v>
      </c>
      <c r="D302">
        <v>0</v>
      </c>
    </row>
    <row r="303" spans="1:4" x14ac:dyDescent="0.35">
      <c r="A303">
        <v>661</v>
      </c>
      <c r="B303">
        <v>0.1553667</v>
      </c>
      <c r="C303">
        <v>5.7396210000000003E-2</v>
      </c>
      <c r="D303">
        <v>0</v>
      </c>
    </row>
    <row r="304" spans="1:4" x14ac:dyDescent="0.35">
      <c r="A304">
        <v>662</v>
      </c>
      <c r="B304">
        <v>0.14623</v>
      </c>
      <c r="C304">
        <v>5.3955040000000003E-2</v>
      </c>
      <c r="D304">
        <v>0</v>
      </c>
    </row>
    <row r="305" spans="1:4" x14ac:dyDescent="0.35">
      <c r="A305">
        <v>663</v>
      </c>
      <c r="B305">
        <v>0.13749</v>
      </c>
      <c r="C305">
        <v>5.0673759999999998E-2</v>
      </c>
      <c r="D305">
        <v>0</v>
      </c>
    </row>
    <row r="306" spans="1:4" x14ac:dyDescent="0.35">
      <c r="A306">
        <v>664</v>
      </c>
      <c r="B306">
        <v>0.1291467</v>
      </c>
      <c r="C306">
        <v>4.7549649999999999E-2</v>
      </c>
      <c r="D306">
        <v>0</v>
      </c>
    </row>
    <row r="307" spans="1:4" x14ac:dyDescent="0.35">
      <c r="A307">
        <v>665</v>
      </c>
      <c r="B307">
        <v>0.1212</v>
      </c>
      <c r="C307">
        <v>4.4580000000000002E-2</v>
      </c>
      <c r="D307">
        <v>0</v>
      </c>
    </row>
    <row r="308" spans="1:4" x14ac:dyDescent="0.35">
      <c r="A308">
        <v>666</v>
      </c>
      <c r="B308">
        <v>0.1136397</v>
      </c>
      <c r="C308">
        <v>4.1758719999999999E-2</v>
      </c>
      <c r="D308">
        <v>0</v>
      </c>
    </row>
    <row r="309" spans="1:4" x14ac:dyDescent="0.35">
      <c r="A309">
        <v>667</v>
      </c>
      <c r="B309">
        <v>0.106465</v>
      </c>
      <c r="C309">
        <v>3.9084960000000002E-2</v>
      </c>
      <c r="D309">
        <v>0</v>
      </c>
    </row>
    <row r="310" spans="1:4" x14ac:dyDescent="0.35">
      <c r="A310">
        <v>668</v>
      </c>
      <c r="B310">
        <v>9.9690440000000005E-2</v>
      </c>
      <c r="C310">
        <v>3.656384E-2</v>
      </c>
      <c r="D310">
        <v>0</v>
      </c>
    </row>
    <row r="311" spans="1:4" x14ac:dyDescent="0.35">
      <c r="A311">
        <v>669</v>
      </c>
      <c r="B311">
        <v>9.3330609999999994E-2</v>
      </c>
      <c r="C311">
        <v>3.4200479999999998E-2</v>
      </c>
      <c r="D311">
        <v>0</v>
      </c>
    </row>
    <row r="312" spans="1:4" x14ac:dyDescent="0.35">
      <c r="A312">
        <v>670</v>
      </c>
      <c r="B312">
        <v>8.7400000000000005E-2</v>
      </c>
      <c r="C312">
        <v>3.2000000000000001E-2</v>
      </c>
      <c r="D312">
        <v>0</v>
      </c>
    </row>
    <row r="313" spans="1:4" x14ac:dyDescent="0.35">
      <c r="A313">
        <v>671</v>
      </c>
      <c r="B313">
        <v>8.1900959999999995E-2</v>
      </c>
      <c r="C313">
        <v>2.9962610000000001E-2</v>
      </c>
      <c r="D313">
        <v>0</v>
      </c>
    </row>
    <row r="314" spans="1:4" x14ac:dyDescent="0.35">
      <c r="A314">
        <v>672</v>
      </c>
      <c r="B314">
        <v>7.6804280000000003E-2</v>
      </c>
      <c r="C314">
        <v>2.807664E-2</v>
      </c>
      <c r="D314">
        <v>0</v>
      </c>
    </row>
    <row r="315" spans="1:4" x14ac:dyDescent="0.35">
      <c r="A315">
        <v>673</v>
      </c>
      <c r="B315">
        <v>7.2077119999999995E-2</v>
      </c>
      <c r="C315">
        <v>2.632936E-2</v>
      </c>
      <c r="D315">
        <v>0</v>
      </c>
    </row>
    <row r="316" spans="1:4" x14ac:dyDescent="0.35">
      <c r="A316">
        <v>674</v>
      </c>
      <c r="B316">
        <v>6.7686640000000006E-2</v>
      </c>
      <c r="C316">
        <v>2.4708049999999999E-2</v>
      </c>
      <c r="D316">
        <v>0</v>
      </c>
    </row>
    <row r="317" spans="1:4" x14ac:dyDescent="0.35">
      <c r="A317">
        <v>675</v>
      </c>
      <c r="B317">
        <v>6.3600000000000004E-2</v>
      </c>
      <c r="C317">
        <v>2.3199999999999998E-2</v>
      </c>
      <c r="D317">
        <v>0</v>
      </c>
    </row>
    <row r="318" spans="1:4" x14ac:dyDescent="0.35">
      <c r="A318">
        <v>676</v>
      </c>
      <c r="B318">
        <v>5.9806850000000002E-2</v>
      </c>
      <c r="C318">
        <v>2.1800770000000001E-2</v>
      </c>
      <c r="D318">
        <v>0</v>
      </c>
    </row>
    <row r="319" spans="1:4" x14ac:dyDescent="0.35">
      <c r="A319">
        <v>677</v>
      </c>
      <c r="B319">
        <v>5.6282159999999998E-2</v>
      </c>
      <c r="C319">
        <v>2.0501120000000001E-2</v>
      </c>
      <c r="D319">
        <v>0</v>
      </c>
    </row>
    <row r="320" spans="1:4" x14ac:dyDescent="0.35">
      <c r="A320">
        <v>678</v>
      </c>
      <c r="B320">
        <v>5.2971039999999997E-2</v>
      </c>
      <c r="C320">
        <v>1.9281079999999999E-2</v>
      </c>
      <c r="D320">
        <v>0</v>
      </c>
    </row>
    <row r="321" spans="1:4" x14ac:dyDescent="0.35">
      <c r="A321">
        <v>679</v>
      </c>
      <c r="B321">
        <v>4.9818609999999999E-2</v>
      </c>
      <c r="C321">
        <v>1.8120689999999998E-2</v>
      </c>
      <c r="D321">
        <v>0</v>
      </c>
    </row>
    <row r="322" spans="1:4" x14ac:dyDescent="0.35">
      <c r="A322">
        <v>680</v>
      </c>
      <c r="B322">
        <v>4.6769999999999999E-2</v>
      </c>
      <c r="C322">
        <v>1.7000000000000001E-2</v>
      </c>
      <c r="D322">
        <v>0</v>
      </c>
    </row>
    <row r="323" spans="1:4" x14ac:dyDescent="0.35">
      <c r="A323">
        <v>681</v>
      </c>
      <c r="B323">
        <v>4.3784049999999998E-2</v>
      </c>
      <c r="C323">
        <v>1.5903790000000001E-2</v>
      </c>
      <c r="D323">
        <v>0</v>
      </c>
    </row>
    <row r="324" spans="1:4" x14ac:dyDescent="0.35">
      <c r="A324">
        <v>682</v>
      </c>
      <c r="B324">
        <v>4.0875359999999999E-2</v>
      </c>
      <c r="C324">
        <v>1.483718E-2</v>
      </c>
      <c r="D324">
        <v>0</v>
      </c>
    </row>
    <row r="325" spans="1:4" x14ac:dyDescent="0.35">
      <c r="A325">
        <v>683</v>
      </c>
      <c r="B325">
        <v>3.8072639999999998E-2</v>
      </c>
      <c r="C325">
        <v>1.3810680000000001E-2</v>
      </c>
      <c r="D325">
        <v>0</v>
      </c>
    </row>
    <row r="326" spans="1:4" x14ac:dyDescent="0.35">
      <c r="A326">
        <v>684</v>
      </c>
      <c r="B326">
        <v>3.5404610000000003E-2</v>
      </c>
      <c r="C326">
        <v>1.283478E-2</v>
      </c>
      <c r="D326">
        <v>0</v>
      </c>
    </row>
    <row r="327" spans="1:4" x14ac:dyDescent="0.35">
      <c r="A327">
        <v>685</v>
      </c>
      <c r="B327">
        <v>3.2899999999999999E-2</v>
      </c>
      <c r="C327">
        <v>1.192E-2</v>
      </c>
      <c r="D327">
        <v>0</v>
      </c>
    </row>
    <row r="328" spans="1:4" x14ac:dyDescent="0.35">
      <c r="A328">
        <v>686</v>
      </c>
      <c r="B328">
        <v>3.0564190000000001E-2</v>
      </c>
      <c r="C328">
        <v>1.106831E-2</v>
      </c>
      <c r="D328">
        <v>0</v>
      </c>
    </row>
    <row r="329" spans="1:4" x14ac:dyDescent="0.35">
      <c r="A329">
        <v>687</v>
      </c>
      <c r="B329">
        <v>2.8380559999999999E-2</v>
      </c>
      <c r="C329">
        <v>1.027339E-2</v>
      </c>
      <c r="D329">
        <v>0</v>
      </c>
    </row>
    <row r="330" spans="1:4" x14ac:dyDescent="0.35">
      <c r="A330">
        <v>688</v>
      </c>
      <c r="B330">
        <v>2.6344840000000001E-2</v>
      </c>
      <c r="C330">
        <v>9.5333109999999992E-3</v>
      </c>
      <c r="D330">
        <v>0</v>
      </c>
    </row>
    <row r="331" spans="1:4" x14ac:dyDescent="0.35">
      <c r="A331">
        <v>689</v>
      </c>
      <c r="B331">
        <v>2.4452749999999999E-2</v>
      </c>
      <c r="C331">
        <v>8.8461570000000003E-3</v>
      </c>
      <c r="D331">
        <v>0</v>
      </c>
    </row>
    <row r="332" spans="1:4" x14ac:dyDescent="0.35">
      <c r="A332">
        <v>690</v>
      </c>
      <c r="B332">
        <v>2.2700000000000001E-2</v>
      </c>
      <c r="C332">
        <v>8.2100000000000003E-3</v>
      </c>
      <c r="D332">
        <v>0</v>
      </c>
    </row>
    <row r="333" spans="1:4" x14ac:dyDescent="0.35">
      <c r="A333">
        <v>691</v>
      </c>
      <c r="B333">
        <v>2.1084289999999999E-2</v>
      </c>
      <c r="C333">
        <v>7.6237809999999996E-3</v>
      </c>
      <c r="D333">
        <v>0</v>
      </c>
    </row>
    <row r="334" spans="1:4" x14ac:dyDescent="0.35">
      <c r="A334">
        <v>692</v>
      </c>
      <c r="B334">
        <v>1.959988E-2</v>
      </c>
      <c r="C334">
        <v>7.0854239999999999E-3</v>
      </c>
      <c r="D334">
        <v>0</v>
      </c>
    </row>
    <row r="335" spans="1:4" x14ac:dyDescent="0.35">
      <c r="A335">
        <v>693</v>
      </c>
      <c r="B335">
        <v>1.8237320000000001E-2</v>
      </c>
      <c r="C335">
        <v>6.5914759999999998E-3</v>
      </c>
      <c r="D335">
        <v>0</v>
      </c>
    </row>
    <row r="336" spans="1:4" x14ac:dyDescent="0.35">
      <c r="A336">
        <v>694</v>
      </c>
      <c r="B336">
        <v>1.6987169999999999E-2</v>
      </c>
      <c r="C336">
        <v>6.1384849999999999E-3</v>
      </c>
      <c r="D336">
        <v>0</v>
      </c>
    </row>
    <row r="337" spans="1:4" x14ac:dyDescent="0.35">
      <c r="A337">
        <v>695</v>
      </c>
      <c r="B337">
        <v>1.584E-2</v>
      </c>
      <c r="C337">
        <v>5.7229999999999998E-3</v>
      </c>
      <c r="D337">
        <v>0</v>
      </c>
    </row>
    <row r="338" spans="1:4" x14ac:dyDescent="0.35">
      <c r="A338">
        <v>696</v>
      </c>
      <c r="B338">
        <v>1.4790640000000001E-2</v>
      </c>
      <c r="C338">
        <v>5.3430589999999998E-3</v>
      </c>
      <c r="D338">
        <v>0</v>
      </c>
    </row>
    <row r="339" spans="1:4" x14ac:dyDescent="0.35">
      <c r="A339">
        <v>697</v>
      </c>
      <c r="B339">
        <v>1.3831319999999999E-2</v>
      </c>
      <c r="C339">
        <v>4.9957960000000003E-3</v>
      </c>
      <c r="D339">
        <v>0</v>
      </c>
    </row>
    <row r="340" spans="1:4" x14ac:dyDescent="0.35">
      <c r="A340">
        <v>698</v>
      </c>
      <c r="B340">
        <v>1.2948680000000001E-2</v>
      </c>
      <c r="C340">
        <v>4.6764040000000003E-3</v>
      </c>
      <c r="D340">
        <v>0</v>
      </c>
    </row>
    <row r="341" spans="1:4" x14ac:dyDescent="0.35">
      <c r="A341">
        <v>699</v>
      </c>
      <c r="B341">
        <v>1.21292E-2</v>
      </c>
      <c r="C341">
        <v>4.3800749999999998E-3</v>
      </c>
      <c r="D341">
        <v>0</v>
      </c>
    </row>
    <row r="342" spans="1:4" x14ac:dyDescent="0.35">
      <c r="A342">
        <v>700</v>
      </c>
      <c r="B342">
        <v>1.135916E-2</v>
      </c>
      <c r="C342">
        <v>4.1019999999999997E-3</v>
      </c>
      <c r="D342">
        <v>0</v>
      </c>
    </row>
    <row r="343" spans="1:4" x14ac:dyDescent="0.35">
      <c r="A343">
        <v>701</v>
      </c>
      <c r="B343">
        <v>1.0629349999999999E-2</v>
      </c>
      <c r="C343">
        <v>3.8384529999999999E-3</v>
      </c>
      <c r="D343">
        <v>0</v>
      </c>
    </row>
    <row r="344" spans="1:4" x14ac:dyDescent="0.35">
      <c r="A344">
        <v>702</v>
      </c>
      <c r="B344">
        <v>9.9388459999999994E-3</v>
      </c>
      <c r="C344">
        <v>3.5890990000000001E-3</v>
      </c>
      <c r="D344">
        <v>0</v>
      </c>
    </row>
    <row r="345" spans="1:4" x14ac:dyDescent="0.35">
      <c r="A345">
        <v>703</v>
      </c>
      <c r="B345">
        <v>9.2884219999999993E-3</v>
      </c>
      <c r="C345">
        <v>3.3542189999999999E-3</v>
      </c>
      <c r="D345">
        <v>0</v>
      </c>
    </row>
    <row r="346" spans="1:4" x14ac:dyDescent="0.35">
      <c r="A346">
        <v>704</v>
      </c>
      <c r="B346">
        <v>8.6788539999999997E-3</v>
      </c>
      <c r="C346">
        <v>3.1340930000000001E-3</v>
      </c>
      <c r="D346">
        <v>0</v>
      </c>
    </row>
    <row r="347" spans="1:4" x14ac:dyDescent="0.35">
      <c r="A347">
        <v>705</v>
      </c>
      <c r="B347">
        <v>8.1109159999999993E-3</v>
      </c>
      <c r="C347">
        <v>2.9290000000000002E-3</v>
      </c>
      <c r="D347">
        <v>0</v>
      </c>
    </row>
    <row r="348" spans="1:4" x14ac:dyDescent="0.35">
      <c r="A348">
        <v>706</v>
      </c>
      <c r="B348">
        <v>7.5823879999999998E-3</v>
      </c>
      <c r="C348">
        <v>2.7381390000000001E-3</v>
      </c>
      <c r="D348">
        <v>0</v>
      </c>
    </row>
    <row r="349" spans="1:4" x14ac:dyDescent="0.35">
      <c r="A349">
        <v>707</v>
      </c>
      <c r="B349">
        <v>7.0887459999999999E-3</v>
      </c>
      <c r="C349">
        <v>2.559876E-3</v>
      </c>
      <c r="D349">
        <v>0</v>
      </c>
    </row>
    <row r="350" spans="1:4" x14ac:dyDescent="0.35">
      <c r="A350">
        <v>708</v>
      </c>
      <c r="B350">
        <v>6.6273130000000001E-3</v>
      </c>
      <c r="C350">
        <v>2.3932440000000001E-3</v>
      </c>
      <c r="D350">
        <v>0</v>
      </c>
    </row>
    <row r="351" spans="1:4" x14ac:dyDescent="0.35">
      <c r="A351">
        <v>709</v>
      </c>
      <c r="B351">
        <v>6.1954080000000003E-3</v>
      </c>
      <c r="C351">
        <v>2.2372749999999999E-3</v>
      </c>
      <c r="D351">
        <v>0</v>
      </c>
    </row>
    <row r="352" spans="1:4" x14ac:dyDescent="0.35">
      <c r="A352">
        <v>710</v>
      </c>
      <c r="B352">
        <v>5.790346E-3</v>
      </c>
      <c r="C352">
        <v>2.091E-3</v>
      </c>
      <c r="D352">
        <v>0</v>
      </c>
    </row>
    <row r="353" spans="1:4" x14ac:dyDescent="0.35">
      <c r="A353">
        <v>711</v>
      </c>
      <c r="B353">
        <v>5.4098260000000004E-3</v>
      </c>
      <c r="C353">
        <v>1.9535870000000001E-3</v>
      </c>
      <c r="D353">
        <v>0</v>
      </c>
    </row>
    <row r="354" spans="1:4" x14ac:dyDescent="0.35">
      <c r="A354">
        <v>712</v>
      </c>
      <c r="B354">
        <v>5.0525830000000002E-3</v>
      </c>
      <c r="C354">
        <v>1.8245799999999999E-3</v>
      </c>
      <c r="D354">
        <v>0</v>
      </c>
    </row>
    <row r="355" spans="1:4" x14ac:dyDescent="0.35">
      <c r="A355">
        <v>713</v>
      </c>
      <c r="B355">
        <v>4.7175120000000001E-3</v>
      </c>
      <c r="C355">
        <v>1.7035799999999999E-3</v>
      </c>
      <c r="D355">
        <v>0</v>
      </c>
    </row>
    <row r="356" spans="1:4" x14ac:dyDescent="0.35">
      <c r="A356">
        <v>714</v>
      </c>
      <c r="B356">
        <v>4.4035070000000001E-3</v>
      </c>
      <c r="C356">
        <v>1.5901870000000001E-3</v>
      </c>
      <c r="D356">
        <v>0</v>
      </c>
    </row>
    <row r="357" spans="1:4" x14ac:dyDescent="0.35">
      <c r="A357">
        <v>715</v>
      </c>
      <c r="B357">
        <v>4.1094570000000004E-3</v>
      </c>
      <c r="C357">
        <v>1.4840000000000001E-3</v>
      </c>
      <c r="D357">
        <v>0</v>
      </c>
    </row>
    <row r="358" spans="1:4" x14ac:dyDescent="0.35">
      <c r="A358">
        <v>716</v>
      </c>
      <c r="B358">
        <v>3.833913E-3</v>
      </c>
      <c r="C358">
        <v>1.384496E-3</v>
      </c>
      <c r="D358">
        <v>0</v>
      </c>
    </row>
    <row r="359" spans="1:4" x14ac:dyDescent="0.35">
      <c r="A359">
        <v>717</v>
      </c>
      <c r="B359">
        <v>3.5757480000000001E-3</v>
      </c>
      <c r="C359">
        <v>1.2912679999999999E-3</v>
      </c>
      <c r="D359">
        <v>0</v>
      </c>
    </row>
    <row r="360" spans="1:4" x14ac:dyDescent="0.35">
      <c r="A360">
        <v>718</v>
      </c>
      <c r="B360">
        <v>3.3343420000000001E-3</v>
      </c>
      <c r="C360">
        <v>1.2040919999999999E-3</v>
      </c>
      <c r="D360">
        <v>0</v>
      </c>
    </row>
    <row r="361" spans="1:4" x14ac:dyDescent="0.35">
      <c r="A361">
        <v>719</v>
      </c>
      <c r="B361">
        <v>3.1090750000000002E-3</v>
      </c>
      <c r="C361">
        <v>1.122744E-3</v>
      </c>
      <c r="D361">
        <v>0</v>
      </c>
    </row>
    <row r="362" spans="1:4" x14ac:dyDescent="0.35">
      <c r="A362">
        <v>720</v>
      </c>
      <c r="B362">
        <v>2.8993270000000002E-3</v>
      </c>
      <c r="C362">
        <v>1.047E-3</v>
      </c>
      <c r="D362">
        <v>0</v>
      </c>
    </row>
    <row r="363" spans="1:4" x14ac:dyDescent="0.35">
      <c r="A363">
        <v>721</v>
      </c>
      <c r="B363">
        <v>2.7043480000000001E-3</v>
      </c>
      <c r="C363">
        <v>9.7658959999999992E-4</v>
      </c>
      <c r="D363">
        <v>0</v>
      </c>
    </row>
    <row r="364" spans="1:4" x14ac:dyDescent="0.35">
      <c r="A364">
        <v>722</v>
      </c>
      <c r="B364">
        <v>2.52302E-3</v>
      </c>
      <c r="C364">
        <v>9.1110880000000005E-4</v>
      </c>
      <c r="D364">
        <v>0</v>
      </c>
    </row>
    <row r="365" spans="1:4" x14ac:dyDescent="0.35">
      <c r="A365">
        <v>723</v>
      </c>
      <c r="B365">
        <v>2.3541679999999998E-3</v>
      </c>
      <c r="C365">
        <v>8.5013319999999995E-4</v>
      </c>
      <c r="D365">
        <v>0</v>
      </c>
    </row>
    <row r="366" spans="1:4" x14ac:dyDescent="0.35">
      <c r="A366">
        <v>724</v>
      </c>
      <c r="B366">
        <v>2.1966160000000002E-3</v>
      </c>
      <c r="C366">
        <v>7.9323839999999996E-4</v>
      </c>
      <c r="D366">
        <v>0</v>
      </c>
    </row>
    <row r="367" spans="1:4" x14ac:dyDescent="0.35">
      <c r="A367">
        <v>725</v>
      </c>
      <c r="B367">
        <v>2.0491900000000002E-3</v>
      </c>
      <c r="C367">
        <v>7.3999999999999999E-4</v>
      </c>
      <c r="D367">
        <v>0</v>
      </c>
    </row>
    <row r="368" spans="1:4" x14ac:dyDescent="0.35">
      <c r="A368">
        <v>726</v>
      </c>
      <c r="B368">
        <v>1.91096E-3</v>
      </c>
      <c r="C368">
        <v>6.9008269999999998E-4</v>
      </c>
      <c r="D368">
        <v>0</v>
      </c>
    </row>
    <row r="369" spans="1:4" x14ac:dyDescent="0.35">
      <c r="A369">
        <v>727</v>
      </c>
      <c r="B369">
        <v>1.781438E-3</v>
      </c>
      <c r="C369">
        <v>6.4331000000000002E-4</v>
      </c>
      <c r="D369">
        <v>0</v>
      </c>
    </row>
    <row r="370" spans="1:4" x14ac:dyDescent="0.35">
      <c r="A370">
        <v>728</v>
      </c>
      <c r="B370">
        <v>1.66011E-3</v>
      </c>
      <c r="C370">
        <v>5.9949600000000003E-4</v>
      </c>
      <c r="D370">
        <v>0</v>
      </c>
    </row>
    <row r="371" spans="1:4" x14ac:dyDescent="0.35">
      <c r="A371">
        <v>729</v>
      </c>
      <c r="B371">
        <v>1.546459E-3</v>
      </c>
      <c r="C371">
        <v>5.5845470000000003E-4</v>
      </c>
      <c r="D371">
        <v>0</v>
      </c>
    </row>
    <row r="372" spans="1:4" x14ac:dyDescent="0.35">
      <c r="A372">
        <v>730</v>
      </c>
      <c r="B372">
        <v>1.439971E-3</v>
      </c>
      <c r="C372">
        <v>5.1999999999999995E-4</v>
      </c>
      <c r="D372">
        <v>0</v>
      </c>
    </row>
    <row r="373" spans="1:4" x14ac:dyDescent="0.35">
      <c r="A373">
        <v>731</v>
      </c>
      <c r="B373">
        <v>1.3400420000000001E-3</v>
      </c>
      <c r="C373">
        <v>4.8391359999999997E-4</v>
      </c>
      <c r="D373">
        <v>0</v>
      </c>
    </row>
    <row r="374" spans="1:4" x14ac:dyDescent="0.35">
      <c r="A374">
        <v>732</v>
      </c>
      <c r="B374">
        <v>1.246275E-3</v>
      </c>
      <c r="C374">
        <v>4.500528E-4</v>
      </c>
      <c r="D374">
        <v>0</v>
      </c>
    </row>
    <row r="375" spans="1:4" x14ac:dyDescent="0.35">
      <c r="A375">
        <v>733</v>
      </c>
      <c r="B375">
        <v>1.1584709999999999E-3</v>
      </c>
      <c r="C375">
        <v>4.1834519999999999E-4</v>
      </c>
      <c r="D375">
        <v>0</v>
      </c>
    </row>
    <row r="376" spans="1:4" x14ac:dyDescent="0.35">
      <c r="A376">
        <v>734</v>
      </c>
      <c r="B376">
        <v>1.07643E-3</v>
      </c>
      <c r="C376">
        <v>3.887184E-4</v>
      </c>
      <c r="D376">
        <v>0</v>
      </c>
    </row>
    <row r="377" spans="1:4" x14ac:dyDescent="0.35">
      <c r="A377">
        <v>735</v>
      </c>
      <c r="B377">
        <v>9.9994930000000008E-4</v>
      </c>
      <c r="C377">
        <v>3.611E-4</v>
      </c>
      <c r="D377">
        <v>0</v>
      </c>
    </row>
    <row r="378" spans="1:4" x14ac:dyDescent="0.35">
      <c r="A378">
        <v>736</v>
      </c>
      <c r="B378">
        <v>9.2873580000000003E-4</v>
      </c>
      <c r="C378">
        <v>3.3538349999999998E-4</v>
      </c>
      <c r="D378">
        <v>0</v>
      </c>
    </row>
    <row r="379" spans="1:4" x14ac:dyDescent="0.35">
      <c r="A379">
        <v>737</v>
      </c>
      <c r="B379">
        <v>8.6243319999999997E-4</v>
      </c>
      <c r="C379">
        <v>3.1144039999999999E-4</v>
      </c>
      <c r="D379">
        <v>0</v>
      </c>
    </row>
    <row r="380" spans="1:4" x14ac:dyDescent="0.35">
      <c r="A380">
        <v>738</v>
      </c>
      <c r="B380">
        <v>8.0075030000000002E-4</v>
      </c>
      <c r="C380">
        <v>2.8916560000000002E-4</v>
      </c>
      <c r="D380">
        <v>0</v>
      </c>
    </row>
    <row r="381" spans="1:4" x14ac:dyDescent="0.35">
      <c r="A381">
        <v>739</v>
      </c>
      <c r="B381">
        <v>7.4339600000000001E-4</v>
      </c>
      <c r="C381">
        <v>2.6845390000000002E-4</v>
      </c>
      <c r="D381">
        <v>0</v>
      </c>
    </row>
    <row r="382" spans="1:4" x14ac:dyDescent="0.35">
      <c r="A382">
        <v>740</v>
      </c>
      <c r="B382">
        <v>6.9007859999999999E-4</v>
      </c>
      <c r="C382">
        <v>2.4919999999999999E-4</v>
      </c>
      <c r="D382">
        <v>0</v>
      </c>
    </row>
    <row r="383" spans="1:4" x14ac:dyDescent="0.35">
      <c r="A383">
        <v>741</v>
      </c>
      <c r="B383">
        <v>6.4051560000000002E-4</v>
      </c>
      <c r="C383">
        <v>2.3130190000000001E-4</v>
      </c>
      <c r="D383">
        <v>0</v>
      </c>
    </row>
    <row r="384" spans="1:4" x14ac:dyDescent="0.35">
      <c r="A384">
        <v>742</v>
      </c>
      <c r="B384">
        <v>5.9450210000000004E-4</v>
      </c>
      <c r="C384">
        <v>2.1468560000000001E-4</v>
      </c>
      <c r="D384">
        <v>0</v>
      </c>
    </row>
    <row r="385" spans="1:4" x14ac:dyDescent="0.35">
      <c r="A385">
        <v>743</v>
      </c>
      <c r="B385">
        <v>5.5186459999999999E-4</v>
      </c>
      <c r="C385">
        <v>1.9928839999999999E-4</v>
      </c>
      <c r="D385">
        <v>0</v>
      </c>
    </row>
    <row r="386" spans="1:4" x14ac:dyDescent="0.35">
      <c r="A386">
        <v>744</v>
      </c>
      <c r="B386">
        <v>5.1242900000000001E-4</v>
      </c>
      <c r="C386">
        <v>1.8504750000000001E-4</v>
      </c>
      <c r="D386">
        <v>0</v>
      </c>
    </row>
    <row r="387" spans="1:4" x14ac:dyDescent="0.35">
      <c r="A387">
        <v>745</v>
      </c>
      <c r="B387">
        <v>4.7602130000000002E-4</v>
      </c>
      <c r="C387">
        <v>1.719E-4</v>
      </c>
      <c r="D387">
        <v>0</v>
      </c>
    </row>
    <row r="388" spans="1:4" x14ac:dyDescent="0.35">
      <c r="A388">
        <v>746</v>
      </c>
      <c r="B388">
        <v>4.4245359999999997E-4</v>
      </c>
      <c r="C388">
        <v>1.5977809999999999E-4</v>
      </c>
      <c r="D388">
        <v>0</v>
      </c>
    </row>
    <row r="389" spans="1:4" x14ac:dyDescent="0.35">
      <c r="A389">
        <v>747</v>
      </c>
      <c r="B389">
        <v>4.1151170000000001E-4</v>
      </c>
      <c r="C389">
        <v>1.4860439999999999E-4</v>
      </c>
      <c r="D389">
        <v>0</v>
      </c>
    </row>
    <row r="390" spans="1:4" x14ac:dyDescent="0.35">
      <c r="A390">
        <v>748</v>
      </c>
      <c r="B390">
        <v>3.8298139999999999E-4</v>
      </c>
      <c r="C390">
        <v>1.383016E-4</v>
      </c>
      <c r="D390">
        <v>0</v>
      </c>
    </row>
    <row r="391" spans="1:4" x14ac:dyDescent="0.35">
      <c r="A391">
        <v>749</v>
      </c>
      <c r="B391">
        <v>3.5664909999999999E-4</v>
      </c>
      <c r="C391">
        <v>1.287925E-4</v>
      </c>
      <c r="D391">
        <v>0</v>
      </c>
    </row>
    <row r="392" spans="1:4" x14ac:dyDescent="0.35">
      <c r="A392">
        <v>750</v>
      </c>
      <c r="B392">
        <v>3.323011E-4</v>
      </c>
      <c r="C392">
        <v>1.2E-4</v>
      </c>
      <c r="D392">
        <v>0</v>
      </c>
    </row>
    <row r="393" spans="1:4" x14ac:dyDescent="0.35">
      <c r="A393">
        <v>751</v>
      </c>
      <c r="B393">
        <v>3.0975860000000003E-4</v>
      </c>
      <c r="C393">
        <v>1.118595E-4</v>
      </c>
      <c r="D393">
        <v>0</v>
      </c>
    </row>
    <row r="394" spans="1:4" x14ac:dyDescent="0.35">
      <c r="A394">
        <v>752</v>
      </c>
      <c r="B394">
        <v>2.8888710000000002E-4</v>
      </c>
      <c r="C394">
        <v>1.043224E-4</v>
      </c>
      <c r="D394">
        <v>0</v>
      </c>
    </row>
    <row r="395" spans="1:4" x14ac:dyDescent="0.35">
      <c r="A395">
        <v>753</v>
      </c>
      <c r="B395">
        <v>2.6953939999999998E-4</v>
      </c>
      <c r="C395">
        <v>9.7335600000000004E-5</v>
      </c>
      <c r="D395">
        <v>0</v>
      </c>
    </row>
    <row r="396" spans="1:4" x14ac:dyDescent="0.35">
      <c r="A396">
        <v>754</v>
      </c>
      <c r="B396">
        <v>2.5156819999999999E-4</v>
      </c>
      <c r="C396">
        <v>9.0845869999999995E-5</v>
      </c>
      <c r="D396">
        <v>0</v>
      </c>
    </row>
    <row r="397" spans="1:4" x14ac:dyDescent="0.35">
      <c r="A397">
        <v>755</v>
      </c>
      <c r="B397">
        <v>2.348261E-4</v>
      </c>
      <c r="C397">
        <v>8.4800000000000001E-5</v>
      </c>
      <c r="D397">
        <v>0</v>
      </c>
    </row>
    <row r="398" spans="1:4" x14ac:dyDescent="0.35">
      <c r="A398">
        <v>756</v>
      </c>
      <c r="B398">
        <v>2.1917099999999999E-4</v>
      </c>
      <c r="C398">
        <v>7.9146669999999997E-5</v>
      </c>
      <c r="D398">
        <v>0</v>
      </c>
    </row>
    <row r="399" spans="1:4" x14ac:dyDescent="0.35">
      <c r="A399">
        <v>757</v>
      </c>
      <c r="B399">
        <v>2.045258E-4</v>
      </c>
      <c r="C399">
        <v>7.3857999999999997E-5</v>
      </c>
      <c r="D399">
        <v>0</v>
      </c>
    </row>
    <row r="400" spans="1:4" x14ac:dyDescent="0.35">
      <c r="A400">
        <v>758</v>
      </c>
      <c r="B400">
        <v>1.9084049999999999E-4</v>
      </c>
      <c r="C400">
        <v>6.8916000000000002E-5</v>
      </c>
      <c r="D400">
        <v>0</v>
      </c>
    </row>
    <row r="401" spans="1:4" x14ac:dyDescent="0.35">
      <c r="A401">
        <v>759</v>
      </c>
      <c r="B401">
        <v>1.7806540000000001E-4</v>
      </c>
      <c r="C401">
        <v>6.4302670000000001E-5</v>
      </c>
      <c r="D401">
        <v>0</v>
      </c>
    </row>
    <row r="402" spans="1:4" x14ac:dyDescent="0.35">
      <c r="A402">
        <v>760</v>
      </c>
      <c r="B402">
        <v>1.6615050000000001E-4</v>
      </c>
      <c r="C402">
        <v>6.0000000000000002E-5</v>
      </c>
      <c r="D402">
        <v>0</v>
      </c>
    </row>
    <row r="403" spans="1:4" x14ac:dyDescent="0.35">
      <c r="A403">
        <v>761</v>
      </c>
      <c r="B403">
        <v>1.550236E-4</v>
      </c>
      <c r="C403">
        <v>5.5981869999999998E-5</v>
      </c>
      <c r="D403">
        <v>0</v>
      </c>
    </row>
    <row r="404" spans="1:4" x14ac:dyDescent="0.35">
      <c r="A404">
        <v>762</v>
      </c>
      <c r="B404">
        <v>1.4462190000000001E-4</v>
      </c>
      <c r="C404">
        <v>5.2225599999999997E-5</v>
      </c>
      <c r="D404">
        <v>0</v>
      </c>
    </row>
    <row r="405" spans="1:4" x14ac:dyDescent="0.35">
      <c r="A405">
        <v>763</v>
      </c>
      <c r="B405">
        <v>1.3490980000000001E-4</v>
      </c>
      <c r="C405">
        <v>4.8718399999999998E-5</v>
      </c>
      <c r="D405">
        <v>0</v>
      </c>
    </row>
    <row r="406" spans="1:4" x14ac:dyDescent="0.35">
      <c r="A406">
        <v>764</v>
      </c>
      <c r="B406">
        <v>1.25852E-4</v>
      </c>
      <c r="C406">
        <v>4.5447469999999999E-5</v>
      </c>
      <c r="D406">
        <v>0</v>
      </c>
    </row>
    <row r="407" spans="1:4" x14ac:dyDescent="0.35">
      <c r="A407">
        <v>765</v>
      </c>
      <c r="B407">
        <v>1.17413E-4</v>
      </c>
      <c r="C407">
        <v>4.2400000000000001E-5</v>
      </c>
      <c r="D407">
        <v>0</v>
      </c>
    </row>
    <row r="408" spans="1:4" x14ac:dyDescent="0.35">
      <c r="A408">
        <v>766</v>
      </c>
      <c r="B408">
        <v>1.095515E-4</v>
      </c>
      <c r="C408">
        <v>3.9561039999999999E-5</v>
      </c>
      <c r="D408">
        <v>0</v>
      </c>
    </row>
    <row r="409" spans="1:4" x14ac:dyDescent="0.35">
      <c r="A409">
        <v>767</v>
      </c>
      <c r="B409">
        <v>1.022245E-4</v>
      </c>
      <c r="C409">
        <v>3.6915120000000003E-5</v>
      </c>
      <c r="D409">
        <v>0</v>
      </c>
    </row>
    <row r="410" spans="1:4" x14ac:dyDescent="0.35">
      <c r="A410">
        <v>768</v>
      </c>
      <c r="B410">
        <v>9.5394450000000006E-5</v>
      </c>
      <c r="C410">
        <v>3.444868E-5</v>
      </c>
      <c r="D410">
        <v>0</v>
      </c>
    </row>
    <row r="411" spans="1:4" x14ac:dyDescent="0.35">
      <c r="A411">
        <v>769</v>
      </c>
      <c r="B411">
        <v>8.90239E-5</v>
      </c>
      <c r="C411">
        <v>3.2148160000000002E-5</v>
      </c>
      <c r="D411">
        <v>0</v>
      </c>
    </row>
    <row r="412" spans="1:4" x14ac:dyDescent="0.35">
      <c r="A412">
        <v>770</v>
      </c>
      <c r="B412">
        <v>8.3075270000000005E-5</v>
      </c>
      <c r="C412">
        <v>3.0000000000000001E-5</v>
      </c>
      <c r="D412">
        <v>0</v>
      </c>
    </row>
    <row r="413" spans="1:4" x14ac:dyDescent="0.35">
      <c r="A413">
        <v>771</v>
      </c>
      <c r="B413">
        <v>7.7512689999999993E-5</v>
      </c>
      <c r="C413">
        <v>2.7991250000000001E-5</v>
      </c>
      <c r="D413">
        <v>0</v>
      </c>
    </row>
    <row r="414" spans="1:4" x14ac:dyDescent="0.35">
      <c r="A414">
        <v>772</v>
      </c>
      <c r="B414">
        <v>7.231304E-5</v>
      </c>
      <c r="C414">
        <v>2.6113560000000001E-5</v>
      </c>
      <c r="D414">
        <v>0</v>
      </c>
    </row>
    <row r="415" spans="1:4" x14ac:dyDescent="0.35">
      <c r="A415">
        <v>773</v>
      </c>
      <c r="B415">
        <v>6.7457780000000002E-5</v>
      </c>
      <c r="C415">
        <v>2.436024E-5</v>
      </c>
      <c r="D415">
        <v>0</v>
      </c>
    </row>
    <row r="416" spans="1:4" x14ac:dyDescent="0.35">
      <c r="A416">
        <v>774</v>
      </c>
      <c r="B416">
        <v>6.2928439999999995E-5</v>
      </c>
      <c r="C416">
        <v>2.272461E-5</v>
      </c>
      <c r="D416">
        <v>0</v>
      </c>
    </row>
    <row r="417" spans="1:4" x14ac:dyDescent="0.35">
      <c r="A417">
        <v>775</v>
      </c>
      <c r="B417">
        <v>5.8706519999999999E-5</v>
      </c>
      <c r="C417">
        <v>2.12E-5</v>
      </c>
      <c r="D417">
        <v>0</v>
      </c>
    </row>
    <row r="418" spans="1:4" x14ac:dyDescent="0.35">
      <c r="A418">
        <v>776</v>
      </c>
      <c r="B418">
        <v>5.4770279999999998E-5</v>
      </c>
      <c r="C418">
        <v>1.9778550000000001E-5</v>
      </c>
      <c r="D418">
        <v>0</v>
      </c>
    </row>
    <row r="419" spans="1:4" x14ac:dyDescent="0.35">
      <c r="A419">
        <v>777</v>
      </c>
      <c r="B419">
        <v>5.1099179999999999E-5</v>
      </c>
      <c r="C419">
        <v>1.8452850000000001E-5</v>
      </c>
      <c r="D419">
        <v>0</v>
      </c>
    </row>
    <row r="420" spans="1:4" x14ac:dyDescent="0.35">
      <c r="A420">
        <v>778</v>
      </c>
      <c r="B420">
        <v>4.7676539999999999E-5</v>
      </c>
      <c r="C420">
        <v>1.7216869999999999E-5</v>
      </c>
      <c r="D420">
        <v>0</v>
      </c>
    </row>
    <row r="421" spans="1:4" x14ac:dyDescent="0.35">
      <c r="A421">
        <v>779</v>
      </c>
      <c r="B421">
        <v>4.4485669999999998E-5</v>
      </c>
      <c r="C421">
        <v>1.6064590000000001E-5</v>
      </c>
      <c r="D421">
        <v>0</v>
      </c>
    </row>
    <row r="422" spans="1:4" x14ac:dyDescent="0.35">
      <c r="A422">
        <v>780</v>
      </c>
      <c r="B422">
        <v>4.1509940000000003E-5</v>
      </c>
      <c r="C422">
        <v>1.499E-5</v>
      </c>
      <c r="D422">
        <v>0</v>
      </c>
    </row>
    <row r="423" spans="1:4" x14ac:dyDescent="0.35">
      <c r="A423">
        <v>781</v>
      </c>
      <c r="B423">
        <v>3.873324E-5</v>
      </c>
      <c r="C423">
        <v>1.3987279999999999E-5</v>
      </c>
      <c r="D423">
        <v>0</v>
      </c>
    </row>
    <row r="424" spans="1:4" x14ac:dyDescent="0.35">
      <c r="A424">
        <v>782</v>
      </c>
      <c r="B424">
        <v>3.6142030000000003E-5</v>
      </c>
      <c r="C424">
        <v>1.305155E-5</v>
      </c>
      <c r="D424">
        <v>0</v>
      </c>
    </row>
    <row r="425" spans="1:4" x14ac:dyDescent="0.35">
      <c r="A425">
        <v>783</v>
      </c>
      <c r="B425">
        <v>3.3723519999999998E-5</v>
      </c>
      <c r="C425">
        <v>1.217818E-5</v>
      </c>
      <c r="D425">
        <v>0</v>
      </c>
    </row>
    <row r="426" spans="1:4" x14ac:dyDescent="0.35">
      <c r="A426">
        <v>784</v>
      </c>
      <c r="B426">
        <v>3.1464870000000002E-5</v>
      </c>
      <c r="C426">
        <v>1.1362539999999999E-5</v>
      </c>
      <c r="D426">
        <v>0</v>
      </c>
    </row>
    <row r="427" spans="1:4" x14ac:dyDescent="0.35">
      <c r="A427">
        <v>785</v>
      </c>
      <c r="B427">
        <v>2.935326E-5</v>
      </c>
      <c r="C427">
        <v>1.06E-5</v>
      </c>
      <c r="D427">
        <v>0</v>
      </c>
    </row>
    <row r="428" spans="1:4" x14ac:dyDescent="0.35">
      <c r="A428">
        <v>786</v>
      </c>
      <c r="B428">
        <v>2.7375730000000002E-5</v>
      </c>
      <c r="C428">
        <v>9.8858770000000001E-6</v>
      </c>
      <c r="D428">
        <v>0</v>
      </c>
    </row>
    <row r="429" spans="1:4" x14ac:dyDescent="0.35">
      <c r="A429">
        <v>787</v>
      </c>
      <c r="B429">
        <v>2.5524330000000001E-5</v>
      </c>
      <c r="C429">
        <v>9.2173039999999999E-6</v>
      </c>
      <c r="D429">
        <v>0</v>
      </c>
    </row>
    <row r="430" spans="1:4" x14ac:dyDescent="0.35">
      <c r="A430">
        <v>788</v>
      </c>
      <c r="B430">
        <v>2.379376E-5</v>
      </c>
      <c r="C430">
        <v>8.5923620000000003E-6</v>
      </c>
      <c r="D430">
        <v>0</v>
      </c>
    </row>
    <row r="431" spans="1:4" x14ac:dyDescent="0.35">
      <c r="A431">
        <v>789</v>
      </c>
      <c r="B431">
        <v>2.2178700000000002E-5</v>
      </c>
      <c r="C431">
        <v>8.0091329999999995E-6</v>
      </c>
      <c r="D431">
        <v>0</v>
      </c>
    </row>
    <row r="432" spans="1:4" x14ac:dyDescent="0.35">
      <c r="A432">
        <v>790</v>
      </c>
      <c r="B432">
        <v>2.0673830000000001E-5</v>
      </c>
      <c r="C432">
        <v>7.4657000000000004E-6</v>
      </c>
      <c r="D432">
        <v>0</v>
      </c>
    </row>
    <row r="433" spans="1:4" x14ac:dyDescent="0.35">
      <c r="A433">
        <v>791</v>
      </c>
      <c r="B433">
        <v>1.9272259999999999E-5</v>
      </c>
      <c r="C433">
        <v>6.959567E-6</v>
      </c>
      <c r="D433">
        <v>0</v>
      </c>
    </row>
    <row r="434" spans="1:4" x14ac:dyDescent="0.35">
      <c r="A434">
        <v>792</v>
      </c>
      <c r="B434">
        <v>1.7966400000000001E-5</v>
      </c>
      <c r="C434">
        <v>6.487995E-6</v>
      </c>
      <c r="D434">
        <v>0</v>
      </c>
    </row>
    <row r="435" spans="1:4" x14ac:dyDescent="0.35">
      <c r="A435">
        <v>793</v>
      </c>
      <c r="B435">
        <v>1.6749910000000001E-5</v>
      </c>
      <c r="C435">
        <v>6.048699E-6</v>
      </c>
      <c r="D435">
        <v>0</v>
      </c>
    </row>
    <row r="436" spans="1:4" x14ac:dyDescent="0.35">
      <c r="A436">
        <v>794</v>
      </c>
      <c r="B436">
        <v>1.5616480000000001E-5</v>
      </c>
      <c r="C436">
        <v>5.6393959999999996E-6</v>
      </c>
      <c r="D436">
        <v>0</v>
      </c>
    </row>
    <row r="437" spans="1:4" x14ac:dyDescent="0.35">
      <c r="A437">
        <v>795</v>
      </c>
      <c r="B437">
        <v>1.455977E-5</v>
      </c>
      <c r="C437">
        <v>5.2577999999999999E-6</v>
      </c>
      <c r="D437">
        <v>0</v>
      </c>
    </row>
    <row r="438" spans="1:4" x14ac:dyDescent="0.35">
      <c r="A438">
        <v>796</v>
      </c>
      <c r="B438">
        <v>1.357387E-5</v>
      </c>
      <c r="C438">
        <v>4.9017710000000001E-6</v>
      </c>
      <c r="D438">
        <v>0</v>
      </c>
    </row>
    <row r="439" spans="1:4" x14ac:dyDescent="0.35">
      <c r="A439">
        <v>797</v>
      </c>
      <c r="B439">
        <v>1.2654359999999999E-5</v>
      </c>
      <c r="C439">
        <v>4.5697200000000002E-6</v>
      </c>
      <c r="D439">
        <v>0</v>
      </c>
    </row>
    <row r="440" spans="1:4" x14ac:dyDescent="0.35">
      <c r="A440">
        <v>798</v>
      </c>
      <c r="B440">
        <v>1.179723E-5</v>
      </c>
      <c r="C440">
        <v>4.2601939999999997E-6</v>
      </c>
      <c r="D440">
        <v>0</v>
      </c>
    </row>
    <row r="441" spans="1:4" x14ac:dyDescent="0.35">
      <c r="A441">
        <v>799</v>
      </c>
      <c r="B441">
        <v>1.0998440000000001E-5</v>
      </c>
      <c r="C441">
        <v>3.9717389999999996E-6</v>
      </c>
      <c r="D441">
        <v>0</v>
      </c>
    </row>
    <row r="442" spans="1:4" x14ac:dyDescent="0.35">
      <c r="A442">
        <v>800</v>
      </c>
      <c r="B442">
        <v>1.0253980000000001E-5</v>
      </c>
      <c r="C442">
        <v>3.7029000000000002E-6</v>
      </c>
      <c r="D442">
        <v>0</v>
      </c>
    </row>
    <row r="443" spans="1:4" x14ac:dyDescent="0.35">
      <c r="A443">
        <v>801</v>
      </c>
      <c r="B443">
        <v>9.5596459999999999E-6</v>
      </c>
      <c r="C443">
        <v>3.4521630000000002E-6</v>
      </c>
      <c r="D443">
        <v>0</v>
      </c>
    </row>
    <row r="444" spans="1:4" x14ac:dyDescent="0.35">
      <c r="A444">
        <v>802</v>
      </c>
      <c r="B444">
        <v>8.9120440000000008E-6</v>
      </c>
      <c r="C444">
        <v>3.2183019999999998E-6</v>
      </c>
      <c r="D444">
        <v>0</v>
      </c>
    </row>
    <row r="445" spans="1:4" x14ac:dyDescent="0.35">
      <c r="A445">
        <v>803</v>
      </c>
      <c r="B445">
        <v>8.308358E-6</v>
      </c>
      <c r="C445">
        <v>3.0002999999999999E-6</v>
      </c>
      <c r="D445">
        <v>0</v>
      </c>
    </row>
    <row r="446" spans="1:4" x14ac:dyDescent="0.35">
      <c r="A446">
        <v>804</v>
      </c>
      <c r="B446">
        <v>7.7457689999999998E-6</v>
      </c>
      <c r="C446">
        <v>2.7971389999999999E-6</v>
      </c>
      <c r="D446">
        <v>0</v>
      </c>
    </row>
    <row r="447" spans="1:4" x14ac:dyDescent="0.35">
      <c r="A447">
        <v>805</v>
      </c>
      <c r="B447">
        <v>7.2214559999999999E-6</v>
      </c>
      <c r="C447">
        <v>2.6077999999999998E-6</v>
      </c>
      <c r="D447">
        <v>0</v>
      </c>
    </row>
    <row r="448" spans="1:4" x14ac:dyDescent="0.35">
      <c r="A448">
        <v>806</v>
      </c>
      <c r="B448">
        <v>6.7324750000000003E-6</v>
      </c>
      <c r="C448">
        <v>2.4312199999999998E-6</v>
      </c>
      <c r="D448">
        <v>0</v>
      </c>
    </row>
    <row r="449" spans="1:4" x14ac:dyDescent="0.35">
      <c r="A449">
        <v>807</v>
      </c>
      <c r="B449">
        <v>6.2764230000000002E-6</v>
      </c>
      <c r="C449">
        <v>2.266531E-6</v>
      </c>
      <c r="D449">
        <v>0</v>
      </c>
    </row>
    <row r="450" spans="1:4" x14ac:dyDescent="0.35">
      <c r="A450">
        <v>808</v>
      </c>
      <c r="B450">
        <v>5.8513040000000003E-6</v>
      </c>
      <c r="C450">
        <v>2.1130130000000001E-6</v>
      </c>
      <c r="D450">
        <v>0</v>
      </c>
    </row>
    <row r="451" spans="1:4" x14ac:dyDescent="0.35">
      <c r="A451">
        <v>809</v>
      </c>
      <c r="B451">
        <v>5.4551179999999997E-6</v>
      </c>
      <c r="C451">
        <v>1.9699430000000001E-6</v>
      </c>
      <c r="D451">
        <v>0</v>
      </c>
    </row>
    <row r="452" spans="1:4" x14ac:dyDescent="0.35">
      <c r="A452">
        <v>810</v>
      </c>
      <c r="B452">
        <v>5.0858679999999998E-6</v>
      </c>
      <c r="C452">
        <v>1.8365999999999999E-6</v>
      </c>
      <c r="D452">
        <v>0</v>
      </c>
    </row>
    <row r="453" spans="1:4" x14ac:dyDescent="0.35">
      <c r="A453">
        <v>811</v>
      </c>
      <c r="B453">
        <v>4.7414659999999997E-6</v>
      </c>
      <c r="C453">
        <v>1.7122300000000001E-6</v>
      </c>
      <c r="D453">
        <v>0</v>
      </c>
    </row>
    <row r="454" spans="1:4" x14ac:dyDescent="0.35">
      <c r="A454">
        <v>812</v>
      </c>
      <c r="B454">
        <v>4.4202359999999998E-6</v>
      </c>
      <c r="C454">
        <v>1.596228E-6</v>
      </c>
      <c r="D454">
        <v>0</v>
      </c>
    </row>
    <row r="455" spans="1:4" x14ac:dyDescent="0.35">
      <c r="A455">
        <v>813</v>
      </c>
      <c r="B455">
        <v>4.1207829999999997E-6</v>
      </c>
      <c r="C455">
        <v>1.4880899999999999E-6</v>
      </c>
      <c r="D455">
        <v>0</v>
      </c>
    </row>
    <row r="456" spans="1:4" x14ac:dyDescent="0.35">
      <c r="A456">
        <v>814</v>
      </c>
      <c r="B456">
        <v>3.8417159999999996E-6</v>
      </c>
      <c r="C456">
        <v>1.387314E-6</v>
      </c>
      <c r="D456">
        <v>0</v>
      </c>
    </row>
    <row r="457" spans="1:4" x14ac:dyDescent="0.35">
      <c r="A457">
        <v>815</v>
      </c>
      <c r="B457">
        <v>3.5816519999999999E-6</v>
      </c>
      <c r="C457">
        <v>1.2934E-6</v>
      </c>
      <c r="D457">
        <v>0</v>
      </c>
    </row>
    <row r="458" spans="1:4" x14ac:dyDescent="0.35">
      <c r="A458">
        <v>816</v>
      </c>
      <c r="B458">
        <v>3.339127E-6</v>
      </c>
      <c r="C458">
        <v>1.2058200000000001E-6</v>
      </c>
      <c r="D458">
        <v>0</v>
      </c>
    </row>
    <row r="459" spans="1:4" x14ac:dyDescent="0.35">
      <c r="A459">
        <v>817</v>
      </c>
      <c r="B459">
        <v>3.1129490000000002E-6</v>
      </c>
      <c r="C459">
        <v>1.1241430000000001E-6</v>
      </c>
      <c r="D459">
        <v>0</v>
      </c>
    </row>
    <row r="460" spans="1:4" x14ac:dyDescent="0.35">
      <c r="A460">
        <v>818</v>
      </c>
      <c r="B460">
        <v>2.9021210000000001E-6</v>
      </c>
      <c r="C460">
        <v>1.048009E-6</v>
      </c>
      <c r="D460">
        <v>0</v>
      </c>
    </row>
    <row r="461" spans="1:4" x14ac:dyDescent="0.35">
      <c r="A461">
        <v>819</v>
      </c>
      <c r="B461">
        <v>2.7056450000000002E-6</v>
      </c>
      <c r="C461">
        <v>9.7705800000000004E-7</v>
      </c>
      <c r="D461">
        <v>0</v>
      </c>
    </row>
    <row r="462" spans="1:4" x14ac:dyDescent="0.35">
      <c r="A462">
        <v>820</v>
      </c>
      <c r="B462">
        <v>2.522525E-6</v>
      </c>
      <c r="C462">
        <v>9.1093000000000002E-7</v>
      </c>
      <c r="D462">
        <v>0</v>
      </c>
    </row>
    <row r="463" spans="1:4" x14ac:dyDescent="0.35">
      <c r="A463">
        <v>821</v>
      </c>
      <c r="B463">
        <v>2.3517260000000002E-6</v>
      </c>
      <c r="C463">
        <v>8.4925099999999999E-7</v>
      </c>
      <c r="D463">
        <v>0</v>
      </c>
    </row>
    <row r="464" spans="1:4" x14ac:dyDescent="0.35">
      <c r="A464">
        <v>822</v>
      </c>
      <c r="B464">
        <v>2.1924150000000002E-6</v>
      </c>
      <c r="C464">
        <v>7.9172100000000003E-7</v>
      </c>
      <c r="D464">
        <v>0</v>
      </c>
    </row>
    <row r="465" spans="1:4" x14ac:dyDescent="0.35">
      <c r="A465">
        <v>823</v>
      </c>
      <c r="B465">
        <v>2.0439020000000001E-6</v>
      </c>
      <c r="C465">
        <v>7.3809000000000001E-7</v>
      </c>
      <c r="D465">
        <v>0</v>
      </c>
    </row>
    <row r="466" spans="1:4" x14ac:dyDescent="0.35">
      <c r="A466">
        <v>824</v>
      </c>
      <c r="B466">
        <v>1.9054969999999999E-6</v>
      </c>
      <c r="C466">
        <v>6.8810999999999999E-7</v>
      </c>
      <c r="D466">
        <v>0</v>
      </c>
    </row>
    <row r="467" spans="1:4" x14ac:dyDescent="0.35">
      <c r="A467">
        <v>825</v>
      </c>
      <c r="B467">
        <v>1.7765090000000001E-6</v>
      </c>
      <c r="C467">
        <v>6.4153E-7</v>
      </c>
      <c r="D467">
        <v>0</v>
      </c>
    </row>
    <row r="468" spans="1:4" x14ac:dyDescent="0.35">
      <c r="A468">
        <v>826</v>
      </c>
      <c r="B468">
        <v>1.6562149999999999E-6</v>
      </c>
      <c r="C468">
        <v>5.9808999999999998E-7</v>
      </c>
      <c r="D468">
        <v>0</v>
      </c>
    </row>
    <row r="469" spans="1:4" x14ac:dyDescent="0.35">
      <c r="A469">
        <v>827</v>
      </c>
      <c r="B469">
        <v>1.5440219999999999E-6</v>
      </c>
      <c r="C469">
        <v>5.5757500000000001E-7</v>
      </c>
      <c r="D469">
        <v>0</v>
      </c>
    </row>
    <row r="470" spans="1:4" x14ac:dyDescent="0.35">
      <c r="A470">
        <v>828</v>
      </c>
      <c r="B470">
        <v>1.43944E-6</v>
      </c>
      <c r="C470">
        <v>5.1980799999999999E-7</v>
      </c>
      <c r="D470">
        <v>0</v>
      </c>
    </row>
    <row r="471" spans="1:4" x14ac:dyDescent="0.35">
      <c r="A471">
        <v>829</v>
      </c>
      <c r="B471">
        <v>1.341977E-6</v>
      </c>
      <c r="C471">
        <v>4.84612E-7</v>
      </c>
      <c r="D471">
        <v>0</v>
      </c>
    </row>
    <row r="472" spans="1:4" x14ac:dyDescent="0.35">
      <c r="A472">
        <v>830</v>
      </c>
      <c r="B472">
        <v>1.251141E-6</v>
      </c>
      <c r="C472">
        <v>4.5181000000000002E-7</v>
      </c>
      <c r="D47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6FAB-6E89-47A9-8873-1B93BA600030}">
  <sheetPr codeName="Sheet3"/>
  <dimension ref="A1:A471"/>
  <sheetViews>
    <sheetView workbookViewId="0"/>
  </sheetViews>
  <sheetFormatPr defaultRowHeight="14.5" x14ac:dyDescent="0.35"/>
  <cols>
    <col min="1" max="1" width="46.6328125" bestFit="1" customWidth="1"/>
  </cols>
  <sheetData>
    <row r="1" spans="1:1" x14ac:dyDescent="0.35">
      <c r="A1" s="5"/>
    </row>
    <row r="2" spans="1:1" x14ac:dyDescent="0.35">
      <c r="A2" s="5"/>
    </row>
    <row r="3" spans="1:1" x14ac:dyDescent="0.35">
      <c r="A3" s="5"/>
    </row>
    <row r="4" spans="1:1" x14ac:dyDescent="0.35">
      <c r="A4" s="5"/>
    </row>
    <row r="5" spans="1:1" x14ac:dyDescent="0.35">
      <c r="A5" s="5"/>
    </row>
    <row r="6" spans="1:1" x14ac:dyDescent="0.35">
      <c r="A6" s="5"/>
    </row>
    <row r="7" spans="1:1" x14ac:dyDescent="0.35">
      <c r="A7" s="5"/>
    </row>
    <row r="8" spans="1:1" x14ac:dyDescent="0.35">
      <c r="A8" s="5"/>
    </row>
    <row r="9" spans="1:1" x14ac:dyDescent="0.35">
      <c r="A9" s="5"/>
    </row>
    <row r="10" spans="1:1" x14ac:dyDescent="0.35">
      <c r="A10" s="5"/>
    </row>
    <row r="11" spans="1:1" x14ac:dyDescent="0.35">
      <c r="A11" s="5"/>
    </row>
    <row r="12" spans="1:1" x14ac:dyDescent="0.35">
      <c r="A12" s="5"/>
    </row>
    <row r="13" spans="1:1" x14ac:dyDescent="0.35">
      <c r="A13" s="5"/>
    </row>
    <row r="14" spans="1:1" x14ac:dyDescent="0.35">
      <c r="A14" s="5"/>
    </row>
    <row r="15" spans="1:1" x14ac:dyDescent="0.35">
      <c r="A15" s="5"/>
    </row>
    <row r="16" spans="1:1" x14ac:dyDescent="0.35">
      <c r="A16" s="5"/>
    </row>
    <row r="17" spans="1:1" x14ac:dyDescent="0.35">
      <c r="A17" s="5"/>
    </row>
    <row r="18" spans="1:1" x14ac:dyDescent="0.35">
      <c r="A18" s="5"/>
    </row>
    <row r="19" spans="1:1" x14ac:dyDescent="0.35">
      <c r="A19" s="5"/>
    </row>
    <row r="20" spans="1:1" x14ac:dyDescent="0.35">
      <c r="A20" s="5"/>
    </row>
    <row r="21" spans="1:1" x14ac:dyDescent="0.35">
      <c r="A21" s="5"/>
    </row>
    <row r="22" spans="1:1" x14ac:dyDescent="0.35">
      <c r="A22" s="5"/>
    </row>
    <row r="23" spans="1:1" x14ac:dyDescent="0.35">
      <c r="A23" s="5"/>
    </row>
    <row r="24" spans="1:1" x14ac:dyDescent="0.35">
      <c r="A24" s="5"/>
    </row>
    <row r="25" spans="1:1" x14ac:dyDescent="0.35">
      <c r="A25" s="5"/>
    </row>
    <row r="26" spans="1:1" x14ac:dyDescent="0.35">
      <c r="A26" s="5"/>
    </row>
    <row r="27" spans="1:1" x14ac:dyDescent="0.35">
      <c r="A27" s="5"/>
    </row>
    <row r="28" spans="1:1" x14ac:dyDescent="0.35">
      <c r="A28" s="5"/>
    </row>
    <row r="29" spans="1:1" x14ac:dyDescent="0.35">
      <c r="A29" s="5"/>
    </row>
    <row r="30" spans="1:1" x14ac:dyDescent="0.35">
      <c r="A30" s="5"/>
    </row>
    <row r="31" spans="1:1" x14ac:dyDescent="0.35">
      <c r="A31" s="5"/>
    </row>
    <row r="32" spans="1:1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7" spans="1:1" x14ac:dyDescent="0.35">
      <c r="A97" s="5"/>
    </row>
    <row r="98" spans="1:1" x14ac:dyDescent="0.35">
      <c r="A98" s="5"/>
    </row>
    <row r="99" spans="1:1" x14ac:dyDescent="0.35">
      <c r="A99" s="5"/>
    </row>
    <row r="100" spans="1:1" x14ac:dyDescent="0.35">
      <c r="A100" s="5"/>
    </row>
    <row r="101" spans="1:1" x14ac:dyDescent="0.35">
      <c r="A101" s="5"/>
    </row>
    <row r="102" spans="1:1" x14ac:dyDescent="0.35">
      <c r="A102" s="5"/>
    </row>
    <row r="103" spans="1:1" x14ac:dyDescent="0.35">
      <c r="A103" s="5"/>
    </row>
    <row r="104" spans="1:1" x14ac:dyDescent="0.35">
      <c r="A104" s="5"/>
    </row>
    <row r="105" spans="1:1" x14ac:dyDescent="0.35">
      <c r="A105" s="5"/>
    </row>
    <row r="106" spans="1:1" x14ac:dyDescent="0.35">
      <c r="A106" s="5"/>
    </row>
    <row r="107" spans="1:1" x14ac:dyDescent="0.35">
      <c r="A107" s="5"/>
    </row>
    <row r="108" spans="1:1" x14ac:dyDescent="0.35">
      <c r="A108" s="5"/>
    </row>
    <row r="109" spans="1:1" x14ac:dyDescent="0.35">
      <c r="A109" s="5"/>
    </row>
    <row r="110" spans="1:1" x14ac:dyDescent="0.35">
      <c r="A110" s="5"/>
    </row>
    <row r="111" spans="1:1" x14ac:dyDescent="0.35">
      <c r="A111" s="5"/>
    </row>
    <row r="112" spans="1:1" x14ac:dyDescent="0.35">
      <c r="A112" s="5"/>
    </row>
    <row r="113" spans="1:1" x14ac:dyDescent="0.35">
      <c r="A113" s="5"/>
    </row>
    <row r="114" spans="1:1" x14ac:dyDescent="0.35">
      <c r="A114" s="5"/>
    </row>
    <row r="115" spans="1:1" x14ac:dyDescent="0.35">
      <c r="A115" s="5"/>
    </row>
    <row r="116" spans="1:1" x14ac:dyDescent="0.35">
      <c r="A116" s="5"/>
    </row>
    <row r="117" spans="1:1" x14ac:dyDescent="0.35">
      <c r="A117" s="5"/>
    </row>
    <row r="118" spans="1:1" x14ac:dyDescent="0.35">
      <c r="A118" s="5"/>
    </row>
    <row r="119" spans="1:1" x14ac:dyDescent="0.35">
      <c r="A119" s="5"/>
    </row>
    <row r="120" spans="1:1" x14ac:dyDescent="0.35">
      <c r="A120" s="5"/>
    </row>
    <row r="121" spans="1:1" x14ac:dyDescent="0.35">
      <c r="A121" s="5"/>
    </row>
    <row r="122" spans="1:1" x14ac:dyDescent="0.35">
      <c r="A122" s="5"/>
    </row>
    <row r="123" spans="1:1" x14ac:dyDescent="0.35">
      <c r="A123" s="5"/>
    </row>
    <row r="124" spans="1:1" x14ac:dyDescent="0.35">
      <c r="A124" s="5"/>
    </row>
    <row r="125" spans="1:1" x14ac:dyDescent="0.35">
      <c r="A125" s="5"/>
    </row>
    <row r="126" spans="1:1" x14ac:dyDescent="0.35">
      <c r="A126" s="5"/>
    </row>
    <row r="127" spans="1:1" x14ac:dyDescent="0.35">
      <c r="A127" s="5"/>
    </row>
    <row r="128" spans="1:1" x14ac:dyDescent="0.35">
      <c r="A128" s="5"/>
    </row>
    <row r="129" spans="1:1" x14ac:dyDescent="0.35">
      <c r="A129" s="5"/>
    </row>
    <row r="130" spans="1:1" x14ac:dyDescent="0.35">
      <c r="A130" s="5"/>
    </row>
    <row r="131" spans="1:1" x14ac:dyDescent="0.35">
      <c r="A131" s="5"/>
    </row>
    <row r="132" spans="1:1" x14ac:dyDescent="0.35">
      <c r="A132" s="5"/>
    </row>
    <row r="133" spans="1:1" x14ac:dyDescent="0.35">
      <c r="A133" s="5"/>
    </row>
    <row r="134" spans="1:1" x14ac:dyDescent="0.35">
      <c r="A134" s="5"/>
    </row>
    <row r="135" spans="1:1" x14ac:dyDescent="0.35">
      <c r="A135" s="5"/>
    </row>
    <row r="136" spans="1:1" x14ac:dyDescent="0.35">
      <c r="A136" s="5"/>
    </row>
    <row r="137" spans="1:1" x14ac:dyDescent="0.35">
      <c r="A137" s="5"/>
    </row>
    <row r="138" spans="1:1" x14ac:dyDescent="0.35">
      <c r="A138" s="5"/>
    </row>
    <row r="139" spans="1:1" x14ac:dyDescent="0.35">
      <c r="A139" s="5"/>
    </row>
    <row r="140" spans="1:1" x14ac:dyDescent="0.35">
      <c r="A140" s="5"/>
    </row>
    <row r="141" spans="1:1" x14ac:dyDescent="0.35">
      <c r="A141" s="5"/>
    </row>
    <row r="142" spans="1:1" x14ac:dyDescent="0.35">
      <c r="A142" s="5"/>
    </row>
    <row r="143" spans="1:1" x14ac:dyDescent="0.35">
      <c r="A143" s="5"/>
    </row>
    <row r="144" spans="1:1" x14ac:dyDescent="0.35">
      <c r="A144" s="5"/>
    </row>
    <row r="145" spans="1:1" x14ac:dyDescent="0.35">
      <c r="A145" s="5"/>
    </row>
    <row r="146" spans="1:1" x14ac:dyDescent="0.35">
      <c r="A146" s="5"/>
    </row>
    <row r="147" spans="1:1" x14ac:dyDescent="0.35">
      <c r="A147" s="5"/>
    </row>
    <row r="148" spans="1:1" x14ac:dyDescent="0.35">
      <c r="A148" s="5"/>
    </row>
    <row r="149" spans="1:1" x14ac:dyDescent="0.35">
      <c r="A149" s="5"/>
    </row>
    <row r="150" spans="1:1" x14ac:dyDescent="0.35">
      <c r="A150" s="5"/>
    </row>
    <row r="151" spans="1:1" x14ac:dyDescent="0.35">
      <c r="A151" s="5"/>
    </row>
    <row r="152" spans="1:1" x14ac:dyDescent="0.35">
      <c r="A152" s="5"/>
    </row>
    <row r="153" spans="1:1" x14ac:dyDescent="0.35">
      <c r="A153" s="5"/>
    </row>
    <row r="154" spans="1:1" x14ac:dyDescent="0.35">
      <c r="A154" s="5"/>
    </row>
    <row r="155" spans="1:1" x14ac:dyDescent="0.35">
      <c r="A155" s="5"/>
    </row>
    <row r="156" spans="1:1" x14ac:dyDescent="0.35">
      <c r="A156" s="5"/>
    </row>
    <row r="157" spans="1:1" x14ac:dyDescent="0.35">
      <c r="A157" s="5"/>
    </row>
    <row r="158" spans="1:1" x14ac:dyDescent="0.35">
      <c r="A158" s="5"/>
    </row>
    <row r="159" spans="1:1" x14ac:dyDescent="0.35">
      <c r="A159" s="5"/>
    </row>
    <row r="160" spans="1:1" x14ac:dyDescent="0.35">
      <c r="A160" s="5"/>
    </row>
    <row r="161" spans="1:1" x14ac:dyDescent="0.35">
      <c r="A161" s="5"/>
    </row>
    <row r="162" spans="1:1" x14ac:dyDescent="0.35">
      <c r="A162" s="5"/>
    </row>
    <row r="163" spans="1:1" x14ac:dyDescent="0.35">
      <c r="A163" s="5"/>
    </row>
    <row r="164" spans="1:1" x14ac:dyDescent="0.35">
      <c r="A164" s="5"/>
    </row>
    <row r="165" spans="1:1" x14ac:dyDescent="0.35">
      <c r="A165" s="5"/>
    </row>
    <row r="166" spans="1:1" x14ac:dyDescent="0.35">
      <c r="A166" s="5"/>
    </row>
    <row r="167" spans="1:1" x14ac:dyDescent="0.35">
      <c r="A167" s="5"/>
    </row>
    <row r="168" spans="1:1" x14ac:dyDescent="0.35">
      <c r="A168" s="5"/>
    </row>
    <row r="169" spans="1:1" x14ac:dyDescent="0.35">
      <c r="A169" s="5"/>
    </row>
    <row r="170" spans="1:1" x14ac:dyDescent="0.35">
      <c r="A170" s="5"/>
    </row>
    <row r="171" spans="1:1" x14ac:dyDescent="0.35">
      <c r="A171" s="5"/>
    </row>
    <row r="172" spans="1:1" x14ac:dyDescent="0.35">
      <c r="A172" s="5"/>
    </row>
    <row r="173" spans="1:1" x14ac:dyDescent="0.35">
      <c r="A173" s="5"/>
    </row>
    <row r="174" spans="1:1" x14ac:dyDescent="0.35">
      <c r="A174" s="5"/>
    </row>
    <row r="175" spans="1:1" x14ac:dyDescent="0.35">
      <c r="A175" s="5"/>
    </row>
    <row r="176" spans="1:1" x14ac:dyDescent="0.35">
      <c r="A176" s="5"/>
    </row>
    <row r="177" spans="1:1" x14ac:dyDescent="0.35">
      <c r="A177" s="5"/>
    </row>
    <row r="178" spans="1:1" x14ac:dyDescent="0.35">
      <c r="A178" s="5"/>
    </row>
    <row r="179" spans="1:1" x14ac:dyDescent="0.35">
      <c r="A179" s="5"/>
    </row>
    <row r="180" spans="1:1" x14ac:dyDescent="0.35">
      <c r="A180" s="5"/>
    </row>
    <row r="181" spans="1:1" x14ac:dyDescent="0.35">
      <c r="A181" s="5"/>
    </row>
    <row r="182" spans="1:1" x14ac:dyDescent="0.35">
      <c r="A182" s="5"/>
    </row>
    <row r="183" spans="1:1" x14ac:dyDescent="0.35">
      <c r="A183" s="5"/>
    </row>
    <row r="184" spans="1:1" x14ac:dyDescent="0.35">
      <c r="A184" s="5"/>
    </row>
    <row r="185" spans="1:1" x14ac:dyDescent="0.35">
      <c r="A185" s="5"/>
    </row>
    <row r="186" spans="1:1" x14ac:dyDescent="0.35">
      <c r="A186" s="5"/>
    </row>
    <row r="187" spans="1:1" x14ac:dyDescent="0.35">
      <c r="A187" s="5"/>
    </row>
    <row r="188" spans="1:1" x14ac:dyDescent="0.35">
      <c r="A188" s="5"/>
    </row>
    <row r="189" spans="1:1" x14ac:dyDescent="0.35">
      <c r="A189" s="5"/>
    </row>
    <row r="190" spans="1:1" x14ac:dyDescent="0.35">
      <c r="A190" s="5"/>
    </row>
    <row r="191" spans="1:1" x14ac:dyDescent="0.35">
      <c r="A191" s="5"/>
    </row>
    <row r="192" spans="1:1" x14ac:dyDescent="0.35">
      <c r="A192" s="5"/>
    </row>
    <row r="193" spans="1:1" x14ac:dyDescent="0.35">
      <c r="A193" s="5"/>
    </row>
    <row r="194" spans="1:1" x14ac:dyDescent="0.35">
      <c r="A194" s="5"/>
    </row>
    <row r="195" spans="1:1" x14ac:dyDescent="0.35">
      <c r="A195" s="5"/>
    </row>
    <row r="196" spans="1:1" x14ac:dyDescent="0.35">
      <c r="A196" s="5"/>
    </row>
    <row r="197" spans="1:1" x14ac:dyDescent="0.35">
      <c r="A197" s="5"/>
    </row>
    <row r="198" spans="1:1" x14ac:dyDescent="0.35">
      <c r="A198" s="5"/>
    </row>
    <row r="199" spans="1:1" x14ac:dyDescent="0.35">
      <c r="A199" s="5"/>
    </row>
    <row r="200" spans="1:1" x14ac:dyDescent="0.35">
      <c r="A200" s="5"/>
    </row>
    <row r="201" spans="1:1" x14ac:dyDescent="0.35">
      <c r="A201" s="5"/>
    </row>
    <row r="202" spans="1:1" x14ac:dyDescent="0.35">
      <c r="A202" s="5"/>
    </row>
    <row r="203" spans="1:1" x14ac:dyDescent="0.35">
      <c r="A203" s="5"/>
    </row>
    <row r="204" spans="1:1" x14ac:dyDescent="0.35">
      <c r="A204" s="5"/>
    </row>
    <row r="205" spans="1:1" x14ac:dyDescent="0.35">
      <c r="A205" s="5"/>
    </row>
    <row r="206" spans="1:1" x14ac:dyDescent="0.35">
      <c r="A206" s="5"/>
    </row>
    <row r="207" spans="1:1" x14ac:dyDescent="0.35">
      <c r="A207" s="5"/>
    </row>
    <row r="208" spans="1:1" x14ac:dyDescent="0.35">
      <c r="A208" s="5"/>
    </row>
    <row r="209" spans="1:1" x14ac:dyDescent="0.35">
      <c r="A209" s="5"/>
    </row>
    <row r="210" spans="1:1" x14ac:dyDescent="0.35">
      <c r="A210" s="5"/>
    </row>
    <row r="211" spans="1:1" x14ac:dyDescent="0.35">
      <c r="A211" s="5"/>
    </row>
    <row r="212" spans="1:1" x14ac:dyDescent="0.35">
      <c r="A212" s="5"/>
    </row>
    <row r="213" spans="1:1" x14ac:dyDescent="0.35">
      <c r="A213" s="5"/>
    </row>
    <row r="214" spans="1:1" x14ac:dyDescent="0.35">
      <c r="A214" s="5"/>
    </row>
    <row r="215" spans="1:1" x14ac:dyDescent="0.35">
      <c r="A215" s="5"/>
    </row>
    <row r="216" spans="1:1" x14ac:dyDescent="0.35">
      <c r="A216" s="5"/>
    </row>
    <row r="217" spans="1:1" x14ac:dyDescent="0.35">
      <c r="A217" s="5"/>
    </row>
    <row r="218" spans="1:1" x14ac:dyDescent="0.35">
      <c r="A218" s="5"/>
    </row>
    <row r="219" spans="1:1" x14ac:dyDescent="0.35">
      <c r="A219" s="5"/>
    </row>
    <row r="220" spans="1:1" x14ac:dyDescent="0.35">
      <c r="A220" s="5"/>
    </row>
    <row r="221" spans="1:1" x14ac:dyDescent="0.35">
      <c r="A221" s="5"/>
    </row>
    <row r="222" spans="1:1" x14ac:dyDescent="0.35">
      <c r="A222" s="5"/>
    </row>
    <row r="223" spans="1:1" x14ac:dyDescent="0.35">
      <c r="A223" s="5"/>
    </row>
    <row r="224" spans="1:1" x14ac:dyDescent="0.35">
      <c r="A224" s="5"/>
    </row>
    <row r="225" spans="1:1" x14ac:dyDescent="0.35">
      <c r="A225" s="5"/>
    </row>
    <row r="226" spans="1:1" x14ac:dyDescent="0.35">
      <c r="A226" s="5"/>
    </row>
    <row r="227" spans="1:1" x14ac:dyDescent="0.35">
      <c r="A227" s="5"/>
    </row>
    <row r="228" spans="1:1" x14ac:dyDescent="0.35">
      <c r="A228" s="5"/>
    </row>
    <row r="229" spans="1:1" x14ac:dyDescent="0.35">
      <c r="A229" s="5"/>
    </row>
    <row r="230" spans="1:1" x14ac:dyDescent="0.35">
      <c r="A230" s="5"/>
    </row>
    <row r="231" spans="1:1" x14ac:dyDescent="0.35">
      <c r="A231" s="5"/>
    </row>
    <row r="232" spans="1:1" x14ac:dyDescent="0.35">
      <c r="A232" s="5"/>
    </row>
    <row r="233" spans="1:1" x14ac:dyDescent="0.35">
      <c r="A233" s="5"/>
    </row>
    <row r="234" spans="1:1" x14ac:dyDescent="0.35">
      <c r="A234" s="5"/>
    </row>
    <row r="235" spans="1:1" x14ac:dyDescent="0.35">
      <c r="A235" s="5"/>
    </row>
    <row r="236" spans="1:1" x14ac:dyDescent="0.35">
      <c r="A236" s="5"/>
    </row>
    <row r="237" spans="1:1" x14ac:dyDescent="0.35">
      <c r="A237" s="5"/>
    </row>
    <row r="238" spans="1:1" x14ac:dyDescent="0.35">
      <c r="A238" s="5"/>
    </row>
    <row r="239" spans="1:1" x14ac:dyDescent="0.35">
      <c r="A239" s="5"/>
    </row>
    <row r="240" spans="1:1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  <row r="253" spans="1:1" x14ac:dyDescent="0.35">
      <c r="A253" s="5"/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1" x14ac:dyDescent="0.35">
      <c r="A257" s="5"/>
    </row>
    <row r="258" spans="1:1" x14ac:dyDescent="0.35">
      <c r="A258" s="5"/>
    </row>
    <row r="259" spans="1:1" x14ac:dyDescent="0.35">
      <c r="A259" s="5"/>
    </row>
    <row r="260" spans="1:1" x14ac:dyDescent="0.35">
      <c r="A260" s="5"/>
    </row>
    <row r="261" spans="1:1" x14ac:dyDescent="0.35">
      <c r="A261" s="5"/>
    </row>
    <row r="262" spans="1:1" x14ac:dyDescent="0.35">
      <c r="A262" s="5"/>
    </row>
    <row r="263" spans="1:1" x14ac:dyDescent="0.35">
      <c r="A263" s="5"/>
    </row>
    <row r="264" spans="1:1" x14ac:dyDescent="0.35">
      <c r="A264" s="5"/>
    </row>
    <row r="265" spans="1:1" x14ac:dyDescent="0.35">
      <c r="A265" s="5"/>
    </row>
    <row r="266" spans="1:1" x14ac:dyDescent="0.35">
      <c r="A266" s="5"/>
    </row>
    <row r="267" spans="1:1" x14ac:dyDescent="0.35">
      <c r="A267" s="5"/>
    </row>
    <row r="268" spans="1:1" x14ac:dyDescent="0.35">
      <c r="A268" s="5"/>
    </row>
    <row r="269" spans="1:1" x14ac:dyDescent="0.35">
      <c r="A269" s="5"/>
    </row>
    <row r="270" spans="1:1" x14ac:dyDescent="0.35">
      <c r="A270" s="5"/>
    </row>
    <row r="271" spans="1:1" x14ac:dyDescent="0.35">
      <c r="A271" s="5"/>
    </row>
    <row r="272" spans="1:1" x14ac:dyDescent="0.35">
      <c r="A272" s="5"/>
    </row>
    <row r="273" spans="1:1" x14ac:dyDescent="0.35">
      <c r="A273" s="5"/>
    </row>
    <row r="274" spans="1:1" x14ac:dyDescent="0.35">
      <c r="A274" s="5"/>
    </row>
    <row r="275" spans="1:1" x14ac:dyDescent="0.35">
      <c r="A275" s="5"/>
    </row>
    <row r="276" spans="1:1" x14ac:dyDescent="0.35">
      <c r="A276" s="5"/>
    </row>
    <row r="277" spans="1:1" x14ac:dyDescent="0.35">
      <c r="A277" s="5"/>
    </row>
    <row r="278" spans="1:1" x14ac:dyDescent="0.35">
      <c r="A278" s="5"/>
    </row>
    <row r="279" spans="1:1" x14ac:dyDescent="0.35">
      <c r="A279" s="5"/>
    </row>
    <row r="280" spans="1:1" x14ac:dyDescent="0.35">
      <c r="A280" s="5"/>
    </row>
    <row r="281" spans="1:1" x14ac:dyDescent="0.35">
      <c r="A281" s="5"/>
    </row>
    <row r="282" spans="1:1" x14ac:dyDescent="0.35">
      <c r="A282" s="5"/>
    </row>
    <row r="283" spans="1:1" x14ac:dyDescent="0.35">
      <c r="A283" s="5"/>
    </row>
    <row r="284" spans="1:1" x14ac:dyDescent="0.35">
      <c r="A284" s="5"/>
    </row>
    <row r="285" spans="1:1" x14ac:dyDescent="0.35">
      <c r="A285" s="5"/>
    </row>
    <row r="286" spans="1:1" x14ac:dyDescent="0.35">
      <c r="A286" s="5"/>
    </row>
    <row r="287" spans="1:1" x14ac:dyDescent="0.35">
      <c r="A287" s="5"/>
    </row>
    <row r="288" spans="1:1" x14ac:dyDescent="0.35">
      <c r="A288" s="5"/>
    </row>
    <row r="289" spans="1:1" x14ac:dyDescent="0.35">
      <c r="A289" s="5"/>
    </row>
    <row r="290" spans="1:1" x14ac:dyDescent="0.35">
      <c r="A290" s="5"/>
    </row>
    <row r="291" spans="1:1" x14ac:dyDescent="0.35">
      <c r="A291" s="5"/>
    </row>
    <row r="292" spans="1:1" x14ac:dyDescent="0.35">
      <c r="A292" s="5"/>
    </row>
    <row r="293" spans="1:1" x14ac:dyDescent="0.35">
      <c r="A293" s="5"/>
    </row>
    <row r="294" spans="1:1" x14ac:dyDescent="0.35">
      <c r="A294" s="5"/>
    </row>
    <row r="295" spans="1:1" x14ac:dyDescent="0.35">
      <c r="A295" s="5"/>
    </row>
    <row r="296" spans="1:1" x14ac:dyDescent="0.35">
      <c r="A296" s="5"/>
    </row>
    <row r="297" spans="1:1" x14ac:dyDescent="0.35">
      <c r="A297" s="5"/>
    </row>
    <row r="298" spans="1:1" x14ac:dyDescent="0.35">
      <c r="A298" s="5"/>
    </row>
    <row r="299" spans="1:1" x14ac:dyDescent="0.35">
      <c r="A299" s="5"/>
    </row>
    <row r="300" spans="1:1" x14ac:dyDescent="0.35">
      <c r="A300" s="5"/>
    </row>
    <row r="301" spans="1:1" x14ac:dyDescent="0.35">
      <c r="A301" s="5"/>
    </row>
    <row r="302" spans="1:1" x14ac:dyDescent="0.35">
      <c r="A302" s="5"/>
    </row>
    <row r="303" spans="1:1" x14ac:dyDescent="0.35">
      <c r="A303" s="5"/>
    </row>
    <row r="304" spans="1:1" x14ac:dyDescent="0.35">
      <c r="A304" s="5"/>
    </row>
    <row r="305" spans="1:1" x14ac:dyDescent="0.35">
      <c r="A305" s="5"/>
    </row>
    <row r="306" spans="1:1" x14ac:dyDescent="0.35">
      <c r="A306" s="5"/>
    </row>
    <row r="307" spans="1:1" x14ac:dyDescent="0.35">
      <c r="A307" s="5"/>
    </row>
    <row r="308" spans="1:1" x14ac:dyDescent="0.35">
      <c r="A308" s="5"/>
    </row>
    <row r="309" spans="1:1" x14ac:dyDescent="0.35">
      <c r="A309" s="5"/>
    </row>
    <row r="310" spans="1:1" x14ac:dyDescent="0.35">
      <c r="A310" s="5"/>
    </row>
    <row r="311" spans="1:1" x14ac:dyDescent="0.35">
      <c r="A311" s="5"/>
    </row>
    <row r="312" spans="1:1" x14ac:dyDescent="0.35">
      <c r="A312" s="5"/>
    </row>
    <row r="313" spans="1:1" x14ac:dyDescent="0.35">
      <c r="A313" s="5"/>
    </row>
    <row r="314" spans="1:1" x14ac:dyDescent="0.35">
      <c r="A314" s="5"/>
    </row>
    <row r="315" spans="1:1" x14ac:dyDescent="0.35">
      <c r="A315" s="5"/>
    </row>
    <row r="316" spans="1:1" x14ac:dyDescent="0.35">
      <c r="A316" s="5"/>
    </row>
    <row r="317" spans="1:1" x14ac:dyDescent="0.35">
      <c r="A317" s="5"/>
    </row>
    <row r="318" spans="1:1" x14ac:dyDescent="0.35">
      <c r="A318" s="5"/>
    </row>
    <row r="319" spans="1:1" x14ac:dyDescent="0.35">
      <c r="A319" s="5"/>
    </row>
    <row r="320" spans="1:1" x14ac:dyDescent="0.35">
      <c r="A320" s="5"/>
    </row>
    <row r="321" spans="1:1" x14ac:dyDescent="0.35">
      <c r="A321" s="5"/>
    </row>
    <row r="322" spans="1:1" x14ac:dyDescent="0.35">
      <c r="A322" s="5"/>
    </row>
    <row r="323" spans="1:1" x14ac:dyDescent="0.35">
      <c r="A323" s="5"/>
    </row>
    <row r="324" spans="1:1" x14ac:dyDescent="0.35">
      <c r="A324" s="5"/>
    </row>
    <row r="325" spans="1:1" x14ac:dyDescent="0.35">
      <c r="A325" s="5"/>
    </row>
    <row r="326" spans="1:1" x14ac:dyDescent="0.35">
      <c r="A326" s="5"/>
    </row>
    <row r="327" spans="1:1" x14ac:dyDescent="0.35">
      <c r="A327" s="5"/>
    </row>
    <row r="328" spans="1:1" x14ac:dyDescent="0.35">
      <c r="A328" s="5"/>
    </row>
    <row r="329" spans="1:1" x14ac:dyDescent="0.35">
      <c r="A329" s="5"/>
    </row>
    <row r="330" spans="1:1" x14ac:dyDescent="0.35">
      <c r="A330" s="5"/>
    </row>
    <row r="331" spans="1:1" x14ac:dyDescent="0.35">
      <c r="A331" s="5"/>
    </row>
    <row r="332" spans="1:1" x14ac:dyDescent="0.35">
      <c r="A332" s="5"/>
    </row>
    <row r="333" spans="1:1" x14ac:dyDescent="0.35">
      <c r="A333" s="5"/>
    </row>
    <row r="334" spans="1:1" x14ac:dyDescent="0.35">
      <c r="A334" s="5"/>
    </row>
    <row r="335" spans="1:1" x14ac:dyDescent="0.35">
      <c r="A335" s="5"/>
    </row>
    <row r="336" spans="1:1" x14ac:dyDescent="0.35">
      <c r="A336" s="5"/>
    </row>
    <row r="337" spans="1:1" x14ac:dyDescent="0.35">
      <c r="A337" s="5"/>
    </row>
    <row r="338" spans="1:1" x14ac:dyDescent="0.35">
      <c r="A338" s="5"/>
    </row>
    <row r="339" spans="1:1" x14ac:dyDescent="0.35">
      <c r="A339" s="5"/>
    </row>
    <row r="340" spans="1:1" x14ac:dyDescent="0.35">
      <c r="A340" s="5"/>
    </row>
    <row r="341" spans="1:1" x14ac:dyDescent="0.35">
      <c r="A341" s="5"/>
    </row>
    <row r="342" spans="1:1" x14ac:dyDescent="0.35">
      <c r="A342" s="5"/>
    </row>
    <row r="343" spans="1:1" x14ac:dyDescent="0.35">
      <c r="A343" s="5"/>
    </row>
    <row r="344" spans="1:1" x14ac:dyDescent="0.35">
      <c r="A344" s="5"/>
    </row>
    <row r="345" spans="1:1" x14ac:dyDescent="0.35">
      <c r="A345" s="5"/>
    </row>
    <row r="346" spans="1:1" x14ac:dyDescent="0.35">
      <c r="A346" s="5"/>
    </row>
    <row r="347" spans="1:1" x14ac:dyDescent="0.35">
      <c r="A347" s="5"/>
    </row>
    <row r="348" spans="1:1" x14ac:dyDescent="0.35">
      <c r="A348" s="5"/>
    </row>
    <row r="349" spans="1:1" x14ac:dyDescent="0.35">
      <c r="A349" s="5"/>
    </row>
    <row r="350" spans="1:1" x14ac:dyDescent="0.35">
      <c r="A350" s="5"/>
    </row>
    <row r="351" spans="1:1" x14ac:dyDescent="0.35">
      <c r="A351" s="5"/>
    </row>
    <row r="352" spans="1:1" x14ac:dyDescent="0.35">
      <c r="A352" s="5"/>
    </row>
    <row r="353" spans="1:1" x14ac:dyDescent="0.35">
      <c r="A353" s="5"/>
    </row>
    <row r="354" spans="1:1" x14ac:dyDescent="0.35">
      <c r="A354" s="5"/>
    </row>
    <row r="355" spans="1:1" x14ac:dyDescent="0.35">
      <c r="A355" s="5"/>
    </row>
    <row r="356" spans="1:1" x14ac:dyDescent="0.35">
      <c r="A356" s="5"/>
    </row>
    <row r="357" spans="1:1" x14ac:dyDescent="0.35">
      <c r="A357" s="5"/>
    </row>
    <row r="358" spans="1:1" x14ac:dyDescent="0.35">
      <c r="A358" s="5"/>
    </row>
    <row r="359" spans="1:1" x14ac:dyDescent="0.35">
      <c r="A359" s="5"/>
    </row>
    <row r="360" spans="1:1" x14ac:dyDescent="0.35">
      <c r="A360" s="5"/>
    </row>
    <row r="361" spans="1:1" x14ac:dyDescent="0.35">
      <c r="A361" s="5"/>
    </row>
    <row r="362" spans="1:1" x14ac:dyDescent="0.35">
      <c r="A362" s="5"/>
    </row>
    <row r="363" spans="1:1" x14ac:dyDescent="0.35">
      <c r="A363" s="5"/>
    </row>
    <row r="364" spans="1:1" x14ac:dyDescent="0.35">
      <c r="A364" s="5"/>
    </row>
    <row r="365" spans="1:1" x14ac:dyDescent="0.35">
      <c r="A365" s="5"/>
    </row>
    <row r="366" spans="1:1" x14ac:dyDescent="0.35">
      <c r="A366" s="5"/>
    </row>
    <row r="367" spans="1:1" x14ac:dyDescent="0.35">
      <c r="A367" s="5"/>
    </row>
    <row r="368" spans="1:1" x14ac:dyDescent="0.35">
      <c r="A368" s="5"/>
    </row>
    <row r="369" spans="1:1" x14ac:dyDescent="0.35">
      <c r="A369" s="5"/>
    </row>
    <row r="370" spans="1:1" x14ac:dyDescent="0.35">
      <c r="A370" s="5"/>
    </row>
    <row r="371" spans="1:1" x14ac:dyDescent="0.35">
      <c r="A371" s="5"/>
    </row>
    <row r="372" spans="1:1" x14ac:dyDescent="0.35">
      <c r="A372" s="5"/>
    </row>
    <row r="373" spans="1:1" x14ac:dyDescent="0.35">
      <c r="A373" s="5"/>
    </row>
    <row r="374" spans="1:1" x14ac:dyDescent="0.35">
      <c r="A374" s="5"/>
    </row>
    <row r="375" spans="1:1" x14ac:dyDescent="0.35">
      <c r="A375" s="5"/>
    </row>
    <row r="376" spans="1:1" x14ac:dyDescent="0.35">
      <c r="A376" s="5"/>
    </row>
    <row r="377" spans="1:1" x14ac:dyDescent="0.35">
      <c r="A377" s="5"/>
    </row>
    <row r="378" spans="1:1" x14ac:dyDescent="0.35">
      <c r="A378" s="5"/>
    </row>
    <row r="379" spans="1:1" x14ac:dyDescent="0.35">
      <c r="A379" s="5"/>
    </row>
    <row r="380" spans="1:1" x14ac:dyDescent="0.35">
      <c r="A380" s="5"/>
    </row>
    <row r="381" spans="1:1" x14ac:dyDescent="0.35">
      <c r="A381" s="5"/>
    </row>
    <row r="382" spans="1:1" x14ac:dyDescent="0.35">
      <c r="A382" s="5"/>
    </row>
    <row r="383" spans="1:1" x14ac:dyDescent="0.35">
      <c r="A383" s="5"/>
    </row>
    <row r="384" spans="1:1" x14ac:dyDescent="0.35">
      <c r="A384" s="5"/>
    </row>
    <row r="385" spans="1:1" x14ac:dyDescent="0.35">
      <c r="A385" s="5"/>
    </row>
    <row r="386" spans="1:1" x14ac:dyDescent="0.35">
      <c r="A386" s="5"/>
    </row>
    <row r="387" spans="1:1" x14ac:dyDescent="0.35">
      <c r="A387" s="5"/>
    </row>
    <row r="388" spans="1:1" x14ac:dyDescent="0.35">
      <c r="A388" s="5"/>
    </row>
    <row r="389" spans="1:1" x14ac:dyDescent="0.35">
      <c r="A389" s="5"/>
    </row>
    <row r="390" spans="1:1" x14ac:dyDescent="0.35">
      <c r="A390" s="5"/>
    </row>
    <row r="391" spans="1:1" x14ac:dyDescent="0.35">
      <c r="A391" s="5"/>
    </row>
    <row r="392" spans="1:1" x14ac:dyDescent="0.35">
      <c r="A392" s="5"/>
    </row>
    <row r="393" spans="1:1" x14ac:dyDescent="0.35">
      <c r="A393" s="5"/>
    </row>
    <row r="394" spans="1:1" x14ac:dyDescent="0.35">
      <c r="A394" s="5"/>
    </row>
    <row r="395" spans="1:1" x14ac:dyDescent="0.35">
      <c r="A395" s="5"/>
    </row>
    <row r="396" spans="1:1" x14ac:dyDescent="0.35">
      <c r="A396" s="5"/>
    </row>
    <row r="397" spans="1:1" x14ac:dyDescent="0.35">
      <c r="A397" s="5"/>
    </row>
    <row r="398" spans="1:1" x14ac:dyDescent="0.35">
      <c r="A398" s="5"/>
    </row>
    <row r="399" spans="1:1" x14ac:dyDescent="0.35">
      <c r="A399" s="5"/>
    </row>
    <row r="400" spans="1:1" x14ac:dyDescent="0.35">
      <c r="A400" s="5"/>
    </row>
    <row r="401" spans="1:1" x14ac:dyDescent="0.35">
      <c r="A401" s="5"/>
    </row>
    <row r="402" spans="1:1" x14ac:dyDescent="0.35">
      <c r="A402" s="5"/>
    </row>
    <row r="403" spans="1:1" x14ac:dyDescent="0.35">
      <c r="A403" s="5"/>
    </row>
    <row r="404" spans="1:1" x14ac:dyDescent="0.35">
      <c r="A404" s="5"/>
    </row>
    <row r="405" spans="1:1" x14ac:dyDescent="0.35">
      <c r="A405" s="5"/>
    </row>
    <row r="406" spans="1:1" x14ac:dyDescent="0.35">
      <c r="A406" s="5"/>
    </row>
    <row r="407" spans="1:1" x14ac:dyDescent="0.35">
      <c r="A407" s="5"/>
    </row>
    <row r="408" spans="1:1" x14ac:dyDescent="0.35">
      <c r="A408" s="5"/>
    </row>
    <row r="409" spans="1:1" x14ac:dyDescent="0.35">
      <c r="A409" s="5"/>
    </row>
    <row r="410" spans="1:1" x14ac:dyDescent="0.35">
      <c r="A410" s="5"/>
    </row>
    <row r="411" spans="1:1" x14ac:dyDescent="0.35">
      <c r="A411" s="5"/>
    </row>
    <row r="412" spans="1:1" x14ac:dyDescent="0.35">
      <c r="A412" s="5"/>
    </row>
    <row r="413" spans="1:1" x14ac:dyDescent="0.35">
      <c r="A413" s="5"/>
    </row>
    <row r="414" spans="1:1" x14ac:dyDescent="0.35">
      <c r="A414" s="5"/>
    </row>
    <row r="415" spans="1:1" x14ac:dyDescent="0.35">
      <c r="A415" s="5"/>
    </row>
    <row r="416" spans="1:1" x14ac:dyDescent="0.35">
      <c r="A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1" x14ac:dyDescent="0.35">
      <c r="A433" s="5"/>
    </row>
    <row r="434" spans="1:1" x14ac:dyDescent="0.35">
      <c r="A434" s="5"/>
    </row>
    <row r="435" spans="1:1" x14ac:dyDescent="0.35">
      <c r="A435" s="5"/>
    </row>
    <row r="436" spans="1:1" x14ac:dyDescent="0.35">
      <c r="A436" s="5"/>
    </row>
    <row r="437" spans="1:1" x14ac:dyDescent="0.35">
      <c r="A437" s="5"/>
    </row>
    <row r="438" spans="1:1" x14ac:dyDescent="0.35">
      <c r="A438" s="5"/>
    </row>
    <row r="439" spans="1:1" x14ac:dyDescent="0.35">
      <c r="A439" s="5"/>
    </row>
    <row r="440" spans="1:1" x14ac:dyDescent="0.35">
      <c r="A440" s="5"/>
    </row>
    <row r="441" spans="1:1" x14ac:dyDescent="0.35">
      <c r="A441" s="5"/>
    </row>
    <row r="442" spans="1:1" x14ac:dyDescent="0.35">
      <c r="A442" s="5"/>
    </row>
    <row r="443" spans="1:1" x14ac:dyDescent="0.35">
      <c r="A443" s="5"/>
    </row>
    <row r="444" spans="1:1" x14ac:dyDescent="0.35">
      <c r="A444" s="5"/>
    </row>
    <row r="445" spans="1:1" x14ac:dyDescent="0.35">
      <c r="A445" s="5"/>
    </row>
    <row r="446" spans="1:1" x14ac:dyDescent="0.35">
      <c r="A446" s="5"/>
    </row>
    <row r="447" spans="1:1" x14ac:dyDescent="0.35">
      <c r="A447" s="5"/>
    </row>
    <row r="448" spans="1:1" x14ac:dyDescent="0.35">
      <c r="A448" s="5"/>
    </row>
    <row r="449" spans="1:1" x14ac:dyDescent="0.35">
      <c r="A449" s="5"/>
    </row>
    <row r="450" spans="1:1" x14ac:dyDescent="0.35">
      <c r="A450" s="5"/>
    </row>
    <row r="451" spans="1:1" x14ac:dyDescent="0.35">
      <c r="A451" s="5"/>
    </row>
    <row r="452" spans="1:1" x14ac:dyDescent="0.35">
      <c r="A452" s="5"/>
    </row>
    <row r="453" spans="1:1" x14ac:dyDescent="0.35">
      <c r="A453" s="5"/>
    </row>
    <row r="454" spans="1:1" x14ac:dyDescent="0.35">
      <c r="A454" s="5"/>
    </row>
    <row r="455" spans="1:1" x14ac:dyDescent="0.35">
      <c r="A455" s="5"/>
    </row>
    <row r="456" spans="1:1" x14ac:dyDescent="0.35">
      <c r="A456" s="5"/>
    </row>
    <row r="457" spans="1:1" x14ac:dyDescent="0.35">
      <c r="A457" s="5"/>
    </row>
    <row r="458" spans="1:1" x14ac:dyDescent="0.35">
      <c r="A458" s="5"/>
    </row>
    <row r="459" spans="1:1" x14ac:dyDescent="0.35">
      <c r="A459" s="5"/>
    </row>
    <row r="460" spans="1:1" x14ac:dyDescent="0.35">
      <c r="A460" s="5"/>
    </row>
    <row r="461" spans="1:1" x14ac:dyDescent="0.35">
      <c r="A461" s="5"/>
    </row>
    <row r="462" spans="1:1" x14ac:dyDescent="0.35">
      <c r="A462" s="5"/>
    </row>
    <row r="463" spans="1:1" x14ac:dyDescent="0.35">
      <c r="A463" s="5"/>
    </row>
    <row r="464" spans="1:1" x14ac:dyDescent="0.35">
      <c r="A464" s="5"/>
    </row>
    <row r="465" spans="1:1" x14ac:dyDescent="0.35">
      <c r="A465" s="5"/>
    </row>
    <row r="466" spans="1:1" x14ac:dyDescent="0.35">
      <c r="A466" s="5"/>
    </row>
    <row r="467" spans="1:1" x14ac:dyDescent="0.35">
      <c r="A467" s="5"/>
    </row>
    <row r="468" spans="1:1" x14ac:dyDescent="0.35">
      <c r="A468" s="5"/>
    </row>
    <row r="469" spans="1:1" x14ac:dyDescent="0.35">
      <c r="A469" s="5"/>
    </row>
    <row r="470" spans="1:1" x14ac:dyDescent="0.35">
      <c r="A470" s="5"/>
    </row>
    <row r="471" spans="1:1" x14ac:dyDescent="0.35">
      <c r="A471" s="5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6 W I d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p Y h 1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W I d S 9 c I i N c n A Q A A J Q I A A B M A H A B G b 3 J t d W x h c y 9 T Z W N 0 a W 9 u M S 5 t I K I Y A C i g F A A A A A A A A A A A A A A A A A A A A A A A A A A A A H W P X U v D M B S G 7 w v 9 D y H e d B A K 3 a Y X j l 5 1 C t 4 I u o p f F c m 6 4 x Z I T y Q 5 n a t j / 9 2 U T q q F 5 S b J + 4 S T 5 3 V Q k j L I F t 2 e z M I g D N x G W l i x U s G u + Z 4 k 7 w l L m Q Y K A + b X w t S 2 B J 9 k b h v P T V l X g B R d K w 1 x Z p D 8 x U U 8 u y w e H F h X L C 1 J r a E p 5 u Y L t Z E r V / R j Y 9 o R H 4 n X O W h V K Q K b c s E F y 4 y u K 3 T p V L A r L M 1 K 4 T p N x u d j w e 5 q Q 7 C g R k P a H + N b g / A 2 E p 3 e G c 8 2 E t d e P 2 8 + g X v P X C 7 9 o 9 x K d B / G V t 3 0 F r q o 6 y L 2 e 9 6 l i f / 9 B u l i G r f 8 I N g v G H t A P m J Y V 0 u w f 8 j k J J k O y K F X v A e U l V c 8 N u 0 t O 3 C M o 0 G X / 5 7 8 U W 5 B A 6 5 p w w e m P L f q i Q 8 k 2 / C Z D / z a 8 I V 7 t T B Q e M p u 9 g N Q S w E C L Q A U A A I A C A D p Y h 1 L d K t 0 G q Y A A A D 4 A A A A E g A A A A A A A A A A A A A A A A A A A A A A Q 2 9 u Z m l n L 1 B h Y 2 t h Z 2 U u e G 1 s U E s B A i 0 A F A A C A A g A 6 W I d S w / K 6 a u k A A A A 6 Q A A A B M A A A A A A A A A A A A A A A A A 8 g A A A F t D b 2 5 0 Z W 5 0 X 1 R 5 c G V z X S 5 4 b W x Q S w E C L Q A U A A I A C A D p Y h 1 L 1 w i I 1 y c B A A A l A g A A E w A A A A A A A A A A A A A A A A D j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Q A A A A A A A L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l e H l 6 M z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y O V Q x O T o y M z o x O S 4 z N T Q 5 N z M 2 W i I g L z 4 8 R W 5 0 c n k g V H l w Z T 0 i R m l s b E N v b H V t b k 5 h b W V z I i B W Y W x 1 Z T 0 i c 1 s m c X V v d D t X Y X Z l b G V u Z 3 R o J n F 1 b 3 Q 7 L C Z x d W 9 0 O 1 R y a V g m c X V v d D s s J n F 1 b 3 Q 7 V H J p W S Z x d W 9 0 O y w m c X V v d D t U c m l a J n F 1 b 3 Q 7 X S I g L z 4 8 R W 5 0 c n k g V H l w Z T 0 i R m l s b E V y c m 9 y Q 2 9 k Z S I g V m F s d W U 9 I n N V b m t u b 3 d u I i A v P j x F b n R y e S B U e X B l P S J G a W x s Q 2 9 s d W 1 u V H l w Z X M i I F Z h b H V l P S J z Q X d V R k J R P T 0 i I C 8 + P E V u d H J 5 I F R 5 c G U 9 I k Z p b G x F c n J v c k N v d W 5 0 I i B W Y W x 1 Z T 0 i b D A i I C 8 + P E V u d H J 5 I F R 5 c G U 9 I k Z p b G x D b 3 V u d C I g V m F s d W U 9 I m w 0 N z E i I C 8 + P E V u d H J 5 I F R 5 c G U 9 I k Z p b G x T d G F 0 d X M i I F Z h b H V l P S J z Q 2 9 t c G x l d G U i I C 8 + P E V u d H J 5 I F R 5 c G U 9 I k Z p b G x U Y X J n Z X Q i I F Z h b H V l P S J z Y 2 l l e H l 6 M z F f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Z X h 5 e j M x X z E v Q 2 h h b m d l Z C B U e X B l L n t D b 2 x 1 b W 4 x L D B 9 J n F 1 b 3 Q 7 L C Z x d W 9 0 O 1 N l Y 3 R p b 2 4 x L 2 N p Z X h 5 e j M x X z E v Q 2 h h b m d l Z C B U e X B l L n t D b 2 x 1 b W 4 y L D F 9 J n F 1 b 3 Q 7 L C Z x d W 9 0 O 1 N l Y 3 R p b 2 4 x L 2 N p Z X h 5 e j M x X z E v Q 2 h h b m d l Z C B U e X B l L n t D b 2 x 1 b W 4 z L D J 9 J n F 1 b 3 Q 7 L C Z x d W 9 0 O 1 N l Y 3 R p b 2 4 x L 2 N p Z X h 5 e j M x X z E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p Z X h 5 e j M x X z E v Q 2 h h b m d l Z C B U e X B l L n t D b 2 x 1 b W 4 x L D B 9 J n F 1 b 3 Q 7 L C Z x d W 9 0 O 1 N l Y 3 R p b 2 4 x L 2 N p Z X h 5 e j M x X z E v Q 2 h h b m d l Z C B U e X B l L n t D b 2 x 1 b W 4 y L D F 9 J n F 1 b 3 Q 7 L C Z x d W 9 0 O 1 N l Y 3 R p b 2 4 x L 2 N p Z X h 5 e j M x X z E v Q 2 h h b m d l Z C B U e X B l L n t D b 2 x 1 b W 4 z L D J 9 J n F 1 b 3 Q 7 L C Z x d W 9 0 O 1 N l Y 3 R p b 2 4 x L 2 N p Z X h 5 e j M x X z E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W V 4 e X o z M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Z X h 5 e j M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W V 4 e X o z M V 8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A p D R a s w D x E o B C 2 Z I t q l S 0 A A A A A A g A A A A A A A 2 Y A A M A A A A A Q A A A A j q 3 m m R 8 U A m C 6 L g 6 m 2 m D y 6 g A A A A A E g A A A o A A A A B A A A A B 9 r U 3 2 g e B P J D l 1 f L 7 H X B 4 + U A A A A L V d F 1 I X R 0 r A P j C J c N F f l 8 m l Z f R a h P P 1 D f u a G q y 4 T m N 3 T 9 f N 3 d J P d z W c P Q c R u b b i j A 5 f b m 9 4 T T + 5 9 g g W w O q Y y L C r Z h c + V I A 0 G 9 P o P h A N R V O r F A A A A D h r 3 u p M I d z q Y W D k x U S M / l B 6 k c 0 C < / D a t a M a s h u p > 
</file>

<file path=customXml/itemProps1.xml><?xml version="1.0" encoding="utf-8"?>
<ds:datastoreItem xmlns:ds="http://schemas.openxmlformats.org/officeDocument/2006/customXml" ds:itemID="{E3660BDB-9AC8-4560-92F3-415159031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wavelength_table</vt:lpstr>
      <vt:lpstr>tristimulus_values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Talley</dc:creator>
  <cp:lastModifiedBy>Brooks Talley</cp:lastModifiedBy>
  <dcterms:created xsi:type="dcterms:W3CDTF">2017-08-29T16:24:42Z</dcterms:created>
  <dcterms:modified xsi:type="dcterms:W3CDTF">2017-08-31T02:33:48Z</dcterms:modified>
</cp:coreProperties>
</file>