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lisanjie\Documents\6_TEACHING\TEACHING_recent\La_Roche\"/>
    </mc:Choice>
  </mc:AlternateContent>
  <bookViews>
    <workbookView xWindow="0" yWindow="0" windowWidth="20496" windowHeight="7452" xr2:uid="{00000000-000D-0000-FFFF-FFFF00000000}"/>
  </bookViews>
  <sheets>
    <sheet name="PCR_malaria_Richards" sheetId="7" r:id="rId1"/>
    <sheet name="PCR_sex_2550Fv2718R" sheetId="5" r:id="rId2"/>
    <sheet name="PCR_lambda_phage" sheetId="2" r:id="rId3"/>
    <sheet name="genomic_DNA_extraction" sheetId="1" r:id="rId4"/>
    <sheet name="Sheet1" sheetId="6" r:id="rId5"/>
    <sheet name="xxxx" sheetId="4" r:id="rId6"/>
    <sheet name="Sheet3" sheetId="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2" i="7" l="1"/>
  <c r="D94" i="7" s="1"/>
  <c r="F94" i="7" s="1"/>
  <c r="D43" i="7"/>
  <c r="G43" i="7" s="1"/>
  <c r="G42" i="7"/>
  <c r="G45" i="7"/>
  <c r="G47" i="7"/>
  <c r="G50" i="5"/>
  <c r="G48" i="5"/>
  <c r="G62" i="7"/>
  <c r="F62" i="7"/>
  <c r="E61" i="7"/>
  <c r="G61" i="7" s="1"/>
  <c r="D61" i="7"/>
  <c r="F61" i="7" s="1"/>
  <c r="E60" i="7"/>
  <c r="G60" i="7" s="1"/>
  <c r="D60" i="7"/>
  <c r="F60" i="7" s="1"/>
  <c r="H49" i="7"/>
  <c r="H48" i="7"/>
  <c r="H47" i="7"/>
  <c r="H45" i="7"/>
  <c r="H42" i="7"/>
  <c r="H50" i="7" l="1"/>
  <c r="H43" i="7"/>
  <c r="G50" i="7"/>
  <c r="G51" i="7" s="1"/>
  <c r="H51" i="7"/>
  <c r="G47" i="5"/>
  <c r="H47" i="5"/>
  <c r="G49" i="5"/>
  <c r="H49" i="5" s="1"/>
  <c r="H48" i="5"/>
  <c r="E66" i="7" l="1"/>
  <c r="E68" i="7" s="1"/>
  <c r="F66" i="7"/>
  <c r="F69" i="7"/>
  <c r="F67" i="7"/>
  <c r="F70" i="7"/>
  <c r="F68" i="7"/>
  <c r="E70" i="7"/>
  <c r="E69" i="7"/>
  <c r="E67" i="7"/>
  <c r="E11" i="3"/>
  <c r="D92" i="5"/>
  <c r="F92" i="5" s="1"/>
  <c r="G62" i="5"/>
  <c r="F62" i="5"/>
  <c r="E60" i="5"/>
  <c r="G60" i="5" s="1"/>
  <c r="D60" i="5"/>
  <c r="F60" i="5" s="1"/>
  <c r="E61" i="5"/>
  <c r="G61" i="5" s="1"/>
  <c r="D61" i="5"/>
  <c r="F61" i="5" s="1"/>
  <c r="G45" i="5"/>
  <c r="H45" i="5"/>
  <c r="D43" i="5"/>
  <c r="G43" i="5" s="1"/>
  <c r="H42" i="5"/>
  <c r="G42" i="5"/>
  <c r="E66" i="5" l="1"/>
  <c r="H43" i="5"/>
  <c r="H50" i="5" s="1"/>
  <c r="F66" i="5" s="1"/>
  <c r="D66" i="2"/>
  <c r="F66" i="2" s="1"/>
  <c r="D54" i="2"/>
  <c r="F54" i="2" s="1"/>
  <c r="D31" i="2"/>
  <c r="E67" i="5" l="1"/>
  <c r="E68" i="5"/>
  <c r="H51" i="5"/>
  <c r="G51" i="5"/>
  <c r="E69" i="5" l="1"/>
  <c r="E70" i="5"/>
  <c r="F67" i="5"/>
  <c r="F69" i="5"/>
  <c r="F68" i="5"/>
  <c r="F70" i="5"/>
</calcChain>
</file>

<file path=xl/sharedStrings.xml><?xml version="1.0" encoding="utf-8"?>
<sst xmlns="http://schemas.openxmlformats.org/spreadsheetml/2006/main" count="475" uniqueCount="219">
  <si>
    <t>Thermo Scientific</t>
  </si>
  <si>
    <t>GeneJET Genomic DNA Kit</t>
  </si>
  <si>
    <t>DNA purficiation from blood samples on Whatman FTA card</t>
  </si>
  <si>
    <t>vs. 0.9</t>
  </si>
  <si>
    <t>Originally written by Nathan Brouwer  brouwern@gmail.com</t>
  </si>
  <si>
    <t>Purpose</t>
  </si>
  <si>
    <t>Isolated DNA from whole avian blood spotted on Whatman FTA cards</t>
  </si>
  <si>
    <t>Protocol developed from GeneJET Genomic DNA Kit manual</t>
  </si>
  <si>
    <t>#K0721, #K0722 download Nov 2017.</t>
  </si>
  <si>
    <t>Step</t>
  </si>
  <si>
    <t>Use razor blade to cut out an approximately 1 mm x 1 mm piece from the middle of an FTA card</t>
  </si>
  <si>
    <t>a</t>
  </si>
  <si>
    <t>Place piece of FTA card into 1.5 mL tube</t>
  </si>
  <si>
    <t>b</t>
  </si>
  <si>
    <t>c</t>
  </si>
  <si>
    <r>
      <t>Add 180 uL of</t>
    </r>
    <r>
      <rPr>
        <b/>
        <sz val="11"/>
        <color theme="1"/>
        <rFont val="Calibri"/>
        <family val="2"/>
        <scheme val="minor"/>
      </rPr>
      <t xml:space="preserve"> Digestion Solution</t>
    </r>
    <r>
      <rPr>
        <sz val="11"/>
        <color theme="1"/>
        <rFont val="Calibri"/>
        <family val="2"/>
        <scheme val="minor"/>
      </rPr>
      <t xml:space="preserve"> from kit</t>
    </r>
  </si>
  <si>
    <r>
      <t xml:space="preserve">Add 20 uL of </t>
    </r>
    <r>
      <rPr>
        <b/>
        <sz val="11"/>
        <color theme="1"/>
        <rFont val="Calibri"/>
        <family val="2"/>
        <scheme val="minor"/>
      </rPr>
      <t>Proteinase K Solution</t>
    </r>
    <r>
      <rPr>
        <sz val="11"/>
        <color theme="1"/>
        <rFont val="Calibri"/>
        <family val="2"/>
        <scheme val="minor"/>
      </rPr>
      <t xml:space="preserve"> from kit</t>
    </r>
  </si>
  <si>
    <t>d</t>
  </si>
  <si>
    <t>Mix tube</t>
  </si>
  <si>
    <t>Incubate can extend over night</t>
  </si>
  <si>
    <t>Incubate sample in water bath at 56 degrees C</t>
  </si>
  <si>
    <t>Make sure tube does not drop below level of water</t>
  </si>
  <si>
    <t>(Should ideally be in a shaking water bath)</t>
  </si>
  <si>
    <t>(if incubating for short duratinos should probably shake by hand occassionally)</t>
  </si>
  <si>
    <t>Remove tube from water bath.  Record in lab notebook how long you incubated tube</t>
  </si>
  <si>
    <t>Mix tube by vortexing</t>
  </si>
  <si>
    <t>Incubate for 10 min at room temperature</t>
  </si>
  <si>
    <t>Minutes</t>
  </si>
  <si>
    <r>
      <t xml:space="preserve">Add </t>
    </r>
    <r>
      <rPr>
        <b/>
        <sz val="11"/>
        <color theme="1"/>
        <rFont val="Calibri"/>
        <family val="2"/>
        <scheme val="minor"/>
      </rPr>
      <t>200 uL of Lysis solution</t>
    </r>
    <r>
      <rPr>
        <sz val="11"/>
        <color theme="1"/>
        <rFont val="Calibri"/>
        <family val="2"/>
        <scheme val="minor"/>
      </rPr>
      <t xml:space="preserve"> from kit</t>
    </r>
  </si>
  <si>
    <r>
      <t xml:space="preserve">Add </t>
    </r>
    <r>
      <rPr>
        <b/>
        <sz val="11"/>
        <color theme="1"/>
        <rFont val="Calibri"/>
        <family val="2"/>
        <scheme val="minor"/>
      </rPr>
      <t>20 uL RNase A</t>
    </r>
    <r>
      <rPr>
        <sz val="11"/>
        <color theme="1"/>
        <rFont val="Calibri"/>
        <family val="2"/>
        <scheme val="minor"/>
      </rPr>
      <t xml:space="preserve"> solution fromkit</t>
    </r>
  </si>
  <si>
    <t>Vortex for 15s to obtain a homogenous mixture (everything should be well mixed)</t>
  </si>
  <si>
    <t>Mix sample by vortexing.</t>
  </si>
  <si>
    <t>Materials from Kit</t>
  </si>
  <si>
    <t>Materials not from kit</t>
  </si>
  <si>
    <t>50% ethanol</t>
  </si>
  <si>
    <t>Step 6</t>
  </si>
  <si>
    <r>
      <t xml:space="preserve">Add 400 uL of </t>
    </r>
    <r>
      <rPr>
        <b/>
        <sz val="11"/>
        <color theme="1"/>
        <rFont val="Calibri"/>
        <family val="2"/>
        <scheme val="minor"/>
      </rPr>
      <t>50% ethanol</t>
    </r>
    <r>
      <rPr>
        <sz val="11"/>
        <color theme="1"/>
        <rFont val="Calibri"/>
        <family val="2"/>
        <scheme val="minor"/>
      </rPr>
      <t xml:space="preserve"> (not in kit)</t>
    </r>
  </si>
  <si>
    <t>Transfer prepared lysate from 1.5 mL tube to GeneJET Genomic DNA purification column that has been inserted into a collection tube.</t>
  </si>
  <si>
    <t>Centrifuge column for 1 m at 6000 x g</t>
  </si>
  <si>
    <t>Discard collection tube contain the flow-through soluion</t>
  </si>
  <si>
    <t>Place column into a new 2 mL collection tube from kit</t>
  </si>
  <si>
    <t>NOTE: keep bag with columns closed tightly when not in use</t>
  </si>
  <si>
    <r>
      <t xml:space="preserve">Add </t>
    </r>
    <r>
      <rPr>
        <b/>
        <sz val="11"/>
        <color theme="1"/>
        <rFont val="Calibri"/>
        <family val="2"/>
        <scheme val="minor"/>
      </rPr>
      <t>500 uL of Wash Buffer I</t>
    </r>
    <r>
      <rPr>
        <sz val="11"/>
        <color theme="1"/>
        <rFont val="Calibri"/>
        <family val="2"/>
        <scheme val="minor"/>
      </rPr>
      <t xml:space="preserve"> (with ethanolg added!)</t>
    </r>
  </si>
  <si>
    <t>Centrifuge for 1 min at 8000 x g</t>
  </si>
  <si>
    <t>Discard flow through</t>
  </si>
  <si>
    <t>Place column back into the collection tube</t>
  </si>
  <si>
    <t>Centrifuge for 3 min at max speed (&gt;12000 x g)</t>
  </si>
  <si>
    <t>Optional: respin for 1 min if extra fluild is seen.</t>
  </si>
  <si>
    <t>Discard collection tube and flow through</t>
  </si>
  <si>
    <t>Trasnfer column to a sterile 1.5 mL tube (not included in hit)</t>
  </si>
  <si>
    <t>e</t>
  </si>
  <si>
    <t>Details</t>
  </si>
  <si>
    <t>Incubate for 2 min at room temperature</t>
  </si>
  <si>
    <t>Note: for maximum yieled repate step 10 with and additional 200 uL of elution buffer</t>
  </si>
  <si>
    <t>Note: if a higher concentration of DNA is required eultion buffer can be resued to 50-100 uL but this will reduce overall yield</t>
  </si>
  <si>
    <t>Discard column</t>
  </si>
  <si>
    <t>Use purified DNA for next step in study OR store at -20 C</t>
  </si>
  <si>
    <t>Prep work</t>
  </si>
  <si>
    <t>Hot water bath at 56 degrees C</t>
  </si>
  <si>
    <t>Sterile pipette tips</t>
  </si>
  <si>
    <r>
      <t xml:space="preserve">Add </t>
    </r>
    <r>
      <rPr>
        <b/>
        <sz val="11"/>
        <color theme="1"/>
        <rFont val="Calibri"/>
        <family val="2"/>
        <scheme val="minor"/>
      </rPr>
      <t>200 uL elution buffer</t>
    </r>
    <r>
      <rPr>
        <sz val="11"/>
        <color theme="1"/>
        <rFont val="Calibri"/>
        <family val="2"/>
        <scheme val="minor"/>
      </rPr>
      <t xml:space="preserve"> to the center of the column</t>
    </r>
  </si>
  <si>
    <r>
      <t xml:space="preserve">Add </t>
    </r>
    <r>
      <rPr>
        <b/>
        <sz val="11"/>
        <color theme="1"/>
        <rFont val="Calibri"/>
        <family val="2"/>
        <scheme val="minor"/>
      </rPr>
      <t>500 ul of Wash Buffer II</t>
    </r>
    <r>
      <rPr>
        <sz val="11"/>
        <color theme="1"/>
        <rFont val="Calibri"/>
        <family val="2"/>
        <scheme val="minor"/>
      </rPr>
      <t xml:space="preserve"> (with ethanol added!) to column</t>
    </r>
  </si>
  <si>
    <r>
      <t xml:space="preserve">Ethanol added to </t>
    </r>
    <r>
      <rPr>
        <b/>
        <sz val="11"/>
        <color theme="1"/>
        <rFont val="Calibri"/>
        <family val="2"/>
        <scheme val="minor"/>
      </rPr>
      <t>Wash Buffers I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II</t>
    </r>
    <r>
      <rPr>
        <sz val="11"/>
        <color theme="1"/>
        <rFont val="Calibri"/>
        <family val="2"/>
        <scheme val="minor"/>
      </rPr>
      <t xml:space="preserve"> (only needs to be done once! For each kit)</t>
    </r>
  </si>
  <si>
    <t xml:space="preserve">TaKaRa </t>
  </si>
  <si>
    <t>PCR Amplification Kit</t>
  </si>
  <si>
    <t>Amplification of lambda virus control DNA</t>
  </si>
  <si>
    <t>Carry out test PCR protocol using viral DNA provided with kit.  This is an opprotunity</t>
  </si>
  <si>
    <t>Originally compiled by Nathan Brouwer  brouwern@gmail.com from TaKaRa manual</t>
  </si>
  <si>
    <t>Protocol developed from TaKaRa PCR Amplification Kit manaul cat #R011</t>
  </si>
  <si>
    <t>to practice the PCR process and test any reagents that are old.</t>
  </si>
  <si>
    <t>50% ethanol (for step 6)</t>
  </si>
  <si>
    <t>Agarose gel (0.x%) for running out PCR product</t>
  </si>
  <si>
    <t>Stain for gel (eg SYBR Green)</t>
  </si>
  <si>
    <t>Sterile purified water</t>
  </si>
  <si>
    <t>0.2 mL PCR tubes</t>
  </si>
  <si>
    <t>Sterile (autoclaved) pipette tips - primarily 0.5 uL size (smallest size)</t>
  </si>
  <si>
    <t>pg</t>
  </si>
  <si>
    <t>10 x PCR Buffer (Mg2+ plus)</t>
  </si>
  <si>
    <t>Reagent</t>
  </si>
  <si>
    <t>dNTP Mixture</t>
  </si>
  <si>
    <t>Add PCR reagents to yield a total volume of 50 uL</t>
  </si>
  <si>
    <t>Control Primer 1</t>
  </si>
  <si>
    <t>Control Primer 2</t>
  </si>
  <si>
    <t>Reaction 1: Primer 1 and Primer 2</t>
  </si>
  <si>
    <t>TaKaRa Taq</t>
  </si>
  <si>
    <t>Notes</t>
  </si>
  <si>
    <t>Control Template</t>
  </si>
  <si>
    <t>(Viral DNA the primers will attach to)</t>
  </si>
  <si>
    <t>Sterile Purified water</t>
  </si>
  <si>
    <t>Total</t>
  </si>
  <si>
    <t>*Many pipettes don't go this low.  See comment below.</t>
  </si>
  <si>
    <t>Vol (ulL)</t>
  </si>
  <si>
    <t>Reaction 2: Primer 1 and Primer 3</t>
  </si>
  <si>
    <t>This will amplify a fragment that is 6012 bp</t>
  </si>
  <si>
    <t>As above except use Control Primer 3 instead of 2</t>
  </si>
  <si>
    <t>Place PCR tubes in thermo cycler</t>
  </si>
  <si>
    <t>Run the following PCR conditions</t>
  </si>
  <si>
    <t>Reaction 1: Primer 1 and 2</t>
  </si>
  <si>
    <t>Temp</t>
  </si>
  <si>
    <t>Cycles</t>
  </si>
  <si>
    <t>(denaturation)</t>
  </si>
  <si>
    <t>(annealing and extension)</t>
  </si>
  <si>
    <t>Note: this protocol doesn't have an initial denaturation the precedes the main</t>
  </si>
  <si>
    <t>cycling loop</t>
  </si>
  <si>
    <t>(no intial denaturaion)</t>
  </si>
  <si>
    <t>Reaction 1: Primer 1 and 3</t>
  </si>
  <si>
    <t>Loop duration:</t>
  </si>
  <si>
    <t>Min protocol time:</t>
  </si>
  <si>
    <t>hrs</t>
  </si>
  <si>
    <t>Time (m)</t>
  </si>
  <si>
    <t>(annealing)</t>
  </si>
  <si>
    <t>extension</t>
  </si>
  <si>
    <t>This will amplify a fragment that is 500 bp</t>
  </si>
  <si>
    <t>**This can be adjust as needed if template amount is different than 0.5</t>
  </si>
  <si>
    <t>Notes:</t>
  </si>
  <si>
    <t>*Taq can be dilusted with water, eg  use 1 uL of a mix of 0.5 uL Taq diluted in 0.5 uL H20</t>
  </si>
  <si>
    <t xml:space="preserve">#Combine all of these reagents, vortex for 2s, then centrifuge briefly | ## After adding Taq, mix gently. </t>
  </si>
  <si>
    <t>## After adding Taq mix gently.</t>
  </si>
  <si>
    <t xml:space="preserve"># Reagents need to be well mixed by vortexing before adding Taq. </t>
  </si>
  <si>
    <t>A. PCR Amplifcation of Viral Control DNA</t>
  </si>
  <si>
    <t>B. Electrophoreis of PCR fragments</t>
  </si>
  <si>
    <t>Remove 5-10 uL from each PCR reaction</t>
  </si>
  <si>
    <r>
      <t xml:space="preserve">Amplification of bird sex marker w/ primers 2550F &amp; 2718R </t>
    </r>
    <r>
      <rPr>
        <sz val="11"/>
        <color theme="1"/>
        <rFont val="Calibri"/>
        <family val="2"/>
        <scheme val="minor"/>
      </rPr>
      <t>(Fridolfsson &amp; Ellegren 1999 J Av Bio)</t>
    </r>
  </si>
  <si>
    <t>Amplify sex-linked markers from avian DNA samples using the 2550F and 2718R primers developed</t>
  </si>
  <si>
    <t>Citation</t>
  </si>
  <si>
    <t>Fridolfsson, AK &amp; H Ellegren.  1999.  A simple and universal method for molecular sexing of non-</t>
  </si>
  <si>
    <t>ratite birds.  Journal of Avian Biology 30:116-121.</t>
  </si>
  <si>
    <t>See also</t>
  </si>
  <si>
    <t>Dubiec, A and M Zagalska-Neubauer.  2006.  Molecular techniquees for sex identificaiton in birds.</t>
  </si>
  <si>
    <t>2006.  Biological Letters 43:3-12.</t>
  </si>
  <si>
    <t>by Fridolfsson and Ellgren.  These primers amplify sequences on the avian sex chromosoes (W and Z)</t>
  </si>
  <si>
    <t>Females display one band on a gel (CHD1W) and males 2 (CHD1W and CHD1Z).</t>
  </si>
  <si>
    <t>Sterile (autoclaved) PCR tubes</t>
  </si>
  <si>
    <t>Dilution of TaKara PCR reagents</t>
  </si>
  <si>
    <t>Stock reagents from kit need to be diluted to the specifications of the PCR protocol.</t>
  </si>
  <si>
    <t>Stock conc.</t>
  </si>
  <si>
    <t>for the 2550F and 2781R primers of Fridolfson and Ellegren (F&amp;E)</t>
  </si>
  <si>
    <t>F&amp;E conc.</t>
  </si>
  <si>
    <t>C1*V2 = C2*V2</t>
  </si>
  <si>
    <t>V2 = (C2*V2)/C1</t>
  </si>
  <si>
    <t>Reaction vol (uL)</t>
  </si>
  <si>
    <r>
      <t xml:space="preserve">TaKara Taq </t>
    </r>
    <r>
      <rPr>
        <sz val="11"/>
        <color theme="1"/>
        <rFont val="Calibri"/>
        <family val="2"/>
        <scheme val="minor"/>
      </rPr>
      <t>(5 U/uL)</t>
    </r>
  </si>
  <si>
    <r>
      <t xml:space="preserve">dNTP mix </t>
    </r>
    <r>
      <rPr>
        <sz val="11"/>
        <color theme="1"/>
        <rFont val="Calibri"/>
        <family val="2"/>
        <scheme val="minor"/>
      </rPr>
      <t>(2.5 mM)</t>
    </r>
  </si>
  <si>
    <t>Units</t>
  </si>
  <si>
    <t>U</t>
  </si>
  <si>
    <t>uM</t>
  </si>
  <si>
    <t>mM</t>
  </si>
  <si>
    <t>Tris HCL (100 mM; pH 8.3)</t>
  </si>
  <si>
    <t>KCl (500 mM)</t>
  </si>
  <si>
    <r>
      <t xml:space="preserve">Reagent </t>
    </r>
    <r>
      <rPr>
        <sz val="11"/>
        <color theme="1"/>
        <rFont val="Calibri"/>
        <family val="2"/>
        <scheme val="minor"/>
      </rPr>
      <t>(conc in orig units)</t>
    </r>
  </si>
  <si>
    <r>
      <t xml:space="preserve">MgCl2 </t>
    </r>
    <r>
      <rPr>
        <sz val="11"/>
        <color theme="1"/>
        <rFont val="Calibri"/>
        <family val="2"/>
        <scheme val="minor"/>
      </rPr>
      <t>(25 mM, sep. stock)</t>
    </r>
  </si>
  <si>
    <t>Total vol reagents</t>
  </si>
  <si>
    <r>
      <t xml:space="preserve">addition of </t>
    </r>
    <r>
      <rPr>
        <b/>
        <sz val="11"/>
        <color theme="1"/>
        <rFont val="Calibri"/>
        <family val="2"/>
        <scheme val="minor"/>
      </rPr>
      <t>10x PCR Buffer</t>
    </r>
  </si>
  <si>
    <r>
      <t>*</t>
    </r>
    <r>
      <rPr>
        <b/>
        <sz val="11"/>
        <color theme="1"/>
        <rFont val="Calibri"/>
        <family val="2"/>
        <scheme val="minor"/>
      </rPr>
      <t>10 mM Tris</t>
    </r>
    <r>
      <rPr>
        <sz val="11"/>
        <color theme="1"/>
        <rFont val="Calibri"/>
        <family val="2"/>
        <scheme val="minor"/>
      </rPr>
      <t xml:space="preserve"> &amp;  </t>
    </r>
    <r>
      <rPr>
        <b/>
        <sz val="11"/>
        <color theme="1"/>
        <rFont val="Calibri"/>
        <family val="2"/>
        <scheme val="minor"/>
      </rPr>
      <t>50 mM KCl</t>
    </r>
    <r>
      <rPr>
        <sz val="11"/>
        <color theme="1"/>
        <rFont val="Calibri"/>
        <family val="2"/>
        <scheme val="minor"/>
      </rPr>
      <t xml:space="preserve"> achieved through </t>
    </r>
  </si>
  <si>
    <t>Tri HCl  &amp;     KCl</t>
  </si>
  <si>
    <t>This protocol is frequently done in a 10 uL volume.</t>
  </si>
  <si>
    <t>Fridolfson &amp; Ellegren used 3% agarose gel</t>
  </si>
  <si>
    <t>CHD1W is 450 bp</t>
  </si>
  <si>
    <t>CHD1Z is 600 bp</t>
  </si>
  <si>
    <t xml:space="preserve">Avian genomic DNA </t>
  </si>
  <si>
    <t>total DNA (ng)</t>
  </si>
  <si>
    <t>min</t>
  </si>
  <si>
    <t>max</t>
  </si>
  <si>
    <t>conc (ng/uL)</t>
  </si>
  <si>
    <t>Determine Concentration of genomic template DNA and H2O to add</t>
  </si>
  <si>
    <t>total PCR reaction vol</t>
  </si>
  <si>
    <t xml:space="preserve">*NEB recommendation </t>
  </si>
  <si>
    <t>New England Biolabs (NEB) recommends 1 ng - 1000 ng  of genomic DNA per 50 uL, which equals 1-20 ng/uL of template DNA</t>
  </si>
  <si>
    <t>The amount of your original DNA to add will depend on the final reaction volume (eg, 10 uL, 25 uL) and the concentration of the DNA</t>
  </si>
  <si>
    <t xml:space="preserve">ng/uL </t>
  </si>
  <si>
    <t>sample</t>
  </si>
  <si>
    <t>Max DNA vol</t>
  </si>
  <si>
    <t>Remaining vol</t>
  </si>
  <si>
    <t>Add PCR reagents and genomic DNA to achieve a final reaction volume desired</t>
  </si>
  <si>
    <t>*Taq can be diluted with water, eg  use 1 uL of a mix of 0.5 uL Taq diluted in 0.5 uL H20</t>
  </si>
  <si>
    <t>Run the following PCR conditions as detailed in Fridolfson &amp; Ellgren</t>
  </si>
  <si>
    <t>denature</t>
  </si>
  <si>
    <t>annealling</t>
  </si>
  <si>
    <t>*</t>
  </si>
  <si>
    <t>60 (step down to 50)</t>
  </si>
  <si>
    <t>50 (constant)</t>
  </si>
  <si>
    <t>hours</t>
  </si>
  <si>
    <t>Primer 2</t>
  </si>
  <si>
    <t>10 uL 100 uM + 90 uL of water</t>
  </si>
  <si>
    <t>yileds</t>
  </si>
  <si>
    <t xml:space="preserve">TaKaRa PCR Amplification Kit </t>
  </si>
  <si>
    <t>Originally compiled by Nathan Brouwer  brouwern@gmail.com from Fridolfsson &amp; Ellegren (1999) &amp;</t>
  </si>
  <si>
    <t>TaKaRa PCR kit manula</t>
  </si>
  <si>
    <t>Sterlie (autoclaved) diH2O</t>
  </si>
  <si>
    <r>
      <t xml:space="preserve">Agarose gel </t>
    </r>
    <r>
      <rPr>
        <sz val="11"/>
        <color rgb="FFFF0000"/>
        <rFont val="Calibri"/>
        <family val="2"/>
        <scheme val="minor"/>
      </rPr>
      <t>(2?%)</t>
    </r>
    <r>
      <rPr>
        <sz val="11"/>
        <color theme="1"/>
        <rFont val="Calibri"/>
        <family val="2"/>
        <scheme val="minor"/>
      </rPr>
      <t xml:space="preserve"> for running out PCR product</t>
    </r>
  </si>
  <si>
    <t>Diluted Primers</t>
  </si>
  <si>
    <r>
      <t xml:space="preserve">Primer 1 </t>
    </r>
    <r>
      <rPr>
        <sz val="11"/>
        <color theme="1"/>
        <rFont val="Calibri"/>
        <family val="2"/>
        <scheme val="minor"/>
      </rPr>
      <t>(10 uM working stock)</t>
    </r>
  </si>
  <si>
    <t>pM</t>
  </si>
  <si>
    <t>2 pmol tot</t>
  </si>
  <si>
    <t>10x PCR Buffer w/o MgCl2</t>
  </si>
  <si>
    <t>MgCl2</t>
  </si>
  <si>
    <t xml:space="preserve">sample.  When DNA is highly concentrated H2O can be added to acheved the final reaction vole.  Online many people recommend 25 ng / 50 uL </t>
  </si>
  <si>
    <t>Since DNA samples may be diulte you will potentially add the maximum amount of DNA possible (eg 7.4 uL of your DNA</t>
  </si>
  <si>
    <t>sample for a 10 uL volume, 18.5 uL for a 25 uL volume)</t>
  </si>
  <si>
    <t>Originally compiled by Nathan Brouwer  brouwern@gmail.com from Fallon et al (2003) &amp;</t>
  </si>
  <si>
    <t>TaKaRa PCR kit manual.</t>
  </si>
  <si>
    <t>Fallon, SM, RE Rickles, L swanson and E Berminham.  Detecting avian malaria: An imporved polymeraise chain reaction diagnostic  J. Parasitology 89: 1044-1047</t>
  </si>
  <si>
    <t>Stock reagents from kits need to be diluted to the specifications of the specific PCR protocol.</t>
  </si>
  <si>
    <t xml:space="preserve">sample.  When DNA is highly concentrated H2O can be added to acheved the final reaction vol.  Online many people recommend 25 ng / 50 uL </t>
  </si>
  <si>
    <t>Since DNA samples may be diulte you will potentially add the maximum amount of DNA possible (eg ~7.5uL of your DNA</t>
  </si>
  <si>
    <t>sample for a 10 uL volume, ~18.75 uL for a 25 uL volume)</t>
  </si>
  <si>
    <t>This paper describes a similar primer set (292F and and 631R )</t>
  </si>
  <si>
    <t>Amplify markers from avian malaria DNA samples using the 621 and 983 which amplify a cytochrome b gene from malaria</t>
  </si>
  <si>
    <t>Primers were described by Richards et al 2003 and cited as being developed by Fallon and Rickleffs (unpublished)</t>
  </si>
  <si>
    <t>Richard, FA et al 2002.  A comparative analysis of PCR-based detection methods for avian malaria.  Journal of Parisitology 88:819-822.</t>
  </si>
  <si>
    <t>for the 621 and and 983 primers of Richards et al ("R")</t>
  </si>
  <si>
    <t>The original reaction is describe for 25 ul; 10ul reaction only listed for reference.</t>
  </si>
  <si>
    <t>R conc.</t>
  </si>
  <si>
    <t>Richards used 2% agarose gel</t>
  </si>
  <si>
    <t>Visualized a 341-bp fragment</t>
  </si>
  <si>
    <t>Time (s)</t>
  </si>
  <si>
    <t>sec</t>
  </si>
  <si>
    <t>Run the following PCR conditions as detailed in Richard et al (pag 830, right column, 2nd full paragraph)</t>
  </si>
  <si>
    <r>
      <t xml:space="preserve">Agarose gel </t>
    </r>
    <r>
      <rPr>
        <sz val="11"/>
        <color rgb="FFFF0000"/>
        <rFont val="Calibri"/>
        <family val="2"/>
        <scheme val="minor"/>
      </rPr>
      <t>(2%)</t>
    </r>
    <r>
      <rPr>
        <sz val="11"/>
        <color theme="1"/>
        <rFont val="Calibri"/>
        <family val="2"/>
        <scheme val="minor"/>
      </rPr>
      <t xml:space="preserve"> for running out PCR products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</si>
</sst>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left" wrapText="1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wrapText="1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1" fillId="0" borderId="0" xfId="0" applyFont="1" applyBorder="1" applyAlignment="1"/>
    <xf numFmtId="0" fontId="0" fillId="0" borderId="0" xfId="0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left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left" wrapText="1"/>
    </xf>
    <xf numFmtId="0" fontId="0" fillId="0" borderId="0" xfId="0" applyBorder="1" applyAlignment="1"/>
    <xf numFmtId="0" fontId="0" fillId="0" borderId="18" xfId="0" applyBorder="1" applyAlignment="1"/>
    <xf numFmtId="0" fontId="0" fillId="0" borderId="18" xfId="0" applyBorder="1" applyAlignment="1">
      <alignment wrapText="1"/>
    </xf>
    <xf numFmtId="0" fontId="0" fillId="0" borderId="11" xfId="0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2" xfId="0" applyFont="1" applyBorder="1"/>
    <xf numFmtId="0" fontId="1" fillId="0" borderId="4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8" xfId="0" applyFont="1" applyBorder="1"/>
    <xf numFmtId="0" fontId="1" fillId="0" borderId="18" xfId="0" applyFont="1" applyBorder="1" applyAlignment="1">
      <alignment horizontal="center"/>
    </xf>
    <xf numFmtId="0" fontId="3" fillId="0" borderId="0" xfId="0" applyFont="1"/>
    <xf numFmtId="0" fontId="0" fillId="0" borderId="10" xfId="0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right" wrapText="1"/>
    </xf>
    <xf numFmtId="0" fontId="0" fillId="0" borderId="18" xfId="0" applyBorder="1"/>
    <xf numFmtId="0" fontId="0" fillId="0" borderId="18" xfId="0" applyFill="1" applyBorder="1" applyAlignment="1">
      <alignment horizontal="left" wrapText="1"/>
    </xf>
    <xf numFmtId="164" fontId="0" fillId="0" borderId="18" xfId="0" applyNumberFormat="1" applyBorder="1"/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" fillId="0" borderId="1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3" borderId="2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12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C0B48-69C2-470B-8904-CB2F9A402A24}">
  <dimension ref="A1:N102"/>
  <sheetViews>
    <sheetView tabSelected="1" topLeftCell="A52" workbookViewId="0">
      <selection activeCell="G36" sqref="G36"/>
    </sheetView>
  </sheetViews>
  <sheetFormatPr defaultRowHeight="14.4" x14ac:dyDescent="0.3"/>
  <cols>
    <col min="1" max="1" width="5.88671875" style="11" customWidth="1"/>
    <col min="2" max="2" width="5.44140625" style="11" customWidth="1"/>
    <col min="3" max="3" width="28.5546875" customWidth="1"/>
    <col min="4" max="4" width="13.109375" customWidth="1"/>
    <col min="5" max="5" width="10.5546875" customWidth="1"/>
    <col min="6" max="6" width="7.44140625" customWidth="1"/>
    <col min="7" max="7" width="8.5546875" style="111" customWidth="1"/>
    <col min="8" max="8" width="6.6640625" style="111" customWidth="1"/>
    <col min="10" max="10" width="13.44140625" customWidth="1"/>
  </cols>
  <sheetData>
    <row r="1" spans="1:11" x14ac:dyDescent="0.3">
      <c r="A1" s="14" t="s">
        <v>185</v>
      </c>
      <c r="B1" s="8"/>
      <c r="J1" t="s">
        <v>32</v>
      </c>
    </row>
    <row r="2" spans="1:11" x14ac:dyDescent="0.3">
      <c r="A2" s="8" t="s">
        <v>122</v>
      </c>
      <c r="B2" s="8"/>
    </row>
    <row r="3" spans="1:11" x14ac:dyDescent="0.3">
      <c r="A3" s="9" t="s">
        <v>3</v>
      </c>
      <c r="B3" s="9"/>
      <c r="C3" s="1">
        <v>43073</v>
      </c>
      <c r="D3" s="1"/>
      <c r="E3" s="1"/>
      <c r="F3" s="1"/>
    </row>
    <row r="4" spans="1:11" x14ac:dyDescent="0.3">
      <c r="A4" s="9" t="s">
        <v>199</v>
      </c>
      <c r="B4" s="9"/>
    </row>
    <row r="5" spans="1:11" x14ac:dyDescent="0.3">
      <c r="A5" s="9" t="s">
        <v>200</v>
      </c>
      <c r="B5" s="9"/>
    </row>
    <row r="6" spans="1:11" x14ac:dyDescent="0.3">
      <c r="A6" s="9"/>
      <c r="B6" s="9"/>
    </row>
    <row r="7" spans="1:11" x14ac:dyDescent="0.3">
      <c r="A7" s="8" t="s">
        <v>5</v>
      </c>
      <c r="B7" s="8"/>
    </row>
    <row r="8" spans="1:11" x14ac:dyDescent="0.3">
      <c r="A8" s="131" t="s">
        <v>207</v>
      </c>
      <c r="B8" s="132"/>
      <c r="C8" s="132"/>
      <c r="D8" s="132"/>
      <c r="E8" s="132"/>
      <c r="F8" s="132"/>
      <c r="G8" s="132"/>
      <c r="H8" s="132"/>
      <c r="I8" s="132"/>
      <c r="J8" s="142" t="s">
        <v>33</v>
      </c>
      <c r="K8" s="143"/>
    </row>
    <row r="9" spans="1:11" x14ac:dyDescent="0.3">
      <c r="A9" s="132"/>
      <c r="B9" s="132"/>
      <c r="C9" s="132"/>
      <c r="D9" s="132"/>
      <c r="E9" s="132"/>
      <c r="F9" s="132"/>
      <c r="G9" s="132"/>
      <c r="H9" s="132"/>
      <c r="I9" s="132"/>
      <c r="J9" s="143" t="s">
        <v>74</v>
      </c>
      <c r="K9" s="143"/>
    </row>
    <row r="10" spans="1:11" x14ac:dyDescent="0.3">
      <c r="A10" s="10" t="s">
        <v>208</v>
      </c>
      <c r="B10" s="10"/>
      <c r="J10" s="143" t="s">
        <v>73</v>
      </c>
      <c r="K10" s="143"/>
    </row>
    <row r="11" spans="1:11" x14ac:dyDescent="0.3">
      <c r="A11" s="10"/>
      <c r="B11" s="10"/>
      <c r="J11" s="143"/>
      <c r="K11" s="143"/>
    </row>
    <row r="12" spans="1:11" x14ac:dyDescent="0.3">
      <c r="A12" s="14" t="s">
        <v>124</v>
      </c>
      <c r="B12" s="10"/>
      <c r="J12" s="143"/>
      <c r="K12" s="143"/>
    </row>
    <row r="13" spans="1:11" x14ac:dyDescent="0.3">
      <c r="A13" s="131" t="s">
        <v>209</v>
      </c>
      <c r="B13" s="132"/>
      <c r="C13" s="132"/>
      <c r="D13" s="132"/>
      <c r="E13" s="132"/>
      <c r="F13" s="132"/>
      <c r="G13" s="132"/>
      <c r="J13" s="143"/>
      <c r="K13" s="143"/>
    </row>
    <row r="14" spans="1:11" x14ac:dyDescent="0.3">
      <c r="A14" s="132"/>
      <c r="B14" s="132"/>
      <c r="C14" s="132"/>
      <c r="D14" s="132"/>
      <c r="E14" s="132"/>
      <c r="F14" s="132"/>
      <c r="G14" s="132"/>
      <c r="J14" s="143"/>
      <c r="K14" s="143"/>
    </row>
    <row r="15" spans="1:11" x14ac:dyDescent="0.3">
      <c r="A15" s="10"/>
      <c r="B15" s="10"/>
      <c r="J15" s="143"/>
      <c r="K15" s="143"/>
    </row>
    <row r="16" spans="1:11" x14ac:dyDescent="0.3">
      <c r="A16" s="14" t="s">
        <v>127</v>
      </c>
      <c r="B16" s="10"/>
      <c r="J16" s="143"/>
      <c r="K16" s="143"/>
    </row>
    <row r="17" spans="1:11" x14ac:dyDescent="0.3">
      <c r="A17" s="131" t="s">
        <v>201</v>
      </c>
      <c r="B17" s="132"/>
      <c r="C17" s="132"/>
      <c r="D17" s="132"/>
      <c r="E17" s="132"/>
      <c r="F17" s="132"/>
      <c r="G17" s="132"/>
      <c r="J17" s="143"/>
      <c r="K17" s="143"/>
    </row>
    <row r="18" spans="1:11" x14ac:dyDescent="0.3">
      <c r="A18" s="132"/>
      <c r="B18" s="132"/>
      <c r="C18" s="132"/>
      <c r="D18" s="132"/>
      <c r="E18" s="132"/>
      <c r="F18" s="132"/>
      <c r="G18" s="132"/>
      <c r="J18" s="143"/>
      <c r="K18" s="143"/>
    </row>
    <row r="19" spans="1:11" x14ac:dyDescent="0.3">
      <c r="A19" s="3"/>
      <c r="B19" s="15" t="s">
        <v>206</v>
      </c>
      <c r="C19" s="3"/>
      <c r="D19" s="3"/>
      <c r="E19" s="3"/>
      <c r="F19" s="3"/>
      <c r="G19" s="3"/>
      <c r="J19" s="143"/>
      <c r="K19" s="143"/>
    </row>
    <row r="20" spans="1:11" x14ac:dyDescent="0.3">
      <c r="A20" s="10"/>
      <c r="B20" s="10"/>
    </row>
    <row r="21" spans="1:11" x14ac:dyDescent="0.3">
      <c r="A21" s="14" t="s">
        <v>57</v>
      </c>
      <c r="B21" s="10"/>
    </row>
    <row r="22" spans="1:11" x14ac:dyDescent="0.3">
      <c r="A22" s="14"/>
      <c r="B22" s="10"/>
      <c r="C22" t="s">
        <v>188</v>
      </c>
    </row>
    <row r="23" spans="1:11" x14ac:dyDescent="0.3">
      <c r="A23" s="14"/>
      <c r="B23" s="10"/>
      <c r="C23" t="s">
        <v>75</v>
      </c>
    </row>
    <row r="24" spans="1:11" x14ac:dyDescent="0.3">
      <c r="A24" s="14"/>
      <c r="B24" s="10"/>
      <c r="C24" t="s">
        <v>132</v>
      </c>
    </row>
    <row r="25" spans="1:11" x14ac:dyDescent="0.3">
      <c r="A25" s="10"/>
      <c r="B25" s="10"/>
      <c r="C25" t="s">
        <v>218</v>
      </c>
    </row>
    <row r="26" spans="1:11" x14ac:dyDescent="0.3">
      <c r="A26" s="10"/>
      <c r="B26" s="10"/>
      <c r="C26" t="s">
        <v>72</v>
      </c>
    </row>
    <row r="27" spans="1:11" x14ac:dyDescent="0.3">
      <c r="A27" s="10"/>
      <c r="B27" s="10"/>
      <c r="C27" t="s">
        <v>190</v>
      </c>
    </row>
    <row r="28" spans="1:11" x14ac:dyDescent="0.3">
      <c r="A28" s="10"/>
      <c r="B28" s="10"/>
    </row>
    <row r="29" spans="1:11" x14ac:dyDescent="0.3">
      <c r="A29" s="10"/>
      <c r="B29" s="10"/>
    </row>
    <row r="30" spans="1:11" x14ac:dyDescent="0.3">
      <c r="A30" s="10"/>
      <c r="B30" s="10"/>
    </row>
    <row r="31" spans="1:11" x14ac:dyDescent="0.3">
      <c r="A31" s="10"/>
      <c r="B31" s="10"/>
    </row>
    <row r="32" spans="1:11" x14ac:dyDescent="0.3">
      <c r="A32" s="10"/>
      <c r="B32" s="10"/>
    </row>
    <row r="33" spans="1:14" x14ac:dyDescent="0.3">
      <c r="A33" s="10"/>
      <c r="B33" s="10"/>
    </row>
    <row r="35" spans="1:14" x14ac:dyDescent="0.3">
      <c r="A35" s="13" t="s">
        <v>9</v>
      </c>
      <c r="C35" s="2" t="s">
        <v>51</v>
      </c>
      <c r="D35" s="2"/>
      <c r="E35" s="2"/>
      <c r="F35" s="2"/>
      <c r="G35" s="110"/>
      <c r="H35" s="110"/>
    </row>
    <row r="36" spans="1:14" x14ac:dyDescent="0.3">
      <c r="A36" s="13">
        <v>1</v>
      </c>
      <c r="C36" s="2" t="s">
        <v>133</v>
      </c>
      <c r="D36" s="2"/>
      <c r="E36" s="2"/>
      <c r="F36" s="2"/>
      <c r="G36" s="110"/>
      <c r="H36" s="110"/>
    </row>
    <row r="37" spans="1:14" x14ac:dyDescent="0.3">
      <c r="A37" s="13"/>
      <c r="C37" s="76" t="s">
        <v>202</v>
      </c>
      <c r="D37" s="2"/>
      <c r="E37" s="2"/>
      <c r="F37" s="2"/>
      <c r="G37" s="110"/>
      <c r="H37" s="110"/>
    </row>
    <row r="38" spans="1:14" x14ac:dyDescent="0.3">
      <c r="A38" s="13"/>
      <c r="C38" s="76" t="s">
        <v>210</v>
      </c>
      <c r="D38" s="2"/>
      <c r="E38" s="2"/>
      <c r="F38" s="2"/>
      <c r="G38" s="110"/>
      <c r="H38" s="110"/>
    </row>
    <row r="39" spans="1:14" x14ac:dyDescent="0.3">
      <c r="A39" s="13"/>
      <c r="C39" s="76" t="s">
        <v>211</v>
      </c>
      <c r="D39" s="2"/>
      <c r="E39" s="2"/>
      <c r="F39" s="2"/>
      <c r="G39" s="110"/>
      <c r="H39" s="110"/>
    </row>
    <row r="40" spans="1:14" x14ac:dyDescent="0.3">
      <c r="A40" s="13"/>
      <c r="C40" s="79"/>
      <c r="D40" s="85"/>
      <c r="E40" s="85"/>
      <c r="F40" s="85"/>
      <c r="G40" s="86" t="s">
        <v>140</v>
      </c>
      <c r="H40" s="87"/>
    </row>
    <row r="41" spans="1:14" ht="15" thickBot="1" x14ac:dyDescent="0.35">
      <c r="A41" s="13"/>
      <c r="C41" s="88" t="s">
        <v>149</v>
      </c>
      <c r="D41" s="89" t="s">
        <v>135</v>
      </c>
      <c r="E41" s="89" t="s">
        <v>212</v>
      </c>
      <c r="F41" s="89" t="s">
        <v>143</v>
      </c>
      <c r="G41" s="60">
        <v>10</v>
      </c>
      <c r="H41" s="89">
        <v>25</v>
      </c>
    </row>
    <row r="42" spans="1:14" ht="15" thickBot="1" x14ac:dyDescent="0.35">
      <c r="A42" s="13"/>
      <c r="C42" s="2" t="s">
        <v>141</v>
      </c>
      <c r="D42" s="81">
        <v>5</v>
      </c>
      <c r="E42" s="81">
        <v>0.625</v>
      </c>
      <c r="F42" s="81" t="s">
        <v>144</v>
      </c>
      <c r="G42" s="133">
        <f>($E42*$G$41)/$D42</f>
        <v>1.25</v>
      </c>
      <c r="H42" s="92">
        <f>($E42*$H$41)/$D42</f>
        <v>3.125</v>
      </c>
      <c r="N42" t="s">
        <v>138</v>
      </c>
    </row>
    <row r="43" spans="1:14" ht="15" thickBot="1" x14ac:dyDescent="0.35">
      <c r="A43" s="13"/>
      <c r="C43" s="2" t="s">
        <v>142</v>
      </c>
      <c r="D43" s="81">
        <f>2.5*1000</f>
        <v>2500</v>
      </c>
      <c r="E43" s="81">
        <v>400</v>
      </c>
      <c r="F43" s="81" t="s">
        <v>145</v>
      </c>
      <c r="G43" s="133">
        <f>($E43*$G$41)/$D43</f>
        <v>1.6</v>
      </c>
      <c r="H43" s="92">
        <f>($E43*$H$41)/$D43</f>
        <v>4</v>
      </c>
      <c r="N43" t="s">
        <v>139</v>
      </c>
    </row>
    <row r="44" spans="1:14" ht="15" thickBot="1" x14ac:dyDescent="0.35">
      <c r="A44" s="13"/>
      <c r="C44" s="2" t="s">
        <v>194</v>
      </c>
      <c r="D44" s="110"/>
      <c r="E44" s="110"/>
      <c r="F44" s="110"/>
      <c r="G44" s="134"/>
      <c r="H44" s="81"/>
    </row>
    <row r="45" spans="1:14" x14ac:dyDescent="0.3">
      <c r="A45" s="121" t="s">
        <v>154</v>
      </c>
      <c r="B45" s="122"/>
      <c r="C45" s="138" t="s">
        <v>147</v>
      </c>
      <c r="D45" s="139">
        <v>100</v>
      </c>
      <c r="E45" s="139">
        <v>10</v>
      </c>
      <c r="F45" s="139" t="s">
        <v>146</v>
      </c>
      <c r="G45" s="135">
        <f>($E45*$G$41)/$D45</f>
        <v>1</v>
      </c>
      <c r="H45" s="140">
        <f>($E45*$H$41)/$D45</f>
        <v>2.5</v>
      </c>
      <c r="I45" t="s">
        <v>153</v>
      </c>
    </row>
    <row r="46" spans="1:14" ht="15" thickBot="1" x14ac:dyDescent="0.35">
      <c r="A46" s="122"/>
      <c r="B46" s="122"/>
      <c r="C46" s="138" t="s">
        <v>148</v>
      </c>
      <c r="D46" s="139">
        <v>500</v>
      </c>
      <c r="E46" s="139">
        <v>50</v>
      </c>
      <c r="F46" s="139" t="s">
        <v>146</v>
      </c>
      <c r="G46" s="136"/>
      <c r="H46" s="141"/>
      <c r="I46" t="s">
        <v>152</v>
      </c>
    </row>
    <row r="47" spans="1:14" ht="15" thickBot="1" x14ac:dyDescent="0.35">
      <c r="A47" s="119" t="s">
        <v>195</v>
      </c>
      <c r="B47" s="120"/>
      <c r="C47" s="105" t="s">
        <v>150</v>
      </c>
      <c r="D47" s="84">
        <v>25</v>
      </c>
      <c r="E47" s="112">
        <v>3</v>
      </c>
      <c r="F47" s="91" t="s">
        <v>146</v>
      </c>
      <c r="G47" s="133">
        <f>($E47*$G$41)/$D47</f>
        <v>1.2</v>
      </c>
      <c r="H47" s="92">
        <f>($E47*$H$41)/$D47</f>
        <v>3</v>
      </c>
    </row>
    <row r="48" spans="1:14" ht="15" thickBot="1" x14ac:dyDescent="0.35">
      <c r="A48" s="109"/>
      <c r="B48" s="104"/>
      <c r="C48" s="106" t="s">
        <v>191</v>
      </c>
      <c r="D48" s="82">
        <v>10</v>
      </c>
      <c r="E48" s="107">
        <v>0.2</v>
      </c>
      <c r="F48" s="107" t="s">
        <v>145</v>
      </c>
      <c r="G48" s="133">
        <v>0.4</v>
      </c>
      <c r="H48" s="92">
        <f>G48*2.5</f>
        <v>1</v>
      </c>
    </row>
    <row r="49" spans="1:14" ht="15" thickBot="1" x14ac:dyDescent="0.35">
      <c r="A49" s="109"/>
      <c r="B49" s="104"/>
      <c r="C49" s="80" t="s">
        <v>182</v>
      </c>
      <c r="D49" s="83">
        <v>10</v>
      </c>
      <c r="E49" s="107">
        <v>0.2</v>
      </c>
      <c r="F49" s="107" t="s">
        <v>145</v>
      </c>
      <c r="G49" s="133">
        <v>0.4</v>
      </c>
      <c r="H49" s="92">
        <f>G49*2.5</f>
        <v>1</v>
      </c>
      <c r="J49" s="110"/>
    </row>
    <row r="50" spans="1:14" x14ac:dyDescent="0.3">
      <c r="A50" s="13"/>
      <c r="D50" s="2"/>
      <c r="E50" s="90" t="s">
        <v>151</v>
      </c>
      <c r="F50" s="2"/>
      <c r="G50" s="137">
        <f>G42+G43+G45+G47+(G48+G49)</f>
        <v>5.85</v>
      </c>
      <c r="H50" s="110">
        <f>H42+H43+H45+H47+(H48+H49)</f>
        <v>14.625</v>
      </c>
    </row>
    <row r="51" spans="1:14" x14ac:dyDescent="0.3">
      <c r="A51" s="13"/>
      <c r="D51" s="2"/>
      <c r="E51" s="90" t="s">
        <v>172</v>
      </c>
      <c r="F51" s="2"/>
      <c r="G51" s="137">
        <f>G41-G50</f>
        <v>4.1500000000000004</v>
      </c>
      <c r="H51" s="110">
        <f>H41-H50</f>
        <v>10.375</v>
      </c>
    </row>
    <row r="52" spans="1:14" ht="6" customHeight="1" x14ac:dyDescent="0.3">
      <c r="A52" s="13"/>
      <c r="D52" s="2"/>
      <c r="E52" s="90"/>
      <c r="F52" s="2"/>
      <c r="G52" s="110"/>
      <c r="H52" s="110"/>
    </row>
    <row r="53" spans="1:14" x14ac:dyDescent="0.3">
      <c r="A53" s="13">
        <v>2</v>
      </c>
      <c r="C53" s="2" t="s">
        <v>164</v>
      </c>
      <c r="D53" s="2"/>
      <c r="E53" s="90"/>
      <c r="F53" s="2"/>
      <c r="G53" s="110"/>
      <c r="H53" s="110"/>
    </row>
    <row r="54" spans="1:14" x14ac:dyDescent="0.3">
      <c r="A54" s="76" t="s">
        <v>167</v>
      </c>
      <c r="D54" s="2"/>
      <c r="E54" s="2"/>
      <c r="F54" s="2"/>
      <c r="G54" s="2"/>
      <c r="H54" s="110"/>
    </row>
    <row r="55" spans="1:14" x14ac:dyDescent="0.3">
      <c r="A55" s="76" t="s">
        <v>168</v>
      </c>
      <c r="D55" s="2"/>
      <c r="E55" s="2"/>
      <c r="F55" s="2"/>
      <c r="G55" s="2"/>
      <c r="H55" s="110"/>
    </row>
    <row r="56" spans="1:14" x14ac:dyDescent="0.3">
      <c r="A56" s="76" t="s">
        <v>203</v>
      </c>
      <c r="D56" s="2"/>
      <c r="E56" s="2"/>
      <c r="F56" s="2"/>
      <c r="G56" s="2"/>
      <c r="H56" s="110"/>
    </row>
    <row r="57" spans="1:14" ht="3.75" customHeight="1" x14ac:dyDescent="0.3">
      <c r="A57" s="13"/>
      <c r="C57" s="76"/>
      <c r="D57" s="2"/>
      <c r="E57" s="2"/>
      <c r="F57" s="2"/>
      <c r="G57" s="2"/>
      <c r="H57" s="110"/>
    </row>
    <row r="58" spans="1:14" x14ac:dyDescent="0.3">
      <c r="A58" s="13"/>
      <c r="C58" s="2"/>
      <c r="D58" s="123" t="s">
        <v>160</v>
      </c>
      <c r="E58" s="124"/>
      <c r="F58" s="123" t="s">
        <v>163</v>
      </c>
      <c r="G58" s="124"/>
      <c r="H58" s="110"/>
    </row>
    <row r="59" spans="1:14" x14ac:dyDescent="0.3">
      <c r="A59" s="13"/>
      <c r="C59" s="110" t="s">
        <v>165</v>
      </c>
      <c r="D59" s="110" t="s">
        <v>161</v>
      </c>
      <c r="E59" s="110" t="s">
        <v>162</v>
      </c>
      <c r="F59" s="110" t="s">
        <v>161</v>
      </c>
      <c r="G59" s="110" t="s">
        <v>162</v>
      </c>
      <c r="H59" s="110"/>
    </row>
    <row r="60" spans="1:14" x14ac:dyDescent="0.3">
      <c r="A60" s="13"/>
      <c r="C60" s="111">
        <v>10</v>
      </c>
      <c r="D60" s="111">
        <f>D62/5</f>
        <v>10</v>
      </c>
      <c r="E60" s="111">
        <f>E62/5</f>
        <v>200</v>
      </c>
      <c r="F60" s="111">
        <f>D60/C60</f>
        <v>1</v>
      </c>
      <c r="G60" s="111">
        <f>E60/C60</f>
        <v>20</v>
      </c>
      <c r="H60" s="110"/>
    </row>
    <row r="61" spans="1:14" x14ac:dyDescent="0.3">
      <c r="A61" s="13"/>
      <c r="C61" s="111">
        <v>25</v>
      </c>
      <c r="D61" s="111">
        <f>D62/2</f>
        <v>25</v>
      </c>
      <c r="E61" s="111">
        <f>E62/2</f>
        <v>500</v>
      </c>
      <c r="F61" s="111">
        <f>D61/C61</f>
        <v>1</v>
      </c>
      <c r="G61" s="111">
        <f t="shared" ref="G61:G62" si="0">E61/C61</f>
        <v>20</v>
      </c>
      <c r="H61" s="110"/>
    </row>
    <row r="62" spans="1:14" x14ac:dyDescent="0.3">
      <c r="A62" s="13"/>
      <c r="C62" s="110">
        <v>50</v>
      </c>
      <c r="D62" s="110">
        <v>50</v>
      </c>
      <c r="E62" s="110">
        <v>1000</v>
      </c>
      <c r="F62" s="110">
        <f>D62/C62</f>
        <v>1</v>
      </c>
      <c r="G62" s="110">
        <f t="shared" si="0"/>
        <v>20</v>
      </c>
      <c r="H62" s="78" t="s">
        <v>166</v>
      </c>
    </row>
    <row r="63" spans="1:14" ht="4.5" customHeight="1" x14ac:dyDescent="0.3">
      <c r="A63" s="13"/>
      <c r="C63" s="110"/>
      <c r="D63" s="110"/>
      <c r="E63" s="110"/>
      <c r="F63" s="110"/>
      <c r="G63" s="110"/>
      <c r="H63" s="78"/>
    </row>
    <row r="64" spans="1:14" x14ac:dyDescent="0.3">
      <c r="A64" s="13"/>
      <c r="C64" s="2"/>
      <c r="D64" s="110" t="s">
        <v>170</v>
      </c>
      <c r="F64" s="110"/>
      <c r="G64" s="110"/>
      <c r="H64" s="110"/>
      <c r="N64" s="18" t="s">
        <v>114</v>
      </c>
    </row>
    <row r="65" spans="1:14" x14ac:dyDescent="0.3">
      <c r="A65" s="13"/>
      <c r="C65" s="93"/>
      <c r="D65" s="110" t="s">
        <v>169</v>
      </c>
      <c r="E65" s="110">
        <v>10</v>
      </c>
      <c r="F65" s="110">
        <v>25</v>
      </c>
      <c r="G65" s="110"/>
      <c r="H65" s="110"/>
      <c r="N65" s="15" t="s">
        <v>174</v>
      </c>
    </row>
    <row r="66" spans="1:14" x14ac:dyDescent="0.3">
      <c r="A66" s="13"/>
      <c r="D66" s="78" t="s">
        <v>171</v>
      </c>
      <c r="E66" s="81">
        <f>E65-G50</f>
        <v>4.1500000000000004</v>
      </c>
      <c r="F66" s="81">
        <f>F65-H50</f>
        <v>10.375</v>
      </c>
      <c r="G66" s="84"/>
      <c r="H66" s="110"/>
      <c r="N66" s="15" t="s">
        <v>118</v>
      </c>
    </row>
    <row r="67" spans="1:14" x14ac:dyDescent="0.3">
      <c r="A67" s="13"/>
      <c r="C67" s="93" t="s">
        <v>159</v>
      </c>
      <c r="D67" s="81">
        <v>2.5</v>
      </c>
      <c r="E67" s="81">
        <f>($D67*$E$66)/$E$65</f>
        <v>1.0375000000000001</v>
      </c>
      <c r="F67" s="81">
        <f>($D67*$F$66)/$F$65</f>
        <v>1.0375000000000001</v>
      </c>
      <c r="G67" s="84"/>
      <c r="H67" s="110"/>
      <c r="N67" s="15" t="s">
        <v>117</v>
      </c>
    </row>
    <row r="68" spans="1:14" x14ac:dyDescent="0.3">
      <c r="A68" s="13"/>
      <c r="C68" s="93"/>
      <c r="D68" s="81">
        <v>5</v>
      </c>
      <c r="E68" s="96">
        <f>($D68*$E$66)/$E$65</f>
        <v>2.0750000000000002</v>
      </c>
      <c r="F68" s="96">
        <f t="shared" ref="F68:F70" si="1">($D68*$F$66)/$F$65</f>
        <v>2.0750000000000002</v>
      </c>
      <c r="G68" s="84"/>
      <c r="H68" s="110"/>
    </row>
    <row r="69" spans="1:14" x14ac:dyDescent="0.3">
      <c r="A69" s="13"/>
      <c r="C69" s="93"/>
      <c r="D69" s="81">
        <v>7.5</v>
      </c>
      <c r="E69" s="81">
        <f>($D69*$E$66)/$E$65</f>
        <v>3.1125000000000003</v>
      </c>
      <c r="F69" s="81">
        <f t="shared" si="1"/>
        <v>3.1124999999999998</v>
      </c>
      <c r="G69" s="84"/>
      <c r="H69" s="110"/>
    </row>
    <row r="70" spans="1:14" x14ac:dyDescent="0.3">
      <c r="A70" s="13"/>
      <c r="D70" s="81">
        <v>10</v>
      </c>
      <c r="E70" s="81">
        <f>($D70*$E$66)/$E$65</f>
        <v>4.1500000000000004</v>
      </c>
      <c r="F70" s="81">
        <f t="shared" si="1"/>
        <v>4.1500000000000004</v>
      </c>
      <c r="G70" s="84"/>
      <c r="H70" s="110"/>
    </row>
    <row r="71" spans="1:14" x14ac:dyDescent="0.3">
      <c r="A71" s="7">
        <v>3</v>
      </c>
      <c r="B71" s="7"/>
      <c r="C71" s="10" t="s">
        <v>173</v>
      </c>
      <c r="D71" s="4"/>
      <c r="E71" s="4"/>
      <c r="F71" s="4"/>
    </row>
    <row r="72" spans="1:14" x14ac:dyDescent="0.3">
      <c r="A72" s="7"/>
      <c r="B72" s="7"/>
      <c r="C72" s="10" t="s">
        <v>204</v>
      </c>
      <c r="D72" s="4"/>
      <c r="E72" s="4"/>
      <c r="F72" s="4"/>
    </row>
    <row r="73" spans="1:14" x14ac:dyDescent="0.3">
      <c r="A73" s="7"/>
      <c r="B73" s="7"/>
      <c r="C73" s="10" t="s">
        <v>205</v>
      </c>
      <c r="D73" s="4"/>
      <c r="E73" s="4"/>
      <c r="F73" s="4"/>
    </row>
    <row r="74" spans="1:14" x14ac:dyDescent="0.3">
      <c r="A74" s="7"/>
      <c r="B74" s="7"/>
      <c r="C74" s="10"/>
      <c r="D74" s="4"/>
      <c r="E74" s="4"/>
      <c r="F74" s="4"/>
    </row>
    <row r="75" spans="1:14" x14ac:dyDescent="0.3">
      <c r="A75" s="7">
        <v>4</v>
      </c>
      <c r="B75" s="7"/>
      <c r="C75" s="15" t="s">
        <v>95</v>
      </c>
      <c r="D75" s="3"/>
      <c r="E75" s="3"/>
      <c r="F75" s="3"/>
    </row>
    <row r="76" spans="1:14" x14ac:dyDescent="0.3">
      <c r="A76" s="7"/>
      <c r="B76" s="7"/>
      <c r="C76" s="15"/>
      <c r="D76" s="3"/>
      <c r="E76" s="3"/>
      <c r="F76" s="3"/>
    </row>
    <row r="77" spans="1:14" x14ac:dyDescent="0.3">
      <c r="A77" s="7">
        <v>5</v>
      </c>
      <c r="B77" s="7"/>
      <c r="C77" s="15" t="s">
        <v>217</v>
      </c>
      <c r="D77" s="3"/>
      <c r="E77" s="3"/>
      <c r="F77" s="3"/>
    </row>
    <row r="78" spans="1:14" x14ac:dyDescent="0.3">
      <c r="A78" s="7"/>
      <c r="B78" s="7"/>
      <c r="C78" s="15"/>
      <c r="D78" s="3"/>
      <c r="E78" s="3"/>
      <c r="F78" s="3"/>
    </row>
    <row r="79" spans="1:14" ht="15" thickBot="1" x14ac:dyDescent="0.35">
      <c r="A79" s="7"/>
      <c r="B79" s="7"/>
      <c r="C79" s="15"/>
      <c r="D79" s="3"/>
      <c r="E79" s="3"/>
      <c r="F79" s="3"/>
    </row>
    <row r="80" spans="1:14" x14ac:dyDescent="0.3">
      <c r="A80" s="7"/>
      <c r="B80" s="47"/>
      <c r="C80" s="48"/>
      <c r="D80" s="49"/>
      <c r="E80" s="49"/>
      <c r="F80" s="49"/>
      <c r="G80" s="50"/>
      <c r="H80" s="51"/>
    </row>
    <row r="81" spans="1:8" x14ac:dyDescent="0.3">
      <c r="A81" s="7"/>
      <c r="B81" s="52"/>
      <c r="C81" s="53"/>
      <c r="D81" s="54"/>
      <c r="E81" s="54"/>
      <c r="F81" s="54"/>
      <c r="G81" s="38"/>
      <c r="H81" s="55"/>
    </row>
    <row r="82" spans="1:8" ht="18" customHeight="1" x14ac:dyDescent="0.3">
      <c r="B82" s="56"/>
      <c r="C82" s="57" t="s">
        <v>98</v>
      </c>
      <c r="D82" s="58" t="s">
        <v>215</v>
      </c>
      <c r="E82" s="59"/>
      <c r="F82" s="59"/>
      <c r="G82" s="60" t="s">
        <v>99</v>
      </c>
      <c r="H82" s="55"/>
    </row>
    <row r="83" spans="1:8" x14ac:dyDescent="0.3">
      <c r="B83" s="56"/>
      <c r="C83" s="31"/>
      <c r="D83" s="32"/>
      <c r="E83" s="35"/>
      <c r="F83" s="35"/>
      <c r="G83" s="34"/>
      <c r="H83" s="55"/>
    </row>
    <row r="84" spans="1:8" x14ac:dyDescent="0.3">
      <c r="B84" s="56"/>
      <c r="C84" s="24">
        <v>94</v>
      </c>
      <c r="D84" s="25">
        <v>90</v>
      </c>
      <c r="E84" s="97" t="s">
        <v>176</v>
      </c>
      <c r="F84" s="97"/>
      <c r="G84" s="98">
        <v>1</v>
      </c>
      <c r="H84" s="55"/>
    </row>
    <row r="85" spans="1:8" x14ac:dyDescent="0.3">
      <c r="B85" s="56"/>
      <c r="C85" s="24">
        <v>50</v>
      </c>
      <c r="D85" s="25">
        <v>40</v>
      </c>
      <c r="E85" s="26" t="s">
        <v>177</v>
      </c>
      <c r="F85" s="26"/>
      <c r="G85" s="113">
        <v>1</v>
      </c>
      <c r="H85" s="55"/>
    </row>
    <row r="86" spans="1:8" x14ac:dyDescent="0.3">
      <c r="B86" s="56"/>
      <c r="C86" s="27">
        <v>72</v>
      </c>
      <c r="D86" s="28">
        <v>70</v>
      </c>
      <c r="E86" s="29" t="s">
        <v>111</v>
      </c>
      <c r="F86" s="29"/>
      <c r="G86" s="114"/>
      <c r="H86" s="55"/>
    </row>
    <row r="87" spans="1:8" x14ac:dyDescent="0.3">
      <c r="B87" s="56"/>
      <c r="C87" s="24">
        <v>94</v>
      </c>
      <c r="D87" s="25">
        <v>30</v>
      </c>
      <c r="E87" s="97" t="s">
        <v>176</v>
      </c>
      <c r="F87" s="97"/>
      <c r="G87" s="98">
        <v>35</v>
      </c>
      <c r="H87" s="55"/>
    </row>
    <row r="88" spans="1:8" x14ac:dyDescent="0.3">
      <c r="B88" s="56"/>
      <c r="C88" s="36">
        <v>50</v>
      </c>
      <c r="D88" s="22">
        <v>40</v>
      </c>
      <c r="E88" s="23" t="s">
        <v>177</v>
      </c>
      <c r="F88" s="23"/>
      <c r="G88" s="112"/>
      <c r="H88" s="55"/>
    </row>
    <row r="89" spans="1:8" x14ac:dyDescent="0.3">
      <c r="B89" s="56"/>
      <c r="C89" s="27">
        <v>72</v>
      </c>
      <c r="D89" s="28">
        <v>70</v>
      </c>
      <c r="E89" s="29" t="s">
        <v>111</v>
      </c>
      <c r="F89" s="29"/>
      <c r="G89" s="114"/>
      <c r="H89" s="55"/>
    </row>
    <row r="90" spans="1:8" x14ac:dyDescent="0.3">
      <c r="B90" s="56"/>
      <c r="C90" s="24">
        <v>94</v>
      </c>
      <c r="D90" s="25">
        <v>30</v>
      </c>
      <c r="E90" s="97" t="s">
        <v>176</v>
      </c>
      <c r="F90" s="97"/>
      <c r="G90" s="98">
        <v>1</v>
      </c>
      <c r="H90" s="55"/>
    </row>
    <row r="91" spans="1:8" x14ac:dyDescent="0.3">
      <c r="B91" s="56"/>
      <c r="C91" s="27">
        <v>50</v>
      </c>
      <c r="D91" s="28">
        <v>40</v>
      </c>
      <c r="E91" s="29" t="s">
        <v>177</v>
      </c>
      <c r="F91" s="29"/>
      <c r="G91" s="114"/>
      <c r="H91" s="55"/>
    </row>
    <row r="92" spans="1:8" x14ac:dyDescent="0.3">
      <c r="B92" s="56"/>
      <c r="C92" s="27">
        <v>72</v>
      </c>
      <c r="D92" s="28">
        <f>3*60</f>
        <v>180</v>
      </c>
      <c r="E92" s="29" t="s">
        <v>111</v>
      </c>
      <c r="F92" s="29"/>
      <c r="G92" s="114"/>
      <c r="H92" s="55"/>
    </row>
    <row r="93" spans="1:8" x14ac:dyDescent="0.3">
      <c r="B93" s="56"/>
      <c r="C93" s="31"/>
      <c r="D93" s="32"/>
      <c r="E93" s="33"/>
      <c r="F93" s="33"/>
      <c r="G93" s="34">
        <v>1</v>
      </c>
      <c r="H93" s="55"/>
    </row>
    <row r="94" spans="1:8" ht="15" thickBot="1" x14ac:dyDescent="0.35">
      <c r="B94" s="108"/>
      <c r="C94" s="99" t="s">
        <v>107</v>
      </c>
      <c r="D94" s="100">
        <f>D84+D85+D86+D90+D91+D92+SUM(D87:D89)*G87</f>
        <v>5350</v>
      </c>
      <c r="E94" s="101" t="s">
        <v>216</v>
      </c>
      <c r="F94" s="102">
        <f>D94/60/60</f>
        <v>1.4861111111111112</v>
      </c>
      <c r="G94" s="99" t="s">
        <v>181</v>
      </c>
      <c r="H94" s="66"/>
    </row>
    <row r="95" spans="1:8" ht="15" thickBot="1" x14ac:dyDescent="0.35">
      <c r="B95" s="67"/>
      <c r="C95" s="62"/>
      <c r="D95" s="63"/>
      <c r="E95" s="64"/>
      <c r="F95" s="64"/>
      <c r="G95" s="65"/>
      <c r="H95" s="38"/>
    </row>
    <row r="96" spans="1:8" x14ac:dyDescent="0.3">
      <c r="C96" s="15"/>
      <c r="D96" s="3"/>
      <c r="E96" s="3"/>
      <c r="F96" s="3"/>
    </row>
    <row r="97" spans="1:14" x14ac:dyDescent="0.3">
      <c r="A97" s="8" t="s">
        <v>120</v>
      </c>
      <c r="C97" s="15"/>
      <c r="D97" s="3"/>
      <c r="E97" s="3"/>
      <c r="F97" s="3"/>
    </row>
    <row r="98" spans="1:14" x14ac:dyDescent="0.3">
      <c r="A98" s="11">
        <v>1</v>
      </c>
      <c r="C98" s="15" t="s">
        <v>121</v>
      </c>
      <c r="D98" s="3"/>
      <c r="E98" s="3"/>
      <c r="F98" s="3"/>
    </row>
    <row r="99" spans="1:14" s="111" customFormat="1" x14ac:dyDescent="0.3">
      <c r="A99" s="11"/>
      <c r="B99" s="11"/>
      <c r="C99" s="3"/>
      <c r="D99" s="3"/>
      <c r="E99" s="3"/>
      <c r="F99" s="3"/>
      <c r="I99"/>
      <c r="J99"/>
      <c r="K99"/>
      <c r="L99"/>
      <c r="M99"/>
      <c r="N99"/>
    </row>
    <row r="100" spans="1:14" s="111" customFormat="1" x14ac:dyDescent="0.3">
      <c r="A100" s="11"/>
      <c r="B100" s="11"/>
      <c r="C100" t="s">
        <v>213</v>
      </c>
      <c r="D100" s="3"/>
      <c r="E100" s="3"/>
      <c r="F100" s="3"/>
      <c r="I100"/>
      <c r="J100"/>
      <c r="K100"/>
      <c r="L100"/>
      <c r="M100"/>
      <c r="N100"/>
    </row>
    <row r="101" spans="1:14" s="111" customFormat="1" x14ac:dyDescent="0.3">
      <c r="A101" s="11"/>
      <c r="B101" s="11"/>
      <c r="C101" t="s">
        <v>214</v>
      </c>
      <c r="D101" s="3"/>
      <c r="E101" s="3"/>
      <c r="F101" s="3"/>
      <c r="I101"/>
      <c r="J101"/>
      <c r="K101"/>
      <c r="L101"/>
      <c r="M101"/>
      <c r="N101"/>
    </row>
    <row r="102" spans="1:14" s="111" customFormat="1" x14ac:dyDescent="0.3">
      <c r="A102" s="11"/>
      <c r="B102" s="11"/>
      <c r="C102"/>
      <c r="D102"/>
      <c r="E102"/>
      <c r="F102"/>
      <c r="I102"/>
      <c r="J102"/>
      <c r="K102"/>
      <c r="L102"/>
      <c r="M102"/>
      <c r="N102"/>
    </row>
  </sheetData>
  <mergeCells count="9">
    <mergeCell ref="A17:G18"/>
    <mergeCell ref="A8:I9"/>
    <mergeCell ref="A13:G14"/>
    <mergeCell ref="A45:B46"/>
    <mergeCell ref="G45:G46"/>
    <mergeCell ref="H45:H46"/>
    <mergeCell ref="A47:B47"/>
    <mergeCell ref="D58:E58"/>
    <mergeCell ref="F58:G58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"/>
  <sheetViews>
    <sheetView topLeftCell="A32" workbookViewId="0">
      <selection activeCell="G52" sqref="G52"/>
    </sheetView>
  </sheetViews>
  <sheetFormatPr defaultRowHeight="14.4" x14ac:dyDescent="0.3"/>
  <cols>
    <col min="1" max="1" width="5.88671875" style="11" customWidth="1"/>
    <col min="2" max="2" width="5.44140625" style="11" customWidth="1"/>
    <col min="3" max="3" width="28.5546875" customWidth="1"/>
    <col min="4" max="4" width="13.109375" customWidth="1"/>
    <col min="5" max="5" width="10.5546875" customWidth="1"/>
    <col min="6" max="6" width="7.44140625" customWidth="1"/>
    <col min="7" max="7" width="8.5546875" style="6" customWidth="1"/>
    <col min="8" max="8" width="6.6640625" style="6" customWidth="1"/>
    <col min="10" max="10" width="13.44140625" customWidth="1"/>
  </cols>
  <sheetData>
    <row r="1" spans="1:11" x14ac:dyDescent="0.3">
      <c r="A1" s="14" t="s">
        <v>185</v>
      </c>
      <c r="B1" s="8"/>
      <c r="J1" t="s">
        <v>32</v>
      </c>
    </row>
    <row r="2" spans="1:11" x14ac:dyDescent="0.3">
      <c r="A2" s="8" t="s">
        <v>122</v>
      </c>
      <c r="B2" s="8"/>
    </row>
    <row r="3" spans="1:11" x14ac:dyDescent="0.3">
      <c r="A3" s="9" t="s">
        <v>3</v>
      </c>
      <c r="B3" s="9"/>
      <c r="C3" s="1">
        <v>43052</v>
      </c>
      <c r="D3" s="1"/>
      <c r="E3" s="1"/>
      <c r="F3" s="1"/>
    </row>
    <row r="4" spans="1:11" x14ac:dyDescent="0.3">
      <c r="A4" s="9" t="s">
        <v>186</v>
      </c>
      <c r="B4" s="9"/>
    </row>
    <row r="5" spans="1:11" x14ac:dyDescent="0.3">
      <c r="A5" s="9" t="s">
        <v>187</v>
      </c>
      <c r="B5" s="9"/>
    </row>
    <row r="6" spans="1:11" x14ac:dyDescent="0.3">
      <c r="A6" s="9"/>
      <c r="B6" s="9"/>
      <c r="G6" s="94"/>
      <c r="H6" s="94"/>
    </row>
    <row r="7" spans="1:11" x14ac:dyDescent="0.3">
      <c r="A7" s="8" t="s">
        <v>5</v>
      </c>
      <c r="B7" s="8"/>
    </row>
    <row r="8" spans="1:11" x14ac:dyDescent="0.3">
      <c r="A8" s="10" t="s">
        <v>123</v>
      </c>
      <c r="B8" s="10"/>
      <c r="J8" s="12" t="s">
        <v>33</v>
      </c>
      <c r="K8" s="12"/>
    </row>
    <row r="9" spans="1:11" x14ac:dyDescent="0.3">
      <c r="A9" s="10" t="s">
        <v>130</v>
      </c>
      <c r="B9" s="10"/>
      <c r="J9" s="12" t="s">
        <v>74</v>
      </c>
      <c r="K9" s="12"/>
    </row>
    <row r="10" spans="1:11" x14ac:dyDescent="0.3">
      <c r="A10" s="10" t="s">
        <v>131</v>
      </c>
      <c r="B10" s="10"/>
      <c r="J10" s="12" t="s">
        <v>73</v>
      </c>
      <c r="K10" s="12" t="s">
        <v>35</v>
      </c>
    </row>
    <row r="11" spans="1:11" x14ac:dyDescent="0.3">
      <c r="A11" s="10"/>
      <c r="B11" s="10"/>
      <c r="J11" s="12"/>
      <c r="K11" s="12"/>
    </row>
    <row r="12" spans="1:11" x14ac:dyDescent="0.3">
      <c r="A12" s="14" t="s">
        <v>124</v>
      </c>
      <c r="B12" s="10"/>
      <c r="J12" s="12"/>
      <c r="K12" s="12"/>
    </row>
    <row r="13" spans="1:11" x14ac:dyDescent="0.3">
      <c r="A13" s="10" t="s">
        <v>125</v>
      </c>
      <c r="B13" s="10"/>
      <c r="J13" s="12"/>
      <c r="K13" s="12"/>
    </row>
    <row r="14" spans="1:11" x14ac:dyDescent="0.3">
      <c r="A14" s="10" t="s">
        <v>126</v>
      </c>
      <c r="B14" s="10"/>
      <c r="J14" s="12"/>
      <c r="K14" s="12"/>
    </row>
    <row r="15" spans="1:11" x14ac:dyDescent="0.3">
      <c r="A15" s="10"/>
      <c r="B15" s="10"/>
      <c r="J15" s="12"/>
      <c r="K15" s="12"/>
    </row>
    <row r="16" spans="1:11" x14ac:dyDescent="0.3">
      <c r="A16" s="14" t="s">
        <v>127</v>
      </c>
      <c r="B16" s="10"/>
      <c r="J16" s="12"/>
      <c r="K16" s="12"/>
    </row>
    <row r="17" spans="1:11" x14ac:dyDescent="0.3">
      <c r="A17" s="10" t="s">
        <v>128</v>
      </c>
      <c r="B17" s="10"/>
      <c r="J17" s="12"/>
      <c r="K17" s="12"/>
    </row>
    <row r="18" spans="1:11" x14ac:dyDescent="0.3">
      <c r="A18" s="10" t="s">
        <v>129</v>
      </c>
      <c r="B18" s="10"/>
      <c r="J18" s="12"/>
      <c r="K18" s="12"/>
    </row>
    <row r="19" spans="1:11" x14ac:dyDescent="0.3">
      <c r="A19" s="10"/>
      <c r="B19" s="10"/>
    </row>
    <row r="20" spans="1:11" x14ac:dyDescent="0.3">
      <c r="A20" s="14" t="s">
        <v>57</v>
      </c>
      <c r="B20" s="10"/>
    </row>
    <row r="21" spans="1:11" x14ac:dyDescent="0.3">
      <c r="A21" s="14"/>
      <c r="B21" s="10"/>
      <c r="C21" t="s">
        <v>188</v>
      </c>
    </row>
    <row r="22" spans="1:11" x14ac:dyDescent="0.3">
      <c r="A22" s="14"/>
      <c r="B22" s="10"/>
      <c r="C22" t="s">
        <v>75</v>
      </c>
    </row>
    <row r="23" spans="1:11" x14ac:dyDescent="0.3">
      <c r="A23" s="14"/>
      <c r="B23" s="10"/>
      <c r="C23" t="s">
        <v>132</v>
      </c>
    </row>
    <row r="24" spans="1:11" x14ac:dyDescent="0.3">
      <c r="A24" s="10"/>
      <c r="B24" s="10"/>
      <c r="C24" t="s">
        <v>189</v>
      </c>
    </row>
    <row r="25" spans="1:11" x14ac:dyDescent="0.3">
      <c r="A25" s="10"/>
      <c r="B25" s="10"/>
      <c r="C25" t="s">
        <v>72</v>
      </c>
    </row>
    <row r="26" spans="1:11" x14ac:dyDescent="0.3">
      <c r="A26" s="10"/>
      <c r="B26" s="10"/>
      <c r="C26" t="s">
        <v>190</v>
      </c>
    </row>
    <row r="27" spans="1:11" x14ac:dyDescent="0.3">
      <c r="A27" s="10"/>
      <c r="B27" s="10"/>
    </row>
    <row r="28" spans="1:11" x14ac:dyDescent="0.3">
      <c r="A28" s="10"/>
      <c r="B28" s="10"/>
    </row>
    <row r="29" spans="1:11" x14ac:dyDescent="0.3">
      <c r="A29" s="10"/>
      <c r="B29" s="10"/>
    </row>
    <row r="30" spans="1:11" x14ac:dyDescent="0.3">
      <c r="A30" s="10"/>
      <c r="B30" s="10"/>
    </row>
    <row r="31" spans="1:11" x14ac:dyDescent="0.3">
      <c r="A31" s="10"/>
      <c r="B31" s="10"/>
    </row>
    <row r="32" spans="1:11" x14ac:dyDescent="0.3">
      <c r="A32" s="10"/>
      <c r="B32" s="10"/>
    </row>
    <row r="34" spans="1:14" x14ac:dyDescent="0.3">
      <c r="G34" s="94"/>
      <c r="H34" s="94"/>
    </row>
    <row r="35" spans="1:14" x14ac:dyDescent="0.3">
      <c r="A35" s="13" t="s">
        <v>9</v>
      </c>
      <c r="C35" s="2" t="s">
        <v>51</v>
      </c>
      <c r="D35" s="2"/>
      <c r="E35" s="2"/>
      <c r="F35" s="2"/>
      <c r="G35" s="5" t="s">
        <v>27</v>
      </c>
      <c r="H35" s="5" t="s">
        <v>76</v>
      </c>
    </row>
    <row r="36" spans="1:14" x14ac:dyDescent="0.3">
      <c r="A36" s="13">
        <v>1</v>
      </c>
      <c r="C36" s="2" t="s">
        <v>133</v>
      </c>
      <c r="D36" s="2"/>
      <c r="E36" s="2"/>
      <c r="F36" s="2"/>
      <c r="G36" s="5"/>
      <c r="H36" s="5"/>
    </row>
    <row r="37" spans="1:14" x14ac:dyDescent="0.3">
      <c r="A37" s="13"/>
      <c r="C37" s="76" t="s">
        <v>134</v>
      </c>
      <c r="D37" s="2"/>
      <c r="E37" s="2"/>
      <c r="F37" s="2"/>
      <c r="G37" s="5"/>
      <c r="H37" s="5"/>
    </row>
    <row r="38" spans="1:14" x14ac:dyDescent="0.3">
      <c r="A38" s="13"/>
      <c r="C38" s="76" t="s">
        <v>136</v>
      </c>
      <c r="D38" s="2"/>
      <c r="E38" s="2"/>
      <c r="F38" s="2"/>
      <c r="G38" s="5"/>
      <c r="H38" s="5"/>
    </row>
    <row r="39" spans="1:14" x14ac:dyDescent="0.3">
      <c r="A39" s="13"/>
      <c r="C39" s="76" t="s">
        <v>155</v>
      </c>
      <c r="D39" s="2"/>
      <c r="E39" s="2"/>
      <c r="F39" s="2"/>
      <c r="G39" s="5"/>
      <c r="H39" s="5"/>
    </row>
    <row r="40" spans="1:14" x14ac:dyDescent="0.3">
      <c r="A40" s="13"/>
      <c r="C40" s="79"/>
      <c r="D40" s="85"/>
      <c r="E40" s="85"/>
      <c r="F40" s="85"/>
      <c r="G40" s="86" t="s">
        <v>140</v>
      </c>
      <c r="H40" s="87"/>
    </row>
    <row r="41" spans="1:14" ht="15" thickBot="1" x14ac:dyDescent="0.35">
      <c r="A41" s="13"/>
      <c r="C41" s="88" t="s">
        <v>149</v>
      </c>
      <c r="D41" s="89" t="s">
        <v>135</v>
      </c>
      <c r="E41" s="89" t="s">
        <v>137</v>
      </c>
      <c r="F41" s="89" t="s">
        <v>143</v>
      </c>
      <c r="G41" s="60">
        <v>10</v>
      </c>
      <c r="H41" s="89">
        <v>25</v>
      </c>
    </row>
    <row r="42" spans="1:14" ht="15" thickBot="1" x14ac:dyDescent="0.35">
      <c r="A42" s="13"/>
      <c r="C42" s="2" t="s">
        <v>141</v>
      </c>
      <c r="D42" s="81">
        <v>5</v>
      </c>
      <c r="E42" s="81">
        <v>0.05</v>
      </c>
      <c r="F42" s="81" t="s">
        <v>144</v>
      </c>
      <c r="G42" s="92">
        <f>($E42*$G$41)/$D42</f>
        <v>0.1</v>
      </c>
      <c r="H42" s="92">
        <f>($E42*$H$41)/$D42</f>
        <v>0.25</v>
      </c>
      <c r="N42" t="s">
        <v>138</v>
      </c>
    </row>
    <row r="43" spans="1:14" ht="15" thickBot="1" x14ac:dyDescent="0.35">
      <c r="A43" s="13"/>
      <c r="C43" s="2" t="s">
        <v>142</v>
      </c>
      <c r="D43" s="81">
        <f>2.5*1000</f>
        <v>2500</v>
      </c>
      <c r="E43" s="81">
        <v>200</v>
      </c>
      <c r="F43" s="81" t="s">
        <v>145</v>
      </c>
      <c r="G43" s="92">
        <f>($E43*$G$41)/$D43</f>
        <v>0.8</v>
      </c>
      <c r="H43" s="92">
        <f>($E43*$H$41)/$D43</f>
        <v>2</v>
      </c>
      <c r="N43" t="s">
        <v>139</v>
      </c>
    </row>
    <row r="44" spans="1:14" ht="15" thickBot="1" x14ac:dyDescent="0.35">
      <c r="A44" s="13"/>
      <c r="C44" s="2" t="s">
        <v>194</v>
      </c>
      <c r="D44" s="95"/>
      <c r="E44" s="95"/>
      <c r="F44" s="95"/>
      <c r="G44" s="81"/>
      <c r="H44" s="81"/>
    </row>
    <row r="45" spans="1:14" x14ac:dyDescent="0.3">
      <c r="A45" s="121" t="s">
        <v>154</v>
      </c>
      <c r="B45" s="122"/>
      <c r="C45" s="77" t="s">
        <v>147</v>
      </c>
      <c r="D45" s="81">
        <v>100</v>
      </c>
      <c r="E45" s="81">
        <v>10</v>
      </c>
      <c r="F45" s="81" t="s">
        <v>146</v>
      </c>
      <c r="G45" s="115">
        <f>($E45*$G$41)/$D45</f>
        <v>1</v>
      </c>
      <c r="H45" s="117">
        <f>($E45*$H$41)/$D45</f>
        <v>2.5</v>
      </c>
      <c r="I45" t="s">
        <v>153</v>
      </c>
    </row>
    <row r="46" spans="1:14" ht="15" thickBot="1" x14ac:dyDescent="0.35">
      <c r="A46" s="122"/>
      <c r="B46" s="122"/>
      <c r="C46" s="77" t="s">
        <v>148</v>
      </c>
      <c r="D46" s="81">
        <v>500</v>
      </c>
      <c r="E46" s="81">
        <v>50</v>
      </c>
      <c r="F46" s="81" t="s">
        <v>146</v>
      </c>
      <c r="G46" s="116"/>
      <c r="H46" s="118"/>
      <c r="I46" t="s">
        <v>152</v>
      </c>
    </row>
    <row r="47" spans="1:14" ht="15" thickBot="1" x14ac:dyDescent="0.35">
      <c r="A47" s="119" t="s">
        <v>195</v>
      </c>
      <c r="B47" s="120"/>
      <c r="C47" s="105" t="s">
        <v>150</v>
      </c>
      <c r="D47" s="84">
        <v>25</v>
      </c>
      <c r="E47" s="75">
        <v>1.75</v>
      </c>
      <c r="F47" s="91" t="s">
        <v>146</v>
      </c>
      <c r="G47" s="92">
        <f>($E47*$G$41)/$D47</f>
        <v>0.7</v>
      </c>
      <c r="H47" s="92">
        <f>($E47*$H$41)/$D47</f>
        <v>1.75</v>
      </c>
    </row>
    <row r="48" spans="1:14" ht="15" thickBot="1" x14ac:dyDescent="0.35">
      <c r="A48" s="103"/>
      <c r="B48" s="104"/>
      <c r="C48" s="106" t="s">
        <v>191</v>
      </c>
      <c r="D48" s="82">
        <v>10</v>
      </c>
      <c r="E48" s="107" t="s">
        <v>193</v>
      </c>
      <c r="F48" s="107" t="s">
        <v>192</v>
      </c>
      <c r="G48" s="92">
        <f>0.2</f>
        <v>0.2</v>
      </c>
      <c r="H48" s="92">
        <f>G48*2.5</f>
        <v>0.5</v>
      </c>
    </row>
    <row r="49" spans="1:14" ht="15" thickBot="1" x14ac:dyDescent="0.35">
      <c r="A49" s="103"/>
      <c r="B49" s="104"/>
      <c r="C49" s="80" t="s">
        <v>182</v>
      </c>
      <c r="D49" s="83">
        <v>10</v>
      </c>
      <c r="E49" s="107" t="s">
        <v>193</v>
      </c>
      <c r="F49" s="107" t="s">
        <v>192</v>
      </c>
      <c r="G49" s="92">
        <f>0.2</f>
        <v>0.2</v>
      </c>
      <c r="H49" s="92">
        <f>G49*2.5</f>
        <v>0.5</v>
      </c>
    </row>
    <row r="50" spans="1:14" x14ac:dyDescent="0.3">
      <c r="A50" s="13"/>
      <c r="D50" s="2"/>
      <c r="E50" s="90" t="s">
        <v>151</v>
      </c>
      <c r="F50" s="2"/>
      <c r="G50" s="5">
        <f>G42+G43+G45+G47</f>
        <v>2.5999999999999996</v>
      </c>
      <c r="H50" s="5">
        <f>H42+H43+H45+H47</f>
        <v>6.5</v>
      </c>
    </row>
    <row r="51" spans="1:14" x14ac:dyDescent="0.3">
      <c r="A51" s="13"/>
      <c r="D51" s="2"/>
      <c r="E51" s="90" t="s">
        <v>172</v>
      </c>
      <c r="F51" s="2"/>
      <c r="G51" s="5">
        <f>G41-G50</f>
        <v>7.4</v>
      </c>
      <c r="H51" s="5">
        <f>H41-H50</f>
        <v>18.5</v>
      </c>
    </row>
    <row r="52" spans="1:14" ht="6" customHeight="1" x14ac:dyDescent="0.3">
      <c r="A52" s="13"/>
      <c r="D52" s="2"/>
      <c r="E52" s="90"/>
      <c r="F52" s="2"/>
      <c r="G52" s="5"/>
      <c r="H52" s="5"/>
    </row>
    <row r="53" spans="1:14" x14ac:dyDescent="0.3">
      <c r="A53" s="13">
        <v>2</v>
      </c>
      <c r="C53" s="2" t="s">
        <v>164</v>
      </c>
      <c r="D53" s="2"/>
      <c r="E53" s="90"/>
      <c r="F53" s="2"/>
      <c r="G53" s="5"/>
      <c r="H53" s="5"/>
    </row>
    <row r="54" spans="1:14" x14ac:dyDescent="0.3">
      <c r="A54" s="76" t="s">
        <v>167</v>
      </c>
      <c r="D54" s="2"/>
      <c r="E54" s="2"/>
      <c r="F54" s="2"/>
      <c r="G54" s="2"/>
      <c r="H54" s="5"/>
    </row>
    <row r="55" spans="1:14" x14ac:dyDescent="0.3">
      <c r="A55" s="76" t="s">
        <v>168</v>
      </c>
      <c r="D55" s="2"/>
      <c r="E55" s="2"/>
      <c r="F55" s="2"/>
      <c r="G55" s="2"/>
      <c r="H55" s="5"/>
    </row>
    <row r="56" spans="1:14" x14ac:dyDescent="0.3">
      <c r="A56" s="76" t="s">
        <v>196</v>
      </c>
      <c r="D56" s="2"/>
      <c r="E56" s="2"/>
      <c r="F56" s="2"/>
      <c r="G56" s="2"/>
      <c r="H56" s="5"/>
    </row>
    <row r="57" spans="1:14" ht="3.75" customHeight="1" x14ac:dyDescent="0.3">
      <c r="A57" s="13"/>
      <c r="C57" s="76"/>
      <c r="D57" s="2"/>
      <c r="E57" s="2"/>
      <c r="F57" s="2"/>
      <c r="G57" s="2"/>
      <c r="H57" s="5"/>
    </row>
    <row r="58" spans="1:14" x14ac:dyDescent="0.3">
      <c r="A58" s="13"/>
      <c r="C58" s="2"/>
      <c r="D58" s="123" t="s">
        <v>160</v>
      </c>
      <c r="E58" s="124"/>
      <c r="F58" s="123" t="s">
        <v>163</v>
      </c>
      <c r="G58" s="124"/>
      <c r="H58" s="5"/>
    </row>
    <row r="59" spans="1:14" x14ac:dyDescent="0.3">
      <c r="A59" s="13"/>
      <c r="C59" s="5" t="s">
        <v>165</v>
      </c>
      <c r="D59" s="5" t="s">
        <v>161</v>
      </c>
      <c r="E59" s="5" t="s">
        <v>162</v>
      </c>
      <c r="F59" s="5" t="s">
        <v>161</v>
      </c>
      <c r="G59" s="5" t="s">
        <v>162</v>
      </c>
      <c r="H59" s="5"/>
    </row>
    <row r="60" spans="1:14" x14ac:dyDescent="0.3">
      <c r="A60" s="13"/>
      <c r="C60" s="6">
        <v>10</v>
      </c>
      <c r="D60" s="6">
        <f>D62/5</f>
        <v>10</v>
      </c>
      <c r="E60" s="6">
        <f>E62/5</f>
        <v>200</v>
      </c>
      <c r="F60" s="6">
        <f>D60/C60</f>
        <v>1</v>
      </c>
      <c r="G60" s="6">
        <f>E60/C60</f>
        <v>20</v>
      </c>
      <c r="H60" s="5"/>
    </row>
    <row r="61" spans="1:14" x14ac:dyDescent="0.3">
      <c r="A61" s="13"/>
      <c r="C61" s="6">
        <v>25</v>
      </c>
      <c r="D61" s="6">
        <f>D62/2</f>
        <v>25</v>
      </c>
      <c r="E61" s="6">
        <f>E62/2</f>
        <v>500</v>
      </c>
      <c r="F61" s="6">
        <f>D61/C61</f>
        <v>1</v>
      </c>
      <c r="G61" s="6">
        <f t="shared" ref="G61:G62" si="0">E61/C61</f>
        <v>20</v>
      </c>
      <c r="H61" s="5"/>
    </row>
    <row r="62" spans="1:14" x14ac:dyDescent="0.3">
      <c r="A62" s="13"/>
      <c r="C62" s="5">
        <v>50</v>
      </c>
      <c r="D62" s="5">
        <v>50</v>
      </c>
      <c r="E62" s="5">
        <v>1000</v>
      </c>
      <c r="F62" s="5">
        <f>D62/C62</f>
        <v>1</v>
      </c>
      <c r="G62" s="5">
        <f t="shared" si="0"/>
        <v>20</v>
      </c>
      <c r="H62" s="78" t="s">
        <v>166</v>
      </c>
    </row>
    <row r="63" spans="1:14" ht="4.5" customHeight="1" x14ac:dyDescent="0.3">
      <c r="A63" s="13"/>
      <c r="C63" s="5"/>
      <c r="D63" s="5"/>
      <c r="E63" s="5"/>
      <c r="F63" s="5"/>
      <c r="G63" s="5"/>
      <c r="H63" s="78"/>
    </row>
    <row r="64" spans="1:14" x14ac:dyDescent="0.3">
      <c r="A64" s="13"/>
      <c r="C64" s="2"/>
      <c r="D64" s="5" t="s">
        <v>170</v>
      </c>
      <c r="F64" s="5"/>
      <c r="G64" s="5"/>
      <c r="H64" s="5"/>
      <c r="N64" s="18" t="s">
        <v>114</v>
      </c>
    </row>
    <row r="65" spans="1:14" x14ac:dyDescent="0.3">
      <c r="A65" s="13"/>
      <c r="C65" s="93"/>
      <c r="D65" s="5" t="s">
        <v>169</v>
      </c>
      <c r="E65" s="5">
        <v>10</v>
      </c>
      <c r="F65" s="5">
        <v>25</v>
      </c>
      <c r="G65" s="5"/>
      <c r="H65" s="5"/>
      <c r="N65" s="15" t="s">
        <v>174</v>
      </c>
    </row>
    <row r="66" spans="1:14" x14ac:dyDescent="0.3">
      <c r="A66" s="13"/>
      <c r="D66" s="78" t="s">
        <v>171</v>
      </c>
      <c r="E66" s="81">
        <f>E65-G50</f>
        <v>7.4</v>
      </c>
      <c r="F66" s="81">
        <f>F65-H50</f>
        <v>18.5</v>
      </c>
      <c r="G66" s="84"/>
      <c r="H66" s="5"/>
      <c r="N66" s="15" t="s">
        <v>118</v>
      </c>
    </row>
    <row r="67" spans="1:14" x14ac:dyDescent="0.3">
      <c r="A67" s="13"/>
      <c r="C67" s="93" t="s">
        <v>159</v>
      </c>
      <c r="D67" s="81">
        <v>2.5</v>
      </c>
      <c r="E67" s="81">
        <f>($D67*$E$66)/$E$65</f>
        <v>1.85</v>
      </c>
      <c r="F67" s="81">
        <f>($D67*$F$66)/$F$65</f>
        <v>1.85</v>
      </c>
      <c r="G67" s="84"/>
      <c r="H67" s="5"/>
      <c r="N67" s="15" t="s">
        <v>117</v>
      </c>
    </row>
    <row r="68" spans="1:14" x14ac:dyDescent="0.3">
      <c r="A68" s="13"/>
      <c r="C68" s="93"/>
      <c r="D68" s="81">
        <v>5</v>
      </c>
      <c r="E68" s="96">
        <f>($D68*$E$66)/$E$65</f>
        <v>3.7</v>
      </c>
      <c r="F68" s="96">
        <f t="shared" ref="F68:F70" si="1">($D68*$F$66)/$F$65</f>
        <v>3.7</v>
      </c>
      <c r="G68" s="84"/>
      <c r="H68" s="5"/>
    </row>
    <row r="69" spans="1:14" x14ac:dyDescent="0.3">
      <c r="A69" s="13"/>
      <c r="C69" s="93"/>
      <c r="D69" s="81">
        <v>7.5</v>
      </c>
      <c r="E69" s="81">
        <f>($D69*$E$66)/$E$65</f>
        <v>5.55</v>
      </c>
      <c r="F69" s="81">
        <f t="shared" si="1"/>
        <v>5.55</v>
      </c>
      <c r="G69" s="84"/>
      <c r="H69" s="5"/>
    </row>
    <row r="70" spans="1:14" x14ac:dyDescent="0.3">
      <c r="A70" s="13"/>
      <c r="D70" s="81">
        <v>10</v>
      </c>
      <c r="E70" s="81">
        <f>($D70*$E$66)/$E$65</f>
        <v>7.4</v>
      </c>
      <c r="F70" s="81">
        <f t="shared" si="1"/>
        <v>7.4</v>
      </c>
      <c r="G70" s="84"/>
      <c r="H70" s="5"/>
    </row>
    <row r="71" spans="1:14" x14ac:dyDescent="0.3">
      <c r="A71" s="8"/>
      <c r="C71" s="2"/>
      <c r="D71" s="2"/>
      <c r="E71" s="2"/>
      <c r="F71" s="2"/>
      <c r="G71" s="5"/>
      <c r="H71" s="5"/>
    </row>
    <row r="72" spans="1:14" x14ac:dyDescent="0.3">
      <c r="A72" s="7">
        <v>3</v>
      </c>
      <c r="B72" s="7"/>
      <c r="C72" s="10" t="s">
        <v>173</v>
      </c>
      <c r="D72" s="4"/>
      <c r="E72" s="4"/>
      <c r="F72" s="4"/>
    </row>
    <row r="73" spans="1:14" x14ac:dyDescent="0.3">
      <c r="A73" s="7"/>
      <c r="B73" s="7"/>
      <c r="C73" s="10" t="s">
        <v>197</v>
      </c>
      <c r="D73" s="4"/>
      <c r="E73" s="4"/>
      <c r="F73" s="4"/>
    </row>
    <row r="74" spans="1:14" x14ac:dyDescent="0.3">
      <c r="A74" s="7"/>
      <c r="B74" s="7"/>
      <c r="C74" s="10" t="s">
        <v>198</v>
      </c>
      <c r="D74" s="4"/>
      <c r="E74" s="4"/>
      <c r="F74" s="4"/>
    </row>
    <row r="75" spans="1:14" x14ac:dyDescent="0.3">
      <c r="A75" s="7"/>
      <c r="B75" s="7"/>
      <c r="C75" s="10"/>
      <c r="D75" s="4"/>
      <c r="E75" s="4"/>
      <c r="F75" s="4"/>
    </row>
    <row r="76" spans="1:14" x14ac:dyDescent="0.3">
      <c r="A76" s="7">
        <v>4</v>
      </c>
      <c r="B76" s="7"/>
      <c r="C76" s="15" t="s">
        <v>95</v>
      </c>
      <c r="D76" s="3"/>
      <c r="E76" s="3"/>
      <c r="F76" s="3"/>
    </row>
    <row r="77" spans="1:14" x14ac:dyDescent="0.3">
      <c r="A77" s="7"/>
      <c r="B77" s="7"/>
      <c r="C77" s="15"/>
      <c r="D77" s="3"/>
      <c r="E77" s="3"/>
      <c r="F77" s="3"/>
    </row>
    <row r="78" spans="1:14" x14ac:dyDescent="0.3">
      <c r="A78" s="7">
        <v>5</v>
      </c>
      <c r="B78" s="7"/>
      <c r="C78" s="15" t="s">
        <v>175</v>
      </c>
      <c r="D78" s="3"/>
      <c r="E78" s="3"/>
      <c r="F78" s="3"/>
    </row>
    <row r="79" spans="1:14" x14ac:dyDescent="0.3">
      <c r="A79" s="7"/>
      <c r="B79" s="7"/>
      <c r="C79" s="15"/>
      <c r="D79" s="3"/>
      <c r="E79" s="3"/>
      <c r="F79" s="3"/>
    </row>
    <row r="80" spans="1:14" ht="15" thickBot="1" x14ac:dyDescent="0.35">
      <c r="A80" s="7"/>
      <c r="B80" s="7"/>
      <c r="C80" s="15"/>
      <c r="D80" s="3"/>
      <c r="E80" s="3"/>
      <c r="F80" s="3"/>
    </row>
    <row r="81" spans="1:8" x14ac:dyDescent="0.3">
      <c r="A81" s="7"/>
      <c r="B81" s="47"/>
      <c r="C81" s="48"/>
      <c r="D81" s="49"/>
      <c r="E81" s="49"/>
      <c r="F81" s="49"/>
      <c r="G81" s="50"/>
      <c r="H81" s="51"/>
    </row>
    <row r="82" spans="1:8" x14ac:dyDescent="0.3">
      <c r="A82" s="7"/>
      <c r="B82" s="52"/>
      <c r="C82" s="53" t="s">
        <v>97</v>
      </c>
      <c r="D82" s="54"/>
      <c r="E82" s="54"/>
      <c r="F82" s="54"/>
      <c r="G82" s="38"/>
      <c r="H82" s="55"/>
    </row>
    <row r="83" spans="1:8" ht="18" customHeight="1" x14ac:dyDescent="0.3">
      <c r="B83" s="56"/>
      <c r="C83" s="57" t="s">
        <v>98</v>
      </c>
      <c r="D83" s="58" t="s">
        <v>109</v>
      </c>
      <c r="E83" s="59"/>
      <c r="F83" s="59"/>
      <c r="G83" s="60" t="s">
        <v>99</v>
      </c>
      <c r="H83" s="55"/>
    </row>
    <row r="84" spans="1:8" x14ac:dyDescent="0.3">
      <c r="B84" s="56"/>
      <c r="C84" s="31">
        <v>94</v>
      </c>
      <c r="D84" s="32">
        <v>2</v>
      </c>
      <c r="E84" s="35"/>
      <c r="F84" s="35"/>
      <c r="G84" s="34"/>
      <c r="H84" s="55"/>
    </row>
    <row r="85" spans="1:8" x14ac:dyDescent="0.3">
      <c r="B85" s="56"/>
      <c r="C85" s="24">
        <v>94</v>
      </c>
      <c r="D85" s="25">
        <v>0.5</v>
      </c>
      <c r="E85" s="97" t="s">
        <v>176</v>
      </c>
      <c r="F85" s="97"/>
      <c r="G85" s="98">
        <v>10</v>
      </c>
      <c r="H85" s="55"/>
    </row>
    <row r="86" spans="1:8" x14ac:dyDescent="0.3">
      <c r="B86" s="56"/>
      <c r="C86" s="36" t="s">
        <v>179</v>
      </c>
      <c r="D86" s="22">
        <v>0.5</v>
      </c>
      <c r="E86" s="23" t="s">
        <v>177</v>
      </c>
      <c r="F86" s="23" t="s">
        <v>178</v>
      </c>
      <c r="G86" s="37"/>
      <c r="H86" s="55"/>
    </row>
    <row r="87" spans="1:8" x14ac:dyDescent="0.3">
      <c r="B87" s="56"/>
      <c r="C87" s="27">
        <v>72</v>
      </c>
      <c r="D87" s="28">
        <v>0.55000000000000004</v>
      </c>
      <c r="E87" s="29" t="s">
        <v>111</v>
      </c>
      <c r="F87" s="29"/>
      <c r="G87" s="30"/>
      <c r="H87" s="55"/>
    </row>
    <row r="88" spans="1:8" x14ac:dyDescent="0.3">
      <c r="B88" s="56"/>
      <c r="C88" s="24">
        <v>94</v>
      </c>
      <c r="D88" s="25">
        <v>0.5</v>
      </c>
      <c r="E88" s="97" t="s">
        <v>176</v>
      </c>
      <c r="F88" s="97"/>
      <c r="G88" s="98">
        <v>35</v>
      </c>
      <c r="H88" s="55"/>
    </row>
    <row r="89" spans="1:8" x14ac:dyDescent="0.3">
      <c r="B89" s="56"/>
      <c r="C89" s="36" t="s">
        <v>180</v>
      </c>
      <c r="D89" s="22">
        <v>0.5</v>
      </c>
      <c r="E89" s="23" t="s">
        <v>177</v>
      </c>
      <c r="F89" s="23" t="s">
        <v>178</v>
      </c>
      <c r="G89" s="37"/>
      <c r="H89" s="55"/>
    </row>
    <row r="90" spans="1:8" x14ac:dyDescent="0.3">
      <c r="B90" s="56"/>
      <c r="C90" s="27">
        <v>72</v>
      </c>
      <c r="D90" s="28">
        <v>0.55000000000000004</v>
      </c>
      <c r="E90" s="29" t="s">
        <v>111</v>
      </c>
      <c r="F90" s="29"/>
      <c r="G90" s="30"/>
      <c r="H90" s="55"/>
    </row>
    <row r="91" spans="1:8" x14ac:dyDescent="0.3">
      <c r="B91" s="56"/>
      <c r="C91" s="31">
        <v>72</v>
      </c>
      <c r="D91" s="32">
        <v>5</v>
      </c>
      <c r="E91" s="33"/>
      <c r="F91" s="33"/>
      <c r="G91" s="34">
        <v>1</v>
      </c>
      <c r="H91" s="55"/>
    </row>
    <row r="92" spans="1:8" ht="15" thickBot="1" x14ac:dyDescent="0.35">
      <c r="B92" s="61"/>
      <c r="C92" s="99" t="s">
        <v>107</v>
      </c>
      <c r="D92" s="100">
        <f>D84+(D85+D86+D87)*G85+(D88+D89+D90)*G88+D91</f>
        <v>76.75</v>
      </c>
      <c r="E92" s="101" t="s">
        <v>161</v>
      </c>
      <c r="F92" s="102">
        <f>D92/60</f>
        <v>1.2791666666666666</v>
      </c>
      <c r="G92" s="99" t="s">
        <v>181</v>
      </c>
      <c r="H92" s="66"/>
    </row>
    <row r="93" spans="1:8" ht="15" thickBot="1" x14ac:dyDescent="0.35">
      <c r="B93" s="67"/>
      <c r="C93" s="62"/>
      <c r="D93" s="63"/>
      <c r="E93" s="64"/>
      <c r="F93" s="64"/>
      <c r="G93" s="65"/>
      <c r="H93" s="38"/>
    </row>
    <row r="94" spans="1:8" x14ac:dyDescent="0.3">
      <c r="C94" s="15"/>
      <c r="D94" s="3"/>
      <c r="E94" s="3"/>
      <c r="F94" s="3"/>
    </row>
    <row r="95" spans="1:8" x14ac:dyDescent="0.3">
      <c r="A95" s="8" t="s">
        <v>120</v>
      </c>
      <c r="C95" s="15"/>
      <c r="D95" s="3"/>
      <c r="E95" s="3"/>
      <c r="F95" s="3"/>
    </row>
    <row r="96" spans="1:8" x14ac:dyDescent="0.3">
      <c r="A96" s="11">
        <v>1</v>
      </c>
      <c r="C96" s="15" t="s">
        <v>121</v>
      </c>
      <c r="D96" s="3"/>
      <c r="E96" s="3"/>
      <c r="F96" s="3"/>
    </row>
    <row r="97" spans="3:6" x14ac:dyDescent="0.3">
      <c r="C97" s="3"/>
      <c r="D97" s="3"/>
      <c r="E97" s="3"/>
      <c r="F97" s="3"/>
    </row>
    <row r="98" spans="3:6" x14ac:dyDescent="0.3">
      <c r="C98" t="s">
        <v>156</v>
      </c>
      <c r="D98" s="3"/>
      <c r="E98" s="3"/>
      <c r="F98" s="3"/>
    </row>
    <row r="99" spans="3:6" x14ac:dyDescent="0.3">
      <c r="C99" t="s">
        <v>157</v>
      </c>
      <c r="D99" s="3"/>
      <c r="E99" s="3"/>
      <c r="F99" s="3"/>
    </row>
    <row r="100" spans="3:6" x14ac:dyDescent="0.3">
      <c r="C100" t="s">
        <v>158</v>
      </c>
    </row>
  </sheetData>
  <mergeCells count="6">
    <mergeCell ref="G45:G46"/>
    <mergeCell ref="H45:H46"/>
    <mergeCell ref="A47:B47"/>
    <mergeCell ref="A45:B46"/>
    <mergeCell ref="D58:E58"/>
    <mergeCell ref="F58:G58"/>
  </mergeCells>
  <pageMargins left="0.25" right="0.25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4"/>
  <sheetViews>
    <sheetView topLeftCell="A22" workbookViewId="0">
      <selection activeCell="I24" sqref="I24"/>
    </sheetView>
  </sheetViews>
  <sheetFormatPr defaultRowHeight="14.4" x14ac:dyDescent="0.3"/>
  <cols>
    <col min="1" max="1" width="5.88671875" style="11" customWidth="1"/>
    <col min="2" max="2" width="5.44140625" style="11" customWidth="1"/>
    <col min="3" max="3" width="25.6640625" customWidth="1"/>
    <col min="4" max="4" width="8.6640625" customWidth="1"/>
    <col min="5" max="5" width="30.6640625" customWidth="1"/>
    <col min="6" max="6" width="8.5546875" style="6" customWidth="1"/>
    <col min="7" max="7" width="5.109375" style="6" customWidth="1"/>
    <col min="9" max="9" width="13.44140625" customWidth="1"/>
  </cols>
  <sheetData>
    <row r="1" spans="1:10" x14ac:dyDescent="0.3">
      <c r="A1" s="14" t="s">
        <v>63</v>
      </c>
      <c r="B1" s="8"/>
      <c r="I1" t="s">
        <v>32</v>
      </c>
    </row>
    <row r="2" spans="1:10" x14ac:dyDescent="0.3">
      <c r="A2" s="8" t="s">
        <v>64</v>
      </c>
      <c r="B2" s="8"/>
    </row>
    <row r="3" spans="1:10" x14ac:dyDescent="0.3">
      <c r="A3" s="8" t="s">
        <v>65</v>
      </c>
      <c r="B3" s="8"/>
    </row>
    <row r="4" spans="1:10" x14ac:dyDescent="0.3">
      <c r="A4" s="9" t="s">
        <v>3</v>
      </c>
      <c r="B4" s="9"/>
      <c r="C4" s="1">
        <v>43048</v>
      </c>
      <c r="D4" s="1"/>
      <c r="E4" s="1"/>
    </row>
    <row r="5" spans="1:10" x14ac:dyDescent="0.3">
      <c r="A5" s="9" t="s">
        <v>67</v>
      </c>
      <c r="B5" s="9"/>
    </row>
    <row r="6" spans="1:10" x14ac:dyDescent="0.3">
      <c r="A6" s="9"/>
      <c r="B6" s="9"/>
    </row>
    <row r="7" spans="1:10" x14ac:dyDescent="0.3">
      <c r="A7" s="8" t="s">
        <v>5</v>
      </c>
      <c r="B7" s="8"/>
    </row>
    <row r="8" spans="1:10" x14ac:dyDescent="0.3">
      <c r="A8" s="10" t="s">
        <v>66</v>
      </c>
      <c r="B8" s="10"/>
      <c r="I8" s="12" t="s">
        <v>33</v>
      </c>
      <c r="J8" s="12"/>
    </row>
    <row r="9" spans="1:10" x14ac:dyDescent="0.3">
      <c r="A9" s="10" t="s">
        <v>69</v>
      </c>
      <c r="B9" s="10"/>
      <c r="I9" s="12" t="s">
        <v>74</v>
      </c>
      <c r="J9" s="12"/>
    </row>
    <row r="10" spans="1:10" x14ac:dyDescent="0.3">
      <c r="A10" s="10" t="s">
        <v>68</v>
      </c>
      <c r="B10" s="10"/>
      <c r="I10" s="12" t="s">
        <v>73</v>
      </c>
      <c r="J10" s="12" t="s">
        <v>35</v>
      </c>
    </row>
    <row r="11" spans="1:10" x14ac:dyDescent="0.3">
      <c r="A11" s="10" t="s">
        <v>8</v>
      </c>
      <c r="B11" s="10"/>
    </row>
    <row r="12" spans="1:10" x14ac:dyDescent="0.3">
      <c r="A12" s="10"/>
      <c r="B12" s="10"/>
    </row>
    <row r="13" spans="1:10" x14ac:dyDescent="0.3">
      <c r="A13" s="14" t="s">
        <v>57</v>
      </c>
      <c r="B13" s="10"/>
    </row>
    <row r="14" spans="1:10" x14ac:dyDescent="0.3">
      <c r="A14" s="14"/>
      <c r="B14" s="10"/>
      <c r="C14" t="s">
        <v>75</v>
      </c>
    </row>
    <row r="15" spans="1:10" x14ac:dyDescent="0.3">
      <c r="A15" s="10"/>
      <c r="B15" s="10"/>
      <c r="C15" t="s">
        <v>71</v>
      </c>
    </row>
    <row r="16" spans="1:10" x14ac:dyDescent="0.3">
      <c r="A16" s="10"/>
      <c r="B16" s="10"/>
      <c r="C16" t="s">
        <v>72</v>
      </c>
    </row>
    <row r="18" spans="1:7" x14ac:dyDescent="0.3">
      <c r="A18" s="13" t="s">
        <v>9</v>
      </c>
      <c r="C18" s="2" t="s">
        <v>51</v>
      </c>
      <c r="D18" s="2"/>
      <c r="E18" s="2"/>
      <c r="F18" s="5" t="s">
        <v>27</v>
      </c>
      <c r="G18" s="5" t="s">
        <v>76</v>
      </c>
    </row>
    <row r="19" spans="1:7" x14ac:dyDescent="0.3">
      <c r="A19" s="8" t="s">
        <v>119</v>
      </c>
      <c r="C19" s="2"/>
      <c r="D19" s="2"/>
      <c r="E19" s="2"/>
      <c r="F19" s="5"/>
      <c r="G19" s="5"/>
    </row>
    <row r="20" spans="1:7" x14ac:dyDescent="0.3">
      <c r="A20" s="7">
        <v>1</v>
      </c>
      <c r="B20" s="7"/>
      <c r="C20" s="10" t="s">
        <v>80</v>
      </c>
      <c r="D20" s="4"/>
      <c r="E20" s="4"/>
      <c r="G20" s="6">
        <v>6</v>
      </c>
    </row>
    <row r="21" spans="1:7" x14ac:dyDescent="0.3">
      <c r="A21" s="7"/>
      <c r="B21" s="7" t="s">
        <v>11</v>
      </c>
      <c r="C21" s="14" t="s">
        <v>83</v>
      </c>
      <c r="D21" s="4"/>
      <c r="E21" s="4"/>
    </row>
    <row r="22" spans="1:7" x14ac:dyDescent="0.3">
      <c r="A22" s="7"/>
      <c r="B22" s="7"/>
      <c r="C22" s="14" t="s">
        <v>93</v>
      </c>
      <c r="D22" s="4"/>
      <c r="E22" s="4"/>
    </row>
    <row r="23" spans="1:7" x14ac:dyDescent="0.3">
      <c r="A23" s="7"/>
      <c r="B23" s="7"/>
      <c r="C23" s="8" t="s">
        <v>78</v>
      </c>
      <c r="D23" s="13" t="s">
        <v>91</v>
      </c>
      <c r="E23" s="13" t="s">
        <v>85</v>
      </c>
    </row>
    <row r="24" spans="1:7" x14ac:dyDescent="0.3">
      <c r="A24" s="7"/>
      <c r="B24" s="7"/>
      <c r="C24" s="41" t="s">
        <v>77</v>
      </c>
      <c r="D24" s="42">
        <v>5</v>
      </c>
      <c r="E24" s="128" t="s">
        <v>116</v>
      </c>
    </row>
    <row r="25" spans="1:7" x14ac:dyDescent="0.3">
      <c r="A25" s="7"/>
      <c r="B25" s="7"/>
      <c r="C25" s="43" t="s">
        <v>79</v>
      </c>
      <c r="D25" s="44">
        <v>4</v>
      </c>
      <c r="E25" s="129"/>
    </row>
    <row r="26" spans="1:7" x14ac:dyDescent="0.3">
      <c r="A26" s="7"/>
      <c r="B26" s="7"/>
      <c r="C26" s="43" t="s">
        <v>81</v>
      </c>
      <c r="D26" s="44">
        <v>0.5</v>
      </c>
      <c r="E26" s="129"/>
    </row>
    <row r="27" spans="1:7" x14ac:dyDescent="0.3">
      <c r="A27" s="7"/>
      <c r="B27" s="7"/>
      <c r="C27" s="45" t="s">
        <v>82</v>
      </c>
      <c r="D27" s="46">
        <v>0.5</v>
      </c>
      <c r="E27" s="130"/>
    </row>
    <row r="28" spans="1:7" ht="27.6" x14ac:dyDescent="0.3">
      <c r="A28" s="7"/>
      <c r="B28" s="7"/>
      <c r="C28" s="16" t="s">
        <v>84</v>
      </c>
      <c r="D28" s="7">
        <v>0.25</v>
      </c>
      <c r="E28" s="17" t="s">
        <v>90</v>
      </c>
    </row>
    <row r="29" spans="1:7" x14ac:dyDescent="0.3">
      <c r="B29" s="7"/>
      <c r="C29" s="16" t="s">
        <v>86</v>
      </c>
      <c r="D29" s="7">
        <v>0.5</v>
      </c>
      <c r="E29" s="17" t="s">
        <v>87</v>
      </c>
    </row>
    <row r="30" spans="1:7" ht="29.25" customHeight="1" x14ac:dyDescent="0.3">
      <c r="B30" s="7"/>
      <c r="C30" s="16" t="s">
        <v>88</v>
      </c>
      <c r="D30" s="7">
        <v>39.25</v>
      </c>
      <c r="E30" s="17" t="s">
        <v>113</v>
      </c>
    </row>
    <row r="31" spans="1:7" x14ac:dyDescent="0.3">
      <c r="A31" s="7"/>
      <c r="B31" s="7"/>
      <c r="C31" s="16" t="s">
        <v>89</v>
      </c>
      <c r="D31" s="7">
        <f>SUM(D24:D30)</f>
        <v>50</v>
      </c>
      <c r="E31" s="16"/>
    </row>
    <row r="32" spans="1:7" x14ac:dyDescent="0.3">
      <c r="A32" s="7"/>
      <c r="B32" s="7"/>
      <c r="C32" s="3"/>
      <c r="D32" s="3"/>
      <c r="E32" s="3"/>
    </row>
    <row r="33" spans="1:7" x14ac:dyDescent="0.3">
      <c r="A33" s="7"/>
      <c r="B33" s="7" t="s">
        <v>13</v>
      </c>
      <c r="C33" s="14" t="s">
        <v>92</v>
      </c>
      <c r="D33" s="3"/>
      <c r="E33" s="3"/>
    </row>
    <row r="34" spans="1:7" x14ac:dyDescent="0.3">
      <c r="A34" s="7"/>
      <c r="B34" s="7"/>
      <c r="C34" s="19" t="s">
        <v>112</v>
      </c>
      <c r="D34" s="3"/>
      <c r="E34" s="3"/>
    </row>
    <row r="35" spans="1:7" x14ac:dyDescent="0.3">
      <c r="A35" s="7"/>
      <c r="B35" s="7"/>
      <c r="C35" s="20" t="s">
        <v>94</v>
      </c>
      <c r="D35" s="3"/>
      <c r="E35" s="3"/>
    </row>
    <row r="36" spans="1:7" x14ac:dyDescent="0.3">
      <c r="A36" s="7"/>
      <c r="B36" s="7"/>
      <c r="C36" s="15"/>
      <c r="D36" s="3"/>
      <c r="E36" s="3"/>
    </row>
    <row r="37" spans="1:7" x14ac:dyDescent="0.3">
      <c r="A37" s="7">
        <v>2</v>
      </c>
      <c r="B37" s="7"/>
      <c r="C37" s="15" t="s">
        <v>95</v>
      </c>
      <c r="D37" s="3"/>
      <c r="E37" s="3"/>
    </row>
    <row r="38" spans="1:7" x14ac:dyDescent="0.3">
      <c r="A38" s="7"/>
      <c r="B38" s="7"/>
      <c r="C38" s="15"/>
      <c r="D38" s="3"/>
      <c r="E38" s="3"/>
    </row>
    <row r="39" spans="1:7" x14ac:dyDescent="0.3">
      <c r="A39" s="7"/>
      <c r="B39" s="7"/>
      <c r="C39" s="18" t="s">
        <v>114</v>
      </c>
      <c r="D39" s="3"/>
      <c r="E39" s="3"/>
    </row>
    <row r="40" spans="1:7" x14ac:dyDescent="0.3">
      <c r="A40" s="7"/>
      <c r="B40" s="7"/>
      <c r="C40" s="15" t="s">
        <v>115</v>
      </c>
      <c r="D40" s="3"/>
      <c r="E40" s="3"/>
    </row>
    <row r="41" spans="1:7" x14ac:dyDescent="0.3">
      <c r="A41" s="7"/>
      <c r="B41" s="7"/>
      <c r="C41" s="15" t="s">
        <v>118</v>
      </c>
      <c r="D41" s="3"/>
      <c r="E41" s="3"/>
    </row>
    <row r="42" spans="1:7" x14ac:dyDescent="0.3">
      <c r="A42" s="7"/>
      <c r="B42" s="7"/>
      <c r="C42" s="15" t="s">
        <v>117</v>
      </c>
      <c r="D42" s="3"/>
      <c r="E42" s="3"/>
    </row>
    <row r="43" spans="1:7" x14ac:dyDescent="0.3">
      <c r="A43" s="7">
        <v>3</v>
      </c>
      <c r="B43" s="7"/>
      <c r="C43" s="15" t="s">
        <v>96</v>
      </c>
      <c r="D43" s="3"/>
      <c r="E43" s="3"/>
    </row>
    <row r="44" spans="1:7" x14ac:dyDescent="0.3">
      <c r="A44" s="7"/>
      <c r="B44" s="7"/>
      <c r="C44" s="15" t="s">
        <v>102</v>
      </c>
      <c r="D44" s="3"/>
      <c r="E44" s="3"/>
    </row>
    <row r="45" spans="1:7" ht="15" thickBot="1" x14ac:dyDescent="0.35">
      <c r="A45" s="7"/>
      <c r="B45" s="7"/>
      <c r="C45" s="15" t="s">
        <v>103</v>
      </c>
      <c r="D45" s="3"/>
      <c r="E45" s="3"/>
    </row>
    <row r="46" spans="1:7" x14ac:dyDescent="0.3">
      <c r="A46" s="7"/>
      <c r="B46" s="47"/>
      <c r="C46" s="48"/>
      <c r="D46" s="49"/>
      <c r="E46" s="49"/>
      <c r="F46" s="50"/>
      <c r="G46" s="51"/>
    </row>
    <row r="47" spans="1:7" x14ac:dyDescent="0.3">
      <c r="A47" s="7"/>
      <c r="B47" s="52"/>
      <c r="C47" s="53" t="s">
        <v>97</v>
      </c>
      <c r="D47" s="54"/>
      <c r="E47" s="54"/>
      <c r="F47" s="38"/>
      <c r="G47" s="55"/>
    </row>
    <row r="48" spans="1:7" ht="18" customHeight="1" x14ac:dyDescent="0.3">
      <c r="B48" s="56"/>
      <c r="C48" s="57" t="s">
        <v>98</v>
      </c>
      <c r="D48" s="58" t="s">
        <v>109</v>
      </c>
      <c r="E48" s="59"/>
      <c r="F48" s="60" t="s">
        <v>99</v>
      </c>
      <c r="G48" s="55"/>
    </row>
    <row r="49" spans="2:7" x14ac:dyDescent="0.3">
      <c r="B49" s="56"/>
      <c r="C49" s="31"/>
      <c r="D49" s="32"/>
      <c r="E49" s="35" t="s">
        <v>104</v>
      </c>
      <c r="F49" s="34"/>
      <c r="G49" s="55"/>
    </row>
    <row r="50" spans="2:7" x14ac:dyDescent="0.3">
      <c r="B50" s="56"/>
      <c r="C50" s="24">
        <v>94</v>
      </c>
      <c r="D50" s="25">
        <v>1</v>
      </c>
      <c r="E50" s="26" t="s">
        <v>100</v>
      </c>
      <c r="F50" s="125">
        <v>30</v>
      </c>
      <c r="G50" s="55"/>
    </row>
    <row r="51" spans="2:7" x14ac:dyDescent="0.3">
      <c r="B51" s="56"/>
      <c r="C51" s="27">
        <v>68</v>
      </c>
      <c r="D51" s="28">
        <v>4</v>
      </c>
      <c r="E51" s="29" t="s">
        <v>101</v>
      </c>
      <c r="F51" s="126"/>
      <c r="G51" s="55"/>
    </row>
    <row r="52" spans="2:7" x14ac:dyDescent="0.3">
      <c r="B52" s="56"/>
      <c r="C52" s="31">
        <v>72</v>
      </c>
      <c r="D52" s="32">
        <v>5</v>
      </c>
      <c r="E52" s="33"/>
      <c r="F52" s="34">
        <v>1</v>
      </c>
      <c r="G52" s="55"/>
    </row>
    <row r="53" spans="2:7" x14ac:dyDescent="0.3">
      <c r="B53" s="56"/>
      <c r="C53" s="21"/>
      <c r="D53" s="22"/>
      <c r="E53" s="23"/>
      <c r="F53" s="38"/>
      <c r="G53" s="55"/>
    </row>
    <row r="54" spans="2:7" x14ac:dyDescent="0.3">
      <c r="B54" s="56"/>
      <c r="C54" s="21" t="s">
        <v>106</v>
      </c>
      <c r="D54" s="22">
        <f>SUM(D50:D51)</f>
        <v>5</v>
      </c>
      <c r="E54" s="39" t="s">
        <v>107</v>
      </c>
      <c r="F54" s="40">
        <f>(D54*F50+D52)/60</f>
        <v>2.5833333333333335</v>
      </c>
      <c r="G54" s="55" t="s">
        <v>108</v>
      </c>
    </row>
    <row r="55" spans="2:7" ht="15" thickBot="1" x14ac:dyDescent="0.35">
      <c r="B55" s="61"/>
      <c r="C55" s="62"/>
      <c r="D55" s="63"/>
      <c r="E55" s="64"/>
      <c r="F55" s="65"/>
      <c r="G55" s="66"/>
    </row>
    <row r="56" spans="2:7" ht="15" thickBot="1" x14ac:dyDescent="0.35">
      <c r="B56" s="67"/>
      <c r="C56" s="21"/>
      <c r="D56" s="22"/>
      <c r="E56" s="23"/>
      <c r="F56" s="38"/>
      <c r="G56" s="38"/>
    </row>
    <row r="57" spans="2:7" x14ac:dyDescent="0.3">
      <c r="B57" s="68"/>
      <c r="C57" s="69"/>
      <c r="D57" s="70"/>
      <c r="E57" s="71"/>
      <c r="F57" s="50"/>
      <c r="G57" s="51"/>
    </row>
    <row r="58" spans="2:7" x14ac:dyDescent="0.3">
      <c r="B58" s="56"/>
      <c r="C58" s="53" t="s">
        <v>105</v>
      </c>
      <c r="D58" s="54"/>
      <c r="E58" s="54"/>
      <c r="F58" s="38"/>
      <c r="G58" s="55"/>
    </row>
    <row r="59" spans="2:7" ht="15.75" customHeight="1" x14ac:dyDescent="0.3">
      <c r="B59" s="56"/>
      <c r="C59" s="57" t="s">
        <v>98</v>
      </c>
      <c r="D59" s="58" t="s">
        <v>109</v>
      </c>
      <c r="E59" s="59"/>
      <c r="F59" s="60" t="s">
        <v>99</v>
      </c>
      <c r="G59" s="55"/>
    </row>
    <row r="60" spans="2:7" x14ac:dyDescent="0.3">
      <c r="B60" s="56"/>
      <c r="C60" s="31"/>
      <c r="D60" s="32"/>
      <c r="E60" s="35" t="s">
        <v>104</v>
      </c>
      <c r="F60" s="34"/>
      <c r="G60" s="55"/>
    </row>
    <row r="61" spans="2:7" x14ac:dyDescent="0.3">
      <c r="B61" s="56"/>
      <c r="C61" s="24">
        <v>94</v>
      </c>
      <c r="D61" s="25">
        <v>0.5</v>
      </c>
      <c r="E61" s="26" t="s">
        <v>100</v>
      </c>
      <c r="F61" s="125">
        <v>25</v>
      </c>
      <c r="G61" s="55"/>
    </row>
    <row r="62" spans="2:7" x14ac:dyDescent="0.3">
      <c r="B62" s="56"/>
      <c r="C62" s="36">
        <v>55</v>
      </c>
      <c r="D62" s="22">
        <v>0.5</v>
      </c>
      <c r="E62" s="23" t="s">
        <v>110</v>
      </c>
      <c r="F62" s="127"/>
      <c r="G62" s="55"/>
    </row>
    <row r="63" spans="2:7" x14ac:dyDescent="0.3">
      <c r="B63" s="56"/>
      <c r="C63" s="27">
        <v>72</v>
      </c>
      <c r="D63" s="28">
        <v>0.5</v>
      </c>
      <c r="E63" s="29" t="s">
        <v>111</v>
      </c>
      <c r="F63" s="126"/>
      <c r="G63" s="55"/>
    </row>
    <row r="64" spans="2:7" x14ac:dyDescent="0.3">
      <c r="B64" s="56"/>
      <c r="C64" s="31">
        <v>72</v>
      </c>
      <c r="D64" s="32">
        <v>5</v>
      </c>
      <c r="E64" s="33"/>
      <c r="F64" s="34">
        <v>1</v>
      </c>
      <c r="G64" s="55"/>
    </row>
    <row r="65" spans="1:7" x14ac:dyDescent="0.3">
      <c r="B65" s="56"/>
      <c r="C65" s="21"/>
      <c r="D65" s="22"/>
      <c r="E65" s="23"/>
      <c r="F65" s="38"/>
      <c r="G65" s="55"/>
    </row>
    <row r="66" spans="1:7" x14ac:dyDescent="0.3">
      <c r="B66" s="56"/>
      <c r="C66" s="21" t="s">
        <v>106</v>
      </c>
      <c r="D66" s="22">
        <f>SUM(D61:D63)</f>
        <v>1.5</v>
      </c>
      <c r="E66" s="39" t="s">
        <v>107</v>
      </c>
      <c r="F66" s="40">
        <f>(D66*F61+D64)/60</f>
        <v>0.70833333333333337</v>
      </c>
      <c r="G66" s="55" t="s">
        <v>108</v>
      </c>
    </row>
    <row r="67" spans="1:7" x14ac:dyDescent="0.3">
      <c r="B67" s="56"/>
      <c r="C67" s="72"/>
      <c r="D67" s="54"/>
      <c r="E67" s="54"/>
      <c r="F67" s="38"/>
      <c r="G67" s="55"/>
    </row>
    <row r="68" spans="1:7" ht="15" thickBot="1" x14ac:dyDescent="0.35">
      <c r="B68" s="61"/>
      <c r="C68" s="73"/>
      <c r="D68" s="74"/>
      <c r="E68" s="74"/>
      <c r="F68" s="65"/>
      <c r="G68" s="66"/>
    </row>
    <row r="69" spans="1:7" x14ac:dyDescent="0.3">
      <c r="C69" s="15"/>
      <c r="D69" s="3"/>
      <c r="E69" s="3"/>
    </row>
    <row r="70" spans="1:7" x14ac:dyDescent="0.3">
      <c r="C70" s="15"/>
      <c r="D70" s="3"/>
      <c r="E70" s="3"/>
    </row>
    <row r="71" spans="1:7" x14ac:dyDescent="0.3">
      <c r="A71" s="8" t="s">
        <v>120</v>
      </c>
      <c r="C71" s="3"/>
      <c r="D71" s="3"/>
      <c r="E71" s="3"/>
    </row>
    <row r="72" spans="1:7" x14ac:dyDescent="0.3">
      <c r="A72" s="11">
        <v>1</v>
      </c>
      <c r="C72" s="15" t="s">
        <v>121</v>
      </c>
      <c r="D72" s="3"/>
      <c r="E72" s="3"/>
    </row>
    <row r="73" spans="1:7" x14ac:dyDescent="0.3">
      <c r="C73" s="3"/>
      <c r="D73" s="3"/>
      <c r="E73" s="3"/>
    </row>
    <row r="74" spans="1:7" x14ac:dyDescent="0.3">
      <c r="C74" s="3"/>
      <c r="D74" s="3"/>
      <c r="E74" s="3"/>
    </row>
  </sheetData>
  <mergeCells count="3">
    <mergeCell ref="F50:F51"/>
    <mergeCell ref="F61:F63"/>
    <mergeCell ref="E24:E27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workbookViewId="0">
      <selection activeCell="C17" sqref="C17"/>
    </sheetView>
  </sheetViews>
  <sheetFormatPr defaultRowHeight="14.4" x14ac:dyDescent="0.3"/>
  <cols>
    <col min="1" max="1" width="6.5546875" style="11" customWidth="1"/>
    <col min="2" max="2" width="5.44140625" style="11" customWidth="1"/>
    <col min="3" max="3" width="67.44140625" customWidth="1"/>
    <col min="4" max="4" width="9.6640625" style="6" customWidth="1"/>
    <col min="6" max="6" width="13.44140625" customWidth="1"/>
  </cols>
  <sheetData>
    <row r="1" spans="1:7" x14ac:dyDescent="0.3">
      <c r="A1" s="8" t="s">
        <v>0</v>
      </c>
      <c r="B1" s="8"/>
      <c r="F1" t="s">
        <v>32</v>
      </c>
    </row>
    <row r="2" spans="1:7" x14ac:dyDescent="0.3">
      <c r="A2" s="8" t="s">
        <v>1</v>
      </c>
      <c r="B2" s="8"/>
    </row>
    <row r="3" spans="1:7" x14ac:dyDescent="0.3">
      <c r="A3" s="8" t="s">
        <v>2</v>
      </c>
      <c r="B3" s="8"/>
    </row>
    <row r="4" spans="1:7" x14ac:dyDescent="0.3">
      <c r="A4" s="9" t="s">
        <v>3</v>
      </c>
      <c r="B4" s="9"/>
      <c r="C4" s="1">
        <v>43041</v>
      </c>
    </row>
    <row r="5" spans="1:7" x14ac:dyDescent="0.3">
      <c r="A5" s="9" t="s">
        <v>4</v>
      </c>
      <c r="B5" s="9"/>
    </row>
    <row r="6" spans="1:7" x14ac:dyDescent="0.3">
      <c r="A6" s="9"/>
      <c r="B6" s="9"/>
    </row>
    <row r="7" spans="1:7" x14ac:dyDescent="0.3">
      <c r="A7" s="8" t="s">
        <v>5</v>
      </c>
      <c r="B7" s="8"/>
    </row>
    <row r="8" spans="1:7" x14ac:dyDescent="0.3">
      <c r="A8" s="10" t="s">
        <v>6</v>
      </c>
      <c r="B8" s="10"/>
      <c r="F8" s="12" t="s">
        <v>33</v>
      </c>
      <c r="G8" s="12"/>
    </row>
    <row r="9" spans="1:7" x14ac:dyDescent="0.3">
      <c r="A9" s="10" t="s">
        <v>7</v>
      </c>
      <c r="B9" s="10"/>
      <c r="F9" s="12" t="s">
        <v>34</v>
      </c>
      <c r="G9" s="12" t="s">
        <v>35</v>
      </c>
    </row>
    <row r="10" spans="1:7" x14ac:dyDescent="0.3">
      <c r="A10" s="10" t="s">
        <v>8</v>
      </c>
      <c r="B10" s="10"/>
    </row>
    <row r="11" spans="1:7" x14ac:dyDescent="0.3">
      <c r="A11" s="10"/>
      <c r="B11" s="10"/>
    </row>
    <row r="12" spans="1:7" x14ac:dyDescent="0.3">
      <c r="A12" s="10"/>
      <c r="B12" s="10"/>
    </row>
    <row r="13" spans="1:7" x14ac:dyDescent="0.3">
      <c r="A13" s="14" t="s">
        <v>57</v>
      </c>
      <c r="B13" s="10"/>
    </row>
    <row r="14" spans="1:7" x14ac:dyDescent="0.3">
      <c r="A14" s="14"/>
      <c r="B14" s="10"/>
      <c r="C14" t="s">
        <v>58</v>
      </c>
    </row>
    <row r="15" spans="1:7" x14ac:dyDescent="0.3">
      <c r="A15" s="10"/>
      <c r="B15" s="10"/>
      <c r="C15" t="s">
        <v>59</v>
      </c>
    </row>
    <row r="16" spans="1:7" x14ac:dyDescent="0.3">
      <c r="A16" s="10"/>
      <c r="B16" s="10"/>
      <c r="C16" t="s">
        <v>70</v>
      </c>
    </row>
    <row r="17" spans="1:4" x14ac:dyDescent="0.3">
      <c r="A17" s="10"/>
      <c r="B17" s="10"/>
      <c r="C17" t="s">
        <v>62</v>
      </c>
    </row>
    <row r="19" spans="1:4" x14ac:dyDescent="0.3">
      <c r="A19" s="13" t="s">
        <v>9</v>
      </c>
      <c r="C19" s="2" t="s">
        <v>51</v>
      </c>
      <c r="D19" s="5" t="s">
        <v>27</v>
      </c>
    </row>
    <row r="20" spans="1:4" ht="28.8" x14ac:dyDescent="0.3">
      <c r="A20" s="7">
        <v>1</v>
      </c>
      <c r="B20" s="7"/>
      <c r="C20" s="4" t="s">
        <v>10</v>
      </c>
    </row>
    <row r="21" spans="1:4" x14ac:dyDescent="0.3">
      <c r="A21" s="7">
        <v>2</v>
      </c>
      <c r="B21" s="7" t="s">
        <v>11</v>
      </c>
      <c r="C21" s="3" t="s">
        <v>12</v>
      </c>
    </row>
    <row r="22" spans="1:4" x14ac:dyDescent="0.3">
      <c r="A22" s="7"/>
      <c r="B22" s="7" t="s">
        <v>13</v>
      </c>
      <c r="C22" s="3" t="s">
        <v>15</v>
      </c>
    </row>
    <row r="23" spans="1:4" x14ac:dyDescent="0.3">
      <c r="A23" s="7"/>
      <c r="B23" s="7" t="s">
        <v>14</v>
      </c>
      <c r="C23" s="3" t="s">
        <v>16</v>
      </c>
    </row>
    <row r="24" spans="1:4" x14ac:dyDescent="0.3">
      <c r="A24" s="7"/>
      <c r="B24" s="7" t="s">
        <v>17</v>
      </c>
      <c r="C24" s="3" t="s">
        <v>18</v>
      </c>
    </row>
    <row r="25" spans="1:4" x14ac:dyDescent="0.3">
      <c r="A25" s="7">
        <v>3</v>
      </c>
      <c r="B25" s="7"/>
      <c r="C25" s="3" t="s">
        <v>20</v>
      </c>
    </row>
    <row r="26" spans="1:4" x14ac:dyDescent="0.3">
      <c r="A26" s="7"/>
      <c r="B26" s="7"/>
      <c r="C26" s="3" t="s">
        <v>21</v>
      </c>
    </row>
    <row r="27" spans="1:4" x14ac:dyDescent="0.3">
      <c r="B27" s="7"/>
      <c r="C27" s="3" t="s">
        <v>19</v>
      </c>
    </row>
    <row r="28" spans="1:4" x14ac:dyDescent="0.3">
      <c r="B28" s="7"/>
      <c r="C28" s="3" t="s">
        <v>22</v>
      </c>
    </row>
    <row r="29" spans="1:4" x14ac:dyDescent="0.3">
      <c r="A29" s="7"/>
      <c r="B29" s="7"/>
      <c r="C29" s="3" t="s">
        <v>23</v>
      </c>
    </row>
    <row r="30" spans="1:4" ht="28.8" x14ac:dyDescent="0.3">
      <c r="A30" s="7">
        <v>4</v>
      </c>
      <c r="B30" s="7" t="s">
        <v>11</v>
      </c>
      <c r="C30" s="3" t="s">
        <v>24</v>
      </c>
    </row>
    <row r="31" spans="1:4" x14ac:dyDescent="0.3">
      <c r="A31" s="7"/>
      <c r="B31" s="7" t="s">
        <v>13</v>
      </c>
      <c r="C31" s="3" t="s">
        <v>29</v>
      </c>
    </row>
    <row r="32" spans="1:4" x14ac:dyDescent="0.3">
      <c r="A32" s="7"/>
      <c r="B32" s="7" t="s">
        <v>14</v>
      </c>
      <c r="C32" s="3" t="s">
        <v>25</v>
      </c>
    </row>
    <row r="33" spans="1:4" x14ac:dyDescent="0.3">
      <c r="A33" s="7"/>
      <c r="B33" s="7" t="s">
        <v>17</v>
      </c>
      <c r="C33" s="3" t="s">
        <v>26</v>
      </c>
      <c r="D33" s="6">
        <v>10</v>
      </c>
    </row>
    <row r="34" spans="1:4" x14ac:dyDescent="0.3">
      <c r="A34" s="7">
        <v>5</v>
      </c>
      <c r="B34" s="7" t="s">
        <v>11</v>
      </c>
      <c r="C34" s="3" t="s">
        <v>28</v>
      </c>
    </row>
    <row r="35" spans="1:4" ht="28.8" x14ac:dyDescent="0.3">
      <c r="A35" s="7"/>
      <c r="B35" s="7" t="s">
        <v>13</v>
      </c>
      <c r="C35" s="3" t="s">
        <v>30</v>
      </c>
    </row>
    <row r="36" spans="1:4" x14ac:dyDescent="0.3">
      <c r="A36" s="7">
        <v>6</v>
      </c>
      <c r="B36" s="7" t="s">
        <v>11</v>
      </c>
      <c r="C36" s="3" t="s">
        <v>36</v>
      </c>
    </row>
    <row r="37" spans="1:4" x14ac:dyDescent="0.3">
      <c r="A37" s="7"/>
      <c r="B37" s="7" t="s">
        <v>13</v>
      </c>
      <c r="C37" s="3" t="s">
        <v>31</v>
      </c>
    </row>
    <row r="38" spans="1:4" ht="28.8" x14ac:dyDescent="0.3">
      <c r="A38" s="11">
        <v>7</v>
      </c>
      <c r="B38" s="11" t="s">
        <v>11</v>
      </c>
      <c r="C38" s="3" t="s">
        <v>37</v>
      </c>
    </row>
    <row r="39" spans="1:4" x14ac:dyDescent="0.3">
      <c r="B39" s="11" t="s">
        <v>13</v>
      </c>
      <c r="C39" s="3" t="s">
        <v>38</v>
      </c>
    </row>
    <row r="40" spans="1:4" x14ac:dyDescent="0.3">
      <c r="B40" s="11" t="s">
        <v>14</v>
      </c>
      <c r="C40" s="3" t="s">
        <v>39</v>
      </c>
    </row>
    <row r="41" spans="1:4" x14ac:dyDescent="0.3">
      <c r="B41" s="11" t="s">
        <v>17</v>
      </c>
      <c r="C41" s="3" t="s">
        <v>40</v>
      </c>
    </row>
    <row r="42" spans="1:4" x14ac:dyDescent="0.3">
      <c r="C42" s="3" t="s">
        <v>41</v>
      </c>
    </row>
    <row r="43" spans="1:4" x14ac:dyDescent="0.3">
      <c r="A43" s="11">
        <v>8</v>
      </c>
      <c r="B43" s="11" t="s">
        <v>11</v>
      </c>
      <c r="C43" s="3" t="s">
        <v>42</v>
      </c>
    </row>
    <row r="44" spans="1:4" x14ac:dyDescent="0.3">
      <c r="B44" s="11" t="s">
        <v>13</v>
      </c>
      <c r="C44" s="3" t="s">
        <v>43</v>
      </c>
      <c r="D44" s="6">
        <v>1</v>
      </c>
    </row>
    <row r="45" spans="1:4" x14ac:dyDescent="0.3">
      <c r="B45" s="11" t="s">
        <v>14</v>
      </c>
      <c r="C45" s="3" t="s">
        <v>44</v>
      </c>
    </row>
    <row r="46" spans="1:4" x14ac:dyDescent="0.3">
      <c r="B46" s="11" t="s">
        <v>17</v>
      </c>
      <c r="C46" s="3" t="s">
        <v>45</v>
      </c>
    </row>
    <row r="47" spans="1:4" x14ac:dyDescent="0.3">
      <c r="A47" s="11">
        <v>9</v>
      </c>
      <c r="B47" s="11" t="s">
        <v>11</v>
      </c>
      <c r="C47" s="3" t="s">
        <v>61</v>
      </c>
    </row>
    <row r="48" spans="1:4" x14ac:dyDescent="0.3">
      <c r="B48" s="11" t="s">
        <v>13</v>
      </c>
      <c r="C48" s="3" t="s">
        <v>46</v>
      </c>
      <c r="D48" s="6">
        <v>3</v>
      </c>
    </row>
    <row r="49" spans="1:4" x14ac:dyDescent="0.3">
      <c r="B49" s="11" t="s">
        <v>14</v>
      </c>
      <c r="C49" s="3" t="s">
        <v>47</v>
      </c>
      <c r="D49" s="6">
        <v>1</v>
      </c>
    </row>
    <row r="50" spans="1:4" x14ac:dyDescent="0.3">
      <c r="B50" s="11" t="s">
        <v>17</v>
      </c>
      <c r="C50" s="3" t="s">
        <v>48</v>
      </c>
    </row>
    <row r="51" spans="1:4" x14ac:dyDescent="0.3">
      <c r="B51" s="11" t="s">
        <v>50</v>
      </c>
      <c r="C51" s="3" t="s">
        <v>49</v>
      </c>
    </row>
    <row r="52" spans="1:4" x14ac:dyDescent="0.3">
      <c r="A52" s="11">
        <v>10</v>
      </c>
      <c r="B52" s="11" t="s">
        <v>11</v>
      </c>
      <c r="C52" s="3" t="s">
        <v>60</v>
      </c>
    </row>
    <row r="53" spans="1:4" x14ac:dyDescent="0.3">
      <c r="B53" s="11" t="s">
        <v>13</v>
      </c>
      <c r="C53" s="3" t="s">
        <v>52</v>
      </c>
      <c r="D53" s="6">
        <v>2</v>
      </c>
    </row>
    <row r="54" spans="1:4" x14ac:dyDescent="0.3">
      <c r="B54" s="11" t="s">
        <v>14</v>
      </c>
      <c r="C54" s="3" t="s">
        <v>43</v>
      </c>
      <c r="D54" s="6">
        <v>1</v>
      </c>
    </row>
    <row r="55" spans="1:4" ht="28.8" x14ac:dyDescent="0.3">
      <c r="C55" s="3" t="s">
        <v>53</v>
      </c>
    </row>
    <row r="56" spans="1:4" ht="28.8" x14ac:dyDescent="0.3">
      <c r="C56" s="3" t="s">
        <v>54</v>
      </c>
    </row>
    <row r="57" spans="1:4" x14ac:dyDescent="0.3">
      <c r="A57" s="11">
        <v>11</v>
      </c>
      <c r="B57" s="11" t="s">
        <v>11</v>
      </c>
      <c r="C57" s="3" t="s">
        <v>55</v>
      </c>
    </row>
    <row r="58" spans="1:4" x14ac:dyDescent="0.3">
      <c r="B58" s="11" t="s">
        <v>13</v>
      </c>
      <c r="C58" s="3" t="s">
        <v>56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workbookViewId="0">
      <selection activeCell="C21" sqref="C21"/>
    </sheetView>
  </sheetViews>
  <sheetFormatPr defaultRowHeight="14.4" x14ac:dyDescent="0.3"/>
  <cols>
    <col min="1" max="1" width="6.5546875" style="11" customWidth="1"/>
    <col min="2" max="2" width="5.44140625" style="11" customWidth="1"/>
    <col min="3" max="3" width="67.44140625" customWidth="1"/>
    <col min="4" max="4" width="9.6640625" style="6" customWidth="1"/>
    <col min="6" max="6" width="13.44140625" customWidth="1"/>
  </cols>
  <sheetData>
    <row r="1" spans="1:7" x14ac:dyDescent="0.3">
      <c r="A1" s="8" t="s">
        <v>0</v>
      </c>
      <c r="B1" s="8"/>
      <c r="F1" t="s">
        <v>32</v>
      </c>
    </row>
    <row r="2" spans="1:7" x14ac:dyDescent="0.3">
      <c r="A2" s="8" t="s">
        <v>1</v>
      </c>
      <c r="B2" s="8"/>
    </row>
    <row r="3" spans="1:7" x14ac:dyDescent="0.3">
      <c r="A3" s="8" t="s">
        <v>2</v>
      </c>
      <c r="B3" s="8"/>
    </row>
    <row r="4" spans="1:7" x14ac:dyDescent="0.3">
      <c r="A4" s="9" t="s">
        <v>3</v>
      </c>
      <c r="B4" s="9"/>
      <c r="C4" s="1">
        <v>43041</v>
      </c>
    </row>
    <row r="5" spans="1:7" x14ac:dyDescent="0.3">
      <c r="A5" s="9" t="s">
        <v>4</v>
      </c>
      <c r="B5" s="9"/>
    </row>
    <row r="6" spans="1:7" x14ac:dyDescent="0.3">
      <c r="A6" s="9"/>
      <c r="B6" s="9"/>
    </row>
    <row r="7" spans="1:7" x14ac:dyDescent="0.3">
      <c r="A7" s="8" t="s">
        <v>5</v>
      </c>
      <c r="B7" s="8"/>
    </row>
    <row r="8" spans="1:7" x14ac:dyDescent="0.3">
      <c r="A8" s="10" t="s">
        <v>6</v>
      </c>
      <c r="B8" s="10"/>
      <c r="F8" s="12" t="s">
        <v>33</v>
      </c>
      <c r="G8" s="12"/>
    </row>
    <row r="9" spans="1:7" x14ac:dyDescent="0.3">
      <c r="A9" s="10" t="s">
        <v>7</v>
      </c>
      <c r="B9" s="10"/>
      <c r="F9" s="12" t="s">
        <v>34</v>
      </c>
      <c r="G9" s="12" t="s">
        <v>35</v>
      </c>
    </row>
    <row r="10" spans="1:7" x14ac:dyDescent="0.3">
      <c r="A10" s="10" t="s">
        <v>8</v>
      </c>
      <c r="B10" s="10"/>
    </row>
    <row r="11" spans="1:7" x14ac:dyDescent="0.3">
      <c r="A11" s="10"/>
      <c r="B11" s="10"/>
    </row>
    <row r="12" spans="1:7" x14ac:dyDescent="0.3">
      <c r="A12" s="10"/>
      <c r="B12" s="10"/>
    </row>
    <row r="13" spans="1:7" x14ac:dyDescent="0.3">
      <c r="A13" s="14" t="s">
        <v>57</v>
      </c>
      <c r="B13" s="10"/>
    </row>
    <row r="14" spans="1:7" x14ac:dyDescent="0.3">
      <c r="A14" s="14"/>
      <c r="B14" s="10"/>
      <c r="C14" t="s">
        <v>58</v>
      </c>
    </row>
    <row r="15" spans="1:7" x14ac:dyDescent="0.3">
      <c r="A15" s="10"/>
      <c r="B15" s="10"/>
      <c r="C15" t="s">
        <v>59</v>
      </c>
    </row>
    <row r="16" spans="1:7" x14ac:dyDescent="0.3">
      <c r="A16" s="10"/>
      <c r="B16" s="10"/>
      <c r="C16" t="s">
        <v>70</v>
      </c>
    </row>
    <row r="17" spans="1:4" x14ac:dyDescent="0.3">
      <c r="A17" s="10"/>
      <c r="B17" s="10"/>
      <c r="C17" t="s">
        <v>62</v>
      </c>
    </row>
    <row r="19" spans="1:4" x14ac:dyDescent="0.3">
      <c r="A19" s="13" t="s">
        <v>9</v>
      </c>
      <c r="C19" s="2" t="s">
        <v>51</v>
      </c>
      <c r="D19" s="5" t="s">
        <v>27</v>
      </c>
    </row>
    <row r="20" spans="1:4" ht="28.8" x14ac:dyDescent="0.3">
      <c r="A20" s="7">
        <v>1</v>
      </c>
      <c r="B20" s="7"/>
      <c r="C20" s="4" t="s">
        <v>10</v>
      </c>
    </row>
    <row r="21" spans="1:4" x14ac:dyDescent="0.3">
      <c r="A21" s="7">
        <v>2</v>
      </c>
      <c r="B21" s="7" t="s">
        <v>11</v>
      </c>
      <c r="C21" s="3" t="s">
        <v>12</v>
      </c>
    </row>
    <row r="22" spans="1:4" x14ac:dyDescent="0.3">
      <c r="A22" s="7"/>
      <c r="B22" s="7" t="s">
        <v>13</v>
      </c>
      <c r="C22" s="3" t="s">
        <v>15</v>
      </c>
    </row>
    <row r="23" spans="1:4" x14ac:dyDescent="0.3">
      <c r="A23" s="7"/>
      <c r="B23" s="7" t="s">
        <v>14</v>
      </c>
      <c r="C23" s="3" t="s">
        <v>16</v>
      </c>
    </row>
    <row r="24" spans="1:4" x14ac:dyDescent="0.3">
      <c r="A24" s="7"/>
      <c r="B24" s="7" t="s">
        <v>17</v>
      </c>
      <c r="C24" s="3" t="s">
        <v>18</v>
      </c>
    </row>
    <row r="25" spans="1:4" x14ac:dyDescent="0.3">
      <c r="A25" s="7">
        <v>3</v>
      </c>
      <c r="B25" s="7"/>
      <c r="C25" s="3" t="s">
        <v>20</v>
      </c>
    </row>
    <row r="26" spans="1:4" x14ac:dyDescent="0.3">
      <c r="A26" s="7"/>
      <c r="B26" s="7"/>
      <c r="C26" s="3" t="s">
        <v>21</v>
      </c>
    </row>
    <row r="27" spans="1:4" x14ac:dyDescent="0.3">
      <c r="B27" s="7"/>
      <c r="C27" s="3" t="s">
        <v>19</v>
      </c>
    </row>
    <row r="28" spans="1:4" x14ac:dyDescent="0.3">
      <c r="B28" s="7"/>
      <c r="C28" s="3" t="s">
        <v>22</v>
      </c>
    </row>
    <row r="29" spans="1:4" x14ac:dyDescent="0.3">
      <c r="A29" s="7"/>
      <c r="B29" s="7"/>
      <c r="C29" s="3" t="s">
        <v>23</v>
      </c>
    </row>
    <row r="30" spans="1:4" ht="28.8" x14ac:dyDescent="0.3">
      <c r="A30" s="7">
        <v>4</v>
      </c>
      <c r="B30" s="7" t="s">
        <v>11</v>
      </c>
      <c r="C30" s="3" t="s">
        <v>24</v>
      </c>
    </row>
    <row r="31" spans="1:4" x14ac:dyDescent="0.3">
      <c r="A31" s="7"/>
      <c r="B31" s="7" t="s">
        <v>13</v>
      </c>
      <c r="C31" s="3" t="s">
        <v>29</v>
      </c>
    </row>
    <row r="32" spans="1:4" x14ac:dyDescent="0.3">
      <c r="A32" s="7"/>
      <c r="B32" s="7" t="s">
        <v>14</v>
      </c>
      <c r="C32" s="3" t="s">
        <v>25</v>
      </c>
    </row>
    <row r="33" spans="1:4" x14ac:dyDescent="0.3">
      <c r="A33" s="7"/>
      <c r="B33" s="7" t="s">
        <v>17</v>
      </c>
      <c r="C33" s="3" t="s">
        <v>26</v>
      </c>
      <c r="D33" s="6">
        <v>10</v>
      </c>
    </row>
    <row r="34" spans="1:4" x14ac:dyDescent="0.3">
      <c r="A34" s="7">
        <v>5</v>
      </c>
      <c r="B34" s="7" t="s">
        <v>11</v>
      </c>
      <c r="C34" s="3" t="s">
        <v>28</v>
      </c>
    </row>
    <row r="35" spans="1:4" ht="28.8" x14ac:dyDescent="0.3">
      <c r="A35" s="7"/>
      <c r="B35" s="7" t="s">
        <v>13</v>
      </c>
      <c r="C35" s="3" t="s">
        <v>30</v>
      </c>
    </row>
    <row r="36" spans="1:4" x14ac:dyDescent="0.3">
      <c r="A36" s="7">
        <v>6</v>
      </c>
      <c r="B36" s="7" t="s">
        <v>11</v>
      </c>
      <c r="C36" s="3" t="s">
        <v>36</v>
      </c>
    </row>
    <row r="37" spans="1:4" x14ac:dyDescent="0.3">
      <c r="A37" s="7"/>
      <c r="B37" s="7" t="s">
        <v>13</v>
      </c>
      <c r="C37" s="3" t="s">
        <v>31</v>
      </c>
    </row>
    <row r="38" spans="1:4" ht="28.8" x14ac:dyDescent="0.3">
      <c r="A38" s="11">
        <v>7</v>
      </c>
      <c r="B38" s="11" t="s">
        <v>11</v>
      </c>
      <c r="C38" s="3" t="s">
        <v>37</v>
      </c>
    </row>
    <row r="39" spans="1:4" x14ac:dyDescent="0.3">
      <c r="B39" s="11" t="s">
        <v>13</v>
      </c>
      <c r="C39" s="3" t="s">
        <v>38</v>
      </c>
    </row>
    <row r="40" spans="1:4" x14ac:dyDescent="0.3">
      <c r="B40" s="11" t="s">
        <v>14</v>
      </c>
      <c r="C40" s="3" t="s">
        <v>39</v>
      </c>
    </row>
    <row r="41" spans="1:4" x14ac:dyDescent="0.3">
      <c r="B41" s="11" t="s">
        <v>17</v>
      </c>
      <c r="C41" s="3" t="s">
        <v>40</v>
      </c>
    </row>
    <row r="42" spans="1:4" x14ac:dyDescent="0.3">
      <c r="C42" s="3" t="s">
        <v>41</v>
      </c>
    </row>
    <row r="43" spans="1:4" x14ac:dyDescent="0.3">
      <c r="A43" s="11">
        <v>8</v>
      </c>
      <c r="B43" s="11" t="s">
        <v>11</v>
      </c>
      <c r="C43" s="3" t="s">
        <v>42</v>
      </c>
    </row>
    <row r="44" spans="1:4" x14ac:dyDescent="0.3">
      <c r="B44" s="11" t="s">
        <v>13</v>
      </c>
      <c r="C44" s="3" t="s">
        <v>43</v>
      </c>
      <c r="D44" s="6">
        <v>1</v>
      </c>
    </row>
    <row r="45" spans="1:4" x14ac:dyDescent="0.3">
      <c r="B45" s="11" t="s">
        <v>14</v>
      </c>
      <c r="C45" s="3" t="s">
        <v>44</v>
      </c>
    </row>
    <row r="46" spans="1:4" x14ac:dyDescent="0.3">
      <c r="B46" s="11" t="s">
        <v>17</v>
      </c>
      <c r="C46" s="3" t="s">
        <v>45</v>
      </c>
    </row>
    <row r="47" spans="1:4" x14ac:dyDescent="0.3">
      <c r="A47" s="11">
        <v>9</v>
      </c>
      <c r="B47" s="11" t="s">
        <v>11</v>
      </c>
      <c r="C47" s="3" t="s">
        <v>61</v>
      </c>
    </row>
    <row r="48" spans="1:4" x14ac:dyDescent="0.3">
      <c r="B48" s="11" t="s">
        <v>13</v>
      </c>
      <c r="C48" s="3" t="s">
        <v>46</v>
      </c>
      <c r="D48" s="6">
        <v>3</v>
      </c>
    </row>
    <row r="49" spans="1:4" x14ac:dyDescent="0.3">
      <c r="B49" s="11" t="s">
        <v>14</v>
      </c>
      <c r="C49" s="3" t="s">
        <v>47</v>
      </c>
      <c r="D49" s="6">
        <v>1</v>
      </c>
    </row>
    <row r="50" spans="1:4" x14ac:dyDescent="0.3">
      <c r="B50" s="11" t="s">
        <v>17</v>
      </c>
      <c r="C50" s="3" t="s">
        <v>48</v>
      </c>
    </row>
    <row r="51" spans="1:4" x14ac:dyDescent="0.3">
      <c r="B51" s="11" t="s">
        <v>50</v>
      </c>
      <c r="C51" s="3" t="s">
        <v>49</v>
      </c>
    </row>
    <row r="52" spans="1:4" x14ac:dyDescent="0.3">
      <c r="A52" s="11">
        <v>10</v>
      </c>
      <c r="B52" s="11" t="s">
        <v>11</v>
      </c>
      <c r="C52" s="3" t="s">
        <v>60</v>
      </c>
    </row>
    <row r="53" spans="1:4" x14ac:dyDescent="0.3">
      <c r="B53" s="11" t="s">
        <v>13</v>
      </c>
      <c r="C53" s="3" t="s">
        <v>52</v>
      </c>
      <c r="D53" s="6">
        <v>2</v>
      </c>
    </row>
    <row r="54" spans="1:4" x14ac:dyDescent="0.3">
      <c r="B54" s="11" t="s">
        <v>14</v>
      </c>
      <c r="C54" s="3" t="s">
        <v>43</v>
      </c>
      <c r="D54" s="6">
        <v>1</v>
      </c>
    </row>
    <row r="55" spans="1:4" ht="28.8" x14ac:dyDescent="0.3">
      <c r="C55" s="3" t="s">
        <v>53</v>
      </c>
    </row>
    <row r="56" spans="1:4" ht="28.8" x14ac:dyDescent="0.3">
      <c r="C56" s="3" t="s">
        <v>54</v>
      </c>
    </row>
    <row r="57" spans="1:4" x14ac:dyDescent="0.3">
      <c r="A57" s="11">
        <v>11</v>
      </c>
      <c r="B57" s="11" t="s">
        <v>11</v>
      </c>
      <c r="C57" s="3" t="s">
        <v>55</v>
      </c>
    </row>
    <row r="58" spans="1:4" x14ac:dyDescent="0.3">
      <c r="B58" s="11" t="s">
        <v>13</v>
      </c>
      <c r="C58" s="3" t="s">
        <v>56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7:F11"/>
  <sheetViews>
    <sheetView workbookViewId="0">
      <selection activeCell="E12" sqref="E12"/>
    </sheetView>
  </sheetViews>
  <sheetFormatPr defaultRowHeight="14.4" x14ac:dyDescent="0.3"/>
  <sheetData>
    <row r="7" spans="5:6" x14ac:dyDescent="0.3">
      <c r="E7">
        <v>100</v>
      </c>
      <c r="F7" t="s">
        <v>145</v>
      </c>
    </row>
    <row r="9" spans="5:6" x14ac:dyDescent="0.3">
      <c r="E9" t="s">
        <v>183</v>
      </c>
    </row>
    <row r="10" spans="5:6" x14ac:dyDescent="0.3">
      <c r="E10" t="s">
        <v>184</v>
      </c>
    </row>
    <row r="11" spans="5:6" x14ac:dyDescent="0.3">
      <c r="E11">
        <f>(100*10)/100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PCR_malaria_Richards</vt:lpstr>
      <vt:lpstr>PCR_sex_2550Fv2718R</vt:lpstr>
      <vt:lpstr>PCR_lambda_phage</vt:lpstr>
      <vt:lpstr>genomic_DNA_extraction</vt:lpstr>
      <vt:lpstr>Sheet1</vt:lpstr>
      <vt:lpstr>xxxx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lisanjie2</dc:creator>
  <cp:lastModifiedBy>lisanjie</cp:lastModifiedBy>
  <cp:lastPrinted>2017-12-04T16:28:38Z</cp:lastPrinted>
  <dcterms:created xsi:type="dcterms:W3CDTF">2017-11-02T13:53:41Z</dcterms:created>
  <dcterms:modified xsi:type="dcterms:W3CDTF">2017-12-04T18:41:07Z</dcterms:modified>
</cp:coreProperties>
</file>