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sanjie2\Desktop\TEACHING\1_STATS_CalU\1_STAT_CalU_2016_by_NLB\1_STAT_Duq_2017\1_Lectures_presentations\Lecture_RMD_1_12_2017\"/>
    </mc:Choice>
  </mc:AlternateContent>
  <bookViews>
    <workbookView xWindow="0" yWindow="0" windowWidth="15330" windowHeight="7680" tabRatio="659"/>
  </bookViews>
  <sheets>
    <sheet name="Suppl Table 4" sheetId="3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3" l="1"/>
  <c r="K5" i="3"/>
  <c r="A6" i="3"/>
  <c r="A7" i="3"/>
  <c r="A8" i="3"/>
  <c r="A9" i="3"/>
  <c r="A10" i="3"/>
  <c r="A11" i="3"/>
  <c r="A12" i="3"/>
  <c r="A13" i="3"/>
  <c r="A14" i="3"/>
  <c r="A15" i="3"/>
  <c r="A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O27" i="3"/>
  <c r="N93" i="3"/>
  <c r="M93" i="3"/>
  <c r="J93" i="3"/>
  <c r="I93" i="3"/>
  <c r="F93" i="3"/>
  <c r="E93" i="3"/>
  <c r="O71" i="3"/>
  <c r="O72" i="3"/>
  <c r="O73" i="3"/>
  <c r="O74" i="3"/>
  <c r="O75" i="3"/>
  <c r="O76" i="3"/>
  <c r="O77" i="3"/>
  <c r="O78" i="3"/>
  <c r="O79" i="3"/>
  <c r="O80" i="3"/>
  <c r="O91" i="3"/>
  <c r="O92" i="3"/>
  <c r="N91" i="3"/>
  <c r="N92" i="3"/>
  <c r="M91" i="3"/>
  <c r="M92" i="3"/>
  <c r="K71" i="3"/>
  <c r="K72" i="3"/>
  <c r="K73" i="3"/>
  <c r="K74" i="3"/>
  <c r="K75" i="3"/>
  <c r="K76" i="3"/>
  <c r="K77" i="3"/>
  <c r="K78" i="3"/>
  <c r="K79" i="3"/>
  <c r="K80" i="3"/>
  <c r="K91" i="3"/>
  <c r="K92" i="3"/>
  <c r="J91" i="3"/>
  <c r="J92" i="3"/>
  <c r="I91" i="3"/>
  <c r="I92" i="3"/>
  <c r="G71" i="3"/>
  <c r="G72" i="3"/>
  <c r="G73" i="3"/>
  <c r="G74" i="3"/>
  <c r="G75" i="3"/>
  <c r="G76" i="3"/>
  <c r="G77" i="3"/>
  <c r="G78" i="3"/>
  <c r="G79" i="3"/>
  <c r="G80" i="3"/>
  <c r="G91" i="3"/>
  <c r="G92" i="3"/>
  <c r="F91" i="3"/>
  <c r="F92" i="3"/>
  <c r="E91" i="3"/>
  <c r="E92" i="3"/>
  <c r="O90" i="3"/>
  <c r="N90" i="3"/>
  <c r="M90" i="3"/>
  <c r="K90" i="3"/>
  <c r="J90" i="3"/>
  <c r="I90" i="3"/>
  <c r="G90" i="3"/>
  <c r="F90" i="3"/>
  <c r="E90" i="3"/>
  <c r="O61" i="3"/>
  <c r="O62" i="3"/>
  <c r="O63" i="3"/>
  <c r="O64" i="3"/>
  <c r="O65" i="3"/>
  <c r="O66" i="3"/>
  <c r="O67" i="3"/>
  <c r="O68" i="3"/>
  <c r="O69" i="3"/>
  <c r="O70" i="3"/>
  <c r="O88" i="3"/>
  <c r="O89" i="3"/>
  <c r="N88" i="3"/>
  <c r="N89" i="3"/>
  <c r="M88" i="3"/>
  <c r="M89" i="3"/>
  <c r="K61" i="3"/>
  <c r="K62" i="3"/>
  <c r="K63" i="3"/>
  <c r="K64" i="3"/>
  <c r="K65" i="3"/>
  <c r="K66" i="3"/>
  <c r="K67" i="3"/>
  <c r="K68" i="3"/>
  <c r="K69" i="3"/>
  <c r="K70" i="3"/>
  <c r="K88" i="3"/>
  <c r="K89" i="3"/>
  <c r="J88" i="3"/>
  <c r="J89" i="3"/>
  <c r="I88" i="3"/>
  <c r="I89" i="3"/>
  <c r="G61" i="3"/>
  <c r="G62" i="3"/>
  <c r="G63" i="3"/>
  <c r="G64" i="3"/>
  <c r="G65" i="3"/>
  <c r="G66" i="3"/>
  <c r="G67" i="3"/>
  <c r="G68" i="3"/>
  <c r="G69" i="3"/>
  <c r="G70" i="3"/>
  <c r="G88" i="3"/>
  <c r="G89" i="3"/>
  <c r="F88" i="3"/>
  <c r="F89" i="3"/>
  <c r="E88" i="3"/>
  <c r="E89" i="3"/>
  <c r="O87" i="3"/>
  <c r="N87" i="3"/>
  <c r="M87" i="3"/>
  <c r="K87" i="3"/>
  <c r="J87" i="3"/>
  <c r="I87" i="3"/>
  <c r="G87" i="3"/>
  <c r="F87" i="3"/>
  <c r="E87" i="3"/>
  <c r="O52" i="3"/>
  <c r="O53" i="3"/>
  <c r="O54" i="3"/>
  <c r="O55" i="3"/>
  <c r="O86" i="3"/>
  <c r="N86" i="3"/>
  <c r="M86" i="3"/>
  <c r="K51" i="3"/>
  <c r="K52" i="3"/>
  <c r="K53" i="3"/>
  <c r="K54" i="3"/>
  <c r="K55" i="3"/>
  <c r="K86" i="3"/>
  <c r="J86" i="3"/>
  <c r="I86" i="3"/>
  <c r="G51" i="3"/>
  <c r="G52" i="3"/>
  <c r="G53" i="3"/>
  <c r="G54" i="3"/>
  <c r="G55" i="3"/>
  <c r="G86" i="3"/>
  <c r="F86" i="3"/>
  <c r="E86" i="3"/>
  <c r="O85" i="3"/>
  <c r="N85" i="3"/>
  <c r="M85" i="3"/>
  <c r="K85" i="3"/>
  <c r="J85" i="3"/>
  <c r="I85" i="3"/>
  <c r="G85" i="3"/>
  <c r="F85" i="3"/>
  <c r="E85" i="3"/>
  <c r="O84" i="3"/>
  <c r="N84" i="3"/>
  <c r="M84" i="3"/>
  <c r="K84" i="3"/>
  <c r="J84" i="3"/>
  <c r="I84" i="3"/>
  <c r="G84" i="3"/>
  <c r="F84" i="3"/>
  <c r="E84" i="3"/>
  <c r="O82" i="3"/>
  <c r="O83" i="3"/>
  <c r="N82" i="3"/>
  <c r="N83" i="3"/>
  <c r="M82" i="3"/>
  <c r="M83" i="3"/>
  <c r="K82" i="3"/>
  <c r="K83" i="3"/>
  <c r="J82" i="3"/>
  <c r="J83" i="3"/>
  <c r="I82" i="3"/>
  <c r="I83" i="3"/>
  <c r="G82" i="3"/>
  <c r="G83" i="3"/>
  <c r="F82" i="3"/>
  <c r="F83" i="3"/>
  <c r="E82" i="3"/>
  <c r="E83" i="3"/>
  <c r="O81" i="3"/>
  <c r="N81" i="3"/>
  <c r="M81" i="3"/>
  <c r="K81" i="3"/>
  <c r="J81" i="3"/>
  <c r="I81" i="3"/>
  <c r="G81" i="3"/>
  <c r="F81" i="3"/>
  <c r="E81" i="3"/>
  <c r="M47" i="3"/>
  <c r="J47" i="3"/>
  <c r="I47" i="3"/>
  <c r="F47" i="3"/>
  <c r="E47" i="3"/>
  <c r="O25" i="3"/>
  <c r="O26" i="3"/>
  <c r="O28" i="3"/>
  <c r="O29" i="3"/>
  <c r="O30" i="3"/>
  <c r="O31" i="3"/>
  <c r="O32" i="3"/>
  <c r="O33" i="3"/>
  <c r="O34" i="3"/>
  <c r="O45" i="3"/>
  <c r="O46" i="3"/>
  <c r="N45" i="3"/>
  <c r="N46" i="3"/>
  <c r="M45" i="3"/>
  <c r="M46" i="3"/>
  <c r="K25" i="3"/>
  <c r="K26" i="3"/>
  <c r="K27" i="3"/>
  <c r="K28" i="3"/>
  <c r="K29" i="3"/>
  <c r="K30" i="3"/>
  <c r="K31" i="3"/>
  <c r="K32" i="3"/>
  <c r="K33" i="3"/>
  <c r="K34" i="3"/>
  <c r="K45" i="3"/>
  <c r="K46" i="3"/>
  <c r="J45" i="3"/>
  <c r="J46" i="3"/>
  <c r="I45" i="3"/>
  <c r="I46" i="3"/>
  <c r="G25" i="3"/>
  <c r="G26" i="3"/>
  <c r="G27" i="3"/>
  <c r="G28" i="3"/>
  <c r="G29" i="3"/>
  <c r="G30" i="3"/>
  <c r="G31" i="3"/>
  <c r="G32" i="3"/>
  <c r="G33" i="3"/>
  <c r="G34" i="3"/>
  <c r="G45" i="3"/>
  <c r="G46" i="3"/>
  <c r="F45" i="3"/>
  <c r="F46" i="3"/>
  <c r="E45" i="3"/>
  <c r="E46" i="3"/>
  <c r="O44" i="3"/>
  <c r="N44" i="3"/>
  <c r="M44" i="3"/>
  <c r="K44" i="3"/>
  <c r="J44" i="3"/>
  <c r="I44" i="3"/>
  <c r="G44" i="3"/>
  <c r="F44" i="3"/>
  <c r="E44" i="3"/>
  <c r="O15" i="3"/>
  <c r="O16" i="3"/>
  <c r="O17" i="3"/>
  <c r="O18" i="3"/>
  <c r="O19" i="3"/>
  <c r="O20" i="3"/>
  <c r="O21" i="3"/>
  <c r="O22" i="3"/>
  <c r="O23" i="3"/>
  <c r="O24" i="3"/>
  <c r="O42" i="3"/>
  <c r="O43" i="3"/>
  <c r="N42" i="3"/>
  <c r="N43" i="3"/>
  <c r="M42" i="3"/>
  <c r="M43" i="3"/>
  <c r="K15" i="3"/>
  <c r="K16" i="3"/>
  <c r="K17" i="3"/>
  <c r="K18" i="3"/>
  <c r="K19" i="3"/>
  <c r="K20" i="3"/>
  <c r="K21" i="3"/>
  <c r="K22" i="3"/>
  <c r="K23" i="3"/>
  <c r="K24" i="3"/>
  <c r="K42" i="3"/>
  <c r="K43" i="3"/>
  <c r="J42" i="3"/>
  <c r="J43" i="3"/>
  <c r="I42" i="3"/>
  <c r="I43" i="3"/>
  <c r="G15" i="3"/>
  <c r="G16" i="3"/>
  <c r="G17" i="3"/>
  <c r="G18" i="3"/>
  <c r="G19" i="3"/>
  <c r="G20" i="3"/>
  <c r="G21" i="3"/>
  <c r="G22" i="3"/>
  <c r="G23" i="3"/>
  <c r="G24" i="3"/>
  <c r="G42" i="3"/>
  <c r="G43" i="3"/>
  <c r="F42" i="3"/>
  <c r="F43" i="3"/>
  <c r="E42" i="3"/>
  <c r="E43" i="3"/>
  <c r="O41" i="3"/>
  <c r="N41" i="3"/>
  <c r="M41" i="3"/>
  <c r="K41" i="3"/>
  <c r="J41" i="3"/>
  <c r="I41" i="3"/>
  <c r="G41" i="3"/>
  <c r="F41" i="3"/>
  <c r="E41" i="3"/>
  <c r="O6" i="3"/>
  <c r="O7" i="3"/>
  <c r="O8" i="3"/>
  <c r="O9" i="3"/>
  <c r="O10" i="3"/>
  <c r="O11" i="3"/>
  <c r="O12" i="3"/>
  <c r="O13" i="3"/>
  <c r="O40" i="3"/>
  <c r="N40" i="3"/>
  <c r="M40" i="3"/>
  <c r="K6" i="3"/>
  <c r="K7" i="3"/>
  <c r="K8" i="3"/>
  <c r="K9" i="3"/>
  <c r="K10" i="3"/>
  <c r="K11" i="3"/>
  <c r="K12" i="3"/>
  <c r="K13" i="3"/>
  <c r="K14" i="3"/>
  <c r="K40" i="3"/>
  <c r="J40" i="3"/>
  <c r="I40" i="3"/>
  <c r="G5" i="3"/>
  <c r="G6" i="3"/>
  <c r="G7" i="3"/>
  <c r="G8" i="3"/>
  <c r="G9" i="3"/>
  <c r="G10" i="3"/>
  <c r="G11" i="3"/>
  <c r="G12" i="3"/>
  <c r="G13" i="3"/>
  <c r="G14" i="3"/>
  <c r="G40" i="3"/>
  <c r="F40" i="3"/>
  <c r="E40" i="3"/>
  <c r="O39" i="3"/>
  <c r="N39" i="3"/>
  <c r="M39" i="3"/>
  <c r="K39" i="3"/>
  <c r="J39" i="3"/>
  <c r="I39" i="3"/>
  <c r="G39" i="3"/>
  <c r="F39" i="3"/>
  <c r="E39" i="3"/>
  <c r="O38" i="3"/>
  <c r="N38" i="3"/>
  <c r="M38" i="3"/>
  <c r="K38" i="3"/>
  <c r="J38" i="3"/>
  <c r="I38" i="3"/>
  <c r="G38" i="3"/>
  <c r="F38" i="3"/>
  <c r="E38" i="3"/>
  <c r="O36" i="3"/>
  <c r="O37" i="3"/>
  <c r="N36" i="3"/>
  <c r="N37" i="3"/>
  <c r="M36" i="3"/>
  <c r="M37" i="3"/>
  <c r="K36" i="3"/>
  <c r="K37" i="3"/>
  <c r="J36" i="3"/>
  <c r="J37" i="3"/>
  <c r="I36" i="3"/>
  <c r="I37" i="3"/>
  <c r="G36" i="3"/>
  <c r="G37" i="3"/>
  <c r="F36" i="3"/>
  <c r="F37" i="3"/>
  <c r="E36" i="3"/>
  <c r="E37" i="3"/>
  <c r="O35" i="3"/>
  <c r="N35" i="3"/>
  <c r="M35" i="3"/>
  <c r="K35" i="3"/>
  <c r="J35" i="3"/>
  <c r="I35" i="3"/>
  <c r="G35" i="3"/>
  <c r="F35" i="3"/>
  <c r="E35" i="3"/>
  <c r="G47" i="3"/>
  <c r="K47" i="3"/>
  <c r="O47" i="3"/>
  <c r="G93" i="3"/>
  <c r="K93" i="3"/>
  <c r="O93" i="3"/>
</calcChain>
</file>

<file path=xl/sharedStrings.xml><?xml version="1.0" encoding="utf-8"?>
<sst xmlns="http://schemas.openxmlformats.org/spreadsheetml/2006/main" count="343" uniqueCount="64">
  <si>
    <t>MBP</t>
  </si>
  <si>
    <t>MBP+hBT</t>
  </si>
  <si>
    <t>NA</t>
  </si>
  <si>
    <t>Buffer, EdU</t>
  </si>
  <si>
    <t>CM7710</t>
  </si>
  <si>
    <t>CM7711</t>
  </si>
  <si>
    <t>CM7712</t>
  </si>
  <si>
    <t>CM7713</t>
  </si>
  <si>
    <t>CM7714</t>
  </si>
  <si>
    <t>CM7715</t>
  </si>
  <si>
    <t>CM7716</t>
  </si>
  <si>
    <t>CM7717</t>
  </si>
  <si>
    <t>CM7718</t>
  </si>
  <si>
    <t>CM7719</t>
  </si>
  <si>
    <t>CM7720</t>
  </si>
  <si>
    <t>CM7721</t>
  </si>
  <si>
    <t>CM7722</t>
  </si>
  <si>
    <t>CM7723</t>
  </si>
  <si>
    <t>CM7724</t>
  </si>
  <si>
    <t>CM7725</t>
  </si>
  <si>
    <t>CM7726</t>
  </si>
  <si>
    <t>CM7727</t>
  </si>
  <si>
    <t>CM7728</t>
  </si>
  <si>
    <t>CM7729</t>
  </si>
  <si>
    <t>CM7730</t>
  </si>
  <si>
    <t>CM7731</t>
  </si>
  <si>
    <t>CM7732</t>
  </si>
  <si>
    <t>CM7733</t>
  </si>
  <si>
    <t>CM7734</t>
  </si>
  <si>
    <t>CM7735</t>
  </si>
  <si>
    <t>CM7736</t>
  </si>
  <si>
    <t>CM7737</t>
  </si>
  <si>
    <t>CM7738</t>
  </si>
  <si>
    <t>CM7739</t>
  </si>
  <si>
    <t>Animal ID#</t>
  </si>
  <si>
    <t>Treatment</t>
  </si>
  <si>
    <t>Slide #</t>
  </si>
  <si>
    <t>Melton Lab</t>
  </si>
  <si>
    <t>Kushner Lab</t>
  </si>
  <si>
    <t>Peng Lab</t>
  </si>
  <si>
    <t>Total β-Cells</t>
  </si>
  <si>
    <t>Ki67+ Cells</t>
  </si>
  <si>
    <t>% Ki67+ Cells</t>
  </si>
  <si>
    <t>2, 5</t>
  </si>
  <si>
    <t>1, 4</t>
  </si>
  <si>
    <t>Buffer</t>
  </si>
  <si>
    <t>All Samples - Average</t>
  </si>
  <si>
    <t>All Samples - Standard Deviation</t>
  </si>
  <si>
    <t>All Samples - Standard Error</t>
  </si>
  <si>
    <t>All Samples - Minimum</t>
  </si>
  <si>
    <t>All Samples - Maximum</t>
  </si>
  <si>
    <t>All Samples - Median</t>
  </si>
  <si>
    <t>MBP - Average</t>
  </si>
  <si>
    <t>MBP - Standard Deviation</t>
  </si>
  <si>
    <t>MBP - Standard Error</t>
  </si>
  <si>
    <t>MBP+hBT - Average</t>
  </si>
  <si>
    <t>MBP+hBT - Standard Deviation</t>
  </si>
  <si>
    <t>MBP+hBT - Standard Error</t>
  </si>
  <si>
    <r>
      <rPr>
        <b/>
        <i/>
        <sz val="12"/>
        <rFont val="Arial"/>
      </rPr>
      <t>p</t>
    </r>
    <r>
      <rPr>
        <b/>
        <sz val="12"/>
        <rFont val="Arial"/>
      </rPr>
      <t xml:space="preserve"> value (t-test) MBP vs. MBP+hBT</t>
    </r>
  </si>
  <si>
    <t>Animal #</t>
  </si>
  <si>
    <t>EdU+ Cells</t>
  </si>
  <si>
    <t>% EdU+ Cells</t>
  </si>
  <si>
    <t>N/A</t>
  </si>
  <si>
    <r>
      <rPr>
        <b/>
        <sz val="12"/>
        <color theme="1"/>
        <rFont val="Arial"/>
      </rPr>
      <t>Supplemental Table 4. Individual data for β-cell proliferation analysis from all three labs for ANGPTL8 treatment studies.</t>
    </r>
    <r>
      <rPr>
        <sz val="12"/>
        <color theme="1"/>
        <rFont val="Arial"/>
      </rPr>
      <t xml:space="preserve"> (top panel) Total β-cells counted for Ki67, total Ki67+ insulin+ DAPI+ cells, and Ki67+ β-cells (% of total insulin+ cells) for the tail pancreas. (bottom panel) Total β-cells counted, total EdU+ insulin+ DAPI+ cells, and EdU+ β-cells (% of total insulin+ cells). 10-week-old CD1 male mice injected with buffer with or without EdU, or injected with MBP or MBP+hBT receiving EdU.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</si>
</sst>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b/>
      <i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bgColor theme="0" tint="-0.14999847407452621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93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7" fillId="0" borderId="0" xfId="0" applyFont="1"/>
    <xf numFmtId="0" fontId="8" fillId="0" borderId="17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1" fontId="7" fillId="0" borderId="19" xfId="3" applyNumberFormat="1" applyFont="1" applyFill="1" applyBorder="1" applyAlignment="1"/>
    <xf numFmtId="1" fontId="7" fillId="0" borderId="19" xfId="3" applyNumberFormat="1" applyFont="1" applyBorder="1" applyAlignment="1"/>
    <xf numFmtId="2" fontId="7" fillId="0" borderId="14" xfId="13" applyNumberFormat="1" applyFont="1" applyBorder="1" applyAlignment="1"/>
    <xf numFmtId="0" fontId="7" fillId="0" borderId="8" xfId="3" applyNumberFormat="1" applyFont="1" applyFill="1" applyBorder="1" applyAlignment="1"/>
    <xf numFmtId="1" fontId="7" fillId="0" borderId="20" xfId="3" applyNumberFormat="1" applyFont="1" applyBorder="1" applyAlignment="1"/>
    <xf numFmtId="0" fontId="7" fillId="0" borderId="21" xfId="3" applyNumberFormat="1" applyFont="1" applyFill="1" applyBorder="1" applyAlignment="1">
      <alignment horizontal="right"/>
    </xf>
    <xf numFmtId="1" fontId="7" fillId="0" borderId="20" xfId="3" applyNumberFormat="1" applyFont="1" applyBorder="1" applyAlignment="1">
      <alignment horizontal="right"/>
    </xf>
    <xf numFmtId="2" fontId="7" fillId="0" borderId="14" xfId="13" applyNumberFormat="1" applyFont="1" applyBorder="1" applyAlignment="1">
      <alignment horizontal="right"/>
    </xf>
    <xf numFmtId="1" fontId="7" fillId="0" borderId="0" xfId="3" applyNumberFormat="1" applyFont="1" applyFill="1" applyBorder="1" applyAlignment="1"/>
    <xf numFmtId="2" fontId="7" fillId="0" borderId="23" xfId="13" applyNumberFormat="1" applyFont="1" applyBorder="1" applyAlignment="1"/>
    <xf numFmtId="0" fontId="7" fillId="0" borderId="22" xfId="3" applyNumberFormat="1" applyFont="1" applyFill="1" applyBorder="1" applyAlignment="1"/>
    <xf numFmtId="1" fontId="7" fillId="0" borderId="24" xfId="3" applyNumberFormat="1" applyFont="1" applyFill="1" applyBorder="1" applyAlignment="1"/>
    <xf numFmtId="0" fontId="7" fillId="0" borderId="25" xfId="3" applyNumberFormat="1" applyFont="1" applyFill="1" applyBorder="1" applyAlignment="1">
      <alignment horizontal="right"/>
    </xf>
    <xf numFmtId="1" fontId="7" fillId="0" borderId="0" xfId="3" applyNumberFormat="1" applyFont="1" applyBorder="1" applyAlignment="1"/>
    <xf numFmtId="1" fontId="7" fillId="0" borderId="24" xfId="3" applyNumberFormat="1" applyFont="1" applyBorder="1" applyAlignment="1"/>
    <xf numFmtId="1" fontId="7" fillId="0" borderId="24" xfId="3" applyNumberFormat="1" applyFont="1" applyBorder="1" applyAlignment="1">
      <alignment horizontal="right"/>
    </xf>
    <xf numFmtId="2" fontId="7" fillId="0" borderId="23" xfId="13" applyNumberFormat="1" applyFont="1" applyBorder="1" applyAlignment="1">
      <alignment horizontal="right"/>
    </xf>
    <xf numFmtId="1" fontId="9" fillId="0" borderId="0" xfId="14" applyNumberFormat="1" applyFont="1" applyBorder="1" applyAlignment="1"/>
    <xf numFmtId="0" fontId="7" fillId="0" borderId="25" xfId="3" applyNumberFormat="1" applyFont="1" applyBorder="1" applyAlignment="1">
      <alignment horizontal="right"/>
    </xf>
    <xf numFmtId="0" fontId="7" fillId="0" borderId="26" xfId="0" applyFont="1" applyBorder="1" applyAlignment="1"/>
    <xf numFmtId="2" fontId="7" fillId="0" borderId="18" xfId="13" applyNumberFormat="1" applyFont="1" applyBorder="1" applyAlignment="1"/>
    <xf numFmtId="0" fontId="7" fillId="0" borderId="28" xfId="3" applyNumberFormat="1" applyFont="1" applyBorder="1" applyAlignment="1">
      <alignment horizontal="right"/>
    </xf>
    <xf numFmtId="2" fontId="7" fillId="3" borderId="10" xfId="3" applyNumberFormat="1" applyFont="1" applyFill="1" applyBorder="1" applyAlignment="1">
      <alignment horizontal="right"/>
    </xf>
    <xf numFmtId="164" fontId="7" fillId="2" borderId="8" xfId="3" applyNumberFormat="1" applyFont="1" applyFill="1" applyBorder="1" applyAlignment="1">
      <alignment horizontal="right"/>
    </xf>
    <xf numFmtId="164" fontId="7" fillId="2" borderId="20" xfId="3" applyNumberFormat="1" applyFont="1" applyFill="1" applyBorder="1" applyAlignment="1">
      <alignment horizontal="right"/>
    </xf>
    <xf numFmtId="2" fontId="7" fillId="2" borderId="14" xfId="3" applyNumberFormat="1" applyFont="1" applyFill="1" applyBorder="1" applyAlignment="1">
      <alignment horizontal="right"/>
    </xf>
    <xf numFmtId="2" fontId="7" fillId="3" borderId="3" xfId="3" applyNumberFormat="1" applyFont="1" applyFill="1" applyBorder="1" applyAlignment="1">
      <alignment horizontal="right"/>
    </xf>
    <xf numFmtId="164" fontId="7" fillId="2" borderId="22" xfId="3" applyNumberFormat="1" applyFont="1" applyFill="1" applyBorder="1" applyAlignment="1">
      <alignment horizontal="right"/>
    </xf>
    <xf numFmtId="164" fontId="7" fillId="2" borderId="24" xfId="3" applyNumberFormat="1" applyFont="1" applyFill="1" applyBorder="1" applyAlignment="1">
      <alignment horizontal="right"/>
    </xf>
    <xf numFmtId="2" fontId="7" fillId="2" borderId="23" xfId="3" applyNumberFormat="1" applyFont="1" applyFill="1" applyBorder="1" applyAlignment="1">
      <alignment horizontal="right"/>
    </xf>
    <xf numFmtId="1" fontId="7" fillId="2" borderId="22" xfId="3" applyNumberFormat="1" applyFont="1" applyFill="1" applyBorder="1" applyAlignment="1">
      <alignment horizontal="right"/>
    </xf>
    <xf numFmtId="1" fontId="7" fillId="2" borderId="24" xfId="3" applyNumberFormat="1" applyFont="1" applyFill="1" applyBorder="1" applyAlignment="1">
      <alignment horizontal="right"/>
    </xf>
    <xf numFmtId="2" fontId="7" fillId="3" borderId="4" xfId="3" applyNumberFormat="1" applyFont="1" applyFill="1" applyBorder="1" applyAlignment="1">
      <alignment horizontal="right"/>
    </xf>
    <xf numFmtId="1" fontId="7" fillId="2" borderId="15" xfId="3" applyNumberFormat="1" applyFont="1" applyFill="1" applyBorder="1" applyAlignment="1">
      <alignment horizontal="right"/>
    </xf>
    <xf numFmtId="1" fontId="7" fillId="2" borderId="27" xfId="3" applyNumberFormat="1" applyFont="1" applyFill="1" applyBorder="1" applyAlignment="1">
      <alignment horizontal="right"/>
    </xf>
    <xf numFmtId="2" fontId="7" fillId="2" borderId="18" xfId="3" applyNumberFormat="1" applyFont="1" applyFill="1" applyBorder="1" applyAlignment="1">
      <alignment horizontal="right"/>
    </xf>
    <xf numFmtId="1" fontId="7" fillId="2" borderId="21" xfId="3" applyNumberFormat="1" applyFont="1" applyFill="1" applyBorder="1" applyAlignment="1">
      <alignment horizontal="right"/>
    </xf>
    <xf numFmtId="164" fontId="7" fillId="2" borderId="25" xfId="3" applyNumberFormat="1" applyFont="1" applyFill="1" applyBorder="1" applyAlignment="1">
      <alignment horizontal="right"/>
    </xf>
    <xf numFmtId="164" fontId="7" fillId="2" borderId="28" xfId="3" applyNumberFormat="1" applyFont="1" applyFill="1" applyBorder="1" applyAlignment="1">
      <alignment horizontal="right"/>
    </xf>
    <xf numFmtId="164" fontId="7" fillId="2" borderId="27" xfId="3" applyNumberFormat="1" applyFont="1" applyFill="1" applyBorder="1" applyAlignment="1">
      <alignment horizontal="right"/>
    </xf>
    <xf numFmtId="1" fontId="7" fillId="0" borderId="24" xfId="3" applyNumberFormat="1" applyFont="1" applyFill="1" applyBorder="1" applyAlignment="1">
      <alignment horizontal="right"/>
    </xf>
    <xf numFmtId="1" fontId="7" fillId="0" borderId="0" xfId="3" applyNumberFormat="1" applyFont="1" applyFill="1" applyBorder="1" applyAlignment="1">
      <alignment horizontal="right"/>
    </xf>
    <xf numFmtId="1" fontId="7" fillId="0" borderId="27" xfId="3" applyNumberFormat="1" applyFont="1" applyBorder="1" applyAlignment="1">
      <alignment horizontal="right"/>
    </xf>
    <xf numFmtId="2" fontId="7" fillId="0" borderId="18" xfId="13" applyNumberFormat="1" applyFont="1" applyBorder="1" applyAlignment="1">
      <alignment horizontal="right"/>
    </xf>
    <xf numFmtId="164" fontId="7" fillId="2" borderId="21" xfId="3" applyNumberFormat="1" applyFont="1" applyFill="1" applyBorder="1" applyAlignment="1">
      <alignment horizontal="right"/>
    </xf>
    <xf numFmtId="1" fontId="7" fillId="2" borderId="25" xfId="3" applyNumberFormat="1" applyFont="1" applyFill="1" applyBorder="1" applyAlignment="1">
      <alignment horizontal="right"/>
    </xf>
    <xf numFmtId="1" fontId="7" fillId="2" borderId="28" xfId="3" applyNumberFormat="1" applyFont="1" applyFill="1" applyBorder="1" applyAlignment="1">
      <alignment horizontal="right"/>
    </xf>
    <xf numFmtId="0" fontId="7" fillId="2" borderId="8" xfId="3" applyFont="1" applyFill="1" applyBorder="1" applyAlignment="1">
      <alignment horizontal="center"/>
    </xf>
    <xf numFmtId="0" fontId="7" fillId="2" borderId="12" xfId="3" applyFont="1" applyFill="1" applyBorder="1" applyAlignment="1">
      <alignment horizontal="center"/>
    </xf>
    <xf numFmtId="0" fontId="7" fillId="0" borderId="10" xfId="13" quotePrefix="1" applyFont="1" applyFill="1" applyBorder="1" applyAlignment="1">
      <alignment horizontal="center"/>
    </xf>
    <xf numFmtId="0" fontId="7" fillId="0" borderId="14" xfId="13" quotePrefix="1" applyFont="1" applyFill="1" applyBorder="1" applyAlignment="1">
      <alignment horizontal="center"/>
    </xf>
    <xf numFmtId="2" fontId="9" fillId="2" borderId="22" xfId="13" applyNumberFormat="1" applyFont="1" applyFill="1" applyBorder="1" applyAlignment="1">
      <alignment horizontal="center"/>
    </xf>
    <xf numFmtId="2" fontId="9" fillId="2" borderId="0" xfId="13" applyNumberFormat="1" applyFont="1" applyFill="1" applyBorder="1" applyAlignment="1">
      <alignment horizontal="center"/>
    </xf>
    <xf numFmtId="0" fontId="7" fillId="0" borderId="3" xfId="13" applyFont="1" applyFill="1" applyBorder="1" applyAlignment="1">
      <alignment horizontal="center"/>
    </xf>
    <xf numFmtId="0" fontId="7" fillId="0" borderId="23" xfId="13" applyFont="1" applyFill="1" applyBorder="1" applyAlignment="1">
      <alignment horizontal="center"/>
    </xf>
    <xf numFmtId="0" fontId="7" fillId="0" borderId="23" xfId="13" quotePrefix="1" applyFont="1" applyFill="1" applyBorder="1" applyAlignment="1">
      <alignment horizontal="center"/>
    </xf>
    <xf numFmtId="0" fontId="9" fillId="2" borderId="22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7" fillId="2" borderId="22" xfId="3" applyFont="1" applyFill="1" applyBorder="1" applyAlignment="1">
      <alignment horizontal="center"/>
    </xf>
    <xf numFmtId="0" fontId="7" fillId="2" borderId="0" xfId="3" applyFont="1" applyFill="1" applyBorder="1" applyAlignment="1">
      <alignment horizontal="center"/>
    </xf>
    <xf numFmtId="2" fontId="11" fillId="2" borderId="22" xfId="13" applyNumberFormat="1" applyFont="1" applyFill="1" applyBorder="1" applyAlignment="1">
      <alignment horizontal="center"/>
    </xf>
    <xf numFmtId="0" fontId="7" fillId="2" borderId="15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7" fillId="0" borderId="4" xfId="13" applyFont="1" applyFill="1" applyBorder="1" applyAlignment="1">
      <alignment horizontal="center"/>
    </xf>
    <xf numFmtId="0" fontId="7" fillId="0" borderId="18" xfId="13" applyFont="1" applyFill="1" applyBorder="1" applyAlignment="1">
      <alignment horizontal="center"/>
    </xf>
    <xf numFmtId="0" fontId="10" fillId="2" borderId="11" xfId="3" applyFont="1" applyFill="1" applyBorder="1" applyAlignment="1">
      <alignment horizontal="left"/>
    </xf>
    <xf numFmtId="0" fontId="10" fillId="2" borderId="12" xfId="3" applyFont="1" applyFill="1" applyBorder="1" applyAlignment="1">
      <alignment horizontal="left"/>
    </xf>
    <xf numFmtId="0" fontId="10" fillId="2" borderId="29" xfId="3" applyFont="1" applyFill="1" applyBorder="1" applyAlignment="1">
      <alignment horizontal="left"/>
    </xf>
    <xf numFmtId="0" fontId="10" fillId="2" borderId="0" xfId="3" applyFont="1" applyFill="1" applyBorder="1" applyAlignment="1">
      <alignment horizontal="left"/>
    </xf>
    <xf numFmtId="0" fontId="8" fillId="2" borderId="29" xfId="3" applyFont="1" applyFill="1" applyBorder="1" applyAlignment="1">
      <alignment horizontal="left"/>
    </xf>
    <xf numFmtId="0" fontId="8" fillId="2" borderId="0" xfId="3" applyFont="1" applyFill="1" applyBorder="1" applyAlignment="1">
      <alignment horizontal="left"/>
    </xf>
    <xf numFmtId="0" fontId="10" fillId="2" borderId="17" xfId="3" applyFont="1" applyFill="1" applyBorder="1" applyAlignment="1">
      <alignment horizontal="left"/>
    </xf>
    <xf numFmtId="0" fontId="10" fillId="2" borderId="1" xfId="3" applyFont="1" applyFill="1" applyBorder="1" applyAlignment="1">
      <alignment horizontal="left"/>
    </xf>
    <xf numFmtId="0" fontId="8" fillId="2" borderId="17" xfId="3" applyFont="1" applyFill="1" applyBorder="1" applyAlignment="1">
      <alignment horizontal="left"/>
    </xf>
    <xf numFmtId="0" fontId="8" fillId="2" borderId="1" xfId="3" applyFont="1" applyFill="1" applyBorder="1" applyAlignment="1">
      <alignment horizontal="left"/>
    </xf>
    <xf numFmtId="0" fontId="10" fillId="2" borderId="30" xfId="3" applyFont="1" applyFill="1" applyBorder="1" applyAlignment="1">
      <alignment horizontal="left"/>
    </xf>
    <xf numFmtId="0" fontId="7" fillId="2" borderId="31" xfId="0" applyFont="1" applyFill="1" applyBorder="1" applyAlignment="1"/>
    <xf numFmtId="2" fontId="7" fillId="2" borderId="5" xfId="0" applyNumberFormat="1" applyFont="1" applyFill="1" applyBorder="1" applyAlignment="1"/>
    <xf numFmtId="2" fontId="7" fillId="2" borderId="6" xfId="0" applyNumberFormat="1" applyFont="1" applyFill="1" applyBorder="1" applyAlignment="1"/>
    <xf numFmtId="2" fontId="7" fillId="2" borderId="7" xfId="0" applyNumberFormat="1" applyFont="1" applyFill="1" applyBorder="1" applyAlignment="1"/>
    <xf numFmtId="2" fontId="7" fillId="2" borderId="32" xfId="0" applyNumberFormat="1" applyFont="1" applyFill="1" applyBorder="1" applyAlignment="1"/>
    <xf numFmtId="165" fontId="7" fillId="2" borderId="6" xfId="0" applyNumberFormat="1" applyFont="1" applyFill="1" applyBorder="1" applyAlignment="1"/>
    <xf numFmtId="166" fontId="7" fillId="2" borderId="7" xfId="0" applyNumberFormat="1" applyFont="1" applyFill="1" applyBorder="1" applyAlignment="1"/>
    <xf numFmtId="0" fontId="8" fillId="4" borderId="17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0" fontId="7" fillId="4" borderId="22" xfId="3" applyFont="1" applyFill="1" applyBorder="1" applyAlignment="1">
      <alignment horizontal="center"/>
    </xf>
    <xf numFmtId="0" fontId="7" fillId="4" borderId="0" xfId="3" applyFont="1" applyFill="1" applyBorder="1" applyAlignment="1">
      <alignment horizontal="center"/>
    </xf>
    <xf numFmtId="0" fontId="7" fillId="4" borderId="3" xfId="13" applyFont="1" applyFill="1" applyBorder="1" applyAlignment="1">
      <alignment horizontal="center"/>
    </xf>
    <xf numFmtId="1" fontId="9" fillId="4" borderId="0" xfId="14" applyNumberFormat="1" applyFont="1" applyFill="1" applyBorder="1" applyAlignment="1"/>
    <xf numFmtId="2" fontId="7" fillId="4" borderId="23" xfId="13" applyNumberFormat="1" applyFont="1" applyFill="1" applyBorder="1" applyAlignment="1"/>
    <xf numFmtId="0" fontId="7" fillId="4" borderId="23" xfId="13" applyFont="1" applyFill="1" applyBorder="1" applyAlignment="1">
      <alignment horizontal="center"/>
    </xf>
    <xf numFmtId="0" fontId="7" fillId="4" borderId="22" xfId="3" applyNumberFormat="1" applyFont="1" applyFill="1" applyBorder="1" applyAlignment="1"/>
    <xf numFmtId="1" fontId="7" fillId="4" borderId="24" xfId="3" applyNumberFormat="1" applyFont="1" applyFill="1" applyBorder="1" applyAlignment="1"/>
    <xf numFmtId="0" fontId="7" fillId="4" borderId="25" xfId="3" applyNumberFormat="1" applyFont="1" applyFill="1" applyBorder="1" applyAlignment="1">
      <alignment horizontal="right"/>
    </xf>
    <xf numFmtId="2" fontId="11" fillId="4" borderId="22" xfId="13" applyNumberFormat="1" applyFont="1" applyFill="1" applyBorder="1" applyAlignment="1">
      <alignment horizontal="center"/>
    </xf>
    <xf numFmtId="0" fontId="7" fillId="4" borderId="23" xfId="13" quotePrefix="1" applyFont="1" applyFill="1" applyBorder="1" applyAlignment="1">
      <alignment horizontal="center"/>
    </xf>
    <xf numFmtId="0" fontId="7" fillId="4" borderId="0" xfId="0" applyFont="1" applyFill="1" applyBorder="1" applyAlignment="1"/>
    <xf numFmtId="0" fontId="7" fillId="4" borderId="15" xfId="3" applyFont="1" applyFill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7" fillId="4" borderId="4" xfId="13" applyFont="1" applyFill="1" applyBorder="1" applyAlignment="1">
      <alignment horizontal="center"/>
    </xf>
    <xf numFmtId="0" fontId="7" fillId="4" borderId="26" xfId="0" applyFont="1" applyFill="1" applyBorder="1" applyAlignment="1"/>
    <xf numFmtId="1" fontId="9" fillId="4" borderId="26" xfId="14" applyNumberFormat="1" applyFont="1" applyFill="1" applyBorder="1" applyAlignment="1"/>
    <xf numFmtId="2" fontId="7" fillId="4" borderId="18" xfId="13" applyNumberFormat="1" applyFont="1" applyFill="1" applyBorder="1" applyAlignment="1"/>
    <xf numFmtId="0" fontId="7" fillId="4" borderId="18" xfId="13" applyFont="1" applyFill="1" applyBorder="1" applyAlignment="1">
      <alignment horizontal="center"/>
    </xf>
    <xf numFmtId="0" fontId="7" fillId="4" borderId="15" xfId="3" applyNumberFormat="1" applyFont="1" applyFill="1" applyBorder="1" applyAlignment="1"/>
    <xf numFmtId="1" fontId="7" fillId="4" borderId="27" xfId="3" applyNumberFormat="1" applyFont="1" applyFill="1" applyBorder="1" applyAlignment="1"/>
    <xf numFmtId="0" fontId="7" fillId="4" borderId="28" xfId="3" applyNumberFormat="1" applyFont="1" applyFill="1" applyBorder="1" applyAlignment="1">
      <alignment horizontal="right"/>
    </xf>
    <xf numFmtId="0" fontId="8" fillId="0" borderId="14" xfId="3" applyFont="1" applyBorder="1" applyAlignment="1">
      <alignment horizontal="center" vertical="center"/>
    </xf>
    <xf numFmtId="0" fontId="8" fillId="0" borderId="18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5" xfId="3" applyFont="1" applyBorder="1" applyAlignment="1">
      <alignment horizontal="center" vertical="center"/>
    </xf>
    <xf numFmtId="0" fontId="8" fillId="0" borderId="20" xfId="3" applyFont="1" applyBorder="1" applyAlignment="1">
      <alignment horizontal="center" vertical="center"/>
    </xf>
    <xf numFmtId="0" fontId="8" fillId="0" borderId="27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9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4" borderId="11" xfId="3" applyFont="1" applyFill="1" applyBorder="1" applyAlignment="1">
      <alignment horizontal="center" vertical="center"/>
    </xf>
    <xf numFmtId="0" fontId="8" fillId="4" borderId="12" xfId="3" applyFont="1" applyFill="1" applyBorder="1" applyAlignment="1">
      <alignment horizontal="center" vertical="center"/>
    </xf>
    <xf numFmtId="0" fontId="8" fillId="4" borderId="13" xfId="3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0" fontId="8" fillId="4" borderId="18" xfId="3" applyFont="1" applyFill="1" applyBorder="1" applyAlignment="1">
      <alignment horizontal="center" vertical="center"/>
    </xf>
  </cellXfs>
  <cellStyles count="93"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6 2" xfId="14"/>
    <cellStyle name="Normal 3" xfId="7"/>
    <cellStyle name="Normal 3 2" xfId="8"/>
    <cellStyle name="Normal 3 3" xfId="9"/>
    <cellStyle name="Normal 3 4" xfId="10"/>
    <cellStyle name="Normal 3 5" xfId="1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3"/>
  <sheetViews>
    <sheetView tabSelected="1" zoomScale="60" zoomScaleNormal="60" workbookViewId="0">
      <selection activeCell="N48" sqref="N48"/>
    </sheetView>
  </sheetViews>
  <sheetFormatPr defaultColWidth="10.875" defaultRowHeight="15" x14ac:dyDescent="0.2"/>
  <cols>
    <col min="1" max="1" width="5.625" style="1" customWidth="1"/>
    <col min="2" max="3" width="17.875" style="1" customWidth="1"/>
    <col min="4" max="4" width="10.875" style="1"/>
    <col min="5" max="5" width="15.875" style="1" bestFit="1" customWidth="1"/>
    <col min="6" max="6" width="11.625" style="1" bestFit="1" customWidth="1"/>
    <col min="7" max="7" width="14" style="1" bestFit="1" customWidth="1"/>
    <col min="8" max="8" width="9.375" style="1" customWidth="1"/>
    <col min="9" max="9" width="15.875" style="1" bestFit="1" customWidth="1"/>
    <col min="10" max="10" width="11.625" style="1" bestFit="1" customWidth="1"/>
    <col min="11" max="11" width="14" style="1" bestFit="1" customWidth="1"/>
    <col min="12" max="12" width="9.375" style="1" customWidth="1"/>
    <col min="13" max="13" width="15.875" style="1" bestFit="1" customWidth="1"/>
    <col min="14" max="14" width="11.625" style="1" bestFit="1" customWidth="1"/>
    <col min="15" max="15" width="14" style="1" bestFit="1" customWidth="1"/>
    <col min="16" max="16384" width="10.875" style="1"/>
  </cols>
  <sheetData>
    <row r="2" spans="1:15" ht="57.95" customHeight="1" thickBot="1" x14ac:dyDescent="0.25">
      <c r="B2" s="124" t="s">
        <v>63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5" ht="15.75" x14ac:dyDescent="0.2">
      <c r="B3" s="118" t="s">
        <v>34</v>
      </c>
      <c r="C3" s="125" t="s">
        <v>35</v>
      </c>
      <c r="D3" s="122" t="s">
        <v>36</v>
      </c>
      <c r="E3" s="127" t="s">
        <v>37</v>
      </c>
      <c r="F3" s="128"/>
      <c r="G3" s="129"/>
      <c r="H3" s="130" t="s">
        <v>36</v>
      </c>
      <c r="I3" s="127" t="s">
        <v>38</v>
      </c>
      <c r="J3" s="128"/>
      <c r="K3" s="129"/>
      <c r="L3" s="130" t="s">
        <v>36</v>
      </c>
      <c r="M3" s="127" t="s">
        <v>39</v>
      </c>
      <c r="N3" s="128"/>
      <c r="O3" s="129"/>
    </row>
    <row r="4" spans="1:15" ht="16.5" thickBot="1" x14ac:dyDescent="0.25">
      <c r="B4" s="119"/>
      <c r="C4" s="126"/>
      <c r="D4" s="123" t="s">
        <v>36</v>
      </c>
      <c r="E4" s="88" t="s">
        <v>40</v>
      </c>
      <c r="F4" s="89" t="s">
        <v>41</v>
      </c>
      <c r="G4" s="90" t="s">
        <v>42</v>
      </c>
      <c r="H4" s="131" t="s">
        <v>36</v>
      </c>
      <c r="I4" s="88" t="s">
        <v>40</v>
      </c>
      <c r="J4" s="89" t="s">
        <v>41</v>
      </c>
      <c r="K4" s="90" t="s">
        <v>42</v>
      </c>
      <c r="L4" s="131" t="s">
        <v>36</v>
      </c>
      <c r="M4" s="88" t="s">
        <v>40</v>
      </c>
      <c r="N4" s="89" t="s">
        <v>41</v>
      </c>
      <c r="O4" s="90" t="s">
        <v>42</v>
      </c>
    </row>
    <row r="5" spans="1:15" x14ac:dyDescent="0.2">
      <c r="A5" s="1" t="str">
        <f t="shared" ref="A5:A15" si="0">IF(B5=B51,"","xxx")</f>
        <v/>
      </c>
      <c r="B5" s="52" t="s">
        <v>4</v>
      </c>
      <c r="C5" s="53" t="s">
        <v>3</v>
      </c>
      <c r="D5" s="54" t="s">
        <v>43</v>
      </c>
      <c r="E5" s="5">
        <v>941</v>
      </c>
      <c r="F5" s="6">
        <v>1</v>
      </c>
      <c r="G5" s="7">
        <f t="shared" ref="G5:G34" si="1">F5/E5*100</f>
        <v>0.10626992561105207</v>
      </c>
      <c r="H5" s="55" t="s">
        <v>44</v>
      </c>
      <c r="I5" s="8">
        <v>2529</v>
      </c>
      <c r="J5" s="9">
        <v>10</v>
      </c>
      <c r="K5" s="7">
        <f>J5/I5*100</f>
        <v>0.39541320680110714</v>
      </c>
      <c r="L5" s="55">
        <v>3</v>
      </c>
      <c r="M5" s="10" t="s">
        <v>2</v>
      </c>
      <c r="N5" s="11" t="s">
        <v>2</v>
      </c>
      <c r="O5" s="12"/>
    </row>
    <row r="6" spans="1:15" x14ac:dyDescent="0.2">
      <c r="A6" s="1" t="str">
        <f t="shared" si="0"/>
        <v/>
      </c>
      <c r="B6" s="56" t="s">
        <v>5</v>
      </c>
      <c r="C6" s="57" t="s">
        <v>3</v>
      </c>
      <c r="D6" s="58" t="s">
        <v>43</v>
      </c>
      <c r="E6" s="13">
        <v>4556</v>
      </c>
      <c r="F6" s="13">
        <v>16</v>
      </c>
      <c r="G6" s="14">
        <f t="shared" si="1"/>
        <v>0.35118525021949076</v>
      </c>
      <c r="H6" s="59" t="s">
        <v>44</v>
      </c>
      <c r="I6" s="15">
        <v>12047</v>
      </c>
      <c r="J6" s="16">
        <v>16</v>
      </c>
      <c r="K6" s="14">
        <f t="shared" ref="K6:K34" si="2">J6/I6*100</f>
        <v>0.13281314850170167</v>
      </c>
      <c r="L6" s="59">
        <v>3</v>
      </c>
      <c r="M6" s="17">
        <v>5212</v>
      </c>
      <c r="N6" s="16">
        <v>16</v>
      </c>
      <c r="O6" s="14">
        <f t="shared" ref="O6:O34" si="3">N6/M6*100</f>
        <v>0.30698388334612431</v>
      </c>
    </row>
    <row r="7" spans="1:15" x14ac:dyDescent="0.2">
      <c r="A7" s="1" t="str">
        <f t="shared" si="0"/>
        <v/>
      </c>
      <c r="B7" s="56" t="s">
        <v>6</v>
      </c>
      <c r="C7" s="57" t="s">
        <v>3</v>
      </c>
      <c r="D7" s="58" t="s">
        <v>43</v>
      </c>
      <c r="E7" s="13">
        <v>974</v>
      </c>
      <c r="F7" s="13">
        <v>12</v>
      </c>
      <c r="G7" s="14">
        <f t="shared" si="1"/>
        <v>1.2320328542094456</v>
      </c>
      <c r="H7" s="60" t="s">
        <v>44</v>
      </c>
      <c r="I7" s="15">
        <v>5821</v>
      </c>
      <c r="J7" s="16">
        <v>61</v>
      </c>
      <c r="K7" s="14">
        <f t="shared" si="2"/>
        <v>1.0479299089503522</v>
      </c>
      <c r="L7" s="59">
        <v>3</v>
      </c>
      <c r="M7" s="17">
        <v>2561</v>
      </c>
      <c r="N7" s="16">
        <v>16</v>
      </c>
      <c r="O7" s="14">
        <f t="shared" si="3"/>
        <v>0.62475595470519329</v>
      </c>
    </row>
    <row r="8" spans="1:15" x14ac:dyDescent="0.2">
      <c r="A8" s="1" t="str">
        <f t="shared" si="0"/>
        <v/>
      </c>
      <c r="B8" s="61" t="s">
        <v>7</v>
      </c>
      <c r="C8" s="62" t="s">
        <v>3</v>
      </c>
      <c r="D8" s="58" t="s">
        <v>43</v>
      </c>
      <c r="E8" s="13">
        <v>2423</v>
      </c>
      <c r="F8" s="13">
        <v>54</v>
      </c>
      <c r="G8" s="14">
        <f t="shared" si="1"/>
        <v>2.2286421791167972</v>
      </c>
      <c r="H8" s="59" t="s">
        <v>44</v>
      </c>
      <c r="I8" s="15">
        <v>6931</v>
      </c>
      <c r="J8" s="16">
        <v>56</v>
      </c>
      <c r="K8" s="14">
        <f t="shared" si="2"/>
        <v>0.80796421872745638</v>
      </c>
      <c r="L8" s="59">
        <v>3</v>
      </c>
      <c r="M8" s="17">
        <v>10914</v>
      </c>
      <c r="N8" s="16">
        <v>121</v>
      </c>
      <c r="O8" s="14">
        <f t="shared" si="3"/>
        <v>1.1086677661718893</v>
      </c>
    </row>
    <row r="9" spans="1:15" x14ac:dyDescent="0.2">
      <c r="A9" s="1" t="str">
        <f t="shared" si="0"/>
        <v/>
      </c>
      <c r="B9" s="61" t="s">
        <v>8</v>
      </c>
      <c r="C9" s="62" t="s">
        <v>3</v>
      </c>
      <c r="D9" s="58" t="s">
        <v>43</v>
      </c>
      <c r="E9" s="13">
        <v>2869</v>
      </c>
      <c r="F9" s="13">
        <v>34</v>
      </c>
      <c r="G9" s="14">
        <f t="shared" si="1"/>
        <v>1.1850819100731962</v>
      </c>
      <c r="H9" s="60" t="s">
        <v>44</v>
      </c>
      <c r="I9" s="15">
        <v>3447</v>
      </c>
      <c r="J9" s="16">
        <v>20</v>
      </c>
      <c r="K9" s="14">
        <f t="shared" si="2"/>
        <v>0.5802146794313896</v>
      </c>
      <c r="L9" s="59">
        <v>3</v>
      </c>
      <c r="M9" s="17">
        <v>2213</v>
      </c>
      <c r="N9" s="16">
        <v>16</v>
      </c>
      <c r="O9" s="14">
        <f t="shared" si="3"/>
        <v>0.7230004518752825</v>
      </c>
    </row>
    <row r="10" spans="1:15" x14ac:dyDescent="0.2">
      <c r="A10" s="1" t="str">
        <f t="shared" si="0"/>
        <v/>
      </c>
      <c r="B10" s="61" t="s">
        <v>9</v>
      </c>
      <c r="C10" s="62" t="s">
        <v>45</v>
      </c>
      <c r="D10" s="58" t="s">
        <v>43</v>
      </c>
      <c r="E10" s="13">
        <v>2462</v>
      </c>
      <c r="F10" s="13">
        <v>17</v>
      </c>
      <c r="G10" s="14">
        <f t="shared" si="1"/>
        <v>0.69049553208773351</v>
      </c>
      <c r="H10" s="59" t="s">
        <v>44</v>
      </c>
      <c r="I10" s="15">
        <v>5139</v>
      </c>
      <c r="J10" s="16">
        <v>38</v>
      </c>
      <c r="K10" s="14">
        <f t="shared" si="2"/>
        <v>0.73944347149250822</v>
      </c>
      <c r="L10" s="59">
        <v>3</v>
      </c>
      <c r="M10" s="17">
        <v>4497</v>
      </c>
      <c r="N10" s="16">
        <v>27</v>
      </c>
      <c r="O10" s="14">
        <f t="shared" si="3"/>
        <v>0.60040026684456305</v>
      </c>
    </row>
    <row r="11" spans="1:15" x14ac:dyDescent="0.2">
      <c r="A11" s="1" t="str">
        <f t="shared" si="0"/>
        <v/>
      </c>
      <c r="B11" s="61" t="s">
        <v>10</v>
      </c>
      <c r="C11" s="62" t="s">
        <v>45</v>
      </c>
      <c r="D11" s="58" t="s">
        <v>43</v>
      </c>
      <c r="E11" s="13">
        <v>2028</v>
      </c>
      <c r="F11" s="13">
        <v>33</v>
      </c>
      <c r="G11" s="14">
        <f t="shared" si="1"/>
        <v>1.6272189349112427</v>
      </c>
      <c r="H11" s="60" t="s">
        <v>44</v>
      </c>
      <c r="I11" s="15">
        <v>3542</v>
      </c>
      <c r="J11" s="16">
        <v>44</v>
      </c>
      <c r="K11" s="14">
        <f t="shared" si="2"/>
        <v>1.2422360248447204</v>
      </c>
      <c r="L11" s="59">
        <v>3</v>
      </c>
      <c r="M11" s="17">
        <v>3040</v>
      </c>
      <c r="N11" s="16">
        <v>15</v>
      </c>
      <c r="O11" s="14">
        <f t="shared" si="3"/>
        <v>0.49342105263157893</v>
      </c>
    </row>
    <row r="12" spans="1:15" x14ac:dyDescent="0.2">
      <c r="A12" s="1" t="str">
        <f t="shared" si="0"/>
        <v/>
      </c>
      <c r="B12" s="61" t="s">
        <v>11</v>
      </c>
      <c r="C12" s="62" t="s">
        <v>45</v>
      </c>
      <c r="D12" s="58" t="s">
        <v>43</v>
      </c>
      <c r="E12" s="13">
        <v>1650</v>
      </c>
      <c r="F12" s="13">
        <v>16</v>
      </c>
      <c r="G12" s="14">
        <f t="shared" si="1"/>
        <v>0.96969696969696972</v>
      </c>
      <c r="H12" s="59" t="s">
        <v>44</v>
      </c>
      <c r="I12" s="15">
        <v>7196</v>
      </c>
      <c r="J12" s="16">
        <v>45</v>
      </c>
      <c r="K12" s="14">
        <f t="shared" si="2"/>
        <v>0.62534741523068371</v>
      </c>
      <c r="L12" s="59">
        <v>3</v>
      </c>
      <c r="M12" s="17">
        <v>3604</v>
      </c>
      <c r="N12" s="16">
        <v>33</v>
      </c>
      <c r="O12" s="14">
        <f t="shared" si="3"/>
        <v>0.9156492785793563</v>
      </c>
    </row>
    <row r="13" spans="1:15" x14ac:dyDescent="0.2">
      <c r="A13" s="1" t="str">
        <f t="shared" si="0"/>
        <v/>
      </c>
      <c r="B13" s="61" t="s">
        <v>12</v>
      </c>
      <c r="C13" s="62" t="s">
        <v>45</v>
      </c>
      <c r="D13" s="58" t="s">
        <v>43</v>
      </c>
      <c r="E13" s="13">
        <v>3383</v>
      </c>
      <c r="F13" s="13">
        <v>28</v>
      </c>
      <c r="G13" s="14">
        <f t="shared" si="1"/>
        <v>0.82766775051729236</v>
      </c>
      <c r="H13" s="60" t="s">
        <v>44</v>
      </c>
      <c r="I13" s="15">
        <v>2746</v>
      </c>
      <c r="J13" s="16">
        <v>8</v>
      </c>
      <c r="K13" s="14">
        <f t="shared" si="2"/>
        <v>0.29133284777858703</v>
      </c>
      <c r="L13" s="59">
        <v>3</v>
      </c>
      <c r="M13" s="17">
        <v>1264</v>
      </c>
      <c r="N13" s="16">
        <v>8</v>
      </c>
      <c r="O13" s="14">
        <f t="shared" si="3"/>
        <v>0.63291139240506333</v>
      </c>
    </row>
    <row r="14" spans="1:15" x14ac:dyDescent="0.2">
      <c r="A14" s="1" t="str">
        <f t="shared" si="0"/>
        <v/>
      </c>
      <c r="B14" s="63" t="s">
        <v>13</v>
      </c>
      <c r="C14" s="64" t="s">
        <v>45</v>
      </c>
      <c r="D14" s="58" t="s">
        <v>43</v>
      </c>
      <c r="E14" s="13">
        <v>1601</v>
      </c>
      <c r="F14" s="18">
        <v>22</v>
      </c>
      <c r="G14" s="14">
        <f t="shared" si="1"/>
        <v>1.3741411617738912</v>
      </c>
      <c r="H14" s="59" t="s">
        <v>44</v>
      </c>
      <c r="I14" s="15">
        <v>3301</v>
      </c>
      <c r="J14" s="19">
        <v>37</v>
      </c>
      <c r="K14" s="14">
        <f t="shared" si="2"/>
        <v>1.1208724628900333</v>
      </c>
      <c r="L14" s="59">
        <v>3</v>
      </c>
      <c r="M14" s="17" t="s">
        <v>2</v>
      </c>
      <c r="N14" s="20" t="s">
        <v>2</v>
      </c>
      <c r="O14" s="21"/>
    </row>
    <row r="15" spans="1:15" x14ac:dyDescent="0.2">
      <c r="A15" s="1" t="str">
        <f t="shared" si="0"/>
        <v/>
      </c>
      <c r="B15" s="91" t="s">
        <v>15</v>
      </c>
      <c r="C15" s="92" t="s">
        <v>0</v>
      </c>
      <c r="D15" s="93" t="s">
        <v>43</v>
      </c>
      <c r="E15" s="94">
        <v>2673</v>
      </c>
      <c r="F15" s="94">
        <v>31</v>
      </c>
      <c r="G15" s="95">
        <f t="shared" si="1"/>
        <v>1.1597456041900485</v>
      </c>
      <c r="H15" s="96" t="s">
        <v>44</v>
      </c>
      <c r="I15" s="97">
        <v>3630</v>
      </c>
      <c r="J15" s="98">
        <v>32</v>
      </c>
      <c r="K15" s="95">
        <f t="shared" si="2"/>
        <v>0.88154269972451782</v>
      </c>
      <c r="L15" s="96">
        <v>3</v>
      </c>
      <c r="M15" s="99">
        <v>1887</v>
      </c>
      <c r="N15" s="98">
        <v>28</v>
      </c>
      <c r="O15" s="95">
        <f t="shared" si="3"/>
        <v>1.483836777954425</v>
      </c>
    </row>
    <row r="16" spans="1:15" x14ac:dyDescent="0.2">
      <c r="A16" s="1" t="str">
        <f t="shared" ref="A16:A34" si="4">IF(B16=B62,"","xxx")</f>
        <v/>
      </c>
      <c r="B16" s="100" t="s">
        <v>16</v>
      </c>
      <c r="C16" s="92" t="s">
        <v>0</v>
      </c>
      <c r="D16" s="93" t="s">
        <v>43</v>
      </c>
      <c r="E16" s="94">
        <v>1630</v>
      </c>
      <c r="F16" s="94">
        <v>23</v>
      </c>
      <c r="G16" s="95">
        <f t="shared" si="1"/>
        <v>1.4110429447852761</v>
      </c>
      <c r="H16" s="101" t="s">
        <v>44</v>
      </c>
      <c r="I16" s="97">
        <v>4509</v>
      </c>
      <c r="J16" s="98">
        <v>23</v>
      </c>
      <c r="K16" s="95">
        <f t="shared" si="2"/>
        <v>0.51009092925260591</v>
      </c>
      <c r="L16" s="96">
        <v>3</v>
      </c>
      <c r="M16" s="99">
        <v>897</v>
      </c>
      <c r="N16" s="98">
        <v>6</v>
      </c>
      <c r="O16" s="95">
        <f t="shared" si="3"/>
        <v>0.66889632107023411</v>
      </c>
    </row>
    <row r="17" spans="1:15" x14ac:dyDescent="0.2">
      <c r="A17" s="1" t="str">
        <f t="shared" si="4"/>
        <v/>
      </c>
      <c r="B17" s="91" t="s">
        <v>19</v>
      </c>
      <c r="C17" s="92" t="s">
        <v>0</v>
      </c>
      <c r="D17" s="93" t="s">
        <v>43</v>
      </c>
      <c r="E17" s="94">
        <v>3093</v>
      </c>
      <c r="F17" s="94">
        <v>29</v>
      </c>
      <c r="G17" s="95">
        <f t="shared" si="1"/>
        <v>0.93760103459424504</v>
      </c>
      <c r="H17" s="96" t="s">
        <v>44</v>
      </c>
      <c r="I17" s="97">
        <v>5241</v>
      </c>
      <c r="J17" s="98">
        <v>13</v>
      </c>
      <c r="K17" s="95">
        <f t="shared" si="2"/>
        <v>0.24804426636138144</v>
      </c>
      <c r="L17" s="96">
        <v>3</v>
      </c>
      <c r="M17" s="99">
        <v>1997</v>
      </c>
      <c r="N17" s="98">
        <v>11</v>
      </c>
      <c r="O17" s="95">
        <f t="shared" si="3"/>
        <v>0.55082623935903863</v>
      </c>
    </row>
    <row r="18" spans="1:15" x14ac:dyDescent="0.2">
      <c r="A18" s="1" t="str">
        <f t="shared" si="4"/>
        <v/>
      </c>
      <c r="B18" s="91" t="s">
        <v>20</v>
      </c>
      <c r="C18" s="92" t="s">
        <v>0</v>
      </c>
      <c r="D18" s="93" t="s">
        <v>43</v>
      </c>
      <c r="E18" s="94">
        <v>3370</v>
      </c>
      <c r="F18" s="94">
        <v>18</v>
      </c>
      <c r="G18" s="95">
        <f t="shared" si="1"/>
        <v>0.53412462908011871</v>
      </c>
      <c r="H18" s="101" t="s">
        <v>44</v>
      </c>
      <c r="I18" s="97">
        <v>6478</v>
      </c>
      <c r="J18" s="98">
        <v>9</v>
      </c>
      <c r="K18" s="95">
        <f t="shared" si="2"/>
        <v>0.13893176906452609</v>
      </c>
      <c r="L18" s="96">
        <v>3</v>
      </c>
      <c r="M18" s="99">
        <v>4513</v>
      </c>
      <c r="N18" s="98">
        <v>17</v>
      </c>
      <c r="O18" s="95">
        <f t="shared" si="3"/>
        <v>0.37668956348327054</v>
      </c>
    </row>
    <row r="19" spans="1:15" x14ac:dyDescent="0.2">
      <c r="A19" s="1" t="str">
        <f t="shared" si="4"/>
        <v/>
      </c>
      <c r="B19" s="91" t="s">
        <v>23</v>
      </c>
      <c r="C19" s="92" t="s">
        <v>0</v>
      </c>
      <c r="D19" s="93" t="s">
        <v>43</v>
      </c>
      <c r="E19" s="94">
        <v>1877</v>
      </c>
      <c r="F19" s="94">
        <v>18</v>
      </c>
      <c r="G19" s="95">
        <f t="shared" si="1"/>
        <v>0.9589770911028237</v>
      </c>
      <c r="H19" s="96" t="s">
        <v>44</v>
      </c>
      <c r="I19" s="97">
        <v>1553</v>
      </c>
      <c r="J19" s="98">
        <v>2</v>
      </c>
      <c r="K19" s="95">
        <f t="shared" si="2"/>
        <v>0.12878300064391501</v>
      </c>
      <c r="L19" s="96">
        <v>3</v>
      </c>
      <c r="M19" s="99">
        <v>930</v>
      </c>
      <c r="N19" s="98">
        <v>3</v>
      </c>
      <c r="O19" s="95">
        <f t="shared" si="3"/>
        <v>0.32258064516129031</v>
      </c>
    </row>
    <row r="20" spans="1:15" x14ac:dyDescent="0.2">
      <c r="A20" s="1" t="str">
        <f t="shared" si="4"/>
        <v/>
      </c>
      <c r="B20" s="91" t="s">
        <v>25</v>
      </c>
      <c r="C20" s="92" t="s">
        <v>0</v>
      </c>
      <c r="D20" s="93" t="s">
        <v>43</v>
      </c>
      <c r="E20" s="94">
        <v>3871</v>
      </c>
      <c r="F20" s="94">
        <v>21</v>
      </c>
      <c r="G20" s="95">
        <f t="shared" si="1"/>
        <v>0.54249547920433994</v>
      </c>
      <c r="H20" s="96" t="s">
        <v>44</v>
      </c>
      <c r="I20" s="97">
        <v>7123</v>
      </c>
      <c r="J20" s="98">
        <v>6</v>
      </c>
      <c r="K20" s="95">
        <f t="shared" si="2"/>
        <v>8.4234170995367119E-2</v>
      </c>
      <c r="L20" s="96">
        <v>3</v>
      </c>
      <c r="M20" s="99">
        <v>3535</v>
      </c>
      <c r="N20" s="98">
        <v>12</v>
      </c>
      <c r="O20" s="95">
        <f t="shared" si="3"/>
        <v>0.33946251768033947</v>
      </c>
    </row>
    <row r="21" spans="1:15" x14ac:dyDescent="0.2">
      <c r="A21" s="1" t="str">
        <f t="shared" si="4"/>
        <v/>
      </c>
      <c r="B21" s="91" t="s">
        <v>27</v>
      </c>
      <c r="C21" s="92" t="s">
        <v>0</v>
      </c>
      <c r="D21" s="93" t="s">
        <v>43</v>
      </c>
      <c r="E21" s="94">
        <v>3295</v>
      </c>
      <c r="F21" s="94">
        <v>50</v>
      </c>
      <c r="G21" s="95">
        <f t="shared" si="1"/>
        <v>1.5174506828528074</v>
      </c>
      <c r="H21" s="96" t="s">
        <v>44</v>
      </c>
      <c r="I21" s="97">
        <v>4708</v>
      </c>
      <c r="J21" s="98">
        <v>43</v>
      </c>
      <c r="K21" s="95">
        <f t="shared" si="2"/>
        <v>0.91333899745114699</v>
      </c>
      <c r="L21" s="96">
        <v>3</v>
      </c>
      <c r="M21" s="99">
        <v>2260</v>
      </c>
      <c r="N21" s="98">
        <v>40</v>
      </c>
      <c r="O21" s="95">
        <f t="shared" si="3"/>
        <v>1.7699115044247788</v>
      </c>
    </row>
    <row r="22" spans="1:15" x14ac:dyDescent="0.2">
      <c r="A22" s="1" t="str">
        <f t="shared" si="4"/>
        <v/>
      </c>
      <c r="B22" s="91" t="s">
        <v>28</v>
      </c>
      <c r="C22" s="92" t="s">
        <v>0</v>
      </c>
      <c r="D22" s="93" t="s">
        <v>43</v>
      </c>
      <c r="E22" s="94">
        <v>3571</v>
      </c>
      <c r="F22" s="94">
        <v>26</v>
      </c>
      <c r="G22" s="95">
        <f t="shared" si="1"/>
        <v>0.72808737048445815</v>
      </c>
      <c r="H22" s="101" t="s">
        <v>44</v>
      </c>
      <c r="I22" s="97">
        <v>10311</v>
      </c>
      <c r="J22" s="98">
        <v>36</v>
      </c>
      <c r="K22" s="95">
        <f t="shared" si="2"/>
        <v>0.34914169333721268</v>
      </c>
      <c r="L22" s="96">
        <v>3</v>
      </c>
      <c r="M22" s="99">
        <v>4879</v>
      </c>
      <c r="N22" s="98">
        <v>29</v>
      </c>
      <c r="O22" s="95">
        <f t="shared" si="3"/>
        <v>0.59438409510145529</v>
      </c>
    </row>
    <row r="23" spans="1:15" x14ac:dyDescent="0.2">
      <c r="A23" s="1" t="str">
        <f t="shared" si="4"/>
        <v/>
      </c>
      <c r="B23" s="91" t="s">
        <v>29</v>
      </c>
      <c r="C23" s="92" t="s">
        <v>0</v>
      </c>
      <c r="D23" s="93" t="s">
        <v>43</v>
      </c>
      <c r="E23" s="94">
        <v>3920</v>
      </c>
      <c r="F23" s="94">
        <v>51</v>
      </c>
      <c r="G23" s="95">
        <f t="shared" si="1"/>
        <v>1.3010204081632653</v>
      </c>
      <c r="H23" s="96" t="s">
        <v>44</v>
      </c>
      <c r="I23" s="97">
        <v>8967</v>
      </c>
      <c r="J23" s="98">
        <v>75</v>
      </c>
      <c r="K23" s="95">
        <f t="shared" si="2"/>
        <v>0.83640013382402145</v>
      </c>
      <c r="L23" s="96">
        <v>3</v>
      </c>
      <c r="M23" s="99">
        <v>4218</v>
      </c>
      <c r="N23" s="98">
        <v>33</v>
      </c>
      <c r="O23" s="95">
        <f t="shared" si="3"/>
        <v>0.78236130867709808</v>
      </c>
    </row>
    <row r="24" spans="1:15" x14ac:dyDescent="0.2">
      <c r="A24" s="1" t="str">
        <f t="shared" si="4"/>
        <v/>
      </c>
      <c r="B24" s="91" t="s">
        <v>31</v>
      </c>
      <c r="C24" s="92" t="s">
        <v>0</v>
      </c>
      <c r="D24" s="93" t="s">
        <v>43</v>
      </c>
      <c r="E24" s="94">
        <v>3705</v>
      </c>
      <c r="F24" s="94">
        <v>37</v>
      </c>
      <c r="G24" s="95">
        <f t="shared" si="1"/>
        <v>0.99865047233468285</v>
      </c>
      <c r="H24" s="96" t="s">
        <v>44</v>
      </c>
      <c r="I24" s="97">
        <v>6221</v>
      </c>
      <c r="J24" s="98">
        <v>48</v>
      </c>
      <c r="K24" s="95">
        <f t="shared" si="2"/>
        <v>0.77158013181160578</v>
      </c>
      <c r="L24" s="96">
        <v>3</v>
      </c>
      <c r="M24" s="99">
        <v>4484</v>
      </c>
      <c r="N24" s="98">
        <v>47</v>
      </c>
      <c r="O24" s="95">
        <f t="shared" si="3"/>
        <v>1.0481712756467441</v>
      </c>
    </row>
    <row r="25" spans="1:15" x14ac:dyDescent="0.2">
      <c r="A25" s="1" t="str">
        <f t="shared" si="4"/>
        <v/>
      </c>
      <c r="B25" s="91" t="s">
        <v>14</v>
      </c>
      <c r="C25" s="92" t="s">
        <v>1</v>
      </c>
      <c r="D25" s="93" t="s">
        <v>43</v>
      </c>
      <c r="E25" s="94">
        <v>2722</v>
      </c>
      <c r="F25" s="94">
        <v>33</v>
      </c>
      <c r="G25" s="95">
        <f t="shared" si="1"/>
        <v>1.2123438648052902</v>
      </c>
      <c r="H25" s="101" t="s">
        <v>44</v>
      </c>
      <c r="I25" s="97">
        <v>3275</v>
      </c>
      <c r="J25" s="98">
        <v>6</v>
      </c>
      <c r="K25" s="95">
        <f t="shared" si="2"/>
        <v>0.18320610687022901</v>
      </c>
      <c r="L25" s="96">
        <v>3</v>
      </c>
      <c r="M25" s="99">
        <v>1295</v>
      </c>
      <c r="N25" s="98">
        <v>18</v>
      </c>
      <c r="O25" s="95">
        <f t="shared" si="3"/>
        <v>1.3899613899613898</v>
      </c>
    </row>
    <row r="26" spans="1:15" x14ac:dyDescent="0.2">
      <c r="A26" s="1" t="str">
        <f t="shared" si="4"/>
        <v/>
      </c>
      <c r="B26" s="100" t="s">
        <v>17</v>
      </c>
      <c r="C26" s="92" t="s">
        <v>1</v>
      </c>
      <c r="D26" s="93" t="s">
        <v>43</v>
      </c>
      <c r="E26" s="94">
        <v>3424</v>
      </c>
      <c r="F26" s="94">
        <v>18</v>
      </c>
      <c r="G26" s="95">
        <f t="shared" si="1"/>
        <v>0.52570093457943923</v>
      </c>
      <c r="H26" s="96" t="s">
        <v>44</v>
      </c>
      <c r="I26" s="97">
        <v>9078</v>
      </c>
      <c r="J26" s="98">
        <v>54</v>
      </c>
      <c r="K26" s="95">
        <f t="shared" si="2"/>
        <v>0.59484467944481167</v>
      </c>
      <c r="L26" s="96">
        <v>3</v>
      </c>
      <c r="M26" s="99">
        <v>1897</v>
      </c>
      <c r="N26" s="98">
        <v>26</v>
      </c>
      <c r="O26" s="95">
        <f t="shared" si="3"/>
        <v>1.3705851344227729</v>
      </c>
    </row>
    <row r="27" spans="1:15" x14ac:dyDescent="0.2">
      <c r="A27" s="1" t="str">
        <f t="shared" si="4"/>
        <v/>
      </c>
      <c r="B27" s="91" t="s">
        <v>18</v>
      </c>
      <c r="C27" s="92" t="s">
        <v>1</v>
      </c>
      <c r="D27" s="93" t="s">
        <v>43</v>
      </c>
      <c r="E27" s="94">
        <v>3216</v>
      </c>
      <c r="F27" s="94">
        <v>38</v>
      </c>
      <c r="G27" s="95">
        <f t="shared" si="1"/>
        <v>1.1815920398009949</v>
      </c>
      <c r="H27" s="101" t="s">
        <v>44</v>
      </c>
      <c r="I27" s="97">
        <v>3614</v>
      </c>
      <c r="J27" s="98">
        <v>13</v>
      </c>
      <c r="K27" s="95">
        <f t="shared" si="2"/>
        <v>0.35971223021582738</v>
      </c>
      <c r="L27" s="96">
        <v>3</v>
      </c>
      <c r="M27" s="99">
        <v>1527</v>
      </c>
      <c r="N27" s="98">
        <v>24</v>
      </c>
      <c r="O27" s="95">
        <f>N27/M27*100</f>
        <v>1.5717092337917484</v>
      </c>
    </row>
    <row r="28" spans="1:15" x14ac:dyDescent="0.2">
      <c r="A28" s="1" t="str">
        <f t="shared" si="4"/>
        <v/>
      </c>
      <c r="B28" s="91" t="s">
        <v>21</v>
      </c>
      <c r="C28" s="92" t="s">
        <v>1</v>
      </c>
      <c r="D28" s="93" t="s">
        <v>43</v>
      </c>
      <c r="E28" s="94">
        <v>3261</v>
      </c>
      <c r="F28" s="94">
        <v>47</v>
      </c>
      <c r="G28" s="95">
        <f t="shared" si="1"/>
        <v>1.4412756823060411</v>
      </c>
      <c r="H28" s="96" t="s">
        <v>44</v>
      </c>
      <c r="I28" s="97">
        <v>10049</v>
      </c>
      <c r="J28" s="98">
        <v>30</v>
      </c>
      <c r="K28" s="95">
        <f t="shared" si="2"/>
        <v>0.2985371678774007</v>
      </c>
      <c r="L28" s="96">
        <v>3</v>
      </c>
      <c r="M28" s="99">
        <v>3179</v>
      </c>
      <c r="N28" s="98">
        <v>72</v>
      </c>
      <c r="O28" s="95">
        <f t="shared" si="3"/>
        <v>2.2648631645171435</v>
      </c>
    </row>
    <row r="29" spans="1:15" x14ac:dyDescent="0.2">
      <c r="A29" s="1" t="str">
        <f t="shared" si="4"/>
        <v/>
      </c>
      <c r="B29" s="91" t="s">
        <v>22</v>
      </c>
      <c r="C29" s="92" t="s">
        <v>1</v>
      </c>
      <c r="D29" s="93" t="s">
        <v>43</v>
      </c>
      <c r="E29" s="94">
        <v>6124</v>
      </c>
      <c r="F29" s="94">
        <v>87</v>
      </c>
      <c r="G29" s="95">
        <f t="shared" si="1"/>
        <v>1.4206401045068584</v>
      </c>
      <c r="H29" s="101" t="s">
        <v>44</v>
      </c>
      <c r="I29" s="97">
        <v>8244</v>
      </c>
      <c r="J29" s="98">
        <v>25</v>
      </c>
      <c r="K29" s="95">
        <f t="shared" si="2"/>
        <v>0.30325084910237748</v>
      </c>
      <c r="L29" s="96">
        <v>3</v>
      </c>
      <c r="M29" s="99">
        <v>4117</v>
      </c>
      <c r="N29" s="98">
        <v>62</v>
      </c>
      <c r="O29" s="95">
        <f t="shared" si="3"/>
        <v>1.5059509351469518</v>
      </c>
    </row>
    <row r="30" spans="1:15" x14ac:dyDescent="0.2">
      <c r="A30" s="1" t="str">
        <f t="shared" si="4"/>
        <v/>
      </c>
      <c r="B30" s="91" t="s">
        <v>24</v>
      </c>
      <c r="C30" s="92" t="s">
        <v>1</v>
      </c>
      <c r="D30" s="93" t="s">
        <v>43</v>
      </c>
      <c r="E30" s="94">
        <v>3177</v>
      </c>
      <c r="F30" s="94">
        <v>45</v>
      </c>
      <c r="G30" s="95">
        <f t="shared" si="1"/>
        <v>1.41643059490085</v>
      </c>
      <c r="H30" s="101" t="s">
        <v>44</v>
      </c>
      <c r="I30" s="97">
        <v>8288</v>
      </c>
      <c r="J30" s="98">
        <v>36</v>
      </c>
      <c r="K30" s="95">
        <f t="shared" si="2"/>
        <v>0.43436293436293438</v>
      </c>
      <c r="L30" s="96">
        <v>3</v>
      </c>
      <c r="M30" s="99">
        <v>4210</v>
      </c>
      <c r="N30" s="98">
        <v>77</v>
      </c>
      <c r="O30" s="95">
        <f t="shared" si="3"/>
        <v>1.8289786223277908</v>
      </c>
    </row>
    <row r="31" spans="1:15" x14ac:dyDescent="0.2">
      <c r="A31" s="1" t="str">
        <f t="shared" si="4"/>
        <v/>
      </c>
      <c r="B31" s="91" t="s">
        <v>26</v>
      </c>
      <c r="C31" s="92" t="s">
        <v>1</v>
      </c>
      <c r="D31" s="93" t="s">
        <v>43</v>
      </c>
      <c r="E31" s="94">
        <v>4398</v>
      </c>
      <c r="F31" s="102">
        <v>98</v>
      </c>
      <c r="G31" s="95">
        <f t="shared" si="1"/>
        <v>2.2282855843565255</v>
      </c>
      <c r="H31" s="101" t="s">
        <v>44</v>
      </c>
      <c r="I31" s="97">
        <v>7123</v>
      </c>
      <c r="J31" s="98">
        <v>29</v>
      </c>
      <c r="K31" s="95">
        <f t="shared" si="2"/>
        <v>0.40713182647760776</v>
      </c>
      <c r="L31" s="96">
        <v>3</v>
      </c>
      <c r="M31" s="99">
        <v>3444</v>
      </c>
      <c r="N31" s="98">
        <v>65</v>
      </c>
      <c r="O31" s="95">
        <f t="shared" si="3"/>
        <v>1.8873403019744484</v>
      </c>
    </row>
    <row r="32" spans="1:15" x14ac:dyDescent="0.2">
      <c r="A32" s="1" t="str">
        <f t="shared" si="4"/>
        <v/>
      </c>
      <c r="B32" s="91" t="s">
        <v>30</v>
      </c>
      <c r="C32" s="92" t="s">
        <v>1</v>
      </c>
      <c r="D32" s="93" t="s">
        <v>43</v>
      </c>
      <c r="E32" s="94">
        <v>3285</v>
      </c>
      <c r="F32" s="94">
        <v>61</v>
      </c>
      <c r="G32" s="95">
        <f t="shared" si="1"/>
        <v>1.8569254185692541</v>
      </c>
      <c r="H32" s="101" t="s">
        <v>44</v>
      </c>
      <c r="I32" s="97">
        <v>11023</v>
      </c>
      <c r="J32" s="98">
        <v>43</v>
      </c>
      <c r="K32" s="95">
        <f t="shared" si="2"/>
        <v>0.39009344098702714</v>
      </c>
      <c r="L32" s="96">
        <v>3</v>
      </c>
      <c r="M32" s="99">
        <v>9505</v>
      </c>
      <c r="N32" s="98">
        <v>104</v>
      </c>
      <c r="O32" s="95">
        <f t="shared" si="3"/>
        <v>1.0941609679116255</v>
      </c>
    </row>
    <row r="33" spans="1:15" x14ac:dyDescent="0.2">
      <c r="A33" s="1" t="str">
        <f t="shared" si="4"/>
        <v/>
      </c>
      <c r="B33" s="91" t="s">
        <v>32</v>
      </c>
      <c r="C33" s="92" t="s">
        <v>1</v>
      </c>
      <c r="D33" s="93" t="s">
        <v>43</v>
      </c>
      <c r="E33" s="94">
        <v>3887</v>
      </c>
      <c r="F33" s="94">
        <v>62</v>
      </c>
      <c r="G33" s="95">
        <f t="shared" si="1"/>
        <v>1.595060457936712</v>
      </c>
      <c r="H33" s="101" t="s">
        <v>44</v>
      </c>
      <c r="I33" s="97">
        <v>10249</v>
      </c>
      <c r="J33" s="98">
        <v>35</v>
      </c>
      <c r="K33" s="95">
        <f t="shared" si="2"/>
        <v>0.34149673138842818</v>
      </c>
      <c r="L33" s="96">
        <v>3</v>
      </c>
      <c r="M33" s="99">
        <v>7375</v>
      </c>
      <c r="N33" s="98">
        <v>140</v>
      </c>
      <c r="O33" s="95">
        <f t="shared" si="3"/>
        <v>1.8983050847457625</v>
      </c>
    </row>
    <row r="34" spans="1:15" ht="15.75" thickBot="1" x14ac:dyDescent="0.25">
      <c r="A34" s="1" t="str">
        <f t="shared" si="4"/>
        <v/>
      </c>
      <c r="B34" s="103" t="s">
        <v>33</v>
      </c>
      <c r="C34" s="104" t="s">
        <v>1</v>
      </c>
      <c r="D34" s="105" t="s">
        <v>43</v>
      </c>
      <c r="E34" s="106">
        <v>3812</v>
      </c>
      <c r="F34" s="107">
        <v>22</v>
      </c>
      <c r="G34" s="108">
        <f t="shared" si="1"/>
        <v>0.57712486883525704</v>
      </c>
      <c r="H34" s="109" t="s">
        <v>44</v>
      </c>
      <c r="I34" s="110">
        <v>8390</v>
      </c>
      <c r="J34" s="111">
        <v>28</v>
      </c>
      <c r="K34" s="108">
        <f t="shared" si="2"/>
        <v>0.33373063170441003</v>
      </c>
      <c r="L34" s="109">
        <v>3</v>
      </c>
      <c r="M34" s="112">
        <v>4275</v>
      </c>
      <c r="N34" s="111">
        <v>73</v>
      </c>
      <c r="O34" s="108">
        <f t="shared" si="3"/>
        <v>1.7076023391812867</v>
      </c>
    </row>
    <row r="35" spans="1:15" ht="15.75" x14ac:dyDescent="0.25">
      <c r="B35" s="70" t="s">
        <v>46</v>
      </c>
      <c r="C35" s="71"/>
      <c r="D35" s="27"/>
      <c r="E35" s="28">
        <f>AVERAGE(E5:E34)</f>
        <v>3039.9333333333334</v>
      </c>
      <c r="F35" s="29">
        <f>AVERAGE(F5:F34)</f>
        <v>34.93333333333333</v>
      </c>
      <c r="G35" s="30">
        <f>AVERAGE(G5:G34)</f>
        <v>1.1379002578535464</v>
      </c>
      <c r="H35" s="27"/>
      <c r="I35" s="28">
        <f t="shared" ref="I35:O35" si="5">AVERAGE(I5:I34)</f>
        <v>6359.1</v>
      </c>
      <c r="J35" s="29">
        <f t="shared" si="5"/>
        <v>30.7</v>
      </c>
      <c r="K35" s="30">
        <f t="shared" si="5"/>
        <v>0.51640072585152974</v>
      </c>
      <c r="L35" s="27"/>
      <c r="M35" s="28">
        <f t="shared" si="5"/>
        <v>3704.6071428571427</v>
      </c>
      <c r="N35" s="29">
        <f t="shared" si="5"/>
        <v>40.678571428571431</v>
      </c>
      <c r="O35" s="30">
        <f t="shared" si="5"/>
        <v>1.0665131238963801</v>
      </c>
    </row>
    <row r="36" spans="1:15" ht="15.75" x14ac:dyDescent="0.25">
      <c r="B36" s="72" t="s">
        <v>47</v>
      </c>
      <c r="C36" s="73"/>
      <c r="D36" s="31"/>
      <c r="E36" s="32">
        <f>STDEV(E5:E34)</f>
        <v>1110.732654550616</v>
      </c>
      <c r="F36" s="33">
        <f>STDEV(F5:F34)</f>
        <v>21.690508544511822</v>
      </c>
      <c r="G36" s="34">
        <f>STDEV(G5:G34)</f>
        <v>0.51156986554174522</v>
      </c>
      <c r="H36" s="31"/>
      <c r="I36" s="32">
        <f t="shared" ref="I36:O36" si="6">STDEV(I5:I34)</f>
        <v>2856.0367928423061</v>
      </c>
      <c r="J36" s="33">
        <f t="shared" si="6"/>
        <v>18.321176742812654</v>
      </c>
      <c r="K36" s="34">
        <f t="shared" si="6"/>
        <v>0.31671894165839759</v>
      </c>
      <c r="L36" s="31"/>
      <c r="M36" s="32">
        <f t="shared" si="6"/>
        <v>2385.6334097830318</v>
      </c>
      <c r="N36" s="33">
        <f t="shared" si="6"/>
        <v>35.905280300244883</v>
      </c>
      <c r="O36" s="34">
        <f t="shared" si="6"/>
        <v>0.57873797248857217</v>
      </c>
    </row>
    <row r="37" spans="1:15" ht="15.75" x14ac:dyDescent="0.25">
      <c r="B37" s="74" t="s">
        <v>48</v>
      </c>
      <c r="C37" s="75"/>
      <c r="D37" s="31"/>
      <c r="E37" s="32">
        <f>E36/SQRT(30)</f>
        <v>202.79111008498853</v>
      </c>
      <c r="F37" s="33">
        <f t="shared" ref="F37:G37" si="7">F36/SQRT(30)</f>
        <v>3.9601269378625577</v>
      </c>
      <c r="G37" s="34">
        <f t="shared" si="7"/>
        <v>9.3399451699032882E-2</v>
      </c>
      <c r="H37" s="31"/>
      <c r="I37" s="32">
        <f>I36/SQRT(30)</f>
        <v>521.43859216814678</v>
      </c>
      <c r="J37" s="33">
        <f t="shared" ref="J37:K37" si="8">J36/SQRT(30)</f>
        <v>3.3449739273591717</v>
      </c>
      <c r="K37" s="34">
        <f t="shared" si="8"/>
        <v>5.7824702911822339E-2</v>
      </c>
      <c r="L37" s="31"/>
      <c r="M37" s="32">
        <f>M36/SQRT(30)</f>
        <v>435.55507749204406</v>
      </c>
      <c r="N37" s="33">
        <f t="shared" ref="N37:O37" si="9">N36/SQRT(30)</f>
        <v>6.5553773179966619</v>
      </c>
      <c r="O37" s="34">
        <f t="shared" si="9"/>
        <v>0.10566261413893174</v>
      </c>
    </row>
    <row r="38" spans="1:15" ht="15.75" x14ac:dyDescent="0.25">
      <c r="B38" s="72" t="s">
        <v>49</v>
      </c>
      <c r="C38" s="73"/>
      <c r="D38" s="31"/>
      <c r="E38" s="35">
        <f>MIN(E5:E34)</f>
        <v>941</v>
      </c>
      <c r="F38" s="36">
        <f>MIN(F5:F34)</f>
        <v>1</v>
      </c>
      <c r="G38" s="34">
        <f>MIN(G5:G34)</f>
        <v>0.10626992561105207</v>
      </c>
      <c r="H38" s="31"/>
      <c r="I38" s="35">
        <f t="shared" ref="I38:O38" si="10">MIN(I5:I34)</f>
        <v>1553</v>
      </c>
      <c r="J38" s="36">
        <f t="shared" si="10"/>
        <v>2</v>
      </c>
      <c r="K38" s="34">
        <f t="shared" si="10"/>
        <v>8.4234170995367119E-2</v>
      </c>
      <c r="L38" s="31"/>
      <c r="M38" s="35">
        <f t="shared" si="10"/>
        <v>897</v>
      </c>
      <c r="N38" s="36">
        <f t="shared" si="10"/>
        <v>3</v>
      </c>
      <c r="O38" s="34">
        <f t="shared" si="10"/>
        <v>0.30698388334612431</v>
      </c>
    </row>
    <row r="39" spans="1:15" ht="15.75" x14ac:dyDescent="0.25">
      <c r="B39" s="72" t="s">
        <v>50</v>
      </c>
      <c r="C39" s="73"/>
      <c r="D39" s="31"/>
      <c r="E39" s="35">
        <f>MAX(E5:E34)</f>
        <v>6124</v>
      </c>
      <c r="F39" s="36">
        <f>MAX(F5:F34)</f>
        <v>98</v>
      </c>
      <c r="G39" s="34">
        <f>MAX(G5:G34)</f>
        <v>2.2286421791167972</v>
      </c>
      <c r="H39" s="31"/>
      <c r="I39" s="35">
        <f t="shared" ref="I39:O39" si="11">MAX(I5:I34)</f>
        <v>12047</v>
      </c>
      <c r="J39" s="36">
        <f t="shared" si="11"/>
        <v>75</v>
      </c>
      <c r="K39" s="34">
        <f t="shared" si="11"/>
        <v>1.2422360248447204</v>
      </c>
      <c r="L39" s="31"/>
      <c r="M39" s="35">
        <f t="shared" si="11"/>
        <v>10914</v>
      </c>
      <c r="N39" s="36">
        <f t="shared" si="11"/>
        <v>140</v>
      </c>
      <c r="O39" s="34">
        <f t="shared" si="11"/>
        <v>2.2648631645171435</v>
      </c>
    </row>
    <row r="40" spans="1:15" ht="16.5" thickBot="1" x14ac:dyDescent="0.3">
      <c r="B40" s="76" t="s">
        <v>51</v>
      </c>
      <c r="C40" s="77"/>
      <c r="D40" s="37"/>
      <c r="E40" s="38">
        <f>MEDIAN(E5:E34)</f>
        <v>3238.5</v>
      </c>
      <c r="F40" s="39">
        <f>MEDIAN(F5:F34)</f>
        <v>30</v>
      </c>
      <c r="G40" s="40">
        <f>MEDIAN(G5:G34)</f>
        <v>1.1833369749370957</v>
      </c>
      <c r="H40" s="37"/>
      <c r="I40" s="38">
        <f t="shared" ref="I40:O40" si="12">MEDIAN(I5:I34)</f>
        <v>6349.5</v>
      </c>
      <c r="J40" s="39">
        <f t="shared" si="12"/>
        <v>31</v>
      </c>
      <c r="K40" s="40">
        <f t="shared" si="12"/>
        <v>0.40127251663935748</v>
      </c>
      <c r="L40" s="37"/>
      <c r="M40" s="38">
        <f t="shared" si="12"/>
        <v>3489.5</v>
      </c>
      <c r="N40" s="39">
        <f t="shared" si="12"/>
        <v>27.5</v>
      </c>
      <c r="O40" s="40">
        <f t="shared" si="12"/>
        <v>0.98191027711305012</v>
      </c>
    </row>
    <row r="41" spans="1:15" ht="15.75" x14ac:dyDescent="0.25">
      <c r="B41" s="70" t="s">
        <v>52</v>
      </c>
      <c r="C41" s="71"/>
      <c r="D41" s="27"/>
      <c r="E41" s="41">
        <f>AVERAGE(E15:E24)</f>
        <v>3100.5</v>
      </c>
      <c r="F41" s="29">
        <f>AVERAGE(F15:F24)</f>
        <v>30.4</v>
      </c>
      <c r="G41" s="30">
        <f>AVERAGE(G15:G24)</f>
        <v>1.0089195716792068</v>
      </c>
      <c r="H41" s="27"/>
      <c r="I41" s="41">
        <f>AVERAGE(I15:I24)</f>
        <v>5874.1</v>
      </c>
      <c r="J41" s="29">
        <f t="shared" ref="J41:N41" si="13">AVERAGE(J15:J24)</f>
        <v>28.7</v>
      </c>
      <c r="K41" s="30">
        <f t="shared" si="13"/>
        <v>0.48620877924663014</v>
      </c>
      <c r="L41" s="27"/>
      <c r="M41" s="41">
        <f t="shared" si="13"/>
        <v>2960</v>
      </c>
      <c r="N41" s="29">
        <f t="shared" si="13"/>
        <v>22.6</v>
      </c>
      <c r="O41" s="30">
        <f>AVERAGE(O15:O24)</f>
        <v>0.79371202485586745</v>
      </c>
    </row>
    <row r="42" spans="1:15" ht="15.75" x14ac:dyDescent="0.25">
      <c r="B42" s="72" t="s">
        <v>53</v>
      </c>
      <c r="C42" s="73"/>
      <c r="D42" s="31"/>
      <c r="E42" s="42">
        <f>STDEV(E15:E24)</f>
        <v>803.09377479290117</v>
      </c>
      <c r="F42" s="33">
        <f>STDEV(F15:F24)</f>
        <v>12.130768959779735</v>
      </c>
      <c r="G42" s="34">
        <f>STDEV(G15:G24)</f>
        <v>0.342849647201101</v>
      </c>
      <c r="H42" s="31"/>
      <c r="I42" s="42">
        <f>STDEV(I15:I24)</f>
        <v>2552.3168320392961</v>
      </c>
      <c r="J42" s="33">
        <f t="shared" ref="J42:O42" si="14">STDEV(J15:J24)</f>
        <v>22.803752127908933</v>
      </c>
      <c r="K42" s="34">
        <f t="shared" si="14"/>
        <v>0.33810223613006896</v>
      </c>
      <c r="L42" s="31"/>
      <c r="M42" s="42">
        <f t="shared" si="14"/>
        <v>1537.519719837404</v>
      </c>
      <c r="N42" s="33">
        <f t="shared" si="14"/>
        <v>14.960689229518211</v>
      </c>
      <c r="O42" s="34">
        <f t="shared" si="14"/>
        <v>0.4956068290602344</v>
      </c>
    </row>
    <row r="43" spans="1:15" ht="16.5" thickBot="1" x14ac:dyDescent="0.3">
      <c r="B43" s="74" t="s">
        <v>54</v>
      </c>
      <c r="C43" s="75"/>
      <c r="D43" s="37"/>
      <c r="E43" s="42">
        <f t="shared" ref="E43:G43" si="15">E42/SQRT(10)</f>
        <v>253.96055030478868</v>
      </c>
      <c r="F43" s="33">
        <f t="shared" si="15"/>
        <v>3.8360859682175463</v>
      </c>
      <c r="G43" s="34">
        <f t="shared" si="15"/>
        <v>0.1084185780140652</v>
      </c>
      <c r="H43" s="37"/>
      <c r="I43" s="42">
        <f>I42/SQRT(10)</f>
        <v>807.11344996295952</v>
      </c>
      <c r="J43" s="33">
        <f t="shared" ref="J43:K43" si="16">J42/SQRT(10)</f>
        <v>7.2111795922103559</v>
      </c>
      <c r="K43" s="34">
        <f t="shared" si="16"/>
        <v>0.10691731481670913</v>
      </c>
      <c r="L43" s="37"/>
      <c r="M43" s="42">
        <f t="shared" ref="M43:O43" si="17">M42/SQRT(10)</f>
        <v>486.20642621101678</v>
      </c>
      <c r="N43" s="33">
        <f t="shared" si="17"/>
        <v>4.7309853331227121</v>
      </c>
      <c r="O43" s="34">
        <f t="shared" si="17"/>
        <v>0.15672464037640679</v>
      </c>
    </row>
    <row r="44" spans="1:15" ht="15.75" x14ac:dyDescent="0.25">
      <c r="B44" s="70" t="s">
        <v>55</v>
      </c>
      <c r="C44" s="71"/>
      <c r="D44" s="27"/>
      <c r="E44" s="41">
        <f>AVERAGE(E25:E34)</f>
        <v>3730.6</v>
      </c>
      <c r="F44" s="29">
        <f>AVERAGE(F25:F34)</f>
        <v>51.1</v>
      </c>
      <c r="G44" s="30">
        <f>AVERAGE(G25:G34)</f>
        <v>1.3455379550597224</v>
      </c>
      <c r="H44" s="27"/>
      <c r="I44" s="41">
        <f>AVERAGE(I25:I34)</f>
        <v>7933.3</v>
      </c>
      <c r="J44" s="29">
        <f t="shared" ref="J44:N44" si="18">AVERAGE(J25:J34)</f>
        <v>29.9</v>
      </c>
      <c r="K44" s="30">
        <f t="shared" si="18"/>
        <v>0.36463665984310539</v>
      </c>
      <c r="L44" s="27"/>
      <c r="M44" s="41">
        <f t="shared" si="18"/>
        <v>4082.4</v>
      </c>
      <c r="N44" s="29">
        <f t="shared" si="18"/>
        <v>66.099999999999994</v>
      </c>
      <c r="O44" s="30">
        <f>AVERAGE(O25:O34)</f>
        <v>1.651945717398092</v>
      </c>
    </row>
    <row r="45" spans="1:15" ht="15.75" x14ac:dyDescent="0.25">
      <c r="B45" s="72" t="s">
        <v>56</v>
      </c>
      <c r="C45" s="73"/>
      <c r="D45" s="31"/>
      <c r="E45" s="42">
        <f>STDEV(E25:E34)</f>
        <v>960.70115598510222</v>
      </c>
      <c r="F45" s="33">
        <f>STDEV(F25:F34)</f>
        <v>26.248597846149593</v>
      </c>
      <c r="G45" s="34">
        <f>STDEV(G25:G34)</f>
        <v>0.51962210050500179</v>
      </c>
      <c r="H45" s="31"/>
      <c r="I45" s="42">
        <f>STDEV(I25:I34)</f>
        <v>2627.6067712738995</v>
      </c>
      <c r="J45" s="33">
        <f t="shared" ref="J45:O45" si="19">STDEV(J25:J34)</f>
        <v>13.747322971723944</v>
      </c>
      <c r="K45" s="34">
        <f t="shared" si="19"/>
        <v>0.10691672125884459</v>
      </c>
      <c r="L45" s="31"/>
      <c r="M45" s="42">
        <f t="shared" si="19"/>
        <v>2594.8604415480827</v>
      </c>
      <c r="N45" s="33">
        <f t="shared" si="19"/>
        <v>37.728415462795859</v>
      </c>
      <c r="O45" s="34">
        <f t="shared" si="19"/>
        <v>0.33547402884531102</v>
      </c>
    </row>
    <row r="46" spans="1:15" ht="16.5" thickBot="1" x14ac:dyDescent="0.3">
      <c r="B46" s="78" t="s">
        <v>57</v>
      </c>
      <c r="C46" s="79"/>
      <c r="D46" s="37"/>
      <c r="E46" s="43">
        <f t="shared" ref="E46:G46" si="20">E45/SQRT(10)</f>
        <v>303.8003803669626</v>
      </c>
      <c r="F46" s="44">
        <f t="shared" si="20"/>
        <v>8.300535457962269</v>
      </c>
      <c r="G46" s="40">
        <f t="shared" si="20"/>
        <v>0.16431893601567354</v>
      </c>
      <c r="H46" s="37"/>
      <c r="I46" s="43">
        <f>I45/SQRT(10)</f>
        <v>830.92221925066167</v>
      </c>
      <c r="J46" s="44">
        <f t="shared" ref="J46:K46" si="21">J45/SQRT(10)</f>
        <v>4.3472852320602202</v>
      </c>
      <c r="K46" s="40">
        <f t="shared" si="21"/>
        <v>3.3810035913529386E-2</v>
      </c>
      <c r="L46" s="37"/>
      <c r="M46" s="43">
        <f t="shared" ref="M46:O46" si="22">M45/SQRT(10)</f>
        <v>820.56692055621579</v>
      </c>
      <c r="N46" s="44">
        <f t="shared" si="22"/>
        <v>11.930772537155057</v>
      </c>
      <c r="O46" s="40">
        <f t="shared" si="22"/>
        <v>0.10608620269842095</v>
      </c>
    </row>
    <row r="47" spans="1:15" ht="16.5" thickBot="1" x14ac:dyDescent="0.3">
      <c r="B47" s="80" t="s">
        <v>58</v>
      </c>
      <c r="C47" s="81"/>
      <c r="D47" s="37"/>
      <c r="E47" s="82">
        <f>TTEST(E15:E24,E25:E34,2,2)</f>
        <v>0.12895338068597009</v>
      </c>
      <c r="F47" s="83">
        <f>TTEST(F15:F24,F25:F34,2,2)</f>
        <v>3.618042819237402E-2</v>
      </c>
      <c r="G47" s="84">
        <f>TTEST(G15:G24,G25:G34,2,2)</f>
        <v>0.10446501885469975</v>
      </c>
      <c r="H47" s="37"/>
      <c r="I47" s="85">
        <f>TTEST(I15:I24,I25:I34,2,2)</f>
        <v>9.2362103188988701E-2</v>
      </c>
      <c r="J47" s="83">
        <f t="shared" ref="J47:O47" si="23">TTEST(J15:J24,J25:J34,2,2)</f>
        <v>0.88825698841564837</v>
      </c>
      <c r="K47" s="84">
        <f t="shared" si="23"/>
        <v>0.29260634556849968</v>
      </c>
      <c r="L47" s="37"/>
      <c r="M47" s="82">
        <f t="shared" si="23"/>
        <v>0.25461449634917221</v>
      </c>
      <c r="N47" s="86">
        <f>TTEST(N15:N24,N25:N34,2,2)</f>
        <v>3.2681001454555056E-3</v>
      </c>
      <c r="O47" s="87">
        <f t="shared" si="23"/>
        <v>2.5652393005016382E-4</v>
      </c>
    </row>
    <row r="48" spans="1:15" ht="15.75" thickBot="1" x14ac:dyDescent="0.25"/>
    <row r="49" spans="2:15" ht="17.100000000000001" customHeight="1" x14ac:dyDescent="0.2">
      <c r="B49" s="118" t="s">
        <v>59</v>
      </c>
      <c r="C49" s="120" t="s">
        <v>35</v>
      </c>
      <c r="D49" s="122" t="s">
        <v>36</v>
      </c>
      <c r="E49" s="115" t="s">
        <v>37</v>
      </c>
      <c r="F49" s="116"/>
      <c r="G49" s="117"/>
      <c r="H49" s="113" t="s">
        <v>36</v>
      </c>
      <c r="I49" s="115" t="s">
        <v>38</v>
      </c>
      <c r="J49" s="116"/>
      <c r="K49" s="117"/>
      <c r="L49" s="113" t="s">
        <v>36</v>
      </c>
      <c r="M49" s="115" t="s">
        <v>39</v>
      </c>
      <c r="N49" s="116"/>
      <c r="O49" s="117"/>
    </row>
    <row r="50" spans="2:15" ht="17.100000000000001" customHeight="1" thickBot="1" x14ac:dyDescent="0.25">
      <c r="B50" s="119"/>
      <c r="C50" s="121"/>
      <c r="D50" s="123" t="s">
        <v>36</v>
      </c>
      <c r="E50" s="2" t="s">
        <v>40</v>
      </c>
      <c r="F50" s="3" t="s">
        <v>60</v>
      </c>
      <c r="G50" s="4" t="s">
        <v>61</v>
      </c>
      <c r="H50" s="114" t="s">
        <v>36</v>
      </c>
      <c r="I50" s="2" t="s">
        <v>40</v>
      </c>
      <c r="J50" s="3" t="s">
        <v>60</v>
      </c>
      <c r="K50" s="4" t="s">
        <v>61</v>
      </c>
      <c r="L50" s="114" t="s">
        <v>36</v>
      </c>
      <c r="M50" s="2" t="s">
        <v>40</v>
      </c>
      <c r="N50" s="3" t="s">
        <v>60</v>
      </c>
      <c r="O50" s="4" t="s">
        <v>61</v>
      </c>
    </row>
    <row r="51" spans="2:15" x14ac:dyDescent="0.2">
      <c r="B51" s="52" t="s">
        <v>4</v>
      </c>
      <c r="C51" s="53" t="s">
        <v>3</v>
      </c>
      <c r="D51" s="54" t="s">
        <v>43</v>
      </c>
      <c r="E51" s="5">
        <v>941</v>
      </c>
      <c r="F51" s="11">
        <v>1</v>
      </c>
      <c r="G51" s="7">
        <f t="shared" ref="G51:G80" si="24">F51/E51*100</f>
        <v>0.10626992561105207</v>
      </c>
      <c r="H51" s="55" t="s">
        <v>44</v>
      </c>
      <c r="I51" s="10">
        <v>2529</v>
      </c>
      <c r="J51" s="11">
        <v>13</v>
      </c>
      <c r="K51" s="12">
        <f>J51/I51*100</f>
        <v>0.51403716884143924</v>
      </c>
      <c r="L51" s="55">
        <v>6</v>
      </c>
      <c r="M51" s="10" t="s">
        <v>2</v>
      </c>
      <c r="N51" s="11" t="s">
        <v>2</v>
      </c>
      <c r="O51" s="12"/>
    </row>
    <row r="52" spans="2:15" x14ac:dyDescent="0.2">
      <c r="B52" s="56" t="s">
        <v>5</v>
      </c>
      <c r="C52" s="57" t="s">
        <v>3</v>
      </c>
      <c r="D52" s="58" t="s">
        <v>43</v>
      </c>
      <c r="E52" s="13">
        <v>4556</v>
      </c>
      <c r="F52" s="45">
        <v>25</v>
      </c>
      <c r="G52" s="14">
        <f t="shared" si="24"/>
        <v>0.5487269534679543</v>
      </c>
      <c r="H52" s="59" t="s">
        <v>44</v>
      </c>
      <c r="I52" s="17">
        <v>12047</v>
      </c>
      <c r="J52" s="45">
        <v>62</v>
      </c>
      <c r="K52" s="21">
        <f>J52/I52*100</f>
        <v>0.51465095044409404</v>
      </c>
      <c r="L52" s="59">
        <v>6</v>
      </c>
      <c r="M52" s="17">
        <v>6881</v>
      </c>
      <c r="N52" s="45">
        <v>12</v>
      </c>
      <c r="O52" s="14">
        <f t="shared" ref="O52:O80" si="25">N52/M52*100</f>
        <v>0.17439325679407064</v>
      </c>
    </row>
    <row r="53" spans="2:15" x14ac:dyDescent="0.2">
      <c r="B53" s="56" t="s">
        <v>6</v>
      </c>
      <c r="C53" s="57" t="s">
        <v>3</v>
      </c>
      <c r="D53" s="58" t="s">
        <v>43</v>
      </c>
      <c r="E53" s="13">
        <v>974</v>
      </c>
      <c r="F53" s="45">
        <v>31</v>
      </c>
      <c r="G53" s="14">
        <f t="shared" si="24"/>
        <v>3.1827515400410675</v>
      </c>
      <c r="H53" s="60" t="s">
        <v>44</v>
      </c>
      <c r="I53" s="17">
        <v>5821</v>
      </c>
      <c r="J53" s="45">
        <v>104</v>
      </c>
      <c r="K53" s="21">
        <f>J53/I53*100</f>
        <v>1.7866345988661743</v>
      </c>
      <c r="L53" s="59">
        <v>6</v>
      </c>
      <c r="M53" s="17">
        <v>2527</v>
      </c>
      <c r="N53" s="45">
        <v>40</v>
      </c>
      <c r="O53" s="14">
        <f t="shared" si="25"/>
        <v>1.5829046299960428</v>
      </c>
    </row>
    <row r="54" spans="2:15" x14ac:dyDescent="0.2">
      <c r="B54" s="61" t="s">
        <v>7</v>
      </c>
      <c r="C54" s="62" t="s">
        <v>3</v>
      </c>
      <c r="D54" s="58" t="s">
        <v>43</v>
      </c>
      <c r="E54" s="13">
        <v>2423</v>
      </c>
      <c r="F54" s="45">
        <v>64</v>
      </c>
      <c r="G54" s="14">
        <f t="shared" si="24"/>
        <v>2.6413536937680564</v>
      </c>
      <c r="H54" s="59" t="s">
        <v>44</v>
      </c>
      <c r="I54" s="17">
        <v>6931</v>
      </c>
      <c r="J54" s="45">
        <v>107</v>
      </c>
      <c r="K54" s="21">
        <f>J54/I54*100</f>
        <v>1.5437887750685326</v>
      </c>
      <c r="L54" s="59">
        <v>6</v>
      </c>
      <c r="M54" s="17">
        <v>3307</v>
      </c>
      <c r="N54" s="45">
        <v>41</v>
      </c>
      <c r="O54" s="14">
        <f t="shared" si="25"/>
        <v>1.2397943755669791</v>
      </c>
    </row>
    <row r="55" spans="2:15" x14ac:dyDescent="0.2">
      <c r="B55" s="61" t="s">
        <v>8</v>
      </c>
      <c r="C55" s="62" t="s">
        <v>3</v>
      </c>
      <c r="D55" s="58" t="s">
        <v>43</v>
      </c>
      <c r="E55" s="13">
        <v>2869</v>
      </c>
      <c r="F55" s="45">
        <v>31</v>
      </c>
      <c r="G55" s="14">
        <f t="shared" si="24"/>
        <v>1.0805158591843849</v>
      </c>
      <c r="H55" s="60" t="s">
        <v>44</v>
      </c>
      <c r="I55" s="17">
        <v>3447</v>
      </c>
      <c r="J55" s="45">
        <v>54.580214679431393</v>
      </c>
      <c r="K55" s="21">
        <f>J55/I55*100</f>
        <v>1.5834120881761355</v>
      </c>
      <c r="L55" s="59">
        <v>6</v>
      </c>
      <c r="M55" s="17">
        <v>2572</v>
      </c>
      <c r="N55" s="45">
        <v>37</v>
      </c>
      <c r="O55" s="14">
        <f t="shared" si="25"/>
        <v>1.4385692068429239</v>
      </c>
    </row>
    <row r="56" spans="2:15" x14ac:dyDescent="0.2">
      <c r="B56" s="61" t="s">
        <v>9</v>
      </c>
      <c r="C56" s="62" t="s">
        <v>45</v>
      </c>
      <c r="D56" s="58" t="s">
        <v>43</v>
      </c>
      <c r="E56" s="46" t="s">
        <v>62</v>
      </c>
      <c r="F56" s="45" t="s">
        <v>62</v>
      </c>
      <c r="G56" s="21"/>
      <c r="H56" s="59" t="s">
        <v>44</v>
      </c>
      <c r="I56" s="46" t="s">
        <v>62</v>
      </c>
      <c r="J56" s="45" t="s">
        <v>62</v>
      </c>
      <c r="K56" s="21"/>
      <c r="L56" s="59">
        <v>6</v>
      </c>
      <c r="M56" s="17" t="s">
        <v>2</v>
      </c>
      <c r="N56" s="45" t="s">
        <v>2</v>
      </c>
      <c r="O56" s="21"/>
    </row>
    <row r="57" spans="2:15" x14ac:dyDescent="0.2">
      <c r="B57" s="61" t="s">
        <v>10</v>
      </c>
      <c r="C57" s="62" t="s">
        <v>45</v>
      </c>
      <c r="D57" s="58" t="s">
        <v>43</v>
      </c>
      <c r="E57" s="46" t="s">
        <v>62</v>
      </c>
      <c r="F57" s="45" t="s">
        <v>62</v>
      </c>
      <c r="G57" s="21"/>
      <c r="H57" s="60" t="s">
        <v>44</v>
      </c>
      <c r="I57" s="46" t="s">
        <v>62</v>
      </c>
      <c r="J57" s="45" t="s">
        <v>62</v>
      </c>
      <c r="K57" s="21"/>
      <c r="L57" s="59">
        <v>6</v>
      </c>
      <c r="M57" s="17" t="s">
        <v>2</v>
      </c>
      <c r="N57" s="45" t="s">
        <v>2</v>
      </c>
      <c r="O57" s="21"/>
    </row>
    <row r="58" spans="2:15" x14ac:dyDescent="0.2">
      <c r="B58" s="61" t="s">
        <v>11</v>
      </c>
      <c r="C58" s="62" t="s">
        <v>45</v>
      </c>
      <c r="D58" s="58" t="s">
        <v>43</v>
      </c>
      <c r="E58" s="46" t="s">
        <v>62</v>
      </c>
      <c r="F58" s="45" t="s">
        <v>62</v>
      </c>
      <c r="G58" s="21"/>
      <c r="H58" s="59" t="s">
        <v>44</v>
      </c>
      <c r="I58" s="46" t="s">
        <v>62</v>
      </c>
      <c r="J58" s="45" t="s">
        <v>62</v>
      </c>
      <c r="K58" s="21"/>
      <c r="L58" s="59">
        <v>6</v>
      </c>
      <c r="M58" s="17" t="s">
        <v>2</v>
      </c>
      <c r="N58" s="45" t="s">
        <v>2</v>
      </c>
      <c r="O58" s="21"/>
    </row>
    <row r="59" spans="2:15" x14ac:dyDescent="0.2">
      <c r="B59" s="61" t="s">
        <v>12</v>
      </c>
      <c r="C59" s="62" t="s">
        <v>45</v>
      </c>
      <c r="D59" s="58" t="s">
        <v>43</v>
      </c>
      <c r="E59" s="46" t="s">
        <v>62</v>
      </c>
      <c r="F59" s="45" t="s">
        <v>62</v>
      </c>
      <c r="G59" s="21"/>
      <c r="H59" s="60" t="s">
        <v>44</v>
      </c>
      <c r="I59" s="46" t="s">
        <v>62</v>
      </c>
      <c r="J59" s="45" t="s">
        <v>62</v>
      </c>
      <c r="K59" s="21"/>
      <c r="L59" s="59">
        <v>6</v>
      </c>
      <c r="M59" s="17" t="s">
        <v>2</v>
      </c>
      <c r="N59" s="45" t="s">
        <v>2</v>
      </c>
      <c r="O59" s="21"/>
    </row>
    <row r="60" spans="2:15" x14ac:dyDescent="0.2">
      <c r="B60" s="63" t="s">
        <v>13</v>
      </c>
      <c r="C60" s="64" t="s">
        <v>45</v>
      </c>
      <c r="D60" s="58" t="s">
        <v>43</v>
      </c>
      <c r="E60" s="46" t="s">
        <v>62</v>
      </c>
      <c r="F60" s="45" t="s">
        <v>62</v>
      </c>
      <c r="G60" s="21"/>
      <c r="H60" s="59" t="s">
        <v>44</v>
      </c>
      <c r="I60" s="46" t="s">
        <v>62</v>
      </c>
      <c r="J60" s="45" t="s">
        <v>62</v>
      </c>
      <c r="K60" s="21"/>
      <c r="L60" s="59">
        <v>6</v>
      </c>
      <c r="M60" s="17" t="s">
        <v>2</v>
      </c>
      <c r="N60" s="45" t="s">
        <v>2</v>
      </c>
      <c r="O60" s="21"/>
    </row>
    <row r="61" spans="2:15" x14ac:dyDescent="0.2">
      <c r="B61" s="63" t="s">
        <v>15</v>
      </c>
      <c r="C61" s="64" t="s">
        <v>0</v>
      </c>
      <c r="D61" s="58" t="s">
        <v>43</v>
      </c>
      <c r="E61" s="22">
        <v>2673</v>
      </c>
      <c r="F61" s="20">
        <v>34</v>
      </c>
      <c r="G61" s="14">
        <f t="shared" si="24"/>
        <v>1.2719790497568275</v>
      </c>
      <c r="H61" s="59" t="s">
        <v>44</v>
      </c>
      <c r="I61" s="23">
        <v>3630</v>
      </c>
      <c r="J61" s="20">
        <v>61</v>
      </c>
      <c r="K61" s="21">
        <f t="shared" ref="K61:K80" si="26">J61/I61*100</f>
        <v>1.6804407713498621</v>
      </c>
      <c r="L61" s="59">
        <v>6</v>
      </c>
      <c r="M61" s="23">
        <v>1809</v>
      </c>
      <c r="N61" s="20">
        <v>27</v>
      </c>
      <c r="O61" s="14">
        <f t="shared" si="25"/>
        <v>1.4925373134328357</v>
      </c>
    </row>
    <row r="62" spans="2:15" x14ac:dyDescent="0.2">
      <c r="B62" s="65" t="s">
        <v>16</v>
      </c>
      <c r="C62" s="64" t="s">
        <v>0</v>
      </c>
      <c r="D62" s="58" t="s">
        <v>43</v>
      </c>
      <c r="E62" s="22">
        <v>1630</v>
      </c>
      <c r="F62" s="20">
        <v>23</v>
      </c>
      <c r="G62" s="14">
        <f t="shared" si="24"/>
        <v>1.4110429447852761</v>
      </c>
      <c r="H62" s="60" t="s">
        <v>44</v>
      </c>
      <c r="I62" s="23">
        <v>4509</v>
      </c>
      <c r="J62" s="20">
        <v>40</v>
      </c>
      <c r="K62" s="21">
        <f t="shared" si="26"/>
        <v>0.88711465956974944</v>
      </c>
      <c r="L62" s="59">
        <v>6</v>
      </c>
      <c r="M62" s="23">
        <v>2051</v>
      </c>
      <c r="N62" s="20">
        <v>19</v>
      </c>
      <c r="O62" s="14">
        <f t="shared" si="25"/>
        <v>0.92637737688932231</v>
      </c>
    </row>
    <row r="63" spans="2:15" x14ac:dyDescent="0.2">
      <c r="B63" s="63" t="s">
        <v>19</v>
      </c>
      <c r="C63" s="64" t="s">
        <v>0</v>
      </c>
      <c r="D63" s="58" t="s">
        <v>43</v>
      </c>
      <c r="E63" s="22">
        <v>3093</v>
      </c>
      <c r="F63" s="20">
        <v>23</v>
      </c>
      <c r="G63" s="14">
        <f t="shared" si="24"/>
        <v>0.74361461364371162</v>
      </c>
      <c r="H63" s="59" t="s">
        <v>44</v>
      </c>
      <c r="I63" s="23">
        <v>5241</v>
      </c>
      <c r="J63" s="20">
        <v>49</v>
      </c>
      <c r="K63" s="21">
        <f t="shared" si="26"/>
        <v>0.93493608090059155</v>
      </c>
      <c r="L63" s="59">
        <v>6</v>
      </c>
      <c r="M63" s="23">
        <v>769</v>
      </c>
      <c r="N63" s="20">
        <v>6</v>
      </c>
      <c r="O63" s="14">
        <f t="shared" si="25"/>
        <v>0.78023407022106639</v>
      </c>
    </row>
    <row r="64" spans="2:15" x14ac:dyDescent="0.2">
      <c r="B64" s="63" t="s">
        <v>20</v>
      </c>
      <c r="C64" s="64" t="s">
        <v>0</v>
      </c>
      <c r="D64" s="58" t="s">
        <v>43</v>
      </c>
      <c r="E64" s="22">
        <v>3370</v>
      </c>
      <c r="F64" s="20">
        <v>13</v>
      </c>
      <c r="G64" s="14">
        <f t="shared" si="24"/>
        <v>0.3857566765578635</v>
      </c>
      <c r="H64" s="60" t="s">
        <v>44</v>
      </c>
      <c r="I64" s="23">
        <v>6478</v>
      </c>
      <c r="J64" s="20">
        <v>26</v>
      </c>
      <c r="K64" s="21">
        <f t="shared" si="26"/>
        <v>0.40135844396418652</v>
      </c>
      <c r="L64" s="59">
        <v>6</v>
      </c>
      <c r="M64" s="23">
        <v>2748</v>
      </c>
      <c r="N64" s="20">
        <v>4</v>
      </c>
      <c r="O64" s="14">
        <f t="shared" si="25"/>
        <v>0.14556040756914121</v>
      </c>
    </row>
    <row r="65" spans="2:15" x14ac:dyDescent="0.2">
      <c r="B65" s="63" t="s">
        <v>23</v>
      </c>
      <c r="C65" s="64" t="s">
        <v>0</v>
      </c>
      <c r="D65" s="58" t="s">
        <v>43</v>
      </c>
      <c r="E65" s="22">
        <v>1877</v>
      </c>
      <c r="F65" s="20">
        <v>23</v>
      </c>
      <c r="G65" s="14">
        <f t="shared" si="24"/>
        <v>1.2253596164091636</v>
      </c>
      <c r="H65" s="59" t="s">
        <v>44</v>
      </c>
      <c r="I65" s="23">
        <v>1553</v>
      </c>
      <c r="J65" s="20">
        <v>18</v>
      </c>
      <c r="K65" s="21">
        <f t="shared" si="26"/>
        <v>1.1590470057952349</v>
      </c>
      <c r="L65" s="59">
        <v>6</v>
      </c>
      <c r="M65" s="23">
        <v>450</v>
      </c>
      <c r="N65" s="20">
        <v>3</v>
      </c>
      <c r="O65" s="14">
        <f t="shared" si="25"/>
        <v>0.66666666666666674</v>
      </c>
    </row>
    <row r="66" spans="2:15" x14ac:dyDescent="0.2">
      <c r="B66" s="63" t="s">
        <v>25</v>
      </c>
      <c r="C66" s="64" t="s">
        <v>0</v>
      </c>
      <c r="D66" s="58" t="s">
        <v>43</v>
      </c>
      <c r="E66" s="22">
        <v>3871</v>
      </c>
      <c r="F66" s="20">
        <v>21</v>
      </c>
      <c r="G66" s="14">
        <f t="shared" si="24"/>
        <v>0.54249547920433994</v>
      </c>
      <c r="H66" s="59" t="s">
        <v>44</v>
      </c>
      <c r="I66" s="23">
        <v>7123</v>
      </c>
      <c r="J66" s="20">
        <v>65</v>
      </c>
      <c r="K66" s="21">
        <f t="shared" si="26"/>
        <v>0.91253685244981042</v>
      </c>
      <c r="L66" s="59">
        <v>6</v>
      </c>
      <c r="M66" s="23">
        <v>3329</v>
      </c>
      <c r="N66" s="20">
        <v>14</v>
      </c>
      <c r="O66" s="14">
        <f t="shared" si="25"/>
        <v>0.42054671072394112</v>
      </c>
    </row>
    <row r="67" spans="2:15" x14ac:dyDescent="0.2">
      <c r="B67" s="63" t="s">
        <v>27</v>
      </c>
      <c r="C67" s="64" t="s">
        <v>0</v>
      </c>
      <c r="D67" s="58" t="s">
        <v>43</v>
      </c>
      <c r="E67" s="22">
        <v>3295</v>
      </c>
      <c r="F67" s="20">
        <v>65</v>
      </c>
      <c r="G67" s="14">
        <f t="shared" si="24"/>
        <v>1.9726858877086493</v>
      </c>
      <c r="H67" s="59" t="s">
        <v>44</v>
      </c>
      <c r="I67" s="23">
        <v>4708</v>
      </c>
      <c r="J67" s="20">
        <v>77</v>
      </c>
      <c r="K67" s="21">
        <f t="shared" si="26"/>
        <v>1.6355140186915886</v>
      </c>
      <c r="L67" s="59">
        <v>6</v>
      </c>
      <c r="M67" s="23">
        <v>1052</v>
      </c>
      <c r="N67" s="20">
        <v>16</v>
      </c>
      <c r="O67" s="14">
        <f t="shared" si="25"/>
        <v>1.520912547528517</v>
      </c>
    </row>
    <row r="68" spans="2:15" x14ac:dyDescent="0.2">
      <c r="B68" s="63" t="s">
        <v>28</v>
      </c>
      <c r="C68" s="64" t="s">
        <v>0</v>
      </c>
      <c r="D68" s="58" t="s">
        <v>43</v>
      </c>
      <c r="E68" s="22">
        <v>3571</v>
      </c>
      <c r="F68" s="20">
        <v>36</v>
      </c>
      <c r="G68" s="14">
        <f t="shared" si="24"/>
        <v>1.0081209745169419</v>
      </c>
      <c r="H68" s="60" t="s">
        <v>44</v>
      </c>
      <c r="I68" s="23">
        <v>10311</v>
      </c>
      <c r="J68" s="20">
        <v>121</v>
      </c>
      <c r="K68" s="21">
        <f t="shared" si="26"/>
        <v>1.1735040248278537</v>
      </c>
      <c r="L68" s="59">
        <v>6</v>
      </c>
      <c r="M68" s="23">
        <v>2966</v>
      </c>
      <c r="N68" s="20">
        <v>21</v>
      </c>
      <c r="O68" s="14">
        <f t="shared" si="25"/>
        <v>0.70802427511800403</v>
      </c>
    </row>
    <row r="69" spans="2:15" x14ac:dyDescent="0.2">
      <c r="B69" s="63" t="s">
        <v>29</v>
      </c>
      <c r="C69" s="64" t="s">
        <v>0</v>
      </c>
      <c r="D69" s="58" t="s">
        <v>43</v>
      </c>
      <c r="E69" s="22">
        <v>3920</v>
      </c>
      <c r="F69" s="20">
        <v>93</v>
      </c>
      <c r="G69" s="14">
        <f t="shared" si="24"/>
        <v>2.3724489795918369</v>
      </c>
      <c r="H69" s="59" t="s">
        <v>44</v>
      </c>
      <c r="I69" s="23">
        <v>8967</v>
      </c>
      <c r="J69" s="20">
        <v>169</v>
      </c>
      <c r="K69" s="21">
        <f t="shared" si="26"/>
        <v>1.8846883015501283</v>
      </c>
      <c r="L69" s="59">
        <v>6</v>
      </c>
      <c r="M69" s="23">
        <v>6386</v>
      </c>
      <c r="N69" s="20">
        <v>122</v>
      </c>
      <c r="O69" s="14">
        <f t="shared" si="25"/>
        <v>1.9104290635765737</v>
      </c>
    </row>
    <row r="70" spans="2:15" x14ac:dyDescent="0.2">
      <c r="B70" s="63" t="s">
        <v>31</v>
      </c>
      <c r="C70" s="64" t="s">
        <v>0</v>
      </c>
      <c r="D70" s="58" t="s">
        <v>43</v>
      </c>
      <c r="E70" s="22">
        <v>3705</v>
      </c>
      <c r="F70" s="20">
        <v>22</v>
      </c>
      <c r="G70" s="14">
        <f t="shared" si="24"/>
        <v>0.59379217273954121</v>
      </c>
      <c r="H70" s="59" t="s">
        <v>44</v>
      </c>
      <c r="I70" s="23">
        <v>6221</v>
      </c>
      <c r="J70" s="20">
        <v>109</v>
      </c>
      <c r="K70" s="21">
        <f t="shared" si="26"/>
        <v>1.7521298826555218</v>
      </c>
      <c r="L70" s="59">
        <v>6</v>
      </c>
      <c r="M70" s="23">
        <v>3160</v>
      </c>
      <c r="N70" s="20">
        <v>25</v>
      </c>
      <c r="O70" s="14">
        <f t="shared" si="25"/>
        <v>0.79113924050632911</v>
      </c>
    </row>
    <row r="71" spans="2:15" x14ac:dyDescent="0.2">
      <c r="B71" s="63" t="s">
        <v>14</v>
      </c>
      <c r="C71" s="64" t="s">
        <v>1</v>
      </c>
      <c r="D71" s="58" t="s">
        <v>43</v>
      </c>
      <c r="E71" s="22">
        <v>2722</v>
      </c>
      <c r="F71" s="20">
        <v>30</v>
      </c>
      <c r="G71" s="14">
        <f t="shared" si="24"/>
        <v>1.1021307861866276</v>
      </c>
      <c r="H71" s="60" t="s">
        <v>44</v>
      </c>
      <c r="I71" s="17">
        <v>3275</v>
      </c>
      <c r="J71" s="20">
        <v>50</v>
      </c>
      <c r="K71" s="21">
        <f t="shared" si="26"/>
        <v>1.5267175572519083</v>
      </c>
      <c r="L71" s="59">
        <v>6</v>
      </c>
      <c r="M71" s="17">
        <v>2253</v>
      </c>
      <c r="N71" s="20">
        <v>38</v>
      </c>
      <c r="O71" s="14">
        <f t="shared" si="25"/>
        <v>1.6866400355082114</v>
      </c>
    </row>
    <row r="72" spans="2:15" x14ac:dyDescent="0.2">
      <c r="B72" s="65" t="s">
        <v>17</v>
      </c>
      <c r="C72" s="64" t="s">
        <v>1</v>
      </c>
      <c r="D72" s="58" t="s">
        <v>43</v>
      </c>
      <c r="E72" s="22">
        <v>3424</v>
      </c>
      <c r="F72" s="20">
        <v>19</v>
      </c>
      <c r="G72" s="14">
        <f t="shared" si="24"/>
        <v>0.5549065420560747</v>
      </c>
      <c r="H72" s="59" t="s">
        <v>44</v>
      </c>
      <c r="I72" s="23">
        <v>9078</v>
      </c>
      <c r="J72" s="20">
        <v>115</v>
      </c>
      <c r="K72" s="21">
        <f t="shared" si="26"/>
        <v>1.2667988543732098</v>
      </c>
      <c r="L72" s="59">
        <v>6</v>
      </c>
      <c r="M72" s="23">
        <v>6639</v>
      </c>
      <c r="N72" s="20">
        <v>64</v>
      </c>
      <c r="O72" s="14">
        <f t="shared" si="25"/>
        <v>0.96400060250037656</v>
      </c>
    </row>
    <row r="73" spans="2:15" x14ac:dyDescent="0.2">
      <c r="B73" s="63" t="s">
        <v>18</v>
      </c>
      <c r="C73" s="64" t="s">
        <v>1</v>
      </c>
      <c r="D73" s="58" t="s">
        <v>43</v>
      </c>
      <c r="E73" s="22">
        <v>3216</v>
      </c>
      <c r="F73" s="20">
        <v>33</v>
      </c>
      <c r="G73" s="14">
        <f t="shared" si="24"/>
        <v>1.0261194029850746</v>
      </c>
      <c r="H73" s="60" t="s">
        <v>44</v>
      </c>
      <c r="I73" s="23">
        <v>3614</v>
      </c>
      <c r="J73" s="20">
        <v>56</v>
      </c>
      <c r="K73" s="21">
        <f t="shared" si="26"/>
        <v>1.549529607083564</v>
      </c>
      <c r="L73" s="59">
        <v>6</v>
      </c>
      <c r="M73" s="23">
        <v>2099</v>
      </c>
      <c r="N73" s="20">
        <v>9</v>
      </c>
      <c r="O73" s="14">
        <f t="shared" si="25"/>
        <v>0.42877560743211052</v>
      </c>
    </row>
    <row r="74" spans="2:15" x14ac:dyDescent="0.2">
      <c r="B74" s="63" t="s">
        <v>21</v>
      </c>
      <c r="C74" s="64" t="s">
        <v>1</v>
      </c>
      <c r="D74" s="58" t="s">
        <v>43</v>
      </c>
      <c r="E74" s="22">
        <v>3261</v>
      </c>
      <c r="F74" s="20">
        <v>47</v>
      </c>
      <c r="G74" s="14">
        <f t="shared" si="24"/>
        <v>1.4412756823060411</v>
      </c>
      <c r="H74" s="59" t="s">
        <v>44</v>
      </c>
      <c r="I74" s="23">
        <v>10049</v>
      </c>
      <c r="J74" s="20">
        <v>157</v>
      </c>
      <c r="K74" s="21">
        <f t="shared" si="26"/>
        <v>1.5623445118917305</v>
      </c>
      <c r="L74" s="59">
        <v>6</v>
      </c>
      <c r="M74" s="23">
        <v>1589</v>
      </c>
      <c r="N74" s="20">
        <v>19</v>
      </c>
      <c r="O74" s="14">
        <f t="shared" si="25"/>
        <v>1.195720578980491</v>
      </c>
    </row>
    <row r="75" spans="2:15" x14ac:dyDescent="0.2">
      <c r="B75" s="63" t="s">
        <v>22</v>
      </c>
      <c r="C75" s="64" t="s">
        <v>1</v>
      </c>
      <c r="D75" s="58" t="s">
        <v>43</v>
      </c>
      <c r="E75" s="22">
        <v>6124</v>
      </c>
      <c r="F75" s="20">
        <v>59</v>
      </c>
      <c r="G75" s="14">
        <f t="shared" si="24"/>
        <v>0.96342259960809939</v>
      </c>
      <c r="H75" s="60" t="s">
        <v>44</v>
      </c>
      <c r="I75" s="23">
        <v>8244</v>
      </c>
      <c r="J75" s="20">
        <v>100</v>
      </c>
      <c r="K75" s="21">
        <f t="shared" si="26"/>
        <v>1.2130033964095099</v>
      </c>
      <c r="L75" s="59">
        <v>6</v>
      </c>
      <c r="M75" s="23">
        <v>3852</v>
      </c>
      <c r="N75" s="20">
        <v>49</v>
      </c>
      <c r="O75" s="14">
        <f t="shared" si="25"/>
        <v>1.2720664589823469</v>
      </c>
    </row>
    <row r="76" spans="2:15" x14ac:dyDescent="0.2">
      <c r="B76" s="63" t="s">
        <v>24</v>
      </c>
      <c r="C76" s="64" t="s">
        <v>1</v>
      </c>
      <c r="D76" s="58" t="s">
        <v>43</v>
      </c>
      <c r="E76" s="22">
        <v>3177</v>
      </c>
      <c r="F76" s="20">
        <v>47</v>
      </c>
      <c r="G76" s="14">
        <f t="shared" si="24"/>
        <v>1.4793830657853322</v>
      </c>
      <c r="H76" s="60" t="s">
        <v>44</v>
      </c>
      <c r="I76" s="23">
        <v>8288</v>
      </c>
      <c r="J76" s="20">
        <v>128</v>
      </c>
      <c r="K76" s="21">
        <f t="shared" si="26"/>
        <v>1.5444015444015444</v>
      </c>
      <c r="L76" s="59">
        <v>6</v>
      </c>
      <c r="M76" s="23">
        <v>9402</v>
      </c>
      <c r="N76" s="20">
        <v>57</v>
      </c>
      <c r="O76" s="14">
        <f t="shared" si="25"/>
        <v>0.60625398851308232</v>
      </c>
    </row>
    <row r="77" spans="2:15" x14ac:dyDescent="0.2">
      <c r="B77" s="63" t="s">
        <v>26</v>
      </c>
      <c r="C77" s="64" t="s">
        <v>1</v>
      </c>
      <c r="D77" s="58" t="s">
        <v>43</v>
      </c>
      <c r="E77" s="22">
        <v>4398</v>
      </c>
      <c r="F77" s="20">
        <v>37</v>
      </c>
      <c r="G77" s="14">
        <f t="shared" si="24"/>
        <v>0.84129149613460652</v>
      </c>
      <c r="H77" s="60" t="s">
        <v>44</v>
      </c>
      <c r="I77" s="23">
        <v>7123</v>
      </c>
      <c r="J77" s="20">
        <v>127</v>
      </c>
      <c r="K77" s="21">
        <f t="shared" si="26"/>
        <v>1.7829566194019375</v>
      </c>
      <c r="L77" s="59">
        <v>6</v>
      </c>
      <c r="M77" s="23">
        <v>1910</v>
      </c>
      <c r="N77" s="20">
        <v>41</v>
      </c>
      <c r="O77" s="14">
        <f t="shared" si="25"/>
        <v>2.1465968586387434</v>
      </c>
    </row>
    <row r="78" spans="2:15" x14ac:dyDescent="0.2">
      <c r="B78" s="63" t="s">
        <v>30</v>
      </c>
      <c r="C78" s="64" t="s">
        <v>1</v>
      </c>
      <c r="D78" s="58" t="s">
        <v>43</v>
      </c>
      <c r="E78" s="22">
        <v>3285</v>
      </c>
      <c r="F78" s="20">
        <v>44</v>
      </c>
      <c r="G78" s="14">
        <f t="shared" si="24"/>
        <v>1.3394216133942161</v>
      </c>
      <c r="H78" s="60" t="s">
        <v>44</v>
      </c>
      <c r="I78" s="23">
        <v>11023</v>
      </c>
      <c r="J78" s="20">
        <v>195</v>
      </c>
      <c r="K78" s="21">
        <f t="shared" si="26"/>
        <v>1.7690283951737278</v>
      </c>
      <c r="L78" s="59">
        <v>6</v>
      </c>
      <c r="M78" s="23">
        <v>7317</v>
      </c>
      <c r="N78" s="20">
        <v>44</v>
      </c>
      <c r="O78" s="14">
        <f t="shared" si="25"/>
        <v>0.60133934672680056</v>
      </c>
    </row>
    <row r="79" spans="2:15" x14ac:dyDescent="0.2">
      <c r="B79" s="63" t="s">
        <v>32</v>
      </c>
      <c r="C79" s="64" t="s">
        <v>1</v>
      </c>
      <c r="D79" s="58" t="s">
        <v>43</v>
      </c>
      <c r="E79" s="22">
        <v>3887</v>
      </c>
      <c r="F79" s="20">
        <v>41</v>
      </c>
      <c r="G79" s="14">
        <f t="shared" si="24"/>
        <v>1.0547980447645999</v>
      </c>
      <c r="H79" s="60" t="s">
        <v>44</v>
      </c>
      <c r="I79" s="23">
        <v>10249</v>
      </c>
      <c r="J79" s="20">
        <v>175</v>
      </c>
      <c r="K79" s="21">
        <f t="shared" si="26"/>
        <v>1.7074836569421405</v>
      </c>
      <c r="L79" s="59">
        <v>6</v>
      </c>
      <c r="M79" s="23">
        <v>4066</v>
      </c>
      <c r="N79" s="20">
        <v>7</v>
      </c>
      <c r="O79" s="14">
        <f t="shared" si="25"/>
        <v>0.17215937038858831</v>
      </c>
    </row>
    <row r="80" spans="2:15" ht="15.75" thickBot="1" x14ac:dyDescent="0.25">
      <c r="B80" s="66" t="s">
        <v>33</v>
      </c>
      <c r="C80" s="67" t="s">
        <v>1</v>
      </c>
      <c r="D80" s="68" t="s">
        <v>43</v>
      </c>
      <c r="E80" s="24">
        <v>3812</v>
      </c>
      <c r="F80" s="47">
        <v>35</v>
      </c>
      <c r="G80" s="25">
        <f t="shared" si="24"/>
        <v>0.91815320041972714</v>
      </c>
      <c r="H80" s="69" t="s">
        <v>44</v>
      </c>
      <c r="I80" s="26">
        <v>8390</v>
      </c>
      <c r="J80" s="47">
        <v>119</v>
      </c>
      <c r="K80" s="48">
        <f t="shared" si="26"/>
        <v>1.4183551847437426</v>
      </c>
      <c r="L80" s="69">
        <v>6</v>
      </c>
      <c r="M80" s="26">
        <v>2233</v>
      </c>
      <c r="N80" s="47">
        <v>20</v>
      </c>
      <c r="O80" s="25">
        <f t="shared" si="25"/>
        <v>0.89565606806986109</v>
      </c>
    </row>
    <row r="81" spans="2:15" ht="15.75" x14ac:dyDescent="0.25">
      <c r="B81" s="70" t="s">
        <v>46</v>
      </c>
      <c r="C81" s="71"/>
      <c r="D81" s="27"/>
      <c r="E81" s="49">
        <f t="shared" ref="E81:K81" si="27">AVERAGE(E51:E55,E61:E80)</f>
        <v>3202.96</v>
      </c>
      <c r="F81" s="29">
        <f t="shared" si="27"/>
        <v>35.880000000000003</v>
      </c>
      <c r="G81" s="30">
        <f t="shared" si="27"/>
        <v>1.1923126720250823</v>
      </c>
      <c r="H81" s="27"/>
      <c r="I81" s="49">
        <f t="shared" si="27"/>
        <v>6753.96</v>
      </c>
      <c r="J81" s="29">
        <f t="shared" si="27"/>
        <v>91.903208587177247</v>
      </c>
      <c r="K81" s="30">
        <f t="shared" si="27"/>
        <v>1.3481765180329566</v>
      </c>
      <c r="L81" s="27"/>
      <c r="M81" s="49">
        <f>AVERAGE(M52:M55,M61:M80)</f>
        <v>3390.2916666666665</v>
      </c>
      <c r="N81" s="29">
        <f t="shared" ref="N81:O81" si="28">AVERAGE(N52:N55,N61:N80)</f>
        <v>30.625</v>
      </c>
      <c r="O81" s="30">
        <f t="shared" si="28"/>
        <v>0.99030408571554285</v>
      </c>
    </row>
    <row r="82" spans="2:15" ht="15.75" x14ac:dyDescent="0.25">
      <c r="B82" s="72" t="s">
        <v>47</v>
      </c>
      <c r="C82" s="73"/>
      <c r="D82" s="31"/>
      <c r="E82" s="42">
        <f t="shared" ref="E82:K82" si="29">STDEV(E51:E55,E61:E80)</f>
        <v>1111.220930628409</v>
      </c>
      <c r="F82" s="33">
        <f t="shared" si="29"/>
        <v>19.285832451137111</v>
      </c>
      <c r="G82" s="34">
        <f t="shared" si="29"/>
        <v>0.71498174868318787</v>
      </c>
      <c r="H82" s="31"/>
      <c r="I82" s="42">
        <f t="shared" si="29"/>
        <v>2887.6317643817861</v>
      </c>
      <c r="J82" s="33">
        <f t="shared" si="29"/>
        <v>50.371538805409728</v>
      </c>
      <c r="K82" s="34">
        <f t="shared" si="29"/>
        <v>0.43484287507177172</v>
      </c>
      <c r="L82" s="31"/>
      <c r="M82" s="42">
        <f>STDEV(M52:M55,M61:M80)</f>
        <v>2293.9277021162266</v>
      </c>
      <c r="N82" s="33">
        <f t="shared" ref="N82:O82" si="30">STDEV(N52:N55,N61:N80)</f>
        <v>25.989650950363668</v>
      </c>
      <c r="O82" s="34">
        <f t="shared" si="30"/>
        <v>0.55979823244260796</v>
      </c>
    </row>
    <row r="83" spans="2:15" ht="15.75" x14ac:dyDescent="0.25">
      <c r="B83" s="74" t="s">
        <v>48</v>
      </c>
      <c r="C83" s="75"/>
      <c r="D83" s="31"/>
      <c r="E83" s="42">
        <f t="shared" ref="E83:K83" si="31">E82/SQRT(25)</f>
        <v>222.24418612568178</v>
      </c>
      <c r="F83" s="33">
        <f t="shared" si="31"/>
        <v>3.8571664902274221</v>
      </c>
      <c r="G83" s="34">
        <f t="shared" si="31"/>
        <v>0.14299634973663758</v>
      </c>
      <c r="H83" s="31"/>
      <c r="I83" s="42">
        <f t="shared" si="31"/>
        <v>577.52635287635724</v>
      </c>
      <c r="J83" s="33">
        <f t="shared" si="31"/>
        <v>10.074307761081945</v>
      </c>
      <c r="K83" s="34">
        <f t="shared" si="31"/>
        <v>8.6968575014354343E-2</v>
      </c>
      <c r="L83" s="31"/>
      <c r="M83" s="42">
        <f>M82/SQRT(24)</f>
        <v>468.24603141832358</v>
      </c>
      <c r="N83" s="33">
        <f t="shared" ref="N83:O83" si="32">N82/SQRT(24)</f>
        <v>5.3051152851192409</v>
      </c>
      <c r="O83" s="34">
        <f t="shared" si="32"/>
        <v>0.11426833569969347</v>
      </c>
    </row>
    <row r="84" spans="2:15" ht="15.75" x14ac:dyDescent="0.25">
      <c r="B84" s="72" t="s">
        <v>49</v>
      </c>
      <c r="C84" s="73"/>
      <c r="D84" s="31"/>
      <c r="E84" s="50">
        <f t="shared" ref="E84:K84" si="33">MIN(E51:E55,E61:E80)</f>
        <v>941</v>
      </c>
      <c r="F84" s="36">
        <f t="shared" si="33"/>
        <v>1</v>
      </c>
      <c r="G84" s="34">
        <f t="shared" si="33"/>
        <v>0.10626992561105207</v>
      </c>
      <c r="H84" s="31"/>
      <c r="I84" s="50">
        <f t="shared" si="33"/>
        <v>1553</v>
      </c>
      <c r="J84" s="36">
        <f t="shared" si="33"/>
        <v>13</v>
      </c>
      <c r="K84" s="34">
        <f t="shared" si="33"/>
        <v>0.40135844396418652</v>
      </c>
      <c r="L84" s="31"/>
      <c r="M84" s="50">
        <f>MIN(M52:M55,M61:M80)</f>
        <v>450</v>
      </c>
      <c r="N84" s="36">
        <f t="shared" ref="N84:O84" si="34">MIN(N52:N55,N61:N80)</f>
        <v>3</v>
      </c>
      <c r="O84" s="34">
        <f t="shared" si="34"/>
        <v>0.14556040756914121</v>
      </c>
    </row>
    <row r="85" spans="2:15" ht="15.75" x14ac:dyDescent="0.25">
      <c r="B85" s="72" t="s">
        <v>50</v>
      </c>
      <c r="C85" s="73"/>
      <c r="D85" s="31"/>
      <c r="E85" s="50">
        <f t="shared" ref="E85:K85" si="35">MAX(E51:E55,E61:E80)</f>
        <v>6124</v>
      </c>
      <c r="F85" s="36">
        <f t="shared" si="35"/>
        <v>93</v>
      </c>
      <c r="G85" s="34">
        <f t="shared" si="35"/>
        <v>3.1827515400410675</v>
      </c>
      <c r="H85" s="31"/>
      <c r="I85" s="50">
        <f t="shared" si="35"/>
        <v>12047</v>
      </c>
      <c r="J85" s="36">
        <f t="shared" si="35"/>
        <v>195</v>
      </c>
      <c r="K85" s="34">
        <f t="shared" si="35"/>
        <v>1.8846883015501283</v>
      </c>
      <c r="L85" s="31"/>
      <c r="M85" s="50">
        <f>MAX(M52:M55,M61:M80)</f>
        <v>9402</v>
      </c>
      <c r="N85" s="36">
        <f t="shared" ref="N85:O85" si="36">MAX(N52:N55,N61:N80)</f>
        <v>122</v>
      </c>
      <c r="O85" s="34">
        <f t="shared" si="36"/>
        <v>2.1465968586387434</v>
      </c>
    </row>
    <row r="86" spans="2:15" ht="16.5" thickBot="1" x14ac:dyDescent="0.3">
      <c r="B86" s="76" t="s">
        <v>51</v>
      </c>
      <c r="C86" s="77"/>
      <c r="D86" s="37"/>
      <c r="E86" s="51">
        <f t="shared" ref="E86:K86" si="37">MEDIAN(E51:E55,E61:E80)</f>
        <v>3285</v>
      </c>
      <c r="F86" s="39">
        <f t="shared" si="37"/>
        <v>33</v>
      </c>
      <c r="G86" s="40">
        <f t="shared" si="37"/>
        <v>1.0547980447645999</v>
      </c>
      <c r="H86" s="37"/>
      <c r="I86" s="51">
        <f t="shared" si="37"/>
        <v>6931</v>
      </c>
      <c r="J86" s="39">
        <f t="shared" si="37"/>
        <v>100</v>
      </c>
      <c r="K86" s="40">
        <f t="shared" si="37"/>
        <v>1.5437887750685326</v>
      </c>
      <c r="L86" s="37"/>
      <c r="M86" s="51">
        <f>MEDIAN(M52:M55,M61:M80)</f>
        <v>2660</v>
      </c>
      <c r="N86" s="39">
        <f t="shared" ref="N86:O86" si="38">MEDIAN(N52:N55,N61:N80)</f>
        <v>23</v>
      </c>
      <c r="O86" s="40">
        <f t="shared" si="38"/>
        <v>0.91101672247959176</v>
      </c>
    </row>
    <row r="87" spans="2:15" ht="15.75" x14ac:dyDescent="0.25">
      <c r="B87" s="70" t="s">
        <v>52</v>
      </c>
      <c r="C87" s="71"/>
      <c r="D87" s="27"/>
      <c r="E87" s="41">
        <f>AVERAGE(E61:E70)</f>
        <v>3100.5</v>
      </c>
      <c r="F87" s="29">
        <f>AVERAGE(F61:F70)</f>
        <v>35.299999999999997</v>
      </c>
      <c r="G87" s="30">
        <f>AVERAGE(G61:G70)</f>
        <v>1.1527296394914153</v>
      </c>
      <c r="H87" s="27"/>
      <c r="I87" s="41">
        <f>AVERAGE(I61:I70)</f>
        <v>5874.1</v>
      </c>
      <c r="J87" s="29">
        <f t="shared" ref="J87:O87" si="39">AVERAGE(J61:J70)</f>
        <v>73.5</v>
      </c>
      <c r="K87" s="30">
        <f t="shared" si="39"/>
        <v>1.2421270041754526</v>
      </c>
      <c r="L87" s="27"/>
      <c r="M87" s="41">
        <f t="shared" si="39"/>
        <v>2472</v>
      </c>
      <c r="N87" s="29">
        <f t="shared" si="39"/>
        <v>25.7</v>
      </c>
      <c r="O87" s="30">
        <f t="shared" si="39"/>
        <v>0.93624276722323962</v>
      </c>
    </row>
    <row r="88" spans="2:15" ht="15.75" x14ac:dyDescent="0.25">
      <c r="B88" s="72" t="s">
        <v>53</v>
      </c>
      <c r="C88" s="73"/>
      <c r="D88" s="31"/>
      <c r="E88" s="42">
        <f>STDEV(E61:E70)</f>
        <v>803.09377479290117</v>
      </c>
      <c r="F88" s="33">
        <f>STDEV(F61:F70)</f>
        <v>24.824047480887025</v>
      </c>
      <c r="G88" s="34">
        <f>STDEV(G61:G70)</f>
        <v>0.64183728770914283</v>
      </c>
      <c r="H88" s="31"/>
      <c r="I88" s="42">
        <f>STDEV(I61:I70)</f>
        <v>2552.3168320392961</v>
      </c>
      <c r="J88" s="33">
        <f t="shared" ref="J88:O88" si="40">STDEV(J61:J70)</f>
        <v>47.06555711628905</v>
      </c>
      <c r="K88" s="34">
        <f t="shared" si="40"/>
        <v>0.47928107343428417</v>
      </c>
      <c r="L88" s="31"/>
      <c r="M88" s="42">
        <f t="shared" si="40"/>
        <v>1714.9442491748173</v>
      </c>
      <c r="N88" s="33">
        <f t="shared" si="40"/>
        <v>34.877722912420118</v>
      </c>
      <c r="O88" s="34">
        <f t="shared" si="40"/>
        <v>0.54382476321442286</v>
      </c>
    </row>
    <row r="89" spans="2:15" ht="16.5" thickBot="1" x14ac:dyDescent="0.3">
      <c r="B89" s="74" t="s">
        <v>54</v>
      </c>
      <c r="C89" s="75"/>
      <c r="D89" s="37"/>
      <c r="E89" s="42">
        <f>E88/SQRT(10)</f>
        <v>253.96055030478868</v>
      </c>
      <c r="F89" s="33">
        <f>F88/SQRT(10)</f>
        <v>7.850053078376817</v>
      </c>
      <c r="G89" s="34">
        <f>G88/SQRT(10)</f>
        <v>0.20296677163856869</v>
      </c>
      <c r="H89" s="37"/>
      <c r="I89" s="42">
        <f>I88/SQRT(10)</f>
        <v>807.11344996295952</v>
      </c>
      <c r="J89" s="33">
        <f t="shared" ref="J89:O89" si="41">J88/SQRT(10)</f>
        <v>14.883435983221974</v>
      </c>
      <c r="K89" s="34">
        <f t="shared" si="41"/>
        <v>0.15156198314627572</v>
      </c>
      <c r="L89" s="37"/>
      <c r="M89" s="42">
        <f t="shared" si="41"/>
        <v>542.31298875997595</v>
      </c>
      <c r="N89" s="33">
        <f t="shared" si="41"/>
        <v>11.029304400348895</v>
      </c>
      <c r="O89" s="34">
        <f t="shared" si="41"/>
        <v>0.17197248997593279</v>
      </c>
    </row>
    <row r="90" spans="2:15" ht="15.75" x14ac:dyDescent="0.25">
      <c r="B90" s="70" t="s">
        <v>55</v>
      </c>
      <c r="C90" s="71"/>
      <c r="D90" s="27"/>
      <c r="E90" s="41">
        <f>AVERAGE(E71:E80)</f>
        <v>3730.6</v>
      </c>
      <c r="F90" s="29">
        <f>AVERAGE(F71:F80)</f>
        <v>39.200000000000003</v>
      </c>
      <c r="G90" s="30">
        <f>AVERAGE(G71:G80)</f>
        <v>1.0720902433640398</v>
      </c>
      <c r="H90" s="27"/>
      <c r="I90" s="41">
        <f>AVERAGE(I71:I80)</f>
        <v>7933.3</v>
      </c>
      <c r="J90" s="29">
        <f t="shared" ref="J90:O90" si="42">AVERAGE(J71:J80)</f>
        <v>122.2</v>
      </c>
      <c r="K90" s="30">
        <f t="shared" si="42"/>
        <v>1.5340619327673015</v>
      </c>
      <c r="L90" s="27"/>
      <c r="M90" s="41">
        <f t="shared" si="42"/>
        <v>4136</v>
      </c>
      <c r="N90" s="29">
        <f t="shared" si="42"/>
        <v>34.799999999999997</v>
      </c>
      <c r="O90" s="30">
        <f t="shared" si="42"/>
        <v>0.99692089157406127</v>
      </c>
    </row>
    <row r="91" spans="2:15" ht="15.75" x14ac:dyDescent="0.25">
      <c r="B91" s="72" t="s">
        <v>56</v>
      </c>
      <c r="C91" s="73"/>
      <c r="D91" s="31"/>
      <c r="E91" s="42">
        <f>STDEV(E71:E80)</f>
        <v>960.70115598510222</v>
      </c>
      <c r="F91" s="33">
        <f>STDEV(F71:F80)</f>
        <v>11.023207841237102</v>
      </c>
      <c r="G91" s="34">
        <f>STDEV(G71:G80)</f>
        <v>0.28542725830405619</v>
      </c>
      <c r="H91" s="31"/>
      <c r="I91" s="42">
        <f>STDEV(I71:I80)</f>
        <v>2627.6067712738995</v>
      </c>
      <c r="J91" s="33">
        <f t="shared" ref="J91:O91" si="43">STDEV(J71:J80)</f>
        <v>46.554150071598229</v>
      </c>
      <c r="K91" s="34">
        <f t="shared" si="43"/>
        <v>0.19331295494230857</v>
      </c>
      <c r="L91" s="31"/>
      <c r="M91" s="42">
        <f t="shared" si="43"/>
        <v>2727.6125906082125</v>
      </c>
      <c r="N91" s="33">
        <f t="shared" si="43"/>
        <v>19.965525843869536</v>
      </c>
      <c r="O91" s="34">
        <f t="shared" si="43"/>
        <v>0.59964415875274968</v>
      </c>
    </row>
    <row r="92" spans="2:15" ht="16.5" thickBot="1" x14ac:dyDescent="0.3">
      <c r="B92" s="78" t="s">
        <v>57</v>
      </c>
      <c r="C92" s="79"/>
      <c r="D92" s="37"/>
      <c r="E92" s="43">
        <f>E91/SQRT(10)</f>
        <v>303.8003803669626</v>
      </c>
      <c r="F92" s="44">
        <f>F91/SQRT(10)</f>
        <v>3.4858443899736993</v>
      </c>
      <c r="G92" s="40">
        <f>G91/SQRT(10)</f>
        <v>9.026002425380264E-2</v>
      </c>
      <c r="H92" s="37"/>
      <c r="I92" s="43">
        <f>I91/SQRT(10)</f>
        <v>830.92221925066167</v>
      </c>
      <c r="J92" s="44">
        <f t="shared" ref="J92:O92" si="44">J91/SQRT(10)</f>
        <v>14.721714875954122</v>
      </c>
      <c r="K92" s="40">
        <f t="shared" si="44"/>
        <v>6.1130923883519886E-2</v>
      </c>
      <c r="L92" s="37"/>
      <c r="M92" s="43">
        <f t="shared" si="44"/>
        <v>862.54683608743494</v>
      </c>
      <c r="N92" s="44">
        <f t="shared" si="44"/>
        <v>6.3136536349583059</v>
      </c>
      <c r="O92" s="40">
        <f t="shared" si="44"/>
        <v>0.18962413272742815</v>
      </c>
    </row>
    <row r="93" spans="2:15" ht="16.5" thickBot="1" x14ac:dyDescent="0.3">
      <c r="B93" s="80" t="s">
        <v>58</v>
      </c>
      <c r="C93" s="81"/>
      <c r="D93" s="37"/>
      <c r="E93" s="82">
        <f>TTEST(E61:E70,E71:E80,2,2)</f>
        <v>0.12895338068597009</v>
      </c>
      <c r="F93" s="83">
        <f>TTEST(F61:F70,F71:F80,2,2)</f>
        <v>0.65521414843934078</v>
      </c>
      <c r="G93" s="84">
        <f>TTEST(G61:G70,G71:G80,2,2)</f>
        <v>0.72081385002194587</v>
      </c>
      <c r="H93" s="37"/>
      <c r="I93" s="82">
        <f>TTEST(I61:I70,I71:I80,2,2)</f>
        <v>9.2362103188988701E-2</v>
      </c>
      <c r="J93" s="83">
        <f t="shared" ref="J93:O93" si="45">TTEST(J61:J70,J71:J80,2,2)</f>
        <v>3.1880157244437525E-2</v>
      </c>
      <c r="K93" s="84">
        <f t="shared" si="45"/>
        <v>9.0899190118275019E-2</v>
      </c>
      <c r="L93" s="37"/>
      <c r="M93" s="82">
        <f t="shared" si="45"/>
        <v>0.11979919238902709</v>
      </c>
      <c r="N93" s="83">
        <f t="shared" si="45"/>
        <v>0.48314612306352911</v>
      </c>
      <c r="O93" s="84">
        <f t="shared" si="45"/>
        <v>0.81530910978514681</v>
      </c>
    </row>
  </sheetData>
  <mergeCells count="17">
    <mergeCell ref="B2:O2"/>
    <mergeCell ref="B3:B4"/>
    <mergeCell ref="C3:C4"/>
    <mergeCell ref="D3:D4"/>
    <mergeCell ref="E3:G3"/>
    <mergeCell ref="H3:H4"/>
    <mergeCell ref="I3:K3"/>
    <mergeCell ref="L3:L4"/>
    <mergeCell ref="M3:O3"/>
    <mergeCell ref="L49:L50"/>
    <mergeCell ref="M49:O49"/>
    <mergeCell ref="B49:B50"/>
    <mergeCell ref="C49:C50"/>
    <mergeCell ref="D49:D50"/>
    <mergeCell ref="E49:G49"/>
    <mergeCell ref="H49:H50"/>
    <mergeCell ref="I49:K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 Table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Cox</dc:creator>
  <cp:lastModifiedBy>lisanjie2</cp:lastModifiedBy>
  <dcterms:created xsi:type="dcterms:W3CDTF">2015-11-02T23:26:35Z</dcterms:created>
  <dcterms:modified xsi:type="dcterms:W3CDTF">2017-01-12T22:23:52Z</dcterms:modified>
</cp:coreProperties>
</file>