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K17" i="1"/>
  <c r="L17" i="1"/>
  <c r="K9" i="1"/>
  <c r="L9" i="1"/>
  <c r="K21" i="1"/>
  <c r="L21" i="1"/>
  <c r="K15" i="1"/>
  <c r="L15" i="1"/>
  <c r="K8" i="1"/>
  <c r="L8" i="1"/>
  <c r="K10" i="1"/>
  <c r="L10" i="1"/>
  <c r="K5" i="1"/>
  <c r="L6" i="1"/>
  <c r="L5" i="1"/>
  <c r="K7" i="1"/>
  <c r="L7" i="1"/>
  <c r="K11" i="1"/>
  <c r="L11" i="1"/>
  <c r="K6" i="1"/>
  <c r="L20" i="1"/>
  <c r="K20" i="1"/>
  <c r="L19" i="1"/>
  <c r="K19" i="1"/>
  <c r="L18" i="1"/>
  <c r="K18" i="1"/>
  <c r="L16" i="1"/>
  <c r="K16" i="1"/>
  <c r="L14" i="1"/>
  <c r="K14" i="1"/>
  <c r="L13" i="1"/>
  <c r="K13" i="1"/>
  <c r="L4" i="1"/>
  <c r="K4" i="1"/>
  <c r="L2" i="1"/>
  <c r="L3" i="1"/>
  <c r="K3" i="1"/>
  <c r="K2" i="1"/>
  <c r="B13" i="1"/>
  <c r="B14" i="1"/>
  <c r="B15" i="1"/>
  <c r="B16" i="1"/>
  <c r="B17" i="1"/>
  <c r="B18" i="1"/>
  <c r="B19" i="1"/>
  <c r="B20" i="1"/>
  <c r="B21" i="1"/>
  <c r="B2" i="1"/>
  <c r="B3" i="1"/>
  <c r="B4" i="1"/>
  <c r="B5" i="1"/>
  <c r="B6" i="1"/>
  <c r="B7" i="1"/>
  <c r="B8" i="1"/>
  <c r="B9" i="1"/>
  <c r="B10" i="1"/>
  <c r="B11" i="1"/>
  <c r="L12" i="1"/>
  <c r="K12" i="1"/>
  <c r="B12" i="1"/>
</calcChain>
</file>

<file path=xl/sharedStrings.xml><?xml version="1.0" encoding="utf-8"?>
<sst xmlns="http://schemas.openxmlformats.org/spreadsheetml/2006/main" count="50" uniqueCount="39">
  <si>
    <t>T2</t>
  </si>
  <si>
    <t>T3</t>
  </si>
  <si>
    <t>T6</t>
  </si>
  <si>
    <t>sample41</t>
  </si>
  <si>
    <t>sample36</t>
  </si>
  <si>
    <t>sample23</t>
  </si>
  <si>
    <t>sample17</t>
  </si>
  <si>
    <t>sample09</t>
  </si>
  <si>
    <t>sample21</t>
  </si>
  <si>
    <t>sample10</t>
  </si>
  <si>
    <t>leaf voxel count (leaf tissue only)</t>
  </si>
  <si>
    <t>voxel size [micrometer]</t>
  </si>
  <si>
    <t>sample13</t>
  </si>
  <si>
    <t>sample44</t>
  </si>
  <si>
    <t>sample01</t>
  </si>
  <si>
    <t>sample15</t>
  </si>
  <si>
    <t>sample08</t>
  </si>
  <si>
    <t>sample19</t>
  </si>
  <si>
    <t>sample20</t>
  </si>
  <si>
    <t>sample06</t>
  </si>
  <si>
    <t>sample34</t>
  </si>
  <si>
    <t>sample38</t>
  </si>
  <si>
    <t>bud voxel count (empty space in the bud + plant tissue)</t>
  </si>
  <si>
    <t>leaf to bud volume ratio</t>
  </si>
  <si>
    <t>Notes</t>
  </si>
  <si>
    <t>The bud is not exactly alligned with the axes, so the cut at the 'root' is a bit arbitrary.</t>
  </si>
  <si>
    <t>Segmenttion is not perfect because the dye is not homogenous in the bud.</t>
  </si>
  <si>
    <t>compactness</t>
  </si>
  <si>
    <t>1 sigma deviation of D</t>
  </si>
  <si>
    <t>fractal dimension (D)</t>
  </si>
  <si>
    <t>fraction of mass contained within 25% of max radius from Center of Mass</t>
  </si>
  <si>
    <t>fraction of mass contained within 50% of max radius from Center of Mass</t>
  </si>
  <si>
    <t>fraction of mass contained within 75% of max radius from Center of Mass</t>
  </si>
  <si>
    <t>&lt;0.05</t>
  </si>
  <si>
    <t>&lt;0.5</t>
  </si>
  <si>
    <t>&lt;0.8</t>
  </si>
  <si>
    <t>The bud is not aligned with any of the axes, so the cut at the 'root' is a bit arbitrary.</t>
  </si>
  <si>
    <t>bud volume [cm^3]</t>
  </si>
  <si>
    <t>&gt;0.75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</si>
</sst>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0" fillId="0" borderId="0" xfId="0" applyNumberForma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A8" sqref="A8"/>
    </sheetView>
  </sheetViews>
  <sheetFormatPr baseColWidth="10" defaultRowHeight="15" x14ac:dyDescent="0"/>
  <cols>
    <col min="1" max="1" width="9.1640625" bestFit="1" customWidth="1"/>
    <col min="2" max="2" width="20.83203125" bestFit="1" customWidth="1"/>
    <col min="3" max="3" width="17.83203125" bestFit="1" customWidth="1"/>
    <col min="4" max="4" width="11.83203125" bestFit="1" customWidth="1"/>
    <col min="5" max="5" width="18.33203125" bestFit="1" customWidth="1"/>
    <col min="6" max="6" width="19.33203125" bestFit="1" customWidth="1"/>
    <col min="7" max="9" width="61" bestFit="1" customWidth="1"/>
    <col min="11" max="11" width="46.1640625" bestFit="1" customWidth="1"/>
    <col min="12" max="12" width="28" bestFit="1" customWidth="1"/>
    <col min="13" max="13" width="20.33203125" bestFit="1" customWidth="1"/>
  </cols>
  <sheetData>
    <row r="1" spans="1:15">
      <c r="B1" t="s">
        <v>23</v>
      </c>
      <c r="C1" t="s">
        <v>37</v>
      </c>
      <c r="D1" t="s">
        <v>27</v>
      </c>
      <c r="E1" t="s">
        <v>29</v>
      </c>
      <c r="F1" t="s">
        <v>28</v>
      </c>
      <c r="G1" t="s">
        <v>30</v>
      </c>
      <c r="H1" t="s">
        <v>31</v>
      </c>
      <c r="I1" t="s">
        <v>32</v>
      </c>
      <c r="K1" t="s">
        <v>22</v>
      </c>
      <c r="L1" t="s">
        <v>10</v>
      </c>
      <c r="M1" s="1" t="s">
        <v>11</v>
      </c>
      <c r="O1" t="s">
        <v>24</v>
      </c>
    </row>
    <row r="2" spans="1:15">
      <c r="A2" s="1" t="s">
        <v>0</v>
      </c>
      <c r="B2">
        <f t="shared" ref="B2:B21" si="0">L2/K2</f>
        <v>0.01</v>
      </c>
      <c r="C2">
        <f>K2*M2^3/10^12</f>
        <v>5.2766595050951094E-3</v>
      </c>
      <c r="D2" t="s">
        <v>38</v>
      </c>
      <c r="E2">
        <v>3</v>
      </c>
      <c r="F2">
        <v>0</v>
      </c>
      <c r="G2" t="s">
        <v>33</v>
      </c>
      <c r="H2" t="s">
        <v>34</v>
      </c>
      <c r="I2" t="s">
        <v>35</v>
      </c>
      <c r="K2">
        <f>(0 + 47233)*4^3</f>
        <v>3022912</v>
      </c>
      <c r="L2">
        <f>(0 + 472.33)*4^3</f>
        <v>30229.119999999999</v>
      </c>
      <c r="M2" s="2">
        <v>12.0405</v>
      </c>
      <c r="O2" t="s">
        <v>25</v>
      </c>
    </row>
    <row r="3" spans="1:15">
      <c r="A3" s="1" t="s">
        <v>1</v>
      </c>
      <c r="B3">
        <f t="shared" si="0"/>
        <v>0.01</v>
      </c>
      <c r="C3">
        <f t="shared" ref="C3:C21" si="1">K3*M3^3/10^12</f>
        <v>7.6266549267255549E-3</v>
      </c>
      <c r="D3" t="s">
        <v>38</v>
      </c>
      <c r="E3">
        <v>3</v>
      </c>
      <c r="F3">
        <v>0</v>
      </c>
      <c r="G3" t="s">
        <v>33</v>
      </c>
      <c r="H3" t="s">
        <v>34</v>
      </c>
      <c r="I3" t="s">
        <v>35</v>
      </c>
      <c r="K3">
        <f>4424183*4^3</f>
        <v>283147712</v>
      </c>
      <c r="L3">
        <f>44241.83*4^3</f>
        <v>2831477.12</v>
      </c>
      <c r="M3" s="2">
        <v>2.9975999999999998</v>
      </c>
      <c r="O3" t="s">
        <v>25</v>
      </c>
    </row>
    <row r="4" spans="1:15">
      <c r="A4" s="1" t="s">
        <v>2</v>
      </c>
      <c r="B4">
        <f t="shared" si="0"/>
        <v>9.9999999999999985E-3</v>
      </c>
      <c r="C4">
        <f t="shared" si="1"/>
        <v>1.1092086328733864E-2</v>
      </c>
      <c r="D4" t="s">
        <v>38</v>
      </c>
      <c r="E4">
        <v>3</v>
      </c>
      <c r="F4">
        <v>0</v>
      </c>
      <c r="G4" t="s">
        <v>33</v>
      </c>
      <c r="H4" t="s">
        <v>34</v>
      </c>
      <c r="I4" t="s">
        <v>35</v>
      </c>
      <c r="K4">
        <f>15956858*4^3</f>
        <v>1021238912</v>
      </c>
      <c r="L4">
        <f>159568.58*4^3</f>
        <v>10212389.119999999</v>
      </c>
      <c r="M4" s="4">
        <v>2.2145999999999999</v>
      </c>
    </row>
    <row r="5" spans="1:15">
      <c r="A5" s="1" t="s">
        <v>3</v>
      </c>
      <c r="B5">
        <f t="shared" si="0"/>
        <v>0.28812554311710881</v>
      </c>
      <c r="C5">
        <f t="shared" si="1"/>
        <v>9.9449625020715839E-3</v>
      </c>
      <c r="D5">
        <v>0.51700000000000002</v>
      </c>
      <c r="E5">
        <v>2.9340000000000002</v>
      </c>
      <c r="F5">
        <v>2.5999999999999999E-2</v>
      </c>
      <c r="G5">
        <v>0.14499999999999999</v>
      </c>
      <c r="H5">
        <v>0.72099999999999997</v>
      </c>
      <c r="I5">
        <v>0.98099999999999998</v>
      </c>
      <c r="K5">
        <f>(43985+151645)*4^3</f>
        <v>12520320</v>
      </c>
      <c r="L5">
        <f>450928*2^3</f>
        <v>3607424</v>
      </c>
      <c r="M5" s="4">
        <v>9.2611000000000008</v>
      </c>
      <c r="O5" t="s">
        <v>25</v>
      </c>
    </row>
    <row r="6" spans="1:15">
      <c r="A6" s="1" t="s">
        <v>4</v>
      </c>
      <c r="B6">
        <f t="shared" si="0"/>
        <v>0.16890711846808368</v>
      </c>
      <c r="C6">
        <f t="shared" si="1"/>
        <v>3.0278699111508198E-2</v>
      </c>
      <c r="D6">
        <v>0.309</v>
      </c>
      <c r="E6">
        <v>2.218</v>
      </c>
      <c r="F6">
        <v>5.3999999999999999E-2</v>
      </c>
      <c r="G6">
        <v>0.26400000000000001</v>
      </c>
      <c r="H6">
        <v>0.69</v>
      </c>
      <c r="I6">
        <v>0.96299999999999997</v>
      </c>
      <c r="K6">
        <f>(1063188+2989566)*4^3</f>
        <v>259376256</v>
      </c>
      <c r="L6">
        <f>684539*4^3</f>
        <v>43810496</v>
      </c>
      <c r="M6" s="4">
        <v>4.8872999999999998</v>
      </c>
    </row>
    <row r="7" spans="1:15">
      <c r="A7" s="1" t="s">
        <v>5</v>
      </c>
      <c r="B7">
        <f t="shared" si="0"/>
        <v>0.23620966252307463</v>
      </c>
      <c r="C7">
        <f t="shared" si="1"/>
        <v>1.152191676294371E-2</v>
      </c>
      <c r="D7">
        <v>0.442</v>
      </c>
      <c r="E7">
        <v>3</v>
      </c>
      <c r="F7">
        <v>0.02</v>
      </c>
      <c r="G7">
        <v>0.125</v>
      </c>
      <c r="H7">
        <v>0.62</v>
      </c>
      <c r="I7">
        <v>0.90600000000000003</v>
      </c>
      <c r="K7">
        <f>(230191+1480563)*4^3</f>
        <v>109488256</v>
      </c>
      <c r="L7">
        <f>3232773*2^3</f>
        <v>25862184</v>
      </c>
      <c r="M7" s="5">
        <v>4.7211999999999996</v>
      </c>
    </row>
    <row r="8" spans="1:15">
      <c r="A8" s="1" t="s">
        <v>6</v>
      </c>
      <c r="B8">
        <f t="shared" si="0"/>
        <v>0.19634242745666802</v>
      </c>
      <c r="C8">
        <f t="shared" si="1"/>
        <v>2.9745933678516086E-2</v>
      </c>
      <c r="D8">
        <v>0.46400000000000002</v>
      </c>
      <c r="E8">
        <v>2.9039999999999999</v>
      </c>
      <c r="F8">
        <v>0.01</v>
      </c>
      <c r="G8">
        <v>0.114</v>
      </c>
      <c r="H8">
        <v>0.64800000000000002</v>
      </c>
      <c r="I8">
        <v>0.95499999999999996</v>
      </c>
      <c r="K8">
        <f>(525441+1969137)*4^3</f>
        <v>159652992</v>
      </c>
      <c r="L8">
        <f>3918332*2^3</f>
        <v>31346656</v>
      </c>
      <c r="M8" s="5">
        <v>5.7115</v>
      </c>
    </row>
    <row r="9" spans="1:15">
      <c r="A9" s="1" t="s">
        <v>7</v>
      </c>
      <c r="B9">
        <f t="shared" si="0"/>
        <v>0.16193751206259185</v>
      </c>
      <c r="C9">
        <f t="shared" si="1"/>
        <v>1.7307748310751572E-2</v>
      </c>
      <c r="D9">
        <v>0.56599999999999995</v>
      </c>
      <c r="E9">
        <v>3</v>
      </c>
      <c r="F9">
        <v>0.02</v>
      </c>
      <c r="G9">
        <v>8.3000000000000004E-2</v>
      </c>
      <c r="H9">
        <v>0.58399999999999996</v>
      </c>
      <c r="I9">
        <v>0.95199999999999996</v>
      </c>
      <c r="K9">
        <f>(64578+137493)*4^3</f>
        <v>12932544</v>
      </c>
      <c r="L9">
        <f>261783*2^3</f>
        <v>2094264</v>
      </c>
      <c r="M9" s="5">
        <v>11.020099999999999</v>
      </c>
      <c r="O9" t="s">
        <v>36</v>
      </c>
    </row>
    <row r="10" spans="1:15">
      <c r="A10" s="1" t="s">
        <v>8</v>
      </c>
      <c r="B10">
        <f t="shared" si="0"/>
        <v>0.17164200316309233</v>
      </c>
      <c r="C10">
        <f t="shared" si="1"/>
        <v>1.1950701414486136E-2</v>
      </c>
      <c r="D10">
        <v>0.27400000000000002</v>
      </c>
      <c r="E10">
        <v>2.2480000000000002</v>
      </c>
      <c r="F10">
        <v>5.2999999999999999E-2</v>
      </c>
      <c r="G10">
        <v>0.311</v>
      </c>
      <c r="H10">
        <v>0.79800000000000004</v>
      </c>
      <c r="I10">
        <v>0.97599999999999998</v>
      </c>
      <c r="K10">
        <f>(976215+888416)*4^3</f>
        <v>119336384</v>
      </c>
      <c r="L10">
        <f>320049*4^3</f>
        <v>20483136</v>
      </c>
      <c r="M10" s="5">
        <v>4.6437999999999997</v>
      </c>
    </row>
    <row r="11" spans="1:15">
      <c r="A11" s="1" t="s">
        <v>9</v>
      </c>
      <c r="B11">
        <f t="shared" si="0"/>
        <v>0.14155299583916223</v>
      </c>
      <c r="C11">
        <f t="shared" si="1"/>
        <v>2.3817115098269316E-2</v>
      </c>
      <c r="D11">
        <v>0.51200000000000001</v>
      </c>
      <c r="E11">
        <v>2.5859999999999999</v>
      </c>
      <c r="F11">
        <v>3.7999999999999999E-2</v>
      </c>
      <c r="G11">
        <v>0.192</v>
      </c>
      <c r="H11">
        <v>0.68200000000000005</v>
      </c>
      <c r="I11">
        <v>0.94699999999999995</v>
      </c>
      <c r="K11">
        <f>(0+278069)*4^3</f>
        <v>17796416</v>
      </c>
      <c r="L11">
        <f>314892*2^3</f>
        <v>2519136</v>
      </c>
      <c r="M11" s="5">
        <v>11.020099999999999</v>
      </c>
    </row>
    <row r="12" spans="1:15">
      <c r="A12" s="1" t="s">
        <v>19</v>
      </c>
      <c r="B12">
        <f>L12/K12</f>
        <v>0.11876607255368374</v>
      </c>
      <c r="C12">
        <f t="shared" si="1"/>
        <v>2.7557913057507207E-2</v>
      </c>
      <c r="D12">
        <v>0.42299999999999999</v>
      </c>
      <c r="E12">
        <v>2.7669999999999999</v>
      </c>
      <c r="F12">
        <v>6.0000000000000001E-3</v>
      </c>
      <c r="G12">
        <v>0.152</v>
      </c>
      <c r="H12">
        <v>0.75</v>
      </c>
      <c r="I12">
        <v>0.97099999999999997</v>
      </c>
      <c r="K12">
        <f>(848514+1546485)*4^3</f>
        <v>153279936</v>
      </c>
      <c r="L12">
        <f>2275557*2^3</f>
        <v>18204456</v>
      </c>
      <c r="M12" s="5">
        <v>5.6440000000000001</v>
      </c>
    </row>
    <row r="13" spans="1:15">
      <c r="A13" s="1" t="s">
        <v>20</v>
      </c>
      <c r="B13">
        <f t="shared" si="0"/>
        <v>1</v>
      </c>
      <c r="C13">
        <f t="shared" si="1"/>
        <v>2.1581908680247765E-2</v>
      </c>
      <c r="D13">
        <v>0.247</v>
      </c>
      <c r="E13">
        <v>1.716</v>
      </c>
      <c r="F13">
        <v>3.4000000000000002E-2</v>
      </c>
      <c r="G13">
        <v>0.28599999999999998</v>
      </c>
      <c r="H13">
        <v>0.65700000000000003</v>
      </c>
      <c r="I13">
        <v>0.96</v>
      </c>
      <c r="K13">
        <f>2888632*4^3</f>
        <v>184872448</v>
      </c>
      <c r="L13">
        <f>2888632*4^3</f>
        <v>184872448</v>
      </c>
      <c r="M13" s="3">
        <v>4.88734</v>
      </c>
    </row>
    <row r="14" spans="1:15">
      <c r="A14" s="1" t="s">
        <v>21</v>
      </c>
      <c r="B14">
        <f t="shared" si="0"/>
        <v>1</v>
      </c>
      <c r="C14">
        <f t="shared" si="1"/>
        <v>0.12491812838047543</v>
      </c>
      <c r="D14">
        <v>0.22600000000000001</v>
      </c>
      <c r="E14">
        <v>2.1560000000000001</v>
      </c>
      <c r="F14">
        <v>5.8000000000000003E-2</v>
      </c>
      <c r="G14">
        <v>0.22</v>
      </c>
      <c r="H14">
        <v>0.57099999999999995</v>
      </c>
      <c r="I14">
        <v>0.82399999999999995</v>
      </c>
      <c r="K14">
        <f>331310*4^3</f>
        <v>21203840</v>
      </c>
      <c r="L14">
        <f>331310*4^3</f>
        <v>21203840</v>
      </c>
      <c r="M14" s="3">
        <v>18.0608</v>
      </c>
    </row>
    <row r="15" spans="1:15">
      <c r="A15" s="1" t="s">
        <v>12</v>
      </c>
      <c r="B15">
        <f t="shared" si="0"/>
        <v>0.20914139871207224</v>
      </c>
      <c r="C15">
        <f t="shared" si="1"/>
        <v>1.1664433089737765E-3</v>
      </c>
      <c r="D15">
        <v>0.54300000000000004</v>
      </c>
      <c r="E15">
        <v>2.9289999999999998</v>
      </c>
      <c r="F15">
        <v>3.0000000000000001E-3</v>
      </c>
      <c r="G15">
        <v>0.13800000000000001</v>
      </c>
      <c r="H15">
        <v>0.755</v>
      </c>
      <c r="I15">
        <v>0.97599999999999998</v>
      </c>
      <c r="K15">
        <f>(683621+1057781)*4^3</f>
        <v>111449728</v>
      </c>
      <c r="L15">
        <f>2913594*2^3</f>
        <v>23308752</v>
      </c>
      <c r="M15" s="5">
        <v>2.1873999999999998</v>
      </c>
      <c r="O15" t="s">
        <v>26</v>
      </c>
    </row>
    <row r="16" spans="1:15">
      <c r="A16" s="1" t="s">
        <v>13</v>
      </c>
      <c r="B16">
        <f t="shared" si="0"/>
        <v>1</v>
      </c>
      <c r="C16">
        <f t="shared" si="1"/>
        <v>0.10882125870882618</v>
      </c>
      <c r="D16">
        <v>0.17899999999999999</v>
      </c>
      <c r="E16">
        <v>1.6950000000000001</v>
      </c>
      <c r="F16">
        <v>3.1E-2</v>
      </c>
      <c r="G16">
        <v>0.24399999999999999</v>
      </c>
      <c r="H16">
        <v>0.59499999999999997</v>
      </c>
      <c r="I16">
        <v>0.90800000000000003</v>
      </c>
      <c r="K16">
        <f>276250*4^3</f>
        <v>17680000</v>
      </c>
      <c r="L16">
        <f>276250*4^3</f>
        <v>17680000</v>
      </c>
      <c r="M16" s="7">
        <v>18.3264</v>
      </c>
    </row>
    <row r="17" spans="1:15">
      <c r="A17" s="1" t="s">
        <v>14</v>
      </c>
      <c r="B17">
        <f t="shared" si="0"/>
        <v>0.3553055223942192</v>
      </c>
      <c r="C17">
        <f t="shared" si="1"/>
        <v>1.1207162209721599E-2</v>
      </c>
      <c r="D17">
        <v>0.751</v>
      </c>
      <c r="E17">
        <v>2.8780000000000001</v>
      </c>
      <c r="F17">
        <v>1E-3</v>
      </c>
      <c r="G17">
        <v>0.159</v>
      </c>
      <c r="H17">
        <v>0.82399999999999995</v>
      </c>
      <c r="I17">
        <v>0.98599999999999999</v>
      </c>
      <c r="K17">
        <f>16089688*4^3</f>
        <v>1029740032</v>
      </c>
      <c r="L17">
        <f>5716755*4^3</f>
        <v>365872320</v>
      </c>
      <c r="M17" s="6">
        <v>2.2161</v>
      </c>
    </row>
    <row r="18" spans="1:15">
      <c r="A18" s="1" t="s">
        <v>15</v>
      </c>
      <c r="B18">
        <f t="shared" si="0"/>
        <v>1</v>
      </c>
      <c r="C18">
        <f t="shared" si="1"/>
        <v>4.4779139171708629E-2</v>
      </c>
      <c r="D18">
        <v>0.27900000000000003</v>
      </c>
      <c r="E18">
        <v>2.0310000000000001</v>
      </c>
      <c r="F18">
        <v>4.7E-2</v>
      </c>
      <c r="G18">
        <v>0.27600000000000002</v>
      </c>
      <c r="H18">
        <v>0.68400000000000005</v>
      </c>
      <c r="I18">
        <v>0.95799999999999996</v>
      </c>
      <c r="K18">
        <f>118764*4^3</f>
        <v>7600896</v>
      </c>
      <c r="L18">
        <f>118764*4^3</f>
        <v>7600896</v>
      </c>
      <c r="M18" s="3">
        <v>18.0608</v>
      </c>
    </row>
    <row r="19" spans="1:15">
      <c r="A19" s="1" t="s">
        <v>16</v>
      </c>
      <c r="B19">
        <f t="shared" si="0"/>
        <v>1</v>
      </c>
      <c r="C19">
        <f t="shared" si="1"/>
        <v>2.3341679839560894E-2</v>
      </c>
      <c r="D19">
        <v>0.19500000000000001</v>
      </c>
      <c r="E19">
        <v>2.319</v>
      </c>
      <c r="F19">
        <v>5.7000000000000002E-2</v>
      </c>
      <c r="G19">
        <v>0.185</v>
      </c>
      <c r="H19">
        <v>0.56999999999999995</v>
      </c>
      <c r="I19">
        <v>0.93</v>
      </c>
      <c r="K19">
        <f>146743*4^3</f>
        <v>9391552</v>
      </c>
      <c r="L19">
        <f>146743*4^3</f>
        <v>9391552</v>
      </c>
      <c r="M19" s="5">
        <v>13.5456</v>
      </c>
    </row>
    <row r="20" spans="1:15">
      <c r="A20" s="1" t="s">
        <v>17</v>
      </c>
      <c r="B20">
        <f t="shared" si="0"/>
        <v>1</v>
      </c>
      <c r="C20">
        <f t="shared" si="1"/>
        <v>1.6989172188200451E-3</v>
      </c>
      <c r="D20">
        <v>0.246</v>
      </c>
      <c r="E20">
        <v>2.5779999999999998</v>
      </c>
      <c r="F20">
        <v>3.5999999999999997E-2</v>
      </c>
      <c r="G20">
        <v>0.24299999999999999</v>
      </c>
      <c r="H20">
        <v>0.72899999999999998</v>
      </c>
      <c r="I20">
        <v>0.96</v>
      </c>
      <c r="K20">
        <f>2018018*4^3</f>
        <v>129153152</v>
      </c>
      <c r="L20">
        <f>2018018*4^3</f>
        <v>129153152</v>
      </c>
      <c r="M20" s="5">
        <v>2.3605999999999998</v>
      </c>
    </row>
    <row r="21" spans="1:15">
      <c r="A21" s="1" t="s">
        <v>18</v>
      </c>
      <c r="B21">
        <f t="shared" si="0"/>
        <v>0.2175270013176322</v>
      </c>
      <c r="C21">
        <f t="shared" si="1"/>
        <v>7.5831983656262014E-3</v>
      </c>
      <c r="D21">
        <v>0.625</v>
      </c>
      <c r="E21">
        <v>2.6589999999999998</v>
      </c>
      <c r="F21">
        <v>2.4E-2</v>
      </c>
      <c r="G21">
        <v>8.2000000000000003E-2</v>
      </c>
      <c r="H21">
        <v>0.55500000000000005</v>
      </c>
      <c r="I21">
        <v>0.95199999999999996</v>
      </c>
      <c r="K21">
        <f>(283755+899428)*4^3</f>
        <v>75723712</v>
      </c>
      <c r="L21">
        <f>2058994*2^3</f>
        <v>16471952</v>
      </c>
      <c r="M21" s="5">
        <v>4.6437999999999997</v>
      </c>
      <c r="O21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2016-07-28T19:32:31Z</dcterms:created>
  <dcterms:modified xsi:type="dcterms:W3CDTF">2016-10-31T02:41:23Z</dcterms:modified>
</cp:coreProperties>
</file>