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7380" yWindow="0" windowWidth="192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C10" i="1"/>
  <c r="C9" i="1"/>
  <c r="C8" i="1"/>
  <c r="C7" i="1"/>
  <c r="C6" i="1"/>
  <c r="C5" i="1"/>
  <c r="C4" i="1"/>
  <c r="C3" i="1"/>
  <c r="B11" i="1"/>
  <c r="B10" i="1"/>
  <c r="B9" i="1"/>
  <c r="B8" i="1"/>
  <c r="B7" i="1"/>
  <c r="E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" i="1"/>
  <c r="B6" i="1"/>
  <c r="B5" i="1"/>
  <c r="B3" i="1"/>
  <c r="B4" i="1"/>
  <c r="B2" i="1"/>
  <c r="D2" i="1"/>
</calcChain>
</file>

<file path=xl/sharedStrings.xml><?xml version="1.0" encoding="utf-8"?>
<sst xmlns="http://schemas.openxmlformats.org/spreadsheetml/2006/main" count="33" uniqueCount="33">
  <si>
    <t>T2</t>
  </si>
  <si>
    <t>T3</t>
  </si>
  <si>
    <t>T6</t>
  </si>
  <si>
    <t>sample41</t>
  </si>
  <si>
    <t>sample36</t>
  </si>
  <si>
    <t>sample23</t>
  </si>
  <si>
    <t>sample17</t>
  </si>
  <si>
    <t>sample09</t>
  </si>
  <si>
    <t>sample21</t>
  </si>
  <si>
    <t>sample10</t>
  </si>
  <si>
    <t>voxel size [micrometer]</t>
  </si>
  <si>
    <t>sample13</t>
  </si>
  <si>
    <t>sample44</t>
  </si>
  <si>
    <t>sample01</t>
  </si>
  <si>
    <t>sample15</t>
  </si>
  <si>
    <t>sample08</t>
  </si>
  <si>
    <t>sample19</t>
  </si>
  <si>
    <t>sample20</t>
  </si>
  <si>
    <t>sample06</t>
  </si>
  <si>
    <t>sample34</t>
  </si>
  <si>
    <t>sample38</t>
  </si>
  <si>
    <t>leaf to bud volume ratio</t>
  </si>
  <si>
    <t>Notes</t>
  </si>
  <si>
    <t>compactness</t>
  </si>
  <si>
    <t>1 sigma deviation of D</t>
  </si>
  <si>
    <t>fractal dimension (D)</t>
  </si>
  <si>
    <t>fraction of mass contained within 25% of max radius from Center of Mass</t>
  </si>
  <si>
    <t>fraction of mass contained within 50% of max radius from Center of Mass</t>
  </si>
  <si>
    <t>fraction of mass contained within 75% of max radius from Center of Mass</t>
  </si>
  <si>
    <t>bud volume [cm^3]</t>
  </si>
  <si>
    <t>leaf volume [cm^3]</t>
  </si>
  <si>
    <t>Downscale factor</t>
  </si>
  <si>
    <t>All bud volumes and thus the leaf to bud volume ratios can be somewhat subjective.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</si>
</sst>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horizontal="right"/>
    </xf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0" fillId="0" borderId="0" xfId="0" applyNumberFormat="1" applyBorder="1"/>
    <xf numFmtId="0" fontId="0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O3" sqref="O3"/>
    </sheetView>
  </sheetViews>
  <sheetFormatPr baseColWidth="10" defaultRowHeight="15" x14ac:dyDescent="0"/>
  <cols>
    <col min="1" max="1" width="9.1640625" bestFit="1" customWidth="1"/>
    <col min="2" max="2" width="16.83203125" bestFit="1" customWidth="1"/>
    <col min="3" max="3" width="17" bestFit="1" customWidth="1"/>
    <col min="4" max="4" width="20.83203125" bestFit="1" customWidth="1"/>
    <col min="5" max="5" width="11.83203125" bestFit="1" customWidth="1"/>
    <col min="6" max="6" width="18.33203125" bestFit="1" customWidth="1"/>
    <col min="7" max="7" width="19.33203125" bestFit="1" customWidth="1"/>
    <col min="8" max="10" width="61" bestFit="1" customWidth="1"/>
    <col min="12" max="12" width="20.33203125" bestFit="1" customWidth="1"/>
    <col min="13" max="13" width="15.33203125" bestFit="1" customWidth="1"/>
    <col min="14" max="14" width="15.33203125" customWidth="1"/>
    <col min="15" max="15" width="69.6640625" bestFit="1" customWidth="1"/>
  </cols>
  <sheetData>
    <row r="1" spans="1:15">
      <c r="A1" s="8"/>
      <c r="B1" s="8" t="s">
        <v>30</v>
      </c>
      <c r="C1" s="8" t="s">
        <v>29</v>
      </c>
      <c r="D1" s="8" t="s">
        <v>21</v>
      </c>
      <c r="E1" s="8" t="s">
        <v>23</v>
      </c>
      <c r="F1" s="8" t="s">
        <v>25</v>
      </c>
      <c r="G1" s="8" t="s">
        <v>24</v>
      </c>
      <c r="H1" s="8" t="s">
        <v>26</v>
      </c>
      <c r="I1" s="8" t="s">
        <v>27</v>
      </c>
      <c r="J1" s="8" t="s">
        <v>28</v>
      </c>
      <c r="L1" s="1" t="s">
        <v>10</v>
      </c>
      <c r="M1" t="s">
        <v>31</v>
      </c>
      <c r="O1" t="s">
        <v>22</v>
      </c>
    </row>
    <row r="2" spans="1:15">
      <c r="A2" s="1" t="s">
        <v>0</v>
      </c>
      <c r="B2" s="8">
        <f>0.00863269757486*5414530*M2^3*L2^3*0.000000000001</f>
        <v>8.1590737205446614E-5</v>
      </c>
      <c r="C2" s="8">
        <f>2141586*M2^3*L2^3*0.000000000001</f>
        <v>3.7382563974335389E-3</v>
      </c>
      <c r="D2" s="8">
        <f>B2/C2</f>
        <v>2.182588044561681E-2</v>
      </c>
      <c r="E2" s="8">
        <v>0.749</v>
      </c>
      <c r="F2" s="8">
        <v>2.2789999999999999</v>
      </c>
      <c r="G2" s="8">
        <v>4.5999999999999999E-2</v>
      </c>
      <c r="H2" s="8">
        <v>4.5699999999999998E-2</v>
      </c>
      <c r="I2" s="8">
        <v>0.45169999999999999</v>
      </c>
      <c r="J2" s="8">
        <v>0.91720000000000002</v>
      </c>
      <c r="L2" s="2">
        <v>12.0405</v>
      </c>
      <c r="M2">
        <v>1</v>
      </c>
      <c r="O2" t="s">
        <v>32</v>
      </c>
    </row>
    <row r="3" spans="1:15">
      <c r="A3" s="1" t="s">
        <v>1</v>
      </c>
      <c r="B3" s="8">
        <f>0.0180310872795*59850911*M3^3*L3^3*0.000000000001</f>
        <v>2.3254323407983249E-4</v>
      </c>
      <c r="C3" s="8">
        <f>27038317*L3^3*M3^3*0.000000000001</f>
        <v>5.8262710188078035E-3</v>
      </c>
      <c r="D3" s="8">
        <f t="shared" ref="D3:D21" si="0">B3/C3</f>
        <v>3.9912876234071325E-2</v>
      </c>
      <c r="E3" s="8">
        <v>0.66200000000000003</v>
      </c>
      <c r="F3" s="8">
        <v>2.923</v>
      </c>
      <c r="G3" s="8">
        <v>8.9999999999999993E-3</v>
      </c>
      <c r="H3" s="8">
        <v>6.6000000000000003E-2</v>
      </c>
      <c r="I3" s="8">
        <v>0.46300000000000002</v>
      </c>
      <c r="J3" s="8">
        <v>0.91500000000000004</v>
      </c>
      <c r="L3" s="2">
        <v>2.9975999999999998</v>
      </c>
      <c r="M3">
        <v>2</v>
      </c>
    </row>
    <row r="4" spans="1:15">
      <c r="A4" s="1" t="s">
        <v>2</v>
      </c>
      <c r="B4" s="8">
        <f>0.00429116672022*25519400*M4^3*L4^3*0.000000000001</f>
        <v>7.6122266030492422E-5</v>
      </c>
      <c r="C4" s="8">
        <f>8262931*L4^3*M4^3*0.000000000001</f>
        <v>5.7438089616622043E-3</v>
      </c>
      <c r="D4" s="8">
        <f t="shared" si="0"/>
        <v>1.3252924416285488E-2</v>
      </c>
      <c r="E4" s="1">
        <f>0.712</f>
        <v>0.71199999999999997</v>
      </c>
      <c r="F4" s="1">
        <v>2.6190000000000002</v>
      </c>
      <c r="G4" s="1">
        <v>2.7E-2</v>
      </c>
      <c r="H4" s="1">
        <v>5.7799999999999997E-2</v>
      </c>
      <c r="I4" s="1">
        <v>0.51100000000000001</v>
      </c>
      <c r="J4" s="1">
        <v>0.94399999999999995</v>
      </c>
      <c r="L4" s="4">
        <v>2.2145999999999999</v>
      </c>
      <c r="M4">
        <v>4</v>
      </c>
    </row>
    <row r="5" spans="1:15">
      <c r="A5" s="1" t="s">
        <v>3</v>
      </c>
      <c r="B5" s="8">
        <f>0.223913389133*18553330*M5^3*L5^3*0.000000000001</f>
        <v>3.2998154660522274E-3</v>
      </c>
      <c r="C5" s="8">
        <f>12038786*L5^3*M5^3*0.000000000001</f>
        <v>9.5624772641964718E-3</v>
      </c>
      <c r="D5" s="8">
        <f t="shared" si="0"/>
        <v>0.34507956200923928</v>
      </c>
      <c r="E5" s="8">
        <v>0.46789999999999998</v>
      </c>
      <c r="F5" s="8">
        <v>2.8439999999999999</v>
      </c>
      <c r="G5" s="8">
        <v>2.1000000000000001E-2</v>
      </c>
      <c r="H5" s="8">
        <v>0.158</v>
      </c>
      <c r="I5" s="8">
        <v>0.68200000000000005</v>
      </c>
      <c r="J5" s="8">
        <v>0.93300000000000005</v>
      </c>
      <c r="L5" s="4">
        <v>9.2611000000000008</v>
      </c>
      <c r="M5">
        <v>1</v>
      </c>
    </row>
    <row r="6" spans="1:15">
      <c r="A6" s="1" t="s">
        <v>4</v>
      </c>
      <c r="B6" s="8">
        <f>0.157512299053*39137566*M6^3*L6^3*0.000000000001</f>
        <v>5.7571197857159643E-3</v>
      </c>
      <c r="C6" s="8">
        <f>33692124*L6^3*M6^3*0.000000000001</f>
        <v>3.1464828762849409E-2</v>
      </c>
      <c r="D6" s="8">
        <f t="shared" si="0"/>
        <v>0.18297000212864364</v>
      </c>
      <c r="E6" s="8">
        <v>0.3493</v>
      </c>
      <c r="F6" s="8">
        <v>2.4548999999999999</v>
      </c>
      <c r="G6" s="8">
        <v>4.9000000000000002E-2</v>
      </c>
      <c r="H6" s="8">
        <v>0.223</v>
      </c>
      <c r="I6" s="8">
        <v>0.65439999999999998</v>
      </c>
      <c r="J6" s="8">
        <v>0.94799999999999995</v>
      </c>
      <c r="L6" s="4">
        <v>4.8872999999999998</v>
      </c>
      <c r="M6">
        <v>2</v>
      </c>
    </row>
    <row r="7" spans="1:15">
      <c r="A7" s="1" t="s">
        <v>5</v>
      </c>
      <c r="B7" s="8">
        <f>0.157669663158*21716397*L7^3*M7^3*0.000000000001</f>
        <v>2.8825914530121841E-3</v>
      </c>
      <c r="C7" s="8">
        <f>11291449*L7^3*M7^3*0.000000000001</f>
        <v>9.5059791991589666E-3</v>
      </c>
      <c r="D7" s="8">
        <f t="shared" si="0"/>
        <v>0.3032398233384751</v>
      </c>
      <c r="E7" s="8">
        <v>0.4556</v>
      </c>
      <c r="F7" s="8">
        <v>3</v>
      </c>
      <c r="G7" s="8">
        <v>0.01</v>
      </c>
      <c r="H7" s="8">
        <v>0.127</v>
      </c>
      <c r="I7" s="8">
        <v>0.63200000000000001</v>
      </c>
      <c r="J7" s="8">
        <v>0.91279999999999994</v>
      </c>
      <c r="L7" s="5">
        <v>4.7211999999999996</v>
      </c>
      <c r="M7">
        <v>2</v>
      </c>
    </row>
    <row r="8" spans="1:15">
      <c r="A8" s="1" t="s">
        <v>6</v>
      </c>
      <c r="B8" s="8">
        <f>0.24119647073*17739874*L8^3*M8^3*0.000000000001</f>
        <v>6.37766950431166E-3</v>
      </c>
      <c r="C8" s="8">
        <f>17739874*L8^3*M8^3*0.000000000001</f>
        <v>2.644180275527724E-2</v>
      </c>
      <c r="D8" s="8">
        <f t="shared" si="0"/>
        <v>0.24119647073</v>
      </c>
      <c r="E8" s="8">
        <v>0.502</v>
      </c>
      <c r="F8" s="8">
        <v>2.85</v>
      </c>
      <c r="G8" s="8">
        <v>2.2700000000000001E-2</v>
      </c>
      <c r="H8" s="8">
        <v>8.7999999999999995E-2</v>
      </c>
      <c r="I8" s="8">
        <v>0.60399999999999998</v>
      </c>
      <c r="J8" s="8">
        <v>0.93</v>
      </c>
      <c r="L8" s="5">
        <v>5.7115</v>
      </c>
      <c r="M8">
        <v>2</v>
      </c>
    </row>
    <row r="9" spans="1:15">
      <c r="A9" s="1" t="s">
        <v>7</v>
      </c>
      <c r="B9" s="8">
        <f>0.153812636362*17724389*L9^3*M9^3*0.000000000001</f>
        <v>3.6485465826279983E-3</v>
      </c>
      <c r="C9" s="8">
        <f>13517311*L9^3*M9^3*0.000000000001</f>
        <v>1.8090347624268952E-2</v>
      </c>
      <c r="D9" s="8">
        <f t="shared" si="0"/>
        <v>0.20168471377152097</v>
      </c>
      <c r="E9" s="8">
        <v>0.48799999999999999</v>
      </c>
      <c r="F9" s="8">
        <v>2.9409999999999998</v>
      </c>
      <c r="G9" s="8">
        <v>1.9E-2</v>
      </c>
      <c r="H9" s="8">
        <v>0.13900000000000001</v>
      </c>
      <c r="I9" s="8">
        <v>0.67</v>
      </c>
      <c r="J9" s="8">
        <v>0.93100000000000005</v>
      </c>
      <c r="L9" s="5">
        <v>11.020099999999999</v>
      </c>
      <c r="M9">
        <v>1</v>
      </c>
    </row>
    <row r="10" spans="1:15">
      <c r="A10" s="1" t="s">
        <v>8</v>
      </c>
      <c r="B10" s="8">
        <f>0.320970513188*11590775*L10^3*M10^3*0.000000000001</f>
        <v>2.9804930989139663E-3</v>
      </c>
      <c r="C10" s="8">
        <f>8709085*L10^3*M10^3*0.000000000001</f>
        <v>6.9772299739452462E-3</v>
      </c>
      <c r="D10" s="8">
        <f t="shared" si="0"/>
        <v>0.42717426687150728</v>
      </c>
      <c r="E10" s="8">
        <v>0.32300000000000001</v>
      </c>
      <c r="F10" s="8">
        <v>2.363</v>
      </c>
      <c r="G10" s="8">
        <v>5.0999999999999997E-2</v>
      </c>
      <c r="H10" s="8">
        <v>0.29599999999999999</v>
      </c>
      <c r="I10" s="8">
        <v>0.76500000000000001</v>
      </c>
      <c r="J10" s="8">
        <v>0.97099999999999997</v>
      </c>
      <c r="L10" s="5">
        <v>4.6437999999999997</v>
      </c>
      <c r="M10">
        <v>2</v>
      </c>
    </row>
    <row r="11" spans="1:15">
      <c r="A11" s="1" t="s">
        <v>9</v>
      </c>
      <c r="B11" s="8">
        <f>0.114883610761*25508286*L11^3*M11^3*0.000000000001</f>
        <v>3.9218949883919468E-3</v>
      </c>
      <c r="C11" s="8">
        <f>18650032*L11^3*M11^3*0.000000000001</f>
        <v>2.4959517620312198E-2</v>
      </c>
      <c r="D11" s="8">
        <f t="shared" si="0"/>
        <v>0.15713023977676099</v>
      </c>
      <c r="E11" s="8">
        <v>0.42849999999999999</v>
      </c>
      <c r="F11" s="8">
        <v>2.2749999999999999</v>
      </c>
      <c r="G11" s="8">
        <v>5.5E-2</v>
      </c>
      <c r="H11" s="8">
        <v>0.24</v>
      </c>
      <c r="I11" s="8">
        <v>0.69799999999999995</v>
      </c>
      <c r="J11" s="8">
        <v>0.94899999999999995</v>
      </c>
      <c r="L11" s="5">
        <v>11.020099999999999</v>
      </c>
      <c r="M11">
        <v>1</v>
      </c>
    </row>
    <row r="12" spans="1:15">
      <c r="A12" s="1" t="s">
        <v>18</v>
      </c>
      <c r="B12" s="8">
        <f>0.166773748515*20439194*L12^3*M12^3*0.000000000001</f>
        <v>4.9027805938251416E-3</v>
      </c>
      <c r="C12" s="1">
        <f>17441956*L12^3*M12^3*0.000000000001</f>
        <v>2.5086853220025674E-2</v>
      </c>
      <c r="D12" s="8">
        <f t="shared" si="0"/>
        <v>0.19543226688596713</v>
      </c>
      <c r="E12" s="8">
        <v>0.45200000000000001</v>
      </c>
      <c r="F12" s="8">
        <v>2.7559999999999998</v>
      </c>
      <c r="G12" s="8">
        <v>1.7000000000000001E-2</v>
      </c>
      <c r="H12" s="8">
        <v>0.19900000000000001</v>
      </c>
      <c r="I12" s="8">
        <v>0.79600000000000004</v>
      </c>
      <c r="J12" s="8">
        <v>0.98399999999999999</v>
      </c>
      <c r="L12" s="5">
        <v>5.6440000000000001</v>
      </c>
      <c r="M12">
        <v>2</v>
      </c>
    </row>
    <row r="13" spans="1:15">
      <c r="A13" s="1" t="s">
        <v>19</v>
      </c>
      <c r="B13" s="8">
        <f>0.609696476461*33611034*L13^3*M13^3*0.000000000001</f>
        <v>1.9138293208756065E-2</v>
      </c>
      <c r="C13" s="1">
        <f>20644288*L13^3*M13^3*0.000000000001</f>
        <v>1.9280023311412407E-2</v>
      </c>
      <c r="D13" s="8">
        <f t="shared" si="0"/>
        <v>0.99264886248490958</v>
      </c>
      <c r="E13" s="8">
        <v>0.23</v>
      </c>
      <c r="F13" s="8">
        <v>1.792</v>
      </c>
      <c r="G13" s="8">
        <v>3.6900000000000002E-2</v>
      </c>
      <c r="H13" s="8">
        <v>0.26500000000000001</v>
      </c>
      <c r="I13" s="8">
        <v>0.625</v>
      </c>
      <c r="J13" s="8">
        <v>0.94699999999999995</v>
      </c>
      <c r="L13" s="3">
        <v>4.88734</v>
      </c>
      <c r="M13">
        <v>2</v>
      </c>
    </row>
    <row r="14" spans="1:15">
      <c r="A14" s="1" t="s">
        <v>20</v>
      </c>
      <c r="B14" s="8">
        <f>0.837117078978*3203043*L14^3*M14^3*0.000000000001</f>
        <v>0.1263717235464932</v>
      </c>
      <c r="C14" s="8">
        <f>2692983*L14^3*M14^3*0.000000000001</f>
        <v>0.12692131090234141</v>
      </c>
      <c r="D14" s="8">
        <f t="shared" si="0"/>
        <v>0.99566985755236115</v>
      </c>
      <c r="E14" s="8">
        <v>0.23899999999999999</v>
      </c>
      <c r="F14" s="8">
        <v>2.1789999999999998</v>
      </c>
      <c r="G14" s="8">
        <v>5.8000000000000003E-2</v>
      </c>
      <c r="H14" s="8">
        <v>0.22500000000000001</v>
      </c>
      <c r="I14" s="8">
        <v>0.58699999999999997</v>
      </c>
      <c r="J14" s="8">
        <v>0.83299999999999996</v>
      </c>
      <c r="L14" s="3">
        <v>18.0608</v>
      </c>
      <c r="M14">
        <v>2</v>
      </c>
    </row>
    <row r="15" spans="1:15">
      <c r="A15" s="1" t="s">
        <v>11</v>
      </c>
      <c r="B15" s="8">
        <f>0.196507366792*97200244*L15^3*M15^3*0.000000000001</f>
        <v>1.9990829475511994E-4</v>
      </c>
      <c r="C15" s="1">
        <f>84241125*L15^3*M15^3*0.000000000001</f>
        <v>8.8167551738370798E-4</v>
      </c>
      <c r="D15" s="8">
        <f t="shared" si="0"/>
        <v>0.22673681055398889</v>
      </c>
      <c r="E15" s="8">
        <v>0.59599999999999997</v>
      </c>
      <c r="F15" s="8">
        <v>2.9769999999999999</v>
      </c>
      <c r="G15" s="8">
        <v>3.0000000000000001E-3</v>
      </c>
      <c r="H15" s="8">
        <v>0.14000000000000001</v>
      </c>
      <c r="I15" s="8">
        <v>0.80700000000000005</v>
      </c>
      <c r="J15" s="8">
        <v>0.98299999999999998</v>
      </c>
      <c r="L15" s="5">
        <v>2.1873999999999998</v>
      </c>
      <c r="M15">
        <v>1</v>
      </c>
    </row>
    <row r="16" spans="1:15">
      <c r="A16" s="1" t="s">
        <v>12</v>
      </c>
      <c r="B16" s="8">
        <f>0.787931636093*2943249*L16^3*M16^3*0.000000000001</f>
        <v>0.11419235105208436</v>
      </c>
      <c r="C16" s="8">
        <f>2321913*L16^3*M16^3*0.000000000001</f>
        <v>0.11433189831329717</v>
      </c>
      <c r="D16" s="8">
        <f t="shared" si="0"/>
        <v>0.99877945469924401</v>
      </c>
      <c r="E16" s="8">
        <v>0.2137</v>
      </c>
      <c r="F16" s="8">
        <v>1.7889999999999999</v>
      </c>
      <c r="G16" s="8">
        <v>4.1000000000000002E-2</v>
      </c>
      <c r="H16" s="8">
        <v>0.23699999999999999</v>
      </c>
      <c r="I16" s="8">
        <v>0.59</v>
      </c>
      <c r="J16" s="8">
        <v>0.89800000000000002</v>
      </c>
      <c r="L16" s="7">
        <v>18.3264</v>
      </c>
      <c r="M16">
        <v>2</v>
      </c>
    </row>
    <row r="17" spans="1:13">
      <c r="A17" s="1" t="s">
        <v>13</v>
      </c>
      <c r="B17" s="8">
        <f>0.279962621159*22834309*L17^3*M17^3*0.000000000001</f>
        <v>4.4528284101980863E-3</v>
      </c>
      <c r="C17" s="8">
        <f>19073870*L17^3*M17^3*0.000000000001</f>
        <v>1.3285773786113347E-2</v>
      </c>
      <c r="D17" s="8">
        <f t="shared" si="0"/>
        <v>0.33515762663762227</v>
      </c>
      <c r="E17" s="1">
        <v>0.50970000000000004</v>
      </c>
      <c r="F17" s="1">
        <v>2.4689999999999999</v>
      </c>
      <c r="G17" s="1">
        <v>2.3E-2</v>
      </c>
      <c r="H17" s="1">
        <v>0.25</v>
      </c>
      <c r="I17" s="1">
        <v>0.81899999999999995</v>
      </c>
      <c r="J17" s="1">
        <v>0.96499999999999997</v>
      </c>
      <c r="L17" s="6">
        <v>2.2161</v>
      </c>
      <c r="M17">
        <v>4</v>
      </c>
    </row>
    <row r="18" spans="1:13">
      <c r="A18" s="1" t="s">
        <v>14</v>
      </c>
      <c r="B18" s="8">
        <f>0.750113949123*12685486*L18^3*M18^3*0.000000000001</f>
        <v>5.6058994299743932E-2</v>
      </c>
      <c r="C18" s="8">
        <f>9570903*L18^3*M18^3*0.000000000001</f>
        <v>5.6385036374122677E-2</v>
      </c>
      <c r="D18" s="8">
        <f t="shared" si="0"/>
        <v>0.99421757800748034</v>
      </c>
      <c r="E18" s="8">
        <v>0.33700000000000002</v>
      </c>
      <c r="F18" s="8">
        <v>2.1880000000000002</v>
      </c>
      <c r="G18" s="8">
        <v>0.03</v>
      </c>
      <c r="H18" s="8">
        <v>0.255</v>
      </c>
      <c r="I18" s="8">
        <v>0.68899999999999995</v>
      </c>
      <c r="J18" s="8">
        <v>0.96</v>
      </c>
      <c r="L18" s="3">
        <v>18.0608</v>
      </c>
      <c r="M18">
        <v>1</v>
      </c>
    </row>
    <row r="19" spans="1:13">
      <c r="A19" s="1" t="s">
        <v>15</v>
      </c>
      <c r="B19" s="8">
        <f>0.741087689542*2749792*L19^3*M19^3*0.000000000001</f>
        <v>4.0518575689501672E-2</v>
      </c>
      <c r="C19" s="8">
        <f>2039400*L19^3*M19^3*0.000000000001</f>
        <v>4.0549653019905964E-2</v>
      </c>
      <c r="D19" s="8">
        <f t="shared" si="0"/>
        <v>0.99923359811762047</v>
      </c>
      <c r="E19" s="8">
        <v>0.32500000000000001</v>
      </c>
      <c r="F19" s="8">
        <v>2.4980000000000002</v>
      </c>
      <c r="G19" s="8">
        <v>4.9000000000000002E-2</v>
      </c>
      <c r="H19" s="8">
        <v>0.187</v>
      </c>
      <c r="I19" s="8">
        <v>0.60299999999999998</v>
      </c>
      <c r="J19" s="8">
        <v>0.91200000000000003</v>
      </c>
      <c r="L19" s="5">
        <v>13.5456</v>
      </c>
      <c r="M19">
        <v>2</v>
      </c>
    </row>
    <row r="20" spans="1:13">
      <c r="A20" s="1" t="s">
        <v>16</v>
      </c>
      <c r="B20" s="8">
        <f>0.731866283073*33536547*L20^3*M20^3*0.000000000001</f>
        <v>2.5828981411787381E-3</v>
      </c>
      <c r="C20" s="8">
        <f>25091124*L20^3*M20^3*0.000000000001</f>
        <v>2.6404461334802814E-3</v>
      </c>
      <c r="D20" s="8">
        <f t="shared" si="0"/>
        <v>0.97820520116966325</v>
      </c>
      <c r="E20" s="8">
        <v>0.35099999999999998</v>
      </c>
      <c r="F20" s="8">
        <v>2.6890000000000001</v>
      </c>
      <c r="G20" s="8">
        <v>2.4E-2</v>
      </c>
      <c r="H20" s="8">
        <v>0.19</v>
      </c>
      <c r="I20" s="8">
        <v>0.68600000000000005</v>
      </c>
      <c r="J20" s="8">
        <v>0.95099999999999996</v>
      </c>
      <c r="L20" s="5">
        <v>2.3605999999999998</v>
      </c>
      <c r="M20">
        <v>2</v>
      </c>
    </row>
    <row r="21" spans="1:13">
      <c r="A21" s="1" t="s">
        <v>17</v>
      </c>
      <c r="B21" s="8">
        <f>0.123408983124*17197492*L21^3*M21^3*0.000000000001</f>
        <v>1.7002876426714343E-3</v>
      </c>
      <c r="C21" s="8">
        <f>11426974*L21^3*M21^3*0.000000000001</f>
        <v>9.1546500584496534E-3</v>
      </c>
      <c r="D21" s="8">
        <f t="shared" si="0"/>
        <v>0.18572939782685469</v>
      </c>
      <c r="E21" s="8">
        <v>0.55100000000000005</v>
      </c>
      <c r="F21" s="8">
        <v>2.6779999999999999</v>
      </c>
      <c r="G21" s="8">
        <v>3.49E-2</v>
      </c>
      <c r="H21" s="8">
        <v>0.14000000000000001</v>
      </c>
      <c r="I21" s="8">
        <v>0.79200000000000004</v>
      </c>
      <c r="J21" s="8">
        <v>0.96699999999999997</v>
      </c>
      <c r="L21" s="5">
        <v>4.6437999999999997</v>
      </c>
      <c r="M21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2016-07-28T19:32:31Z</dcterms:created>
  <dcterms:modified xsi:type="dcterms:W3CDTF">2016-11-28T19:14:57Z</dcterms:modified>
</cp:coreProperties>
</file>