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aVGS\RoboticPrinter\Documents\"/>
    </mc:Choice>
  </mc:AlternateContent>
  <bookViews>
    <workbookView xWindow="0" yWindow="0" windowWidth="23040" windowHeight="9384" tabRatio="727" firstSheet="1" activeTab="6"/>
  </bookViews>
  <sheets>
    <sheet name="wsr_26Jul19" sheetId="15" r:id="rId1"/>
    <sheet name="wsr_19Jul19" sheetId="14" r:id="rId2"/>
    <sheet name="wsr_12Jul19" sheetId="13" r:id="rId3"/>
    <sheet name="wsr_05Jul19" sheetId="10" r:id="rId4"/>
    <sheet name="wsr_28Jun19" sheetId="9" r:id="rId5"/>
    <sheet name="MeasurementExp" sheetId="11" r:id="rId6"/>
    <sheet name="SCMSDP-BL1" sheetId="8" r:id="rId7"/>
    <sheet name="SCMSDP1" sheetId="7" r:id="rId8"/>
    <sheet name="M1M2" sheetId="1" r:id="rId9"/>
    <sheet name="M1_M5" sheetId="2" r:id="rId10"/>
    <sheet name="PS" sheetId="3" r:id="rId11"/>
    <sheet name="EB" sheetId="4" r:id="rId12"/>
  </sheets>
  <definedNames>
    <definedName name="__Anonymous_Sheet_DB__1" localSheetId="7">#REF!</definedName>
    <definedName name="__Anonymous_Sheet_DB__1" localSheetId="6">#REF!</definedName>
    <definedName name="__Anonymous_Sheet_DB__1" localSheetId="3">#REF!</definedName>
    <definedName name="__Anonymous_Sheet_DB__1" localSheetId="2">#REF!</definedName>
    <definedName name="__Anonymous_Sheet_DB__1" localSheetId="1">#REF!</definedName>
    <definedName name="__Anonymous_Sheet_DB__1" localSheetId="0">#REF!</definedName>
    <definedName name="__Anonymous_Sheet_DB__1" localSheetId="4">#REF!</definedName>
    <definedName name="__Anonymous_Sheet_DB__1">#REF!</definedName>
    <definedName name="__Anonymous_Sheet_DB__2" localSheetId="7">#REF!</definedName>
    <definedName name="__Anonymous_Sheet_DB__2" localSheetId="6">#REF!</definedName>
    <definedName name="__Anonymous_Sheet_DB__2" localSheetId="3">#REF!</definedName>
    <definedName name="__Anonymous_Sheet_DB__2" localSheetId="2">#REF!</definedName>
    <definedName name="__Anonymous_Sheet_DB__2" localSheetId="1">#REF!</definedName>
    <definedName name="__Anonymous_Sheet_DB__2" localSheetId="0">#REF!</definedName>
    <definedName name="__Anonymous_Sheet_DB__2" localSheetId="4">#REF!</definedName>
    <definedName name="__Anonymous_Sheet_DB__2">#REF!</definedName>
    <definedName name="__Anonymous_Sheet_DB__3" localSheetId="7">#REF!</definedName>
    <definedName name="__Anonymous_Sheet_DB__3" localSheetId="6">#REF!</definedName>
    <definedName name="__Anonymous_Sheet_DB__3" localSheetId="3">#REF!</definedName>
    <definedName name="__Anonymous_Sheet_DB__3" localSheetId="2">#REF!</definedName>
    <definedName name="__Anonymous_Sheet_DB__3" localSheetId="1">#REF!</definedName>
    <definedName name="__Anonymous_Sheet_DB__3" localSheetId="0">#REF!</definedName>
    <definedName name="__Anonymous_Sheet_DB__3" localSheetId="4">#REF!</definedName>
    <definedName name="__Anonymous_Sheet_DB__3">#REF!</definedName>
    <definedName name="_xlnm._FilterDatabase" localSheetId="9" hidden="1">M1_M5!$B$8:$AC$90</definedName>
    <definedName name="_xlnm._FilterDatabase" localSheetId="8" hidden="1">M1M2!$A$8:$AC$33</definedName>
    <definedName name="_xlnm._FilterDatabase" localSheetId="7" hidden="1">SCMSDP1!$C$4:$Q$109</definedName>
    <definedName name="_xlnm._FilterDatabase" localSheetId="6" hidden="1">'SCMSDP-BL1'!$B$5:$N$87</definedName>
    <definedName name="_xlnm._FilterDatabase" localSheetId="3" hidden="1">wsr_05Jul19!$B$4:$G$15</definedName>
    <definedName name="_xlnm._FilterDatabase" localSheetId="2" hidden="1">wsr_12Jul19!$B$4:$G$12</definedName>
    <definedName name="_xlnm._FilterDatabase" localSheetId="1" hidden="1">wsr_19Jul19!$B$4:$G$13</definedName>
    <definedName name="_xlnm._FilterDatabase" localSheetId="0" hidden="1">wsr_26Jul19!$B$4:$G$11</definedName>
    <definedName name="_xlnm._FilterDatabase" localSheetId="4" hidden="1">wsr_28Jun19!$B$4:$G$23</definedName>
    <definedName name="Excel_BuiltIn__FilterDatabase" localSheetId="9">M1_M5!$B$8:$AC$91</definedName>
    <definedName name="Excel_BuiltIn__FilterDatabase" localSheetId="8">M1M2!$B$8:$AC$34</definedName>
  </definedNames>
  <calcPr calcId="152511"/>
</workbook>
</file>

<file path=xl/calcChain.xml><?xml version="1.0" encoding="utf-8"?>
<calcChain xmlns="http://schemas.openxmlformats.org/spreadsheetml/2006/main">
  <c r="V87" i="8" l="1"/>
  <c r="W92" i="8"/>
  <c r="O5" i="8" l="1"/>
  <c r="AR53" i="11" l="1"/>
  <c r="AQ53" i="11"/>
  <c r="AP53" i="11"/>
  <c r="AD53" i="11"/>
  <c r="AC53" i="11"/>
  <c r="AE53" i="11" s="1"/>
  <c r="AB53" i="11"/>
  <c r="P53" i="11"/>
  <c r="O53" i="11"/>
  <c r="N53" i="11"/>
  <c r="AS52" i="11"/>
  <c r="AR52" i="11"/>
  <c r="AQ52" i="11"/>
  <c r="AP52" i="11"/>
  <c r="AD52" i="11"/>
  <c r="AC52" i="11"/>
  <c r="AB52" i="11"/>
  <c r="Q52" i="11"/>
  <c r="P52" i="11"/>
  <c r="O52" i="11"/>
  <c r="N52" i="11"/>
  <c r="AR51" i="11"/>
  <c r="AQ51" i="11"/>
  <c r="AS51" i="11" s="1"/>
  <c r="AP51" i="11"/>
  <c r="AD51" i="11"/>
  <c r="AC51" i="11"/>
  <c r="AE51" i="11" s="1"/>
  <c r="AB51" i="11"/>
  <c r="P51" i="11"/>
  <c r="O51" i="11"/>
  <c r="N51" i="11"/>
  <c r="AR59" i="11"/>
  <c r="AQ59" i="11"/>
  <c r="AP59" i="11"/>
  <c r="AD59" i="11"/>
  <c r="AC59" i="11"/>
  <c r="AB59" i="11"/>
  <c r="P59" i="11"/>
  <c r="O59" i="11"/>
  <c r="Q59" i="11" s="1"/>
  <c r="N59" i="11"/>
  <c r="AR58" i="11"/>
  <c r="AQ58" i="11"/>
  <c r="AP58" i="11"/>
  <c r="AD58" i="11"/>
  <c r="AC58" i="11"/>
  <c r="AB58" i="11"/>
  <c r="P58" i="11"/>
  <c r="O58" i="11"/>
  <c r="N58" i="11"/>
  <c r="AR57" i="11"/>
  <c r="AQ57" i="11"/>
  <c r="AS57" i="11" s="1"/>
  <c r="AP57" i="11"/>
  <c r="AD57" i="11"/>
  <c r="AC57" i="11"/>
  <c r="AB57" i="11"/>
  <c r="P57" i="11"/>
  <c r="O57" i="11"/>
  <c r="N57" i="11"/>
  <c r="AR56" i="11"/>
  <c r="AQ56" i="11"/>
  <c r="AP56" i="11"/>
  <c r="AD56" i="11"/>
  <c r="AC56" i="11"/>
  <c r="AE56" i="11" s="1"/>
  <c r="AB56" i="11"/>
  <c r="P56" i="11"/>
  <c r="O56" i="11"/>
  <c r="N56" i="11"/>
  <c r="AR55" i="11"/>
  <c r="AQ55" i="11"/>
  <c r="AP55" i="11"/>
  <c r="AD55" i="11"/>
  <c r="AC55" i="11"/>
  <c r="AB55" i="11"/>
  <c r="P55" i="11"/>
  <c r="O55" i="11"/>
  <c r="Q55" i="11" s="1"/>
  <c r="N55" i="11"/>
  <c r="AR54" i="11"/>
  <c r="AQ54" i="11"/>
  <c r="AP54" i="11"/>
  <c r="AD54" i="11"/>
  <c r="AC54" i="11"/>
  <c r="AB54" i="11"/>
  <c r="P54" i="11"/>
  <c r="O54" i="11"/>
  <c r="N54" i="11"/>
  <c r="AP60" i="11"/>
  <c r="AQ60" i="11"/>
  <c r="AS60" i="11" s="1"/>
  <c r="AR60" i="11"/>
  <c r="AP61" i="11"/>
  <c r="AQ61" i="11"/>
  <c r="AR61" i="11"/>
  <c r="AP62" i="11"/>
  <c r="AQ62" i="11"/>
  <c r="AS62" i="11" s="1"/>
  <c r="AR62" i="11"/>
  <c r="AP63" i="11"/>
  <c r="AQ63" i="11"/>
  <c r="AR63" i="11"/>
  <c r="AP64" i="11"/>
  <c r="AQ64" i="11"/>
  <c r="AS64" i="11" s="1"/>
  <c r="AR64" i="11"/>
  <c r="AP65" i="11"/>
  <c r="AS65" i="11" s="1"/>
  <c r="AQ65" i="11"/>
  <c r="AR65" i="11"/>
  <c r="AP66" i="11"/>
  <c r="AQ66" i="11"/>
  <c r="AS66" i="11" s="1"/>
  <c r="AR66" i="11"/>
  <c r="AP67" i="11"/>
  <c r="AQ67" i="11"/>
  <c r="AR67" i="11"/>
  <c r="AP68" i="11"/>
  <c r="AQ68" i="11"/>
  <c r="AR68" i="11"/>
  <c r="AP69" i="11"/>
  <c r="AS69" i="11" s="1"/>
  <c r="AQ69" i="11"/>
  <c r="AR69" i="11"/>
  <c r="AP70" i="11"/>
  <c r="AQ70" i="11"/>
  <c r="AS70" i="11" s="1"/>
  <c r="AR70" i="11"/>
  <c r="AP71" i="11"/>
  <c r="AQ71" i="11"/>
  <c r="AR71" i="11"/>
  <c r="AP72" i="11"/>
  <c r="AQ72" i="11"/>
  <c r="AS72" i="11" s="1"/>
  <c r="AR72" i="11"/>
  <c r="AP73" i="11"/>
  <c r="AS73" i="11" s="1"/>
  <c r="AQ73" i="11"/>
  <c r="AR73" i="11"/>
  <c r="AP74" i="11"/>
  <c r="AQ74" i="11"/>
  <c r="AS74" i="11" s="1"/>
  <c r="AR74" i="11"/>
  <c r="AP75" i="11"/>
  <c r="AQ75" i="11"/>
  <c r="AR75" i="11"/>
  <c r="AP76" i="11"/>
  <c r="AQ76" i="11"/>
  <c r="AS76" i="11" s="1"/>
  <c r="AR76" i="11"/>
  <c r="AP77" i="11"/>
  <c r="AQ77" i="11"/>
  <c r="AR77" i="11"/>
  <c r="AP78" i="11"/>
  <c r="AQ78" i="11"/>
  <c r="AR78" i="11"/>
  <c r="AS78" i="11"/>
  <c r="AP79" i="11"/>
  <c r="AQ79" i="11"/>
  <c r="AR79" i="11"/>
  <c r="AP80" i="11"/>
  <c r="AQ80" i="11"/>
  <c r="AR80" i="11"/>
  <c r="AP81" i="11"/>
  <c r="AQ81" i="11"/>
  <c r="AR81" i="11"/>
  <c r="AP82" i="11"/>
  <c r="AQ82" i="11"/>
  <c r="AS82" i="11" s="1"/>
  <c r="AR82" i="11"/>
  <c r="AP83" i="11"/>
  <c r="AQ83" i="11"/>
  <c r="AR83" i="11"/>
  <c r="AP84" i="11"/>
  <c r="AS84" i="11" s="1"/>
  <c r="AQ84" i="11"/>
  <c r="AR84" i="11"/>
  <c r="AB60" i="11"/>
  <c r="AC60" i="11"/>
  <c r="AD60" i="11"/>
  <c r="AB61" i="11"/>
  <c r="AC61" i="11"/>
  <c r="AE61" i="11" s="1"/>
  <c r="AD61" i="11"/>
  <c r="AB62" i="11"/>
  <c r="AC62" i="11"/>
  <c r="AD62" i="11"/>
  <c r="AB63" i="11"/>
  <c r="AC63" i="11"/>
  <c r="AD63" i="11"/>
  <c r="AB64" i="11"/>
  <c r="AC64" i="11"/>
  <c r="AD64" i="11"/>
  <c r="AB65" i="11"/>
  <c r="AC65" i="11"/>
  <c r="AE65" i="11" s="1"/>
  <c r="AD65" i="11"/>
  <c r="AB66" i="11"/>
  <c r="AC66" i="11"/>
  <c r="AD66" i="11"/>
  <c r="AB67" i="11"/>
  <c r="AC67" i="11"/>
  <c r="AD67" i="11"/>
  <c r="AB68" i="11"/>
  <c r="AC68" i="11"/>
  <c r="AE68" i="11" s="1"/>
  <c r="AD68" i="11"/>
  <c r="AB69" i="11"/>
  <c r="AC69" i="11"/>
  <c r="AE69" i="11" s="1"/>
  <c r="AD69" i="11"/>
  <c r="AB70" i="11"/>
  <c r="AC70" i="11"/>
  <c r="AD70" i="11"/>
  <c r="AB71" i="11"/>
  <c r="AC71" i="11"/>
  <c r="AD71" i="11"/>
  <c r="AB72" i="11"/>
  <c r="AC72" i="11"/>
  <c r="AD72" i="11"/>
  <c r="AB73" i="11"/>
  <c r="AC73" i="11"/>
  <c r="AE73" i="11" s="1"/>
  <c r="AD73" i="11"/>
  <c r="AB74" i="11"/>
  <c r="AC74" i="11"/>
  <c r="AD74" i="11"/>
  <c r="AB75" i="11"/>
  <c r="AC75" i="11"/>
  <c r="AD75" i="11"/>
  <c r="AB76" i="11"/>
  <c r="AC76" i="11"/>
  <c r="AE76" i="11" s="1"/>
  <c r="AD76" i="11"/>
  <c r="AB77" i="11"/>
  <c r="AC77" i="11"/>
  <c r="AE77" i="11" s="1"/>
  <c r="AD77" i="11"/>
  <c r="AB78" i="11"/>
  <c r="AC78" i="11"/>
  <c r="AD78" i="11"/>
  <c r="AB79" i="11"/>
  <c r="AC79" i="11"/>
  <c r="AD79" i="11"/>
  <c r="AB80" i="11"/>
  <c r="AC80" i="11"/>
  <c r="AD80" i="11"/>
  <c r="AB81" i="11"/>
  <c r="AC81" i="11"/>
  <c r="AE81" i="11" s="1"/>
  <c r="AD81" i="11"/>
  <c r="AB82" i="11"/>
  <c r="AC82" i="11"/>
  <c r="AD82" i="11"/>
  <c r="AB83" i="11"/>
  <c r="AC83" i="11"/>
  <c r="AD83" i="11"/>
  <c r="AB84" i="11"/>
  <c r="AC84" i="11"/>
  <c r="AE84" i="11" s="1"/>
  <c r="AD84" i="11"/>
  <c r="N60" i="11"/>
  <c r="O60" i="11"/>
  <c r="Q60" i="11" s="1"/>
  <c r="P60" i="11"/>
  <c r="N61" i="11"/>
  <c r="O61" i="11"/>
  <c r="P61" i="11"/>
  <c r="Q61" i="11"/>
  <c r="N62" i="11"/>
  <c r="O62" i="11"/>
  <c r="P62" i="11"/>
  <c r="N63" i="11"/>
  <c r="Q63" i="11" s="1"/>
  <c r="O63" i="11"/>
  <c r="P63" i="11"/>
  <c r="N64" i="11"/>
  <c r="O64" i="11"/>
  <c r="P64" i="11"/>
  <c r="N65" i="11"/>
  <c r="O65" i="11"/>
  <c r="Q65" i="11" s="1"/>
  <c r="P65" i="11"/>
  <c r="N66" i="11"/>
  <c r="O66" i="11"/>
  <c r="Q66" i="11" s="1"/>
  <c r="P66" i="11"/>
  <c r="N67" i="11"/>
  <c r="O67" i="11"/>
  <c r="Q67" i="11" s="1"/>
  <c r="P67" i="11"/>
  <c r="N68" i="11"/>
  <c r="O68" i="11"/>
  <c r="P68" i="11"/>
  <c r="N69" i="11"/>
  <c r="O69" i="11"/>
  <c r="Q69" i="11" s="1"/>
  <c r="P69" i="11"/>
  <c r="N70" i="11"/>
  <c r="O70" i="11"/>
  <c r="P70" i="11"/>
  <c r="N71" i="11"/>
  <c r="O71" i="11"/>
  <c r="P71" i="11"/>
  <c r="Q71" i="11"/>
  <c r="N72" i="11"/>
  <c r="O72" i="11"/>
  <c r="Q72" i="11" s="1"/>
  <c r="P72" i="11"/>
  <c r="N73" i="11"/>
  <c r="O73" i="11"/>
  <c r="P73" i="11"/>
  <c r="N74" i="11"/>
  <c r="O74" i="11"/>
  <c r="P74" i="11"/>
  <c r="N75" i="11"/>
  <c r="O75" i="11"/>
  <c r="Q75" i="11" s="1"/>
  <c r="P75" i="11"/>
  <c r="N76" i="11"/>
  <c r="O76" i="11"/>
  <c r="Q76" i="11" s="1"/>
  <c r="P76" i="11"/>
  <c r="N77" i="11"/>
  <c r="O77" i="11"/>
  <c r="P77" i="11"/>
  <c r="Q77" i="11"/>
  <c r="N78" i="11"/>
  <c r="O78" i="11"/>
  <c r="P78" i="11"/>
  <c r="N79" i="11"/>
  <c r="Q79" i="11" s="1"/>
  <c r="O79" i="11"/>
  <c r="P79" i="11"/>
  <c r="N80" i="11"/>
  <c r="O80" i="11"/>
  <c r="P80" i="11"/>
  <c r="N81" i="11"/>
  <c r="O81" i="11"/>
  <c r="P81" i="11"/>
  <c r="N82" i="11"/>
  <c r="O82" i="11"/>
  <c r="Q82" i="11" s="1"/>
  <c r="P82" i="11"/>
  <c r="N83" i="11"/>
  <c r="O83" i="11"/>
  <c r="Q83" i="11" s="1"/>
  <c r="P83" i="11"/>
  <c r="N84" i="11"/>
  <c r="O84" i="11"/>
  <c r="P84" i="11"/>
  <c r="Q56" i="11" l="1"/>
  <c r="AS58" i="11"/>
  <c r="AS53" i="11"/>
  <c r="Q57" i="11"/>
  <c r="AS59" i="11"/>
  <c r="Q53" i="11"/>
  <c r="Q84" i="11"/>
  <c r="Q64" i="11"/>
  <c r="AE79" i="11"/>
  <c r="AE71" i="11"/>
  <c r="AS80" i="11"/>
  <c r="AS68" i="11"/>
  <c r="AE55" i="11"/>
  <c r="Q58" i="11"/>
  <c r="AE52" i="11"/>
  <c r="Q81" i="11"/>
  <c r="AS54" i="11"/>
  <c r="AE57" i="11"/>
  <c r="Q51" i="11"/>
  <c r="AS77" i="11"/>
  <c r="AS55" i="11"/>
  <c r="AE58" i="11"/>
  <c r="Q80" i="11"/>
  <c r="Q73" i="11"/>
  <c r="Q68" i="11"/>
  <c r="AE83" i="11"/>
  <c r="AE75" i="11"/>
  <c r="AE67" i="11"/>
  <c r="Q54" i="11"/>
  <c r="AS56" i="11"/>
  <c r="AE59" i="11"/>
  <c r="AS81" i="11"/>
  <c r="AS61" i="11"/>
  <c r="AE54" i="11"/>
  <c r="Q70" i="11"/>
  <c r="AE78" i="11"/>
  <c r="AE70" i="11"/>
  <c r="AE62" i="11"/>
  <c r="AS71" i="11"/>
  <c r="Q74" i="11"/>
  <c r="AE80" i="11"/>
  <c r="AE72" i="11"/>
  <c r="AE64" i="11"/>
  <c r="AS75" i="11"/>
  <c r="Q78" i="11"/>
  <c r="Q62" i="11"/>
  <c r="AE82" i="11"/>
  <c r="AE74" i="11"/>
  <c r="AE66" i="11"/>
  <c r="AS79" i="11"/>
  <c r="AS63" i="11"/>
  <c r="AE63" i="11"/>
  <c r="AE60" i="11"/>
  <c r="AS83" i="11"/>
  <c r="AS67" i="11"/>
  <c r="AP43" i="11"/>
  <c r="AQ43" i="11"/>
  <c r="AR43" i="11"/>
  <c r="AP44" i="11"/>
  <c r="AQ44" i="11"/>
  <c r="AR44" i="11"/>
  <c r="AP45" i="11"/>
  <c r="AQ45" i="11"/>
  <c r="AR45" i="11"/>
  <c r="AP46" i="11"/>
  <c r="AQ46" i="11"/>
  <c r="AR46" i="11"/>
  <c r="AP47" i="11"/>
  <c r="AQ47" i="11"/>
  <c r="AS47" i="11" s="1"/>
  <c r="AR47" i="11"/>
  <c r="AP48" i="11"/>
  <c r="AQ48" i="11"/>
  <c r="AR48" i="11"/>
  <c r="AP49" i="11"/>
  <c r="AQ49" i="11"/>
  <c r="AR49" i="11"/>
  <c r="AP50" i="11"/>
  <c r="AQ50" i="11"/>
  <c r="AR50" i="11"/>
  <c r="AB42" i="11"/>
  <c r="AC42" i="11"/>
  <c r="AD42" i="11"/>
  <c r="AB43" i="11"/>
  <c r="AC43" i="11"/>
  <c r="AD43" i="11"/>
  <c r="AB44" i="11"/>
  <c r="AC44" i="11"/>
  <c r="AE44" i="11" s="1"/>
  <c r="AD44" i="11"/>
  <c r="AB45" i="11"/>
  <c r="AC45" i="11"/>
  <c r="AD45" i="11"/>
  <c r="AB46" i="11"/>
  <c r="AC46" i="11"/>
  <c r="AD46" i="11"/>
  <c r="AB47" i="11"/>
  <c r="AC47" i="11"/>
  <c r="AD47" i="11"/>
  <c r="AB48" i="11"/>
  <c r="AC48" i="11"/>
  <c r="AD48" i="11"/>
  <c r="AB49" i="11"/>
  <c r="AC49" i="11"/>
  <c r="AD49" i="11"/>
  <c r="AB50" i="11"/>
  <c r="AC50" i="11"/>
  <c r="AD50" i="11"/>
  <c r="N42" i="11"/>
  <c r="O42" i="11"/>
  <c r="P42" i="11"/>
  <c r="N43" i="11"/>
  <c r="O43" i="11"/>
  <c r="P43" i="11"/>
  <c r="N44" i="11"/>
  <c r="O44" i="11"/>
  <c r="P44" i="11"/>
  <c r="N45" i="11"/>
  <c r="O45" i="11"/>
  <c r="P45" i="11"/>
  <c r="N46" i="11"/>
  <c r="O46" i="11"/>
  <c r="P46" i="11"/>
  <c r="N47" i="11"/>
  <c r="O47" i="11"/>
  <c r="P47" i="11"/>
  <c r="N48" i="11"/>
  <c r="O48" i="11"/>
  <c r="P48" i="11"/>
  <c r="N49" i="11"/>
  <c r="O49" i="11"/>
  <c r="P49" i="11"/>
  <c r="N50" i="11"/>
  <c r="O50" i="11"/>
  <c r="P50" i="11"/>
  <c r="AS46" i="11" l="1"/>
  <c r="Q50" i="11"/>
  <c r="Q48" i="11"/>
  <c r="Q42" i="11"/>
  <c r="AE47" i="11"/>
  <c r="Q49" i="11"/>
  <c r="Q45" i="11"/>
  <c r="AE49" i="11"/>
  <c r="AS45" i="11"/>
  <c r="AS43" i="11"/>
  <c r="Q47" i="11"/>
  <c r="AE43" i="11"/>
  <c r="Q46" i="11"/>
  <c r="AE45" i="11"/>
  <c r="AS44" i="11"/>
  <c r="Q43" i="11"/>
  <c r="AE50" i="11"/>
  <c r="AE42" i="11"/>
  <c r="AS49" i="11"/>
  <c r="AE48" i="11"/>
  <c r="AS50" i="11"/>
  <c r="Q44" i="11"/>
  <c r="AE46" i="11"/>
  <c r="AS48" i="11"/>
  <c r="N31" i="11"/>
  <c r="O31" i="11" s="1"/>
  <c r="N32" i="11"/>
  <c r="O32" i="11" s="1"/>
  <c r="N33" i="11"/>
  <c r="O33" i="11" s="1"/>
  <c r="N34" i="11"/>
  <c r="O34" i="11" s="1"/>
  <c r="N35" i="11"/>
  <c r="O35" i="11" s="1"/>
  <c r="N30" i="11"/>
  <c r="O30" i="11" s="1"/>
  <c r="N29" i="11"/>
  <c r="O29" i="11" s="1"/>
  <c r="N28" i="11"/>
  <c r="O28" i="11" s="1"/>
  <c r="N27" i="11"/>
  <c r="O27" i="11" s="1"/>
  <c r="N26" i="11"/>
  <c r="O26" i="11" s="1"/>
  <c r="N25" i="11"/>
  <c r="O25" i="11" s="1"/>
  <c r="N24" i="11"/>
  <c r="O24" i="11" s="1"/>
  <c r="N23" i="11"/>
  <c r="O23" i="11" s="1"/>
  <c r="N22" i="11"/>
  <c r="O22" i="11" s="1"/>
  <c r="I15" i="11" l="1"/>
  <c r="I14" i="11"/>
  <c r="I13" i="11"/>
  <c r="I12" i="11"/>
  <c r="I11" i="11"/>
  <c r="I10" i="11"/>
  <c r="I9" i="11"/>
  <c r="I8" i="11"/>
  <c r="I7" i="11"/>
  <c r="I6" i="11"/>
  <c r="I5" i="11"/>
  <c r="L81" i="8" l="1"/>
  <c r="J81" i="8"/>
  <c r="H81" i="8"/>
  <c r="L82" i="8"/>
  <c r="J82" i="8"/>
  <c r="H82" i="8"/>
  <c r="L60" i="8"/>
  <c r="J60" i="8"/>
  <c r="H60" i="8"/>
  <c r="L59" i="8"/>
  <c r="J59" i="8"/>
  <c r="H59" i="8"/>
  <c r="L58" i="8"/>
  <c r="J58" i="8"/>
  <c r="H58" i="8"/>
  <c r="L57" i="8"/>
  <c r="J57" i="8"/>
  <c r="H57" i="8"/>
  <c r="L19" i="8"/>
  <c r="J19" i="8"/>
  <c r="H19" i="8"/>
  <c r="L18" i="8"/>
  <c r="J18" i="8"/>
  <c r="H18" i="8"/>
  <c r="L17" i="8"/>
  <c r="J17" i="8"/>
  <c r="H17" i="8"/>
  <c r="L16" i="8"/>
  <c r="J16" i="8"/>
  <c r="H16" i="8"/>
  <c r="L15" i="8"/>
  <c r="J15" i="8"/>
  <c r="H15" i="8"/>
  <c r="L14" i="8"/>
  <c r="J14" i="8"/>
  <c r="H14" i="8"/>
  <c r="L13" i="8"/>
  <c r="J13" i="8"/>
  <c r="H13" i="8"/>
  <c r="L12" i="8"/>
  <c r="J12" i="8"/>
  <c r="H12" i="8"/>
  <c r="L11" i="8"/>
  <c r="J11" i="8"/>
  <c r="H11" i="8"/>
  <c r="V12" i="4"/>
  <c r="U12" i="4"/>
  <c r="T12" i="4"/>
  <c r="S12" i="4"/>
  <c r="L86" i="8"/>
  <c r="J86" i="8"/>
  <c r="H86" i="8"/>
  <c r="L85" i="8"/>
  <c r="J85" i="8"/>
  <c r="H85" i="8"/>
  <c r="L84" i="8"/>
  <c r="J84" i="8"/>
  <c r="H84" i="8"/>
  <c r="L83" i="8"/>
  <c r="J83" i="8"/>
  <c r="H83" i="8"/>
  <c r="L80" i="8"/>
  <c r="J80" i="8"/>
  <c r="H80" i="8"/>
  <c r="L79" i="8"/>
  <c r="J79" i="8"/>
  <c r="H79" i="8"/>
  <c r="L78" i="8"/>
  <c r="J78" i="8"/>
  <c r="H78" i="8"/>
  <c r="L77" i="8"/>
  <c r="J77" i="8"/>
  <c r="H77" i="8"/>
  <c r="L76" i="8"/>
  <c r="J76" i="8"/>
  <c r="H76" i="8"/>
  <c r="L75" i="8"/>
  <c r="J75" i="8"/>
  <c r="H75" i="8"/>
  <c r="L74" i="8"/>
  <c r="J74" i="8"/>
  <c r="H74" i="8"/>
  <c r="L73" i="8"/>
  <c r="J73" i="8"/>
  <c r="H73" i="8"/>
  <c r="L72" i="8"/>
  <c r="J72" i="8"/>
  <c r="H72" i="8"/>
  <c r="L71" i="8"/>
  <c r="J71" i="8"/>
  <c r="H71" i="8"/>
  <c r="L70" i="8"/>
  <c r="J70" i="8"/>
  <c r="H70" i="8"/>
  <c r="L69" i="8"/>
  <c r="J69" i="8"/>
  <c r="H69" i="8"/>
  <c r="L68" i="8"/>
  <c r="J68" i="8"/>
  <c r="H68" i="8"/>
  <c r="L67" i="8"/>
  <c r="J67" i="8"/>
  <c r="H67" i="8"/>
  <c r="L66" i="8"/>
  <c r="J66" i="8"/>
  <c r="H66" i="8"/>
  <c r="L65" i="8"/>
  <c r="J65" i="8"/>
  <c r="H65" i="8"/>
  <c r="L64" i="8"/>
  <c r="J64" i="8"/>
  <c r="H64" i="8"/>
  <c r="L63" i="8"/>
  <c r="J63" i="8"/>
  <c r="H63" i="8"/>
  <c r="L62" i="8"/>
  <c r="J62" i="8"/>
  <c r="H62" i="8"/>
  <c r="L61" i="8"/>
  <c r="J61" i="8"/>
  <c r="H61" i="8"/>
  <c r="L56" i="8"/>
  <c r="J56" i="8"/>
  <c r="H56" i="8"/>
  <c r="L55" i="8"/>
  <c r="J55" i="8"/>
  <c r="H55" i="8"/>
  <c r="L54" i="8"/>
  <c r="J54" i="8"/>
  <c r="H54" i="8"/>
  <c r="L53" i="8"/>
  <c r="J53" i="8"/>
  <c r="H53" i="8"/>
  <c r="L52" i="8"/>
  <c r="J52" i="8"/>
  <c r="H52" i="8"/>
  <c r="L51" i="8"/>
  <c r="J51" i="8"/>
  <c r="H51" i="8"/>
  <c r="L50" i="8"/>
  <c r="J50" i="8"/>
  <c r="H50" i="8"/>
  <c r="L49" i="8"/>
  <c r="J49" i="8"/>
  <c r="H49" i="8"/>
  <c r="L48" i="8"/>
  <c r="J48" i="8"/>
  <c r="H48" i="8"/>
  <c r="L47" i="8"/>
  <c r="J47" i="8"/>
  <c r="H47" i="8"/>
  <c r="L46" i="8"/>
  <c r="J46" i="8"/>
  <c r="H46" i="8"/>
  <c r="L45" i="8"/>
  <c r="J45" i="8"/>
  <c r="H45" i="8"/>
  <c r="L44" i="8"/>
  <c r="J44" i="8"/>
  <c r="H44" i="8"/>
  <c r="L43" i="8"/>
  <c r="J43" i="8"/>
  <c r="H43" i="8"/>
  <c r="L42" i="8"/>
  <c r="J42" i="8"/>
  <c r="H42" i="8"/>
  <c r="L41" i="8"/>
  <c r="J41" i="8"/>
  <c r="H41" i="8"/>
  <c r="L40" i="8"/>
  <c r="J40" i="8"/>
  <c r="H40" i="8"/>
  <c r="L39" i="8"/>
  <c r="J39" i="8"/>
  <c r="H39" i="8"/>
  <c r="L38" i="8"/>
  <c r="J38" i="8"/>
  <c r="H38" i="8"/>
  <c r="L37" i="8"/>
  <c r="J37" i="8"/>
  <c r="H37" i="8"/>
  <c r="L36" i="8"/>
  <c r="J36" i="8"/>
  <c r="H36" i="8"/>
  <c r="L35" i="8"/>
  <c r="J35" i="8"/>
  <c r="H35" i="8"/>
  <c r="L34" i="8"/>
  <c r="J34" i="8"/>
  <c r="H34" i="8"/>
  <c r="L33" i="8"/>
  <c r="J33" i="8"/>
  <c r="H33" i="8"/>
  <c r="L32" i="8"/>
  <c r="J32" i="8"/>
  <c r="H32" i="8"/>
  <c r="L31" i="8"/>
  <c r="J31" i="8"/>
  <c r="H31" i="8"/>
  <c r="L30" i="8"/>
  <c r="J30" i="8"/>
  <c r="H30" i="8"/>
  <c r="L29" i="8"/>
  <c r="J29" i="8"/>
  <c r="H29" i="8"/>
  <c r="L28" i="8"/>
  <c r="J28" i="8"/>
  <c r="H28" i="8"/>
  <c r="L27" i="8"/>
  <c r="J27" i="8"/>
  <c r="H27" i="8"/>
  <c r="L26" i="8"/>
  <c r="J26" i="8"/>
  <c r="H26" i="8"/>
  <c r="L25" i="8"/>
  <c r="J25" i="8"/>
  <c r="H25" i="8"/>
  <c r="L24" i="8"/>
  <c r="J24" i="8"/>
  <c r="H24" i="8"/>
  <c r="L23" i="8"/>
  <c r="J23" i="8"/>
  <c r="H23" i="8"/>
  <c r="L22" i="8"/>
  <c r="J22" i="8"/>
  <c r="H22" i="8"/>
  <c r="L21" i="8"/>
  <c r="J21" i="8"/>
  <c r="H21" i="8"/>
  <c r="L20" i="8"/>
  <c r="J20" i="8"/>
  <c r="H20" i="8"/>
  <c r="L10" i="8"/>
  <c r="J10" i="8"/>
  <c r="H10" i="8"/>
  <c r="L9" i="8"/>
  <c r="J9" i="8"/>
  <c r="H9" i="8"/>
  <c r="L8" i="8"/>
  <c r="J8" i="8"/>
  <c r="H8" i="8"/>
  <c r="L7" i="8"/>
  <c r="J7" i="8"/>
  <c r="H7" i="8"/>
  <c r="G81" i="8" l="1"/>
  <c r="G58" i="8"/>
  <c r="G82" i="8"/>
  <c r="G59" i="8"/>
  <c r="G57" i="8"/>
  <c r="G60" i="8"/>
  <c r="G12" i="8"/>
  <c r="G33" i="8"/>
  <c r="G16" i="8"/>
  <c r="G26" i="8"/>
  <c r="G29" i="8"/>
  <c r="G23" i="8"/>
  <c r="G31" i="8"/>
  <c r="G54" i="8"/>
  <c r="G66" i="8"/>
  <c r="G74" i="8"/>
  <c r="G18" i="8"/>
  <c r="G24" i="8"/>
  <c r="G22" i="8"/>
  <c r="G27" i="8"/>
  <c r="G30" i="8"/>
  <c r="G38" i="8"/>
  <c r="G46" i="8"/>
  <c r="G53" i="8"/>
  <c r="G65" i="8"/>
  <c r="G42" i="8"/>
  <c r="G49" i="8"/>
  <c r="G52" i="8"/>
  <c r="G61" i="8"/>
  <c r="G64" i="8"/>
  <c r="G69" i="8"/>
  <c r="G72" i="8"/>
  <c r="G77" i="8"/>
  <c r="G83" i="8"/>
  <c r="G85" i="8"/>
  <c r="G73" i="8"/>
  <c r="G86" i="8"/>
  <c r="G8" i="8"/>
  <c r="G25" i="8"/>
  <c r="G41" i="8"/>
  <c r="G48" i="8"/>
  <c r="G56" i="8"/>
  <c r="G68" i="8"/>
  <c r="G76" i="8"/>
  <c r="G80" i="8"/>
  <c r="G14" i="8"/>
  <c r="G20" i="8"/>
  <c r="G28" i="8"/>
  <c r="G51" i="8"/>
  <c r="G63" i="8"/>
  <c r="G71" i="8"/>
  <c r="G79" i="8"/>
  <c r="G32" i="8"/>
  <c r="G40" i="8"/>
  <c r="G55" i="8"/>
  <c r="G67" i="8"/>
  <c r="G75" i="8"/>
  <c r="G10" i="8"/>
  <c r="G35" i="8"/>
  <c r="G43" i="8"/>
  <c r="G50" i="8"/>
  <c r="G62" i="8"/>
  <c r="G70" i="8"/>
  <c r="G78" i="8"/>
  <c r="G84" i="8"/>
  <c r="G17" i="8"/>
  <c r="G15" i="8"/>
  <c r="G13" i="8"/>
  <c r="G11" i="8"/>
  <c r="G9" i="8"/>
  <c r="G34" i="8"/>
  <c r="G39" i="8"/>
  <c r="G44" i="8"/>
  <c r="G47" i="8"/>
  <c r="G21" i="8"/>
  <c r="G37" i="8"/>
  <c r="G45" i="8"/>
  <c r="G19" i="8"/>
  <c r="G7" i="8"/>
  <c r="H3" i="8"/>
  <c r="J3" i="8"/>
  <c r="L3" i="8"/>
  <c r="P106" i="7"/>
  <c r="N106" i="7"/>
  <c r="L106" i="7"/>
  <c r="J106" i="7"/>
  <c r="Q105" i="7"/>
  <c r="Q104" i="7"/>
  <c r="Q103" i="7"/>
  <c r="Q102" i="7"/>
  <c r="K66" i="7"/>
  <c r="O19" i="7"/>
  <c r="O20" i="7"/>
  <c r="O21" i="7"/>
  <c r="O22" i="7"/>
  <c r="O23" i="7"/>
  <c r="O24" i="7"/>
  <c r="O25" i="7"/>
  <c r="O26" i="7"/>
  <c r="O28" i="7"/>
  <c r="O29" i="7"/>
  <c r="O30" i="7"/>
  <c r="O31" i="7"/>
  <c r="O32" i="7"/>
  <c r="O33" i="7"/>
  <c r="O34" i="7"/>
  <c r="O35" i="7"/>
  <c r="O36" i="7"/>
  <c r="O37" i="7"/>
  <c r="O39" i="7"/>
  <c r="O41" i="7"/>
  <c r="O42" i="7"/>
  <c r="O43" i="7"/>
  <c r="O44" i="7"/>
  <c r="O45" i="7"/>
  <c r="O46" i="7"/>
  <c r="O47" i="7"/>
  <c r="O49" i="7"/>
  <c r="O50" i="7"/>
  <c r="O51" i="7"/>
  <c r="O52" i="7"/>
  <c r="O53" i="7"/>
  <c r="O55" i="7"/>
  <c r="O56" i="7"/>
  <c r="O57" i="7"/>
  <c r="O58" i="7"/>
  <c r="O59" i="7"/>
  <c r="O60" i="7"/>
  <c r="O61" i="7"/>
  <c r="O63" i="7"/>
  <c r="O64" i="7"/>
  <c r="O66" i="7"/>
  <c r="O67" i="7"/>
  <c r="O68" i="7"/>
  <c r="O69" i="7"/>
  <c r="O71" i="7"/>
  <c r="O72" i="7"/>
  <c r="O73" i="7"/>
  <c r="O75" i="7"/>
  <c r="O76" i="7"/>
  <c r="O77" i="7"/>
  <c r="O79" i="7"/>
  <c r="O80" i="7"/>
  <c r="O81" i="7"/>
  <c r="O82" i="7"/>
  <c r="O83" i="7"/>
  <c r="O84" i="7"/>
  <c r="O85" i="7"/>
  <c r="O86" i="7"/>
  <c r="O87" i="7"/>
  <c r="O89" i="7"/>
  <c r="O90" i="7"/>
  <c r="O91" i="7"/>
  <c r="O92" i="7"/>
  <c r="O93" i="7"/>
  <c r="O94" i="7"/>
  <c r="O95" i="7"/>
  <c r="O97" i="7"/>
  <c r="O98" i="7"/>
  <c r="O99" i="7"/>
  <c r="M19" i="7"/>
  <c r="M20" i="7"/>
  <c r="M21" i="7"/>
  <c r="M22" i="7"/>
  <c r="M23" i="7"/>
  <c r="M24" i="7"/>
  <c r="M25" i="7"/>
  <c r="M26" i="7"/>
  <c r="M28" i="7"/>
  <c r="M29" i="7"/>
  <c r="M30" i="7"/>
  <c r="M31" i="7"/>
  <c r="M32" i="7"/>
  <c r="M33" i="7"/>
  <c r="M34" i="7"/>
  <c r="M35" i="7"/>
  <c r="M36" i="7"/>
  <c r="M37" i="7"/>
  <c r="M39" i="7"/>
  <c r="M41" i="7"/>
  <c r="M42" i="7"/>
  <c r="M43" i="7"/>
  <c r="M44" i="7"/>
  <c r="M45" i="7"/>
  <c r="M46" i="7"/>
  <c r="M47" i="7"/>
  <c r="M49" i="7"/>
  <c r="M50" i="7"/>
  <c r="M51" i="7"/>
  <c r="M52" i="7"/>
  <c r="M53" i="7"/>
  <c r="M55" i="7"/>
  <c r="M56" i="7"/>
  <c r="M57" i="7"/>
  <c r="M58" i="7"/>
  <c r="M59" i="7"/>
  <c r="M60" i="7"/>
  <c r="M61" i="7"/>
  <c r="M63" i="7"/>
  <c r="M64" i="7"/>
  <c r="M66" i="7"/>
  <c r="M67" i="7"/>
  <c r="M68" i="7"/>
  <c r="M69" i="7"/>
  <c r="M71" i="7"/>
  <c r="M72" i="7"/>
  <c r="M73" i="7"/>
  <c r="M75" i="7"/>
  <c r="M76" i="7"/>
  <c r="M77" i="7"/>
  <c r="M79" i="7"/>
  <c r="M80" i="7"/>
  <c r="M81" i="7"/>
  <c r="M82" i="7"/>
  <c r="M83" i="7"/>
  <c r="M84" i="7"/>
  <c r="M85" i="7"/>
  <c r="M86" i="7"/>
  <c r="M87" i="7"/>
  <c r="M89" i="7"/>
  <c r="M90" i="7"/>
  <c r="M91" i="7"/>
  <c r="M92" i="7"/>
  <c r="M93" i="7"/>
  <c r="M94" i="7"/>
  <c r="M95" i="7"/>
  <c r="M97" i="7"/>
  <c r="M98" i="7"/>
  <c r="M99" i="7"/>
  <c r="K19" i="7"/>
  <c r="K20" i="7"/>
  <c r="K21" i="7"/>
  <c r="K22" i="7"/>
  <c r="K23" i="7"/>
  <c r="K24" i="7"/>
  <c r="K25" i="7"/>
  <c r="K26" i="7"/>
  <c r="K28" i="7"/>
  <c r="K29" i="7"/>
  <c r="K30" i="7"/>
  <c r="K31" i="7"/>
  <c r="K32" i="7"/>
  <c r="K33" i="7"/>
  <c r="K34" i="7"/>
  <c r="K35" i="7"/>
  <c r="K36" i="7"/>
  <c r="K37" i="7"/>
  <c r="K39" i="7"/>
  <c r="K41" i="7"/>
  <c r="K42" i="7"/>
  <c r="K43" i="7"/>
  <c r="K44" i="7"/>
  <c r="K45" i="7"/>
  <c r="K46" i="7"/>
  <c r="K47" i="7"/>
  <c r="K49" i="7"/>
  <c r="K50" i="7"/>
  <c r="K51" i="7"/>
  <c r="K52" i="7"/>
  <c r="K53" i="7"/>
  <c r="K55" i="7"/>
  <c r="K56" i="7"/>
  <c r="K57" i="7"/>
  <c r="K58" i="7"/>
  <c r="K59" i="7"/>
  <c r="K60" i="7"/>
  <c r="K61" i="7"/>
  <c r="K63" i="7"/>
  <c r="K64" i="7"/>
  <c r="K67" i="7"/>
  <c r="K68" i="7"/>
  <c r="K69" i="7"/>
  <c r="K71" i="7"/>
  <c r="K72" i="7"/>
  <c r="K73" i="7"/>
  <c r="K75" i="7"/>
  <c r="K76" i="7"/>
  <c r="K77" i="7"/>
  <c r="K79" i="7"/>
  <c r="K80" i="7"/>
  <c r="K81" i="7"/>
  <c r="K82" i="7"/>
  <c r="K83" i="7"/>
  <c r="K84" i="7"/>
  <c r="K85" i="7"/>
  <c r="K86" i="7"/>
  <c r="K87" i="7"/>
  <c r="K89" i="7"/>
  <c r="K90" i="7"/>
  <c r="K91" i="7"/>
  <c r="K92" i="7"/>
  <c r="K93" i="7"/>
  <c r="K94" i="7"/>
  <c r="K95" i="7"/>
  <c r="K97" i="7"/>
  <c r="K98" i="7"/>
  <c r="K99" i="7"/>
  <c r="I19" i="7"/>
  <c r="I20" i="7"/>
  <c r="I21" i="7"/>
  <c r="I22" i="7"/>
  <c r="I23" i="7"/>
  <c r="I24" i="7"/>
  <c r="I25" i="7"/>
  <c r="I26" i="7"/>
  <c r="I28" i="7"/>
  <c r="I29" i="7"/>
  <c r="I30" i="7"/>
  <c r="I31" i="7"/>
  <c r="I32" i="7"/>
  <c r="I33" i="7"/>
  <c r="I34" i="7"/>
  <c r="I35" i="7"/>
  <c r="I36" i="7"/>
  <c r="I37" i="7"/>
  <c r="I39" i="7"/>
  <c r="I41" i="7"/>
  <c r="I42" i="7"/>
  <c r="I43" i="7"/>
  <c r="I44" i="7"/>
  <c r="I45" i="7"/>
  <c r="I46" i="7"/>
  <c r="I47" i="7"/>
  <c r="I49" i="7"/>
  <c r="I50" i="7"/>
  <c r="I51" i="7"/>
  <c r="I52" i="7"/>
  <c r="I53" i="7"/>
  <c r="I55" i="7"/>
  <c r="I56" i="7"/>
  <c r="I57" i="7"/>
  <c r="I58" i="7"/>
  <c r="I59" i="7"/>
  <c r="I60" i="7"/>
  <c r="I61" i="7"/>
  <c r="I63" i="7"/>
  <c r="I64" i="7"/>
  <c r="I66" i="7"/>
  <c r="I67" i="7"/>
  <c r="I68" i="7"/>
  <c r="I69" i="7"/>
  <c r="I71" i="7"/>
  <c r="I72" i="7"/>
  <c r="I73" i="7"/>
  <c r="I75" i="7"/>
  <c r="I76" i="7"/>
  <c r="I77" i="7"/>
  <c r="I79" i="7"/>
  <c r="I80" i="7"/>
  <c r="I81" i="7"/>
  <c r="I82" i="7"/>
  <c r="I83" i="7"/>
  <c r="I84" i="7"/>
  <c r="I85" i="7"/>
  <c r="I86" i="7"/>
  <c r="I87" i="7"/>
  <c r="I89" i="7"/>
  <c r="I90" i="7"/>
  <c r="I91" i="7"/>
  <c r="I92" i="7"/>
  <c r="I93" i="7"/>
  <c r="I94" i="7"/>
  <c r="I95" i="7"/>
  <c r="I97" i="7"/>
  <c r="I98" i="7"/>
  <c r="I99" i="7"/>
  <c r="M13" i="7"/>
  <c r="K13" i="7"/>
  <c r="I13" i="7"/>
  <c r="O13" i="7"/>
  <c r="G87" i="8" l="1"/>
  <c r="G5" i="8"/>
  <c r="H85" i="7"/>
  <c r="H44" i="7"/>
  <c r="H13" i="7"/>
  <c r="H66" i="7"/>
  <c r="H46" i="7"/>
  <c r="H34" i="7"/>
  <c r="H71" i="7"/>
  <c r="H42" i="7"/>
  <c r="H21" i="7"/>
  <c r="H92" i="7"/>
  <c r="H55" i="7"/>
  <c r="H45" i="7"/>
  <c r="H90" i="7"/>
  <c r="H72" i="7"/>
  <c r="H33" i="7"/>
  <c r="H24" i="7"/>
  <c r="H50" i="7"/>
  <c r="H20" i="7"/>
  <c r="H91" i="7"/>
  <c r="H63" i="7"/>
  <c r="H60" i="7"/>
  <c r="H82" i="7"/>
  <c r="H32" i="7"/>
  <c r="H68" i="7"/>
  <c r="H58" i="7"/>
  <c r="H61" i="7"/>
  <c r="H31" i="7"/>
  <c r="H37" i="7"/>
  <c r="H29" i="7"/>
  <c r="H80" i="7"/>
  <c r="H30" i="7"/>
  <c r="H84" i="7"/>
  <c r="H76" i="7"/>
  <c r="H28" i="7"/>
  <c r="H79" i="7"/>
  <c r="H26" i="7"/>
  <c r="H86" i="7"/>
  <c r="H39" i="7"/>
  <c r="H56" i="7"/>
  <c r="H47" i="7"/>
  <c r="H35" i="7"/>
  <c r="H22" i="7"/>
  <c r="H77" i="7"/>
  <c r="H69" i="7"/>
  <c r="H98" i="7"/>
  <c r="H95" i="7"/>
  <c r="H94" i="7"/>
  <c r="H87" i="7"/>
  <c r="H93" i="7"/>
  <c r="H64" i="7"/>
  <c r="H52" i="7"/>
  <c r="H36" i="7"/>
  <c r="H23" i="7"/>
  <c r="H73" i="7"/>
  <c r="H41" i="7"/>
  <c r="H99" i="7"/>
  <c r="H83" i="7"/>
  <c r="H75" i="7"/>
  <c r="H67" i="7"/>
  <c r="H59" i="7"/>
  <c r="H51" i="7"/>
  <c r="H43" i="7"/>
  <c r="H19" i="7"/>
  <c r="H97" i="7"/>
  <c r="H89" i="7"/>
  <c r="H81" i="7"/>
  <c r="H57" i="7"/>
  <c r="H49" i="7"/>
  <c r="H25" i="7"/>
  <c r="V14" i="4"/>
  <c r="V13" i="4"/>
  <c r="U14" i="4"/>
  <c r="U13" i="4"/>
  <c r="T14" i="4"/>
  <c r="T13" i="4"/>
  <c r="S14" i="4"/>
  <c r="S13" i="4"/>
  <c r="W11" i="4"/>
  <c r="O17" i="7"/>
  <c r="M17" i="7"/>
  <c r="K17" i="7"/>
  <c r="I17" i="7"/>
  <c r="O16" i="7"/>
  <c r="M16" i="7"/>
  <c r="K16" i="7"/>
  <c r="I16" i="7"/>
  <c r="O15" i="7"/>
  <c r="M15" i="7"/>
  <c r="K15" i="7"/>
  <c r="I15" i="7"/>
  <c r="O14" i="7"/>
  <c r="M14" i="7"/>
  <c r="K14" i="7"/>
  <c r="I14" i="7"/>
  <c r="O12" i="7"/>
  <c r="M12" i="7"/>
  <c r="K12" i="7"/>
  <c r="I12" i="7"/>
  <c r="O11" i="7"/>
  <c r="M11" i="7"/>
  <c r="K11" i="7"/>
  <c r="I11" i="7"/>
  <c r="O10" i="7"/>
  <c r="M10" i="7"/>
  <c r="K10" i="7"/>
  <c r="I10" i="7"/>
  <c r="O9" i="7"/>
  <c r="M9" i="7"/>
  <c r="K9" i="7"/>
  <c r="I9" i="7"/>
  <c r="O8" i="7"/>
  <c r="M8" i="7"/>
  <c r="K8" i="7"/>
  <c r="I8" i="7"/>
  <c r="O7" i="7"/>
  <c r="M7" i="7"/>
  <c r="M3" i="7" s="1"/>
  <c r="K7" i="7"/>
  <c r="I7" i="7"/>
  <c r="O3" i="7" l="1"/>
  <c r="K3" i="7"/>
  <c r="I3" i="7"/>
  <c r="H12" i="7"/>
  <c r="H8" i="7"/>
  <c r="H15" i="7"/>
  <c r="H10" i="7"/>
  <c r="H17" i="7"/>
  <c r="H7" i="7"/>
  <c r="H9" i="7"/>
  <c r="H11" i="7"/>
  <c r="H14" i="7"/>
  <c r="H16" i="7"/>
  <c r="S15" i="4"/>
  <c r="P15" i="4"/>
  <c r="P16" i="4" s="1"/>
  <c r="M18" i="4"/>
  <c r="M16" i="4"/>
  <c r="M14" i="4"/>
  <c r="L16" i="4"/>
  <c r="K16" i="4"/>
  <c r="J16" i="4"/>
  <c r="I16" i="4"/>
  <c r="H16" i="4"/>
  <c r="G16" i="4"/>
  <c r="F16" i="4"/>
  <c r="E16" i="4"/>
  <c r="D16" i="4"/>
  <c r="L15" i="4"/>
  <c r="L14" i="4"/>
  <c r="M5" i="4"/>
  <c r="M6" i="4"/>
  <c r="M7" i="4"/>
  <c r="M8" i="4"/>
  <c r="M9" i="4"/>
  <c r="M10" i="4"/>
  <c r="M11" i="4"/>
  <c r="M12" i="4"/>
  <c r="M13" i="4"/>
  <c r="M4" i="4"/>
  <c r="K15" i="4"/>
  <c r="J15" i="4"/>
  <c r="I15" i="4"/>
  <c r="H15" i="4"/>
  <c r="G15" i="4"/>
  <c r="F15" i="4"/>
  <c r="E15" i="4"/>
  <c r="D15" i="4"/>
  <c r="K14" i="4"/>
  <c r="J14" i="4"/>
  <c r="I14" i="4"/>
  <c r="H14" i="4"/>
  <c r="G14" i="4"/>
  <c r="F14" i="4"/>
  <c r="E14" i="4"/>
  <c r="D14" i="4"/>
  <c r="L25" i="4"/>
  <c r="L26" i="4"/>
  <c r="L27" i="4"/>
  <c r="L28" i="4"/>
  <c r="L29" i="4"/>
  <c r="L30" i="4"/>
  <c r="L31" i="4"/>
  <c r="L32" i="4"/>
  <c r="L33" i="4"/>
  <c r="L34" i="4"/>
  <c r="D35" i="4"/>
  <c r="E35" i="4"/>
  <c r="F35" i="4"/>
  <c r="F37" i="4"/>
  <c r="G35" i="4"/>
  <c r="H35" i="4"/>
  <c r="H37" i="4"/>
  <c r="I35" i="4"/>
  <c r="J35" i="4"/>
  <c r="K35" i="4"/>
  <c r="L39" i="4"/>
  <c r="K36" i="4"/>
  <c r="J36" i="4"/>
  <c r="I36" i="4"/>
  <c r="H36" i="4"/>
  <c r="G36" i="4"/>
  <c r="F36" i="4"/>
  <c r="E36" i="4"/>
  <c r="E37" i="4"/>
  <c r="D36" i="4"/>
  <c r="K37" i="4"/>
  <c r="J37" i="4"/>
  <c r="I37" i="4"/>
  <c r="G37" i="4"/>
  <c r="D37" i="4"/>
  <c r="H1" i="2"/>
  <c r="D8" i="2"/>
  <c r="E9" i="2"/>
  <c r="F9" i="2"/>
  <c r="E10" i="2"/>
  <c r="F10" i="2"/>
  <c r="E11" i="2"/>
  <c r="F11" i="2"/>
  <c r="E12" i="2"/>
  <c r="F12" i="2"/>
  <c r="E13" i="2"/>
  <c r="F13" i="2"/>
  <c r="E14" i="2"/>
  <c r="F14" i="2"/>
  <c r="E15" i="2"/>
  <c r="F15" i="2"/>
  <c r="E16" i="2"/>
  <c r="F16" i="2"/>
  <c r="I9" i="2"/>
  <c r="K9" i="2"/>
  <c r="M9" i="2"/>
  <c r="O9" i="2"/>
  <c r="Q9" i="2"/>
  <c r="S9" i="2"/>
  <c r="U9" i="2"/>
  <c r="W9" i="2"/>
  <c r="Y9" i="2"/>
  <c r="AA9" i="2"/>
  <c r="I11" i="2"/>
  <c r="K11" i="2"/>
  <c r="M11" i="2"/>
  <c r="O11" i="2"/>
  <c r="Q11" i="2"/>
  <c r="S11" i="2"/>
  <c r="U11" i="2"/>
  <c r="W11" i="2"/>
  <c r="Y11" i="2"/>
  <c r="AA11" i="2"/>
  <c r="I12" i="2"/>
  <c r="K12" i="2"/>
  <c r="M12" i="2"/>
  <c r="O12" i="2"/>
  <c r="Q12" i="2"/>
  <c r="S12" i="2"/>
  <c r="U12" i="2"/>
  <c r="W12" i="2"/>
  <c r="Y12" i="2"/>
  <c r="AA12" i="2"/>
  <c r="I13" i="2"/>
  <c r="K13" i="2"/>
  <c r="M13" i="2"/>
  <c r="O13" i="2"/>
  <c r="Q13" i="2"/>
  <c r="S13" i="2"/>
  <c r="U13" i="2"/>
  <c r="W13" i="2"/>
  <c r="Y13" i="2"/>
  <c r="AA13" i="2"/>
  <c r="I14" i="2"/>
  <c r="K14" i="2"/>
  <c r="M14" i="2"/>
  <c r="O14" i="2"/>
  <c r="Q14" i="2"/>
  <c r="S14" i="2"/>
  <c r="U14" i="2"/>
  <c r="W14" i="2"/>
  <c r="Y14" i="2"/>
  <c r="AA14" i="2"/>
  <c r="I15" i="2"/>
  <c r="K15" i="2"/>
  <c r="M15" i="2"/>
  <c r="O15" i="2"/>
  <c r="Q15" i="2"/>
  <c r="S15" i="2"/>
  <c r="U15" i="2"/>
  <c r="W15" i="2"/>
  <c r="Y15" i="2"/>
  <c r="AA15" i="2"/>
  <c r="I16" i="2"/>
  <c r="K16" i="2"/>
  <c r="M16" i="2"/>
  <c r="O16" i="2"/>
  <c r="Q16" i="2"/>
  <c r="S16" i="2"/>
  <c r="U16" i="2"/>
  <c r="W16" i="2"/>
  <c r="Y16" i="2"/>
  <c r="AA16" i="2"/>
  <c r="D17" i="2"/>
  <c r="U17" i="2"/>
  <c r="I18" i="2"/>
  <c r="K18" i="2"/>
  <c r="M18" i="2"/>
  <c r="O18" i="2"/>
  <c r="Q18" i="2"/>
  <c r="S18" i="2"/>
  <c r="U18" i="2"/>
  <c r="W18" i="2"/>
  <c r="Y18" i="2"/>
  <c r="AA18" i="2"/>
  <c r="I19" i="2"/>
  <c r="K19" i="2"/>
  <c r="M19" i="2"/>
  <c r="O19" i="2"/>
  <c r="Q19" i="2"/>
  <c r="S19" i="2"/>
  <c r="U19" i="2"/>
  <c r="W19" i="2"/>
  <c r="Y19" i="2"/>
  <c r="AA19" i="2"/>
  <c r="I20" i="2"/>
  <c r="K20" i="2"/>
  <c r="M20" i="2"/>
  <c r="O20" i="2"/>
  <c r="Q20" i="2"/>
  <c r="S20" i="2"/>
  <c r="U20" i="2"/>
  <c r="W20" i="2"/>
  <c r="Y20" i="2"/>
  <c r="AA20" i="2"/>
  <c r="I21" i="2"/>
  <c r="K21" i="2"/>
  <c r="M21" i="2"/>
  <c r="O21" i="2"/>
  <c r="Q21" i="2"/>
  <c r="S21" i="2"/>
  <c r="U21" i="2"/>
  <c r="W21" i="2"/>
  <c r="Y21" i="2"/>
  <c r="AA21" i="2"/>
  <c r="I22" i="2"/>
  <c r="K22" i="2"/>
  <c r="M22" i="2"/>
  <c r="O22" i="2"/>
  <c r="Q22" i="2"/>
  <c r="S22" i="2"/>
  <c r="U22" i="2"/>
  <c r="W22" i="2"/>
  <c r="Y22" i="2"/>
  <c r="AA22" i="2"/>
  <c r="I23" i="2"/>
  <c r="K23" i="2"/>
  <c r="M23" i="2"/>
  <c r="O23" i="2"/>
  <c r="Q23" i="2"/>
  <c r="S23" i="2"/>
  <c r="U23" i="2"/>
  <c r="W23" i="2"/>
  <c r="Y23" i="2"/>
  <c r="AA23" i="2"/>
  <c r="I24" i="2"/>
  <c r="K24" i="2"/>
  <c r="M24" i="2"/>
  <c r="O24" i="2"/>
  <c r="Q24" i="2"/>
  <c r="S24" i="2"/>
  <c r="U24" i="2"/>
  <c r="W24" i="2"/>
  <c r="Y24" i="2"/>
  <c r="AA24" i="2"/>
  <c r="I25" i="2"/>
  <c r="K25" i="2"/>
  <c r="M25" i="2"/>
  <c r="O25" i="2"/>
  <c r="Q25" i="2"/>
  <c r="S25" i="2"/>
  <c r="U25" i="2"/>
  <c r="W25" i="2"/>
  <c r="Y25" i="2"/>
  <c r="AA25" i="2"/>
  <c r="I26" i="2"/>
  <c r="K26" i="2"/>
  <c r="M26" i="2"/>
  <c r="O26" i="2"/>
  <c r="Q26" i="2"/>
  <c r="S26" i="2"/>
  <c r="U26" i="2"/>
  <c r="W26" i="2"/>
  <c r="Y26" i="2"/>
  <c r="AA26" i="2"/>
  <c r="I27" i="2"/>
  <c r="K27" i="2"/>
  <c r="M27" i="2"/>
  <c r="O27" i="2"/>
  <c r="Q27" i="2"/>
  <c r="S27" i="2"/>
  <c r="U27" i="2"/>
  <c r="W27" i="2"/>
  <c r="Y27" i="2"/>
  <c r="AA27" i="2"/>
  <c r="I28" i="2"/>
  <c r="K28" i="2"/>
  <c r="M28" i="2"/>
  <c r="O28" i="2"/>
  <c r="Q28" i="2"/>
  <c r="S28" i="2"/>
  <c r="U28" i="2"/>
  <c r="W28" i="2"/>
  <c r="Y28" i="2"/>
  <c r="AA28" i="2"/>
  <c r="I29" i="2"/>
  <c r="K29" i="2"/>
  <c r="M29" i="2"/>
  <c r="O29" i="2"/>
  <c r="Q29" i="2"/>
  <c r="S29" i="2"/>
  <c r="U29" i="2"/>
  <c r="W29" i="2"/>
  <c r="Y29" i="2"/>
  <c r="AA29" i="2"/>
  <c r="I30" i="2"/>
  <c r="K30" i="2"/>
  <c r="M30" i="2"/>
  <c r="O30" i="2"/>
  <c r="Q30" i="2"/>
  <c r="S30" i="2"/>
  <c r="U30" i="2"/>
  <c r="W30" i="2"/>
  <c r="Y30" i="2"/>
  <c r="AA30" i="2"/>
  <c r="I31" i="2"/>
  <c r="K31" i="2"/>
  <c r="M31" i="2"/>
  <c r="O31" i="2"/>
  <c r="Q31" i="2"/>
  <c r="S31" i="2"/>
  <c r="U31" i="2"/>
  <c r="W31" i="2"/>
  <c r="Y31" i="2"/>
  <c r="AA31" i="2"/>
  <c r="I32" i="2"/>
  <c r="K32" i="2"/>
  <c r="M32" i="2"/>
  <c r="O32" i="2"/>
  <c r="Q32" i="2"/>
  <c r="S32" i="2"/>
  <c r="U32" i="2"/>
  <c r="W32" i="2"/>
  <c r="Y32" i="2"/>
  <c r="AA32" i="2"/>
  <c r="I33" i="2"/>
  <c r="K33" i="2"/>
  <c r="M33" i="2"/>
  <c r="O33" i="2"/>
  <c r="Q33" i="2"/>
  <c r="S33" i="2"/>
  <c r="U33" i="2"/>
  <c r="W33" i="2"/>
  <c r="Y33" i="2"/>
  <c r="AA33" i="2"/>
  <c r="D34" i="2"/>
  <c r="K34" i="2"/>
  <c r="E35" i="2"/>
  <c r="F35" i="2"/>
  <c r="E36" i="2"/>
  <c r="F36" i="2"/>
  <c r="E37" i="2"/>
  <c r="F37" i="2"/>
  <c r="E38" i="2"/>
  <c r="F38" i="2"/>
  <c r="E39" i="2"/>
  <c r="F39" i="2"/>
  <c r="E40" i="2"/>
  <c r="F40" i="2"/>
  <c r="E50" i="2"/>
  <c r="F50" i="2"/>
  <c r="F34" i="2"/>
  <c r="F6" i="3"/>
  <c r="I35" i="2"/>
  <c r="K35" i="2"/>
  <c r="M35" i="2"/>
  <c r="O35" i="2"/>
  <c r="Q35" i="2"/>
  <c r="S35" i="2"/>
  <c r="U35" i="2"/>
  <c r="W35" i="2"/>
  <c r="Y35" i="2"/>
  <c r="AA35" i="2"/>
  <c r="I36" i="2"/>
  <c r="K36" i="2"/>
  <c r="M36" i="2"/>
  <c r="O36" i="2"/>
  <c r="Q36" i="2"/>
  <c r="S36" i="2"/>
  <c r="U36" i="2"/>
  <c r="W36" i="2"/>
  <c r="Y36" i="2"/>
  <c r="AA36" i="2"/>
  <c r="I37" i="2"/>
  <c r="K37" i="2"/>
  <c r="M37" i="2"/>
  <c r="O37" i="2"/>
  <c r="Q37" i="2"/>
  <c r="S37" i="2"/>
  <c r="U37" i="2"/>
  <c r="W37" i="2"/>
  <c r="Y37" i="2"/>
  <c r="AA37" i="2"/>
  <c r="I38" i="2"/>
  <c r="K38" i="2"/>
  <c r="M38" i="2"/>
  <c r="O38" i="2"/>
  <c r="Q38" i="2"/>
  <c r="S38" i="2"/>
  <c r="U38" i="2"/>
  <c r="W38" i="2"/>
  <c r="Y38" i="2"/>
  <c r="AA38" i="2"/>
  <c r="I39" i="2"/>
  <c r="K39" i="2"/>
  <c r="M39" i="2"/>
  <c r="O39" i="2"/>
  <c r="Q39" i="2"/>
  <c r="S39" i="2"/>
  <c r="U39" i="2"/>
  <c r="W39" i="2"/>
  <c r="Y39" i="2"/>
  <c r="AA39" i="2"/>
  <c r="I40" i="2"/>
  <c r="K40" i="2"/>
  <c r="M40" i="2"/>
  <c r="O40" i="2"/>
  <c r="Q40" i="2"/>
  <c r="S40" i="2"/>
  <c r="U40" i="2"/>
  <c r="W40" i="2"/>
  <c r="Y40" i="2"/>
  <c r="AA40" i="2"/>
  <c r="F41" i="2"/>
  <c r="E42" i="2"/>
  <c r="F42" i="2"/>
  <c r="E43" i="2"/>
  <c r="F43" i="2"/>
  <c r="I41" i="2"/>
  <c r="K41" i="2"/>
  <c r="M41" i="2"/>
  <c r="O41" i="2"/>
  <c r="Q41" i="2"/>
  <c r="S41" i="2"/>
  <c r="U41" i="2"/>
  <c r="W41" i="2"/>
  <c r="Y41" i="2"/>
  <c r="AA41" i="2"/>
  <c r="I42" i="2"/>
  <c r="K42" i="2"/>
  <c r="M42" i="2"/>
  <c r="O42" i="2"/>
  <c r="Q42" i="2"/>
  <c r="S42" i="2"/>
  <c r="U42" i="2"/>
  <c r="W42" i="2"/>
  <c r="Y42" i="2"/>
  <c r="AA42" i="2"/>
  <c r="I43" i="2"/>
  <c r="K43" i="2"/>
  <c r="M43" i="2"/>
  <c r="O43" i="2"/>
  <c r="Q43" i="2"/>
  <c r="S43" i="2"/>
  <c r="U43" i="2"/>
  <c r="W43" i="2"/>
  <c r="Y43" i="2"/>
  <c r="AA43" i="2"/>
  <c r="F44" i="2"/>
  <c r="E45" i="2"/>
  <c r="F45" i="2"/>
  <c r="E46" i="2"/>
  <c r="F46" i="2"/>
  <c r="E47" i="2"/>
  <c r="F47" i="2"/>
  <c r="I44" i="2"/>
  <c r="K44" i="2"/>
  <c r="M44" i="2"/>
  <c r="O44" i="2"/>
  <c r="Q44" i="2"/>
  <c r="S44" i="2"/>
  <c r="U44" i="2"/>
  <c r="W44" i="2"/>
  <c r="Y44" i="2"/>
  <c r="AA44" i="2"/>
  <c r="I45" i="2"/>
  <c r="K45" i="2"/>
  <c r="M45" i="2"/>
  <c r="O45" i="2"/>
  <c r="Q45" i="2"/>
  <c r="S45" i="2"/>
  <c r="U45" i="2"/>
  <c r="W45" i="2"/>
  <c r="Y45" i="2"/>
  <c r="AA45" i="2"/>
  <c r="I46" i="2"/>
  <c r="K46" i="2"/>
  <c r="M46" i="2"/>
  <c r="O46" i="2"/>
  <c r="Q46" i="2"/>
  <c r="S46" i="2"/>
  <c r="U46" i="2"/>
  <c r="W46" i="2"/>
  <c r="Y46" i="2"/>
  <c r="AA46" i="2"/>
  <c r="I47" i="2"/>
  <c r="K47" i="2"/>
  <c r="M47" i="2"/>
  <c r="O47" i="2"/>
  <c r="Q47" i="2"/>
  <c r="S47" i="2"/>
  <c r="U47" i="2"/>
  <c r="W47" i="2"/>
  <c r="Y47" i="2"/>
  <c r="AA47" i="2"/>
  <c r="F48" i="2"/>
  <c r="E49" i="2"/>
  <c r="F49" i="2"/>
  <c r="I48" i="2"/>
  <c r="K48" i="2"/>
  <c r="M48" i="2"/>
  <c r="O48" i="2"/>
  <c r="Q48" i="2"/>
  <c r="S48" i="2"/>
  <c r="U48" i="2"/>
  <c r="W48" i="2"/>
  <c r="Y48" i="2"/>
  <c r="AA48" i="2"/>
  <c r="I49" i="2"/>
  <c r="K49" i="2"/>
  <c r="M49" i="2"/>
  <c r="O49" i="2"/>
  <c r="Q49" i="2"/>
  <c r="S49" i="2"/>
  <c r="U49" i="2"/>
  <c r="W49" i="2"/>
  <c r="Y49" i="2"/>
  <c r="AA49" i="2"/>
  <c r="I50" i="2"/>
  <c r="K50" i="2"/>
  <c r="M50" i="2"/>
  <c r="O50" i="2"/>
  <c r="Q50" i="2"/>
  <c r="S50" i="2"/>
  <c r="U50" i="2"/>
  <c r="W50" i="2"/>
  <c r="Y50" i="2"/>
  <c r="AA50" i="2"/>
  <c r="D51" i="2"/>
  <c r="W51" i="2"/>
  <c r="E52" i="2"/>
  <c r="F52" i="2"/>
  <c r="E53" i="2"/>
  <c r="F53" i="2"/>
  <c r="E54" i="2"/>
  <c r="F54" i="2"/>
  <c r="E55" i="2"/>
  <c r="F55" i="2"/>
  <c r="E56" i="2"/>
  <c r="F56" i="2"/>
  <c r="E57" i="2"/>
  <c r="F57" i="2"/>
  <c r="I52" i="2"/>
  <c r="K52" i="2"/>
  <c r="M52" i="2"/>
  <c r="O52" i="2"/>
  <c r="Q52" i="2"/>
  <c r="S52" i="2"/>
  <c r="U52" i="2"/>
  <c r="W52" i="2"/>
  <c r="Y52" i="2"/>
  <c r="AA52" i="2"/>
  <c r="I53" i="2"/>
  <c r="K53" i="2"/>
  <c r="M53" i="2"/>
  <c r="O53" i="2"/>
  <c r="Q53" i="2"/>
  <c r="S53" i="2"/>
  <c r="U53" i="2"/>
  <c r="W53" i="2"/>
  <c r="Y53" i="2"/>
  <c r="AA53" i="2"/>
  <c r="I54" i="2"/>
  <c r="K54" i="2"/>
  <c r="M54" i="2"/>
  <c r="O54" i="2"/>
  <c r="Q54" i="2"/>
  <c r="S54" i="2"/>
  <c r="U54" i="2"/>
  <c r="W54" i="2"/>
  <c r="Y54" i="2"/>
  <c r="AA54" i="2"/>
  <c r="I55" i="2"/>
  <c r="K55" i="2"/>
  <c r="M55" i="2"/>
  <c r="O55" i="2"/>
  <c r="Q55" i="2"/>
  <c r="S55" i="2"/>
  <c r="U55" i="2"/>
  <c r="W55" i="2"/>
  <c r="Y55" i="2"/>
  <c r="AA55" i="2"/>
  <c r="I56" i="2"/>
  <c r="K56" i="2"/>
  <c r="M56" i="2"/>
  <c r="O56" i="2"/>
  <c r="Q56" i="2"/>
  <c r="S56" i="2"/>
  <c r="U56" i="2"/>
  <c r="W56" i="2"/>
  <c r="Y56" i="2"/>
  <c r="AA56" i="2"/>
  <c r="I57" i="2"/>
  <c r="K57" i="2"/>
  <c r="M57" i="2"/>
  <c r="O57" i="2"/>
  <c r="Q57" i="2"/>
  <c r="S57" i="2"/>
  <c r="U57" i="2"/>
  <c r="W57" i="2"/>
  <c r="Y57" i="2"/>
  <c r="AA57" i="2"/>
  <c r="E58" i="2"/>
  <c r="F58" i="2"/>
  <c r="E59" i="2"/>
  <c r="F59" i="2"/>
  <c r="I58" i="2"/>
  <c r="K58" i="2"/>
  <c r="M58" i="2"/>
  <c r="O58" i="2"/>
  <c r="Q58" i="2"/>
  <c r="S58" i="2"/>
  <c r="U58" i="2"/>
  <c r="W58" i="2"/>
  <c r="Y58" i="2"/>
  <c r="AA58" i="2"/>
  <c r="I59" i="2"/>
  <c r="K59" i="2"/>
  <c r="M59" i="2"/>
  <c r="O59" i="2"/>
  <c r="Q59" i="2"/>
  <c r="S59" i="2"/>
  <c r="U59" i="2"/>
  <c r="W59" i="2"/>
  <c r="Y59" i="2"/>
  <c r="AA59" i="2"/>
  <c r="E60" i="2"/>
  <c r="F60" i="2"/>
  <c r="E61" i="2"/>
  <c r="F61" i="2"/>
  <c r="E62" i="2"/>
  <c r="F62" i="2"/>
  <c r="I60" i="2"/>
  <c r="K60" i="2"/>
  <c r="M60" i="2"/>
  <c r="O60" i="2"/>
  <c r="Q60" i="2"/>
  <c r="S60" i="2"/>
  <c r="U60" i="2"/>
  <c r="W60" i="2"/>
  <c r="Y60" i="2"/>
  <c r="AA60" i="2"/>
  <c r="I61" i="2"/>
  <c r="K61" i="2"/>
  <c r="M61" i="2"/>
  <c r="O61" i="2"/>
  <c r="Q61" i="2"/>
  <c r="S61" i="2"/>
  <c r="U61" i="2"/>
  <c r="W61" i="2"/>
  <c r="Y61" i="2"/>
  <c r="AA61" i="2"/>
  <c r="I62" i="2"/>
  <c r="K62" i="2"/>
  <c r="M62" i="2"/>
  <c r="O62" i="2"/>
  <c r="Q62" i="2"/>
  <c r="S62" i="2"/>
  <c r="U62" i="2"/>
  <c r="W62" i="2"/>
  <c r="Y62" i="2"/>
  <c r="AA62" i="2"/>
  <c r="E63" i="2"/>
  <c r="F63" i="2"/>
  <c r="E64" i="2"/>
  <c r="F64" i="2"/>
  <c r="E65" i="2"/>
  <c r="F65" i="2"/>
  <c r="E66" i="2"/>
  <c r="F66" i="2"/>
  <c r="E67" i="2"/>
  <c r="F67" i="2"/>
  <c r="E68" i="2"/>
  <c r="F68" i="2"/>
  <c r="F51" i="2"/>
  <c r="F7" i="3"/>
  <c r="I63" i="2"/>
  <c r="K63" i="2"/>
  <c r="M63" i="2"/>
  <c r="O63" i="2"/>
  <c r="Q63" i="2"/>
  <c r="S63" i="2"/>
  <c r="U63" i="2"/>
  <c r="W63" i="2"/>
  <c r="Y63" i="2"/>
  <c r="AA63" i="2"/>
  <c r="I64" i="2"/>
  <c r="K64" i="2"/>
  <c r="M64" i="2"/>
  <c r="O64" i="2"/>
  <c r="Q64" i="2"/>
  <c r="S64" i="2"/>
  <c r="U64" i="2"/>
  <c r="W64" i="2"/>
  <c r="Y64" i="2"/>
  <c r="AA64" i="2"/>
  <c r="I65" i="2"/>
  <c r="K65" i="2"/>
  <c r="M65" i="2"/>
  <c r="O65" i="2"/>
  <c r="Q65" i="2"/>
  <c r="S65" i="2"/>
  <c r="U65" i="2"/>
  <c r="W65" i="2"/>
  <c r="Y65" i="2"/>
  <c r="AA65" i="2"/>
  <c r="I66" i="2"/>
  <c r="K66" i="2"/>
  <c r="M66" i="2"/>
  <c r="O66" i="2"/>
  <c r="Q66" i="2"/>
  <c r="S66" i="2"/>
  <c r="U66" i="2"/>
  <c r="W66" i="2"/>
  <c r="Y66" i="2"/>
  <c r="AA66" i="2"/>
  <c r="I67" i="2"/>
  <c r="K67" i="2"/>
  <c r="M67" i="2"/>
  <c r="O67" i="2"/>
  <c r="Q67" i="2"/>
  <c r="S67" i="2"/>
  <c r="U67" i="2"/>
  <c r="W67" i="2"/>
  <c r="Y67" i="2"/>
  <c r="AA67" i="2"/>
  <c r="I68" i="2"/>
  <c r="K68" i="2"/>
  <c r="M68" i="2"/>
  <c r="O68" i="2"/>
  <c r="Q68" i="2"/>
  <c r="S68" i="2"/>
  <c r="U68" i="2"/>
  <c r="W68" i="2"/>
  <c r="Y68" i="2"/>
  <c r="AA68" i="2"/>
  <c r="D69" i="2"/>
  <c r="Q69" i="2"/>
  <c r="E70" i="2"/>
  <c r="F70" i="2"/>
  <c r="E73" i="2"/>
  <c r="F73" i="2"/>
  <c r="E74" i="2"/>
  <c r="F74" i="2"/>
  <c r="E75" i="2"/>
  <c r="F75" i="2"/>
  <c r="E76" i="2"/>
  <c r="F76" i="2"/>
  <c r="E77" i="2"/>
  <c r="F77" i="2"/>
  <c r="E78" i="2"/>
  <c r="F78" i="2"/>
  <c r="I70" i="2"/>
  <c r="K70" i="2"/>
  <c r="M70" i="2"/>
  <c r="O70" i="2"/>
  <c r="Q70" i="2"/>
  <c r="S70" i="2"/>
  <c r="U70" i="2"/>
  <c r="W70" i="2"/>
  <c r="Y70" i="2"/>
  <c r="AA70" i="2"/>
  <c r="E71" i="2"/>
  <c r="F71" i="2"/>
  <c r="E72" i="2"/>
  <c r="F72" i="2"/>
  <c r="I71" i="2"/>
  <c r="K71" i="2"/>
  <c r="M71" i="2"/>
  <c r="O71" i="2"/>
  <c r="Q71" i="2"/>
  <c r="S71" i="2"/>
  <c r="U71" i="2"/>
  <c r="W71" i="2"/>
  <c r="Y71" i="2"/>
  <c r="AA71" i="2"/>
  <c r="I72" i="2"/>
  <c r="K72" i="2"/>
  <c r="M72" i="2"/>
  <c r="O72" i="2"/>
  <c r="Q72" i="2"/>
  <c r="S72" i="2"/>
  <c r="U72" i="2"/>
  <c r="W72" i="2"/>
  <c r="Y72" i="2"/>
  <c r="AA72" i="2"/>
  <c r="I73" i="2"/>
  <c r="K73" i="2"/>
  <c r="M73" i="2"/>
  <c r="O73" i="2"/>
  <c r="Q73" i="2"/>
  <c r="S73" i="2"/>
  <c r="U73" i="2"/>
  <c r="W73" i="2"/>
  <c r="Y73" i="2"/>
  <c r="AA73" i="2"/>
  <c r="I74" i="2"/>
  <c r="K74" i="2"/>
  <c r="M74" i="2"/>
  <c r="O74" i="2"/>
  <c r="Q74" i="2"/>
  <c r="S74" i="2"/>
  <c r="U74" i="2"/>
  <c r="W74" i="2"/>
  <c r="Y74" i="2"/>
  <c r="AA74" i="2"/>
  <c r="I75" i="2"/>
  <c r="K75" i="2"/>
  <c r="M75" i="2"/>
  <c r="O75" i="2"/>
  <c r="Q75" i="2"/>
  <c r="S75" i="2"/>
  <c r="U75" i="2"/>
  <c r="W75" i="2"/>
  <c r="Y75" i="2"/>
  <c r="AA75" i="2"/>
  <c r="I76" i="2"/>
  <c r="K76" i="2"/>
  <c r="M76" i="2"/>
  <c r="O76" i="2"/>
  <c r="Q76" i="2"/>
  <c r="S76" i="2"/>
  <c r="U76" i="2"/>
  <c r="W76" i="2"/>
  <c r="Y76" i="2"/>
  <c r="AA76" i="2"/>
  <c r="I77" i="2"/>
  <c r="K77" i="2"/>
  <c r="M77" i="2"/>
  <c r="O77" i="2"/>
  <c r="Q77" i="2"/>
  <c r="S77" i="2"/>
  <c r="U77" i="2"/>
  <c r="W77" i="2"/>
  <c r="Y77" i="2"/>
  <c r="AA77" i="2"/>
  <c r="I78" i="2"/>
  <c r="K78" i="2"/>
  <c r="M78" i="2"/>
  <c r="O78" i="2"/>
  <c r="Q78" i="2"/>
  <c r="S78" i="2"/>
  <c r="U78" i="2"/>
  <c r="W78" i="2"/>
  <c r="Y78" i="2"/>
  <c r="AA78" i="2"/>
  <c r="E79" i="2"/>
  <c r="F79" i="2"/>
  <c r="E80" i="2"/>
  <c r="F80" i="2"/>
  <c r="E81" i="2"/>
  <c r="F81" i="2"/>
  <c r="E82" i="2"/>
  <c r="F82" i="2"/>
  <c r="E83" i="2"/>
  <c r="F83" i="2"/>
  <c r="E84" i="2"/>
  <c r="F84" i="2"/>
  <c r="E85" i="2"/>
  <c r="F85" i="2"/>
  <c r="E86" i="2"/>
  <c r="F86" i="2"/>
  <c r="E87" i="2"/>
  <c r="F87" i="2"/>
  <c r="E88" i="2"/>
  <c r="F88" i="2"/>
  <c r="E89" i="2"/>
  <c r="F89" i="2"/>
  <c r="I79" i="2"/>
  <c r="K79" i="2"/>
  <c r="M79" i="2"/>
  <c r="O79" i="2"/>
  <c r="Q79" i="2"/>
  <c r="S79" i="2"/>
  <c r="U79" i="2"/>
  <c r="W79" i="2"/>
  <c r="Y79" i="2"/>
  <c r="AA79" i="2"/>
  <c r="I80" i="2"/>
  <c r="K80" i="2"/>
  <c r="M80" i="2"/>
  <c r="O80" i="2"/>
  <c r="Q80" i="2"/>
  <c r="S80" i="2"/>
  <c r="U80" i="2"/>
  <c r="W80" i="2"/>
  <c r="Y80" i="2"/>
  <c r="AA80" i="2"/>
  <c r="I81" i="2"/>
  <c r="K81" i="2"/>
  <c r="M81" i="2"/>
  <c r="O81" i="2"/>
  <c r="Q81" i="2"/>
  <c r="S81" i="2"/>
  <c r="U81" i="2"/>
  <c r="W81" i="2"/>
  <c r="Y81" i="2"/>
  <c r="AA81" i="2"/>
  <c r="I82" i="2"/>
  <c r="K82" i="2"/>
  <c r="M82" i="2"/>
  <c r="O82" i="2"/>
  <c r="Q82" i="2"/>
  <c r="S82" i="2"/>
  <c r="U82" i="2"/>
  <c r="W82" i="2"/>
  <c r="Y82" i="2"/>
  <c r="AA82" i="2"/>
  <c r="I83" i="2"/>
  <c r="K83" i="2"/>
  <c r="M83" i="2"/>
  <c r="O83" i="2"/>
  <c r="Q83" i="2"/>
  <c r="S83" i="2"/>
  <c r="U83" i="2"/>
  <c r="W83" i="2"/>
  <c r="Y83" i="2"/>
  <c r="AA83" i="2"/>
  <c r="I84" i="2"/>
  <c r="K84" i="2"/>
  <c r="M84" i="2"/>
  <c r="O84" i="2"/>
  <c r="Q84" i="2"/>
  <c r="S84" i="2"/>
  <c r="U84" i="2"/>
  <c r="W84" i="2"/>
  <c r="Y84" i="2"/>
  <c r="AA84" i="2"/>
  <c r="I85" i="2"/>
  <c r="K85" i="2"/>
  <c r="M85" i="2"/>
  <c r="O85" i="2"/>
  <c r="Q85" i="2"/>
  <c r="S85" i="2"/>
  <c r="U85" i="2"/>
  <c r="W85" i="2"/>
  <c r="Y85" i="2"/>
  <c r="AA85" i="2"/>
  <c r="I86" i="2"/>
  <c r="K86" i="2"/>
  <c r="M86" i="2"/>
  <c r="O86" i="2"/>
  <c r="Q86" i="2"/>
  <c r="S86" i="2"/>
  <c r="U86" i="2"/>
  <c r="W86" i="2"/>
  <c r="Y86" i="2"/>
  <c r="AA86" i="2"/>
  <c r="I87" i="2"/>
  <c r="K87" i="2"/>
  <c r="M87" i="2"/>
  <c r="O87" i="2"/>
  <c r="Q87" i="2"/>
  <c r="S87" i="2"/>
  <c r="U87" i="2"/>
  <c r="W87" i="2"/>
  <c r="Y87" i="2"/>
  <c r="AA87" i="2"/>
  <c r="I88" i="2"/>
  <c r="K88" i="2"/>
  <c r="M88" i="2"/>
  <c r="O88" i="2"/>
  <c r="Q88" i="2"/>
  <c r="S88" i="2"/>
  <c r="U88" i="2"/>
  <c r="W88" i="2"/>
  <c r="Y88" i="2"/>
  <c r="AA88" i="2"/>
  <c r="I89" i="2"/>
  <c r="K89" i="2"/>
  <c r="M89" i="2"/>
  <c r="O89" i="2"/>
  <c r="Q89" i="2"/>
  <c r="S89" i="2"/>
  <c r="U89" i="2"/>
  <c r="W89" i="2"/>
  <c r="Y89" i="2"/>
  <c r="AA89" i="2"/>
  <c r="I90" i="2"/>
  <c r="K90" i="2"/>
  <c r="M90" i="2"/>
  <c r="O90" i="2"/>
  <c r="Q90" i="2"/>
  <c r="S90" i="2"/>
  <c r="U90" i="2"/>
  <c r="W90" i="2"/>
  <c r="Y90" i="2"/>
  <c r="AA90" i="2"/>
  <c r="H1" i="1"/>
  <c r="D8" i="1"/>
  <c r="E9" i="1"/>
  <c r="F9" i="1"/>
  <c r="E10" i="1"/>
  <c r="F10" i="1"/>
  <c r="E11" i="1"/>
  <c r="F11" i="1"/>
  <c r="E12" i="1"/>
  <c r="F12" i="1"/>
  <c r="E13" i="1"/>
  <c r="F13" i="1"/>
  <c r="E14" i="1"/>
  <c r="F14" i="1"/>
  <c r="E15" i="1"/>
  <c r="F15" i="1"/>
  <c r="E16" i="1"/>
  <c r="F16" i="1"/>
  <c r="I9" i="1"/>
  <c r="K9" i="1"/>
  <c r="M9" i="1"/>
  <c r="O9" i="1"/>
  <c r="Q9" i="1"/>
  <c r="S9" i="1"/>
  <c r="U9" i="1"/>
  <c r="W9" i="1"/>
  <c r="Y9" i="1"/>
  <c r="AA9" i="1"/>
  <c r="I11" i="1"/>
  <c r="K11" i="1"/>
  <c r="M11" i="1"/>
  <c r="O11" i="1"/>
  <c r="Q11" i="1"/>
  <c r="S11" i="1"/>
  <c r="U11" i="1"/>
  <c r="W11" i="1"/>
  <c r="Y11" i="1"/>
  <c r="AA11" i="1"/>
  <c r="I12" i="1"/>
  <c r="K12" i="1"/>
  <c r="M12" i="1"/>
  <c r="O12" i="1"/>
  <c r="Q12" i="1"/>
  <c r="S12" i="1"/>
  <c r="U12" i="1"/>
  <c r="W12" i="1"/>
  <c r="Y12" i="1"/>
  <c r="AA12" i="1"/>
  <c r="I13" i="1"/>
  <c r="K13" i="1"/>
  <c r="M13" i="1"/>
  <c r="O13" i="1"/>
  <c r="Q13" i="1"/>
  <c r="S13" i="1"/>
  <c r="U13" i="1"/>
  <c r="W13" i="1"/>
  <c r="Y13" i="1"/>
  <c r="AA13" i="1"/>
  <c r="I14" i="1"/>
  <c r="K14" i="1"/>
  <c r="M14" i="1"/>
  <c r="O14" i="1"/>
  <c r="Q14" i="1"/>
  <c r="S14" i="1"/>
  <c r="U14" i="1"/>
  <c r="W14" i="1"/>
  <c r="Y14" i="1"/>
  <c r="AA14" i="1"/>
  <c r="I15" i="1"/>
  <c r="K15" i="1"/>
  <c r="M15" i="1"/>
  <c r="O15" i="1"/>
  <c r="Q15" i="1"/>
  <c r="S15" i="1"/>
  <c r="U15" i="1"/>
  <c r="W15" i="1"/>
  <c r="Y15" i="1"/>
  <c r="AA15" i="1"/>
  <c r="I16" i="1"/>
  <c r="K16" i="1"/>
  <c r="M16" i="1"/>
  <c r="O16" i="1"/>
  <c r="Q16" i="1"/>
  <c r="S16" i="1"/>
  <c r="U16" i="1"/>
  <c r="W16" i="1"/>
  <c r="Y16" i="1"/>
  <c r="AA16" i="1"/>
  <c r="D17" i="1"/>
  <c r="I17" i="1"/>
  <c r="I18" i="1"/>
  <c r="K18" i="1"/>
  <c r="M18" i="1"/>
  <c r="O18" i="1"/>
  <c r="Q18" i="1"/>
  <c r="S18" i="1"/>
  <c r="U18" i="1"/>
  <c r="W18" i="1"/>
  <c r="Y18" i="1"/>
  <c r="AA18" i="1"/>
  <c r="I19" i="1"/>
  <c r="K19" i="1"/>
  <c r="M19" i="1"/>
  <c r="O19" i="1"/>
  <c r="Q19" i="1"/>
  <c r="S19" i="1"/>
  <c r="U19" i="1"/>
  <c r="W19" i="1"/>
  <c r="Y19" i="1"/>
  <c r="AA19" i="1"/>
  <c r="I20" i="1"/>
  <c r="K20" i="1"/>
  <c r="M20" i="1"/>
  <c r="O20" i="1"/>
  <c r="Q20" i="1"/>
  <c r="S20" i="1"/>
  <c r="U20" i="1"/>
  <c r="W20" i="1"/>
  <c r="Y20" i="1"/>
  <c r="AA20" i="1"/>
  <c r="I21" i="1"/>
  <c r="K21" i="1"/>
  <c r="M21" i="1"/>
  <c r="O21" i="1"/>
  <c r="Q21" i="1"/>
  <c r="S21" i="1"/>
  <c r="U21" i="1"/>
  <c r="W21" i="1"/>
  <c r="Y21" i="1"/>
  <c r="AA21" i="1"/>
  <c r="I22" i="1"/>
  <c r="K22" i="1"/>
  <c r="M22" i="1"/>
  <c r="O22" i="1"/>
  <c r="Q22" i="1"/>
  <c r="S22" i="1"/>
  <c r="U22" i="1"/>
  <c r="W22" i="1"/>
  <c r="Y22" i="1"/>
  <c r="AA22" i="1"/>
  <c r="I23" i="1"/>
  <c r="K23" i="1"/>
  <c r="M23" i="1"/>
  <c r="O23" i="1"/>
  <c r="Q23" i="1"/>
  <c r="S23" i="1"/>
  <c r="U23" i="1"/>
  <c r="W23" i="1"/>
  <c r="Y23" i="1"/>
  <c r="AA23" i="1"/>
  <c r="I24" i="1"/>
  <c r="K24" i="1"/>
  <c r="M24" i="1"/>
  <c r="O24" i="1"/>
  <c r="Q24" i="1"/>
  <c r="S24" i="1"/>
  <c r="U24" i="1"/>
  <c r="W24" i="1"/>
  <c r="Y24" i="1"/>
  <c r="AA24" i="1"/>
  <c r="I25" i="1"/>
  <c r="K25" i="1"/>
  <c r="M25" i="1"/>
  <c r="O25" i="1"/>
  <c r="Q25" i="1"/>
  <c r="S25" i="1"/>
  <c r="U25" i="1"/>
  <c r="W25" i="1"/>
  <c r="Y25" i="1"/>
  <c r="AA25" i="1"/>
  <c r="I26" i="1"/>
  <c r="K26" i="1"/>
  <c r="M26" i="1"/>
  <c r="O26" i="1"/>
  <c r="Q26" i="1"/>
  <c r="S26" i="1"/>
  <c r="U26" i="1"/>
  <c r="W26" i="1"/>
  <c r="Y26" i="1"/>
  <c r="AA26" i="1"/>
  <c r="I27" i="1"/>
  <c r="K27" i="1"/>
  <c r="M27" i="1"/>
  <c r="O27" i="1"/>
  <c r="Q27" i="1"/>
  <c r="S27" i="1"/>
  <c r="U27" i="1"/>
  <c r="W27" i="1"/>
  <c r="Y27" i="1"/>
  <c r="AA27" i="1"/>
  <c r="I28" i="1"/>
  <c r="K28" i="1"/>
  <c r="M28" i="1"/>
  <c r="O28" i="1"/>
  <c r="Q28" i="1"/>
  <c r="S28" i="1"/>
  <c r="U28" i="1"/>
  <c r="W28" i="1"/>
  <c r="Y28" i="1"/>
  <c r="AA28" i="1"/>
  <c r="I29" i="1"/>
  <c r="K29" i="1"/>
  <c r="M29" i="1"/>
  <c r="O29" i="1"/>
  <c r="Q29" i="1"/>
  <c r="S29" i="1"/>
  <c r="U29" i="1"/>
  <c r="W29" i="1"/>
  <c r="Y29" i="1"/>
  <c r="AA29" i="1"/>
  <c r="I30" i="1"/>
  <c r="K30" i="1"/>
  <c r="M30" i="1"/>
  <c r="O30" i="1"/>
  <c r="Q30" i="1"/>
  <c r="S30" i="1"/>
  <c r="U30" i="1"/>
  <c r="W30" i="1"/>
  <c r="Y30" i="1"/>
  <c r="AA30" i="1"/>
  <c r="I31" i="1"/>
  <c r="K31" i="1"/>
  <c r="M31" i="1"/>
  <c r="O31" i="1"/>
  <c r="Q31" i="1"/>
  <c r="S31" i="1"/>
  <c r="U31" i="1"/>
  <c r="W31" i="1"/>
  <c r="Y31" i="1"/>
  <c r="AA31" i="1"/>
  <c r="I32" i="1"/>
  <c r="K32" i="1"/>
  <c r="M32" i="1"/>
  <c r="O32" i="1"/>
  <c r="Q32" i="1"/>
  <c r="S32" i="1"/>
  <c r="U32" i="1"/>
  <c r="W32" i="1"/>
  <c r="Y32" i="1"/>
  <c r="AA32" i="1"/>
  <c r="I33" i="1"/>
  <c r="K33" i="1"/>
  <c r="M33" i="1"/>
  <c r="O33" i="1"/>
  <c r="Q33" i="1"/>
  <c r="S33" i="1"/>
  <c r="U33" i="1"/>
  <c r="W33" i="1"/>
  <c r="Y33" i="1"/>
  <c r="AA33" i="1"/>
  <c r="B4" i="3"/>
  <c r="C4" i="3"/>
  <c r="D4" i="3"/>
  <c r="E4" i="3"/>
  <c r="B5" i="3"/>
  <c r="C5" i="3"/>
  <c r="B6" i="3"/>
  <c r="C6" i="3"/>
  <c r="E6" i="3"/>
  <c r="B7" i="3"/>
  <c r="C7" i="3"/>
  <c r="E7" i="3"/>
  <c r="B8" i="3"/>
  <c r="C8" i="3"/>
  <c r="E8" i="3"/>
  <c r="D8" i="3"/>
  <c r="K69" i="2"/>
  <c r="Y69" i="2"/>
  <c r="W69" i="2"/>
  <c r="W34" i="2"/>
  <c r="M69" i="2"/>
  <c r="H79" i="2"/>
  <c r="H76" i="2"/>
  <c r="H73" i="2"/>
  <c r="H19" i="2"/>
  <c r="S51" i="2"/>
  <c r="H30" i="2"/>
  <c r="H66" i="2"/>
  <c r="H47" i="2"/>
  <c r="H24" i="2"/>
  <c r="H11" i="2"/>
  <c r="H37" i="2"/>
  <c r="H83" i="2"/>
  <c r="H72" i="2"/>
  <c r="AA69" i="2"/>
  <c r="I69" i="2"/>
  <c r="H62" i="2"/>
  <c r="H59" i="2"/>
  <c r="H57" i="2"/>
  <c r="H40" i="2"/>
  <c r="H22" i="2"/>
  <c r="H75" i="2"/>
  <c r="H71" i="2"/>
  <c r="H61" i="2"/>
  <c r="H56" i="2"/>
  <c r="H52" i="2"/>
  <c r="H46" i="2"/>
  <c r="H36" i="2"/>
  <c r="H26" i="2"/>
  <c r="H43" i="2"/>
  <c r="H86" i="2"/>
  <c r="H82" i="2"/>
  <c r="H65" i="2"/>
  <c r="H55" i="2"/>
  <c r="H49" i="2"/>
  <c r="H42" i="2"/>
  <c r="H29" i="2"/>
  <c r="H25" i="2"/>
  <c r="Q17" i="2"/>
  <c r="H14" i="2"/>
  <c r="H87" i="2"/>
  <c r="H23" i="2"/>
  <c r="H85" i="2"/>
  <c r="H78" i="2"/>
  <c r="H74" i="2"/>
  <c r="U69" i="2"/>
  <c r="H64" i="2"/>
  <c r="H58" i="2"/>
  <c r="H45" i="2"/>
  <c r="H39" i="2"/>
  <c r="H32" i="2"/>
  <c r="H21" i="2"/>
  <c r="M17" i="2"/>
  <c r="H15" i="2"/>
  <c r="H9" i="2"/>
  <c r="H77" i="2"/>
  <c r="S69" i="2"/>
  <c r="H63" i="2"/>
  <c r="H60" i="2"/>
  <c r="H48" i="2"/>
  <c r="H38" i="2"/>
  <c r="H35" i="2"/>
  <c r="H28" i="2"/>
  <c r="H18" i="2"/>
  <c r="H89" i="2"/>
  <c r="H81" i="2"/>
  <c r="H70" i="2"/>
  <c r="O69" i="2"/>
  <c r="H67" i="2"/>
  <c r="H54" i="2"/>
  <c r="H20" i="2"/>
  <c r="H13" i="2"/>
  <c r="H88" i="2"/>
  <c r="H84" i="2"/>
  <c r="H80" i="2"/>
  <c r="H53" i="2"/>
  <c r="H44" i="2"/>
  <c r="H41" i="2"/>
  <c r="H31" i="2"/>
  <c r="H27" i="2"/>
  <c r="H12" i="2"/>
  <c r="U2" i="2"/>
  <c r="H28" i="1"/>
  <c r="U17" i="1"/>
  <c r="U3" i="1"/>
  <c r="I2" i="1"/>
  <c r="H12" i="1"/>
  <c r="H31" i="1"/>
  <c r="H27" i="1"/>
  <c r="H23" i="1"/>
  <c r="H19" i="1"/>
  <c r="H11" i="1"/>
  <c r="H30" i="1"/>
  <c r="H26" i="1"/>
  <c r="H18" i="1"/>
  <c r="H22" i="1"/>
  <c r="H14" i="1"/>
  <c r="H32" i="1"/>
  <c r="H25" i="1"/>
  <c r="H21" i="1"/>
  <c r="H29" i="1"/>
  <c r="H13" i="1"/>
  <c r="H9" i="1"/>
  <c r="H24" i="1"/>
  <c r="H20" i="1"/>
  <c r="H15" i="1"/>
  <c r="U2" i="1"/>
  <c r="F8" i="1"/>
  <c r="E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F17" i="1"/>
  <c r="E90" i="2"/>
  <c r="F90" i="2"/>
  <c r="F69" i="2"/>
  <c r="F8" i="3"/>
  <c r="F8" i="2"/>
  <c r="F4" i="3"/>
  <c r="E17" i="2"/>
  <c r="S34" i="2"/>
  <c r="D7" i="3"/>
  <c r="W17" i="1"/>
  <c r="W3" i="1"/>
  <c r="W2" i="1"/>
  <c r="U51" i="2"/>
  <c r="Y34" i="2"/>
  <c r="I34" i="2"/>
  <c r="S17" i="2"/>
  <c r="S2" i="2"/>
  <c r="Q2" i="2"/>
  <c r="S17" i="1"/>
  <c r="S3" i="1"/>
  <c r="S2" i="1"/>
  <c r="Q51" i="2"/>
  <c r="U34" i="2"/>
  <c r="O17" i="2"/>
  <c r="O2" i="2"/>
  <c r="M2" i="2"/>
  <c r="D5" i="3"/>
  <c r="O17" i="1"/>
  <c r="O3" i="1"/>
  <c r="O2" i="1"/>
  <c r="M51" i="2"/>
  <c r="Q34" i="2"/>
  <c r="AA17" i="2"/>
  <c r="K17" i="2"/>
  <c r="AA2" i="2"/>
  <c r="K2" i="2"/>
  <c r="D6" i="3"/>
  <c r="M17" i="1"/>
  <c r="M3" i="1"/>
  <c r="I3" i="1"/>
  <c r="M2" i="1"/>
  <c r="AA51" i="2"/>
  <c r="K51" i="2"/>
  <c r="O34" i="2"/>
  <c r="Y17" i="2"/>
  <c r="I17" i="2"/>
  <c r="Y2" i="2"/>
  <c r="I2" i="2"/>
  <c r="Q17" i="1"/>
  <c r="Q3" i="1"/>
  <c r="AA17" i="1"/>
  <c r="AA3" i="1"/>
  <c r="K17" i="1"/>
  <c r="K3" i="1"/>
  <c r="AA2" i="1"/>
  <c r="K2" i="1"/>
  <c r="Y51" i="2"/>
  <c r="I51" i="2"/>
  <c r="M34" i="2"/>
  <c r="W17" i="2"/>
  <c r="W3" i="2"/>
  <c r="W2" i="2"/>
  <c r="Q2" i="1"/>
  <c r="O51" i="2"/>
  <c r="Y17" i="1"/>
  <c r="Y3" i="1"/>
  <c r="Y2" i="1"/>
  <c r="AA34" i="2"/>
  <c r="Q3" i="2"/>
  <c r="U3" i="2"/>
  <c r="K3" i="2"/>
  <c r="M3" i="2"/>
  <c r="Y3" i="2"/>
  <c r="O3" i="2"/>
  <c r="S3" i="2"/>
  <c r="AA3" i="2"/>
  <c r="G69" i="2"/>
  <c r="G8" i="3"/>
  <c r="G8" i="2"/>
  <c r="G4" i="3"/>
  <c r="G51" i="2"/>
  <c r="G7" i="3"/>
  <c r="G34" i="2"/>
  <c r="G6" i="3"/>
  <c r="G17" i="2"/>
  <c r="G5" i="3"/>
  <c r="H2" i="2"/>
  <c r="H2" i="1"/>
  <c r="G17" i="1"/>
  <c r="G8" i="1"/>
  <c r="AC16" i="1"/>
  <c r="E5" i="3"/>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F17" i="2"/>
  <c r="F5" i="3"/>
  <c r="I3" i="2"/>
  <c r="AC16" i="2"/>
  <c r="H4" i="3"/>
  <c r="G9" i="3"/>
  <c r="AC33" i="1"/>
  <c r="AC33" i="2"/>
  <c r="H5" i="3"/>
  <c r="AC50" i="2"/>
  <c r="H6" i="3"/>
  <c r="AC68" i="2"/>
  <c r="AC90" i="2"/>
  <c r="H8" i="3"/>
  <c r="H7" i="3"/>
  <c r="H4" i="7" l="1"/>
  <c r="H100" i="7"/>
</calcChain>
</file>

<file path=xl/sharedStrings.xml><?xml version="1.0" encoding="utf-8"?>
<sst xmlns="http://schemas.openxmlformats.org/spreadsheetml/2006/main" count="1074" uniqueCount="491">
  <si>
    <t>Projected effort(Person hours)</t>
  </si>
  <si>
    <t>Total planned effort(Person hours)</t>
  </si>
  <si>
    <t>Effort for filtered tasks (Person hours):</t>
  </si>
  <si>
    <t>ROBOTIC PRINTER DEVELOPMENT PLAN</t>
  </si>
  <si>
    <t>Version: 0.8</t>
  </si>
  <si>
    <t>Task
ID</t>
  </si>
  <si>
    <t>Task</t>
  </si>
  <si>
    <t>Duration
(Days)</t>
  </si>
  <si>
    <t>Date</t>
  </si>
  <si>
    <t>Milestone
Effort
(Hours)</t>
  </si>
  <si>
    <t>Task
Effort
(Hours)</t>
  </si>
  <si>
    <t>Resources</t>
  </si>
  <si>
    <t>Remarks/Comments</t>
  </si>
  <si>
    <t>From</t>
  </si>
  <si>
    <t>To</t>
  </si>
  <si>
    <t>AK</t>
  </si>
  <si>
    <t>BR</t>
  </si>
  <si>
    <t>SB</t>
  </si>
  <si>
    <t>BG</t>
  </si>
  <si>
    <t>E1</t>
  </si>
  <si>
    <t>E2</t>
  </si>
  <si>
    <t>E3</t>
  </si>
  <si>
    <t>M1</t>
  </si>
  <si>
    <t>A1</t>
  </si>
  <si>
    <t>T1</t>
  </si>
  <si>
    <t>Effort</t>
  </si>
  <si>
    <t>Alloc</t>
  </si>
  <si>
    <t>T01</t>
  </si>
  <si>
    <t>LASER based distance measurement PoC (3' to 300' range)</t>
  </si>
  <si>
    <t>T0101</t>
  </si>
  <si>
    <t>Procure distance measurement laser, reflectors, laser cross hair, micontroller module</t>
  </si>
  <si>
    <t>T0102</t>
  </si>
  <si>
    <t>Buy/Fabricate casing/base plate for corner reflectors</t>
  </si>
  <si>
    <t>T0103</t>
  </si>
  <si>
    <t>Study features, functionality and interfacing details of laser device</t>
  </si>
  <si>
    <t>T0104</t>
  </si>
  <si>
    <t>Study &amp; development environment setup for nRF52840 Pro Mini Development board</t>
  </si>
  <si>
    <t>T0105</t>
  </si>
  <si>
    <t>Write program to control laser device for measuring distance</t>
  </si>
  <si>
    <t>T0106</t>
  </si>
  <si>
    <t>Setup environment and measuring different distances from 3' to 300'</t>
  </si>
  <si>
    <t>T0107</t>
  </si>
  <si>
    <t>Check - Distance measurement accuracy (desired=3mm) achieved and submit report</t>
  </si>
  <si>
    <t>T0108</t>
  </si>
  <si>
    <t>Decide next steps based on distance measurement PoC</t>
  </si>
  <si>
    <t>T02</t>
  </si>
  <si>
    <t>Corner marking and squaring subsystem PoC</t>
  </si>
  <si>
    <t>T0201</t>
  </si>
  <si>
    <t>Procure stepper motor for rotating lase device</t>
  </si>
  <si>
    <t>T0202</t>
  </si>
  <si>
    <t>Procure mobile platform for carrying laser device</t>
  </si>
  <si>
    <t>T0203</t>
  </si>
  <si>
    <t>Procure Line Laser markers</t>
  </si>
  <si>
    <t>T0204</t>
  </si>
  <si>
    <t>Prepare mounting mechanism for laser device on stepper motor</t>
  </si>
  <si>
    <t>T0205</t>
  </si>
  <si>
    <t>Mechanical design for line laser device mounting on reflectors</t>
  </si>
  <si>
    <t>T0206</t>
  </si>
  <si>
    <t>Prepare mounting mechanism for stepper motor on the platform</t>
  </si>
  <si>
    <t>T0207</t>
  </si>
  <si>
    <t>CAD implementation &amp; fabrication of fixtures for stepper motor mounting</t>
  </si>
  <si>
    <t>T0208</t>
  </si>
  <si>
    <t>Fabrication of mounting laser device, line laser and stepper motor</t>
  </si>
  <si>
    <t>T0209</t>
  </si>
  <si>
    <t xml:space="preserve">Laser rotating system, Mobile platform and control electronics integration </t>
  </si>
  <si>
    <t>T0210</t>
  </si>
  <si>
    <t>Implementation of control program for laser device &amp; mobile platform</t>
  </si>
  <si>
    <t>T0211</t>
  </si>
  <si>
    <t>Implementation of mobile platfom control program</t>
  </si>
  <si>
    <t>T0212</t>
  </si>
  <si>
    <t>Algorithm implementation for 2nd corner marking</t>
  </si>
  <si>
    <t>T0213</t>
  </si>
  <si>
    <t>Algorithm implementation for 3rd corner marking</t>
  </si>
  <si>
    <t>T0214</t>
  </si>
  <si>
    <t>Algorithm implementation for 4th corner marking</t>
  </si>
  <si>
    <t>T0215</t>
  </si>
  <si>
    <t>Algorithm testing and sample squaring process trial</t>
  </si>
  <si>
    <t>Decision on next steps based on corner marking and squaring subsystem PoC</t>
  </si>
  <si>
    <t>M2</t>
  </si>
  <si>
    <t>Resources Details &amp; Availability:</t>
  </si>
  <si>
    <t>Initials &amp; Name</t>
  </si>
  <si>
    <t>Assignment</t>
  </si>
  <si>
    <t>Availability</t>
  </si>
  <si>
    <t>Azam Khan</t>
  </si>
  <si>
    <t>System architecture and system design</t>
  </si>
  <si>
    <t>Available</t>
  </si>
  <si>
    <t>Bhaskar Reddy</t>
  </si>
  <si>
    <t>Suresh Bivarapu</t>
  </si>
  <si>
    <t>Printer head control and printing</t>
  </si>
  <si>
    <t>Balaraj Goud</t>
  </si>
  <si>
    <t>Mobile platform mobility control</t>
  </si>
  <si>
    <t>Test Developer</t>
  </si>
  <si>
    <t>Subsystem and system level test cases design and testing</t>
  </si>
  <si>
    <t>To be recruited</t>
  </si>
  <si>
    <t>Product Readiness Milestones Highlights:</t>
  </si>
  <si>
    <r>
      <t xml:space="preserve">Layout squaring product will be ready by Mid-August with an accumulated effort of </t>
    </r>
    <r>
      <rPr>
        <b/>
        <sz val="12"/>
        <rFont val="Arial"/>
        <family val="2"/>
      </rPr>
      <t>874</t>
    </r>
    <r>
      <rPr>
        <sz val="12"/>
        <rFont val="Arial"/>
        <family val="2"/>
      </rPr>
      <t xml:space="preserve"> person hours</t>
    </r>
  </si>
  <si>
    <t>Notes:</t>
  </si>
  <si>
    <t>Delay in component/equipment procument may delay the dependent tasks there by overall schedule. However, the resources will takeup other independent tasks during such situations and will try keeping the schedule on track.</t>
  </si>
  <si>
    <t>Study &amp; development environment setup for UBW32 board</t>
  </si>
  <si>
    <t>T03</t>
  </si>
  <si>
    <t>XY gantry customization/design &amp; fabrication for printing subsystem</t>
  </si>
  <si>
    <t>T0301</t>
  </si>
  <si>
    <t>Gantry system procurement and study for necessary customizations</t>
  </si>
  <si>
    <t>T0302</t>
  </si>
  <si>
    <t>Battery and control electronic boards procurement &amp; features study</t>
  </si>
  <si>
    <t>T0303</t>
  </si>
  <si>
    <t>Gantry customizations for fixing wheels, printing head, battery, squaring subsystem &amp;  electronics</t>
  </si>
  <si>
    <t>T0304</t>
  </si>
  <si>
    <t>CAD implementation and fabrication for gantry customizations</t>
  </si>
  <si>
    <t>T0305</t>
  </si>
  <si>
    <t>Gantry customizations fabrication and coordination, evaluation</t>
  </si>
  <si>
    <t>T0306</t>
  </si>
  <si>
    <t>Mecanum wheels &amp; drives procurement for gantry system mobility</t>
  </si>
  <si>
    <t>T0307</t>
  </si>
  <si>
    <t>Fixture mechanism design for assembling wheels, battery and control electronics with gantry</t>
  </si>
  <si>
    <t>T0308</t>
  </si>
  <si>
    <t>CAD implementation &amp; fabrication of fixtures for wheels, electronics, battery and gantry</t>
  </si>
  <si>
    <t>T0309</t>
  </si>
  <si>
    <t>Integration/assembly of gantry and wheels</t>
  </si>
  <si>
    <t>T0310</t>
  </si>
  <si>
    <t>Gantry system mobility-wheel drive front-back control program implementation</t>
  </si>
  <si>
    <t>T0311</t>
  </si>
  <si>
    <t>Gantry mobility-wheel drive for side-ways movement control program implementation</t>
  </si>
  <si>
    <t>T0312</t>
  </si>
  <si>
    <t>Gantry system diagonal movement control program implementation</t>
  </si>
  <si>
    <t>T0313</t>
  </si>
  <si>
    <t>Gantry system mobility orientation control algorithm implementation</t>
  </si>
  <si>
    <t>T0314</t>
  </si>
  <si>
    <t>Application development for controlling gantry mobility and position</t>
  </si>
  <si>
    <t>T0315</t>
  </si>
  <si>
    <t>Gantry system mobility control testing and performance evaluation</t>
  </si>
  <si>
    <t>T0316</t>
  </si>
  <si>
    <t>Decision on further steps based on gantry performance and positioning accuracy</t>
  </si>
  <si>
    <t>M3</t>
  </si>
  <si>
    <t>T04</t>
  </si>
  <si>
    <t>Ink jet printing head integration with xy-gantry &amp; performing un-guided printing</t>
  </si>
  <si>
    <t>T0401</t>
  </si>
  <si>
    <t>Ink-jet printing head system procurement</t>
  </si>
  <si>
    <t>T0402</t>
  </si>
  <si>
    <t>Print head features/functionality study, interface analysis, mechanism for custom interfacing</t>
  </si>
  <si>
    <t>T0403</t>
  </si>
  <si>
    <t>Mechanism for print head fixture with gantry (ideas and feasibility study)</t>
  </si>
  <si>
    <t>T0404</t>
  </si>
  <si>
    <t>CAD design and fabrication fixture of print head and control electronics with gantry</t>
  </si>
  <si>
    <t>T0405</t>
  </si>
  <si>
    <t>Print head interfacing hardware design with custom boards</t>
  </si>
  <si>
    <t>T0406</t>
  </si>
  <si>
    <t>Print head movement control algorithm development (embedded code implementation)</t>
  </si>
  <si>
    <t>T0407</t>
  </si>
  <si>
    <t>Application development for selection and loading of layout plan to printing subsystem</t>
  </si>
  <si>
    <t>T0408</t>
  </si>
  <si>
    <t>Printing head input data format study and understanding coordination with supplier</t>
  </si>
  <si>
    <t>T0409</t>
  </si>
  <si>
    <t>Layout image format study and understanding</t>
  </si>
  <si>
    <t>T0410</t>
  </si>
  <si>
    <t>Layout plan image processing alogorithm for convering to printer friendly format</t>
  </si>
  <si>
    <t>T0411</t>
  </si>
  <si>
    <t>Identify and setup printing experimentation area for printing sample layout</t>
  </si>
  <si>
    <t>T0412</t>
  </si>
  <si>
    <t>Printing functionality comprehensive test plan development</t>
  </si>
  <si>
    <t>T0413</t>
  </si>
  <si>
    <t>Printing functionality comprehensive test scenaios &amp; test cases generation</t>
  </si>
  <si>
    <t>T0414</t>
  </si>
  <si>
    <t>Printing functionality comprehensive test cases design</t>
  </si>
  <si>
    <t>T0415</t>
  </si>
  <si>
    <t>Printing functionality testing with sample layout image</t>
  </si>
  <si>
    <t>T0416</t>
  </si>
  <si>
    <t>Printing performance evaluation, re-testing &amp; report generation</t>
  </si>
  <si>
    <t>T0417</t>
  </si>
  <si>
    <t>Decision on further steps based on printing performance</t>
  </si>
  <si>
    <t>M4</t>
  </si>
  <si>
    <t>T05</t>
  </si>
  <si>
    <t>System integration-squaring subsystem integration with printing subsystem</t>
  </si>
  <si>
    <t>T0501</t>
  </si>
  <si>
    <t>GSM/GPRS modules and adapters procurement</t>
  </si>
  <si>
    <t>T0502</t>
  </si>
  <si>
    <t>Deciding fixture mechanism for squaring subsystem with gantry (printing subsystem)</t>
  </si>
  <si>
    <t>T0503</t>
  </si>
  <si>
    <t>CAD implementation &amp; fabrication of fixture for squaring subsystem with gantry</t>
  </si>
  <si>
    <t>T0504</t>
  </si>
  <si>
    <t>GSM/GPRS interface software implementation</t>
  </si>
  <si>
    <t>T0505</t>
  </si>
  <si>
    <t>Develop cloud interface for the system</t>
  </si>
  <si>
    <t>T0506</t>
  </si>
  <si>
    <t>Integrating squaring subsystem hardware with gantry (printing subsystem)</t>
  </si>
  <si>
    <t>T0507</t>
  </si>
  <si>
    <t>Integrating squaring subsystem software and gatry mobility software</t>
  </si>
  <si>
    <t>T0508</t>
  </si>
  <si>
    <t>Squaring algorithm testing with sample layout image and corrections in the software if needed</t>
  </si>
  <si>
    <t>T0509</t>
  </si>
  <si>
    <t>Integrating printing head control software (with squaring and gantry mobility software)</t>
  </si>
  <si>
    <t>T0510</t>
  </si>
  <si>
    <t>Layout image processing algorithm software integration</t>
  </si>
  <si>
    <t>T0511</t>
  </si>
  <si>
    <t>Layout plan image processing alogorithm for partitioning the layout into sections</t>
  </si>
  <si>
    <t>T0512</t>
  </si>
  <si>
    <t>Layout printing algorithm for printing from any part of the print area</t>
  </si>
  <si>
    <t>T0513</t>
  </si>
  <si>
    <t>Algorithm implementation for resuming the printing where it was left before</t>
  </si>
  <si>
    <t>T0514</t>
  </si>
  <si>
    <t>Algorithm implementation for drain and water pipes detection using laser based scanning</t>
  </si>
  <si>
    <t>T0515</t>
  </si>
  <si>
    <t>Algorithm implementaion for gantry system alignment with the squared area</t>
  </si>
  <si>
    <t>T0516</t>
  </si>
  <si>
    <t>Testing the squaring and printing process with combined single system</t>
  </si>
  <si>
    <t>T0517</t>
  </si>
  <si>
    <t>Testing the printing from any random position within the marked area after squaring process completed</t>
  </si>
  <si>
    <t>T0518</t>
  </si>
  <si>
    <t>Testing of obstacle detection (drain and water pipes)</t>
  </si>
  <si>
    <t>T0519</t>
  </si>
  <si>
    <t>Performance evaluation and report generation</t>
  </si>
  <si>
    <t>T0520</t>
  </si>
  <si>
    <t>User manuals and other support documentation</t>
  </si>
  <si>
    <t>T0521</t>
  </si>
  <si>
    <t>Decision on further steps based on over all system performance</t>
  </si>
  <si>
    <t>M5</t>
  </si>
  <si>
    <t>Mechanical Designer (CAD)</t>
  </si>
  <si>
    <t>Mechanical design, Other support related mechanical hardware</t>
  </si>
  <si>
    <t>Application Developer</t>
  </si>
  <si>
    <t>System level application development, Layout image processing, user interface development</t>
  </si>
  <si>
    <t>Embedded Developer 1</t>
  </si>
  <si>
    <t>Laser control and measurement software</t>
  </si>
  <si>
    <t>Embedded Developer 2</t>
  </si>
  <si>
    <t>Embedded Developer 3</t>
  </si>
  <si>
    <r>
      <t xml:space="preserve">Layout squaring product and Layout printing without obstacle detection will be ready by mid-November with an accumulated effort of </t>
    </r>
    <r>
      <rPr>
        <b/>
        <sz val="12"/>
        <rFont val="Arial"/>
        <family val="2"/>
      </rPr>
      <t>5098</t>
    </r>
    <r>
      <rPr>
        <sz val="12"/>
        <rFont val="Arial"/>
        <family val="2"/>
      </rPr>
      <t xml:space="preserve"> person hours</t>
    </r>
  </si>
  <si>
    <r>
      <t xml:space="preserve">Layout squaring product and Layout printing with obstacle detection will be ready by end-December with an accumulated effort of </t>
    </r>
    <r>
      <rPr>
        <b/>
        <sz val="12"/>
        <rFont val="Arial"/>
        <family val="2"/>
      </rPr>
      <t>8010</t>
    </r>
    <r>
      <rPr>
        <sz val="12"/>
        <rFont val="Arial"/>
        <family val="2"/>
      </rPr>
      <t xml:space="preserve"> person hours</t>
    </r>
  </si>
  <si>
    <t>Robotic Printer Development Plan – Milestone Summary</t>
  </si>
  <si>
    <t>Milestone
ID</t>
  </si>
  <si>
    <t>Milestone Description</t>
  </si>
  <si>
    <t>No. of
Working Days</t>
  </si>
  <si>
    <t>Start
Date</t>
  </si>
  <si>
    <t>End
Date</t>
  </si>
  <si>
    <t>Total Effort (PHs)</t>
  </si>
  <si>
    <t>Monthly Resource Loading(Hours)</t>
  </si>
  <si>
    <t>May</t>
  </si>
  <si>
    <t>Jun</t>
  </si>
  <si>
    <t>Jul</t>
  </si>
  <si>
    <t>Aug</t>
  </si>
  <si>
    <t>Sep</t>
  </si>
  <si>
    <t>Oct</t>
  </si>
  <si>
    <t>Nov</t>
  </si>
  <si>
    <t>Dec</t>
  </si>
  <si>
    <t>Mechanical Designer 1</t>
  </si>
  <si>
    <t>Application Developer 1</t>
  </si>
  <si>
    <t>Tester</t>
  </si>
  <si>
    <t>Monthly Total Load</t>
  </si>
  <si>
    <t>Process &amp; management %</t>
  </si>
  <si>
    <t>+Process &amp; Management</t>
  </si>
  <si>
    <t>Invoiced person hours</t>
  </si>
  <si>
    <t>Full duration effort (Person Hours)</t>
  </si>
  <si>
    <t>Jan</t>
  </si>
  <si>
    <t>Feb</t>
  </si>
  <si>
    <t>Resource
Loading</t>
  </si>
  <si>
    <t>#of resources</t>
  </si>
  <si>
    <t>#months</t>
  </si>
  <si>
    <t>ph/month</t>
  </si>
  <si>
    <t>M1M2</t>
  </si>
  <si>
    <t>Squaring &amp; Corner Marking System Development Plan</t>
  </si>
  <si>
    <t>Version:</t>
  </si>
  <si>
    <t>S.No.</t>
  </si>
  <si>
    <t>Task Name</t>
  </si>
  <si>
    <t>Total Effort
(Person Hours)</t>
  </si>
  <si>
    <t>Squaring and corner marking system development</t>
  </si>
  <si>
    <t>Laser Based Distance Measurement PoC</t>
  </si>
  <si>
    <t>nRF52840 Board &amp; B707C Laser board availability</t>
  </si>
  <si>
    <t>Study of nRF52840 board specification</t>
  </si>
  <si>
    <t>Study of nRF52840 board interfaces &amp; functionality</t>
  </si>
  <si>
    <t>Developing routines for accessing other modules over serial communication</t>
  </si>
  <si>
    <t>Study of B707C laser device specification</t>
  </si>
  <si>
    <t>Study of B707C interfaces &amp; functionality</t>
  </si>
  <si>
    <t>Environment setup for distance measurement PoC task</t>
  </si>
  <si>
    <t>Performing laser based distance measurement using B707C laser device</t>
  </si>
  <si>
    <t>Collect distance measurement data and generate report</t>
  </si>
  <si>
    <t>CAD for Laser Beacon</t>
  </si>
  <si>
    <t>CAD for Laser Beacon base plate</t>
  </si>
  <si>
    <t>CAD for stepper motor on the base plate fixture</t>
  </si>
  <si>
    <t>CAD for Laser measurement device enclosure</t>
  </si>
  <si>
    <t>CAD for laser measurement device on stepper motor fixture</t>
  </si>
  <si>
    <t>CAD for laser reflector fixing on stepper motor</t>
  </si>
  <si>
    <t>Discussion with fabrication service providers</t>
  </si>
  <si>
    <t>Laser Beacon base plate fabrication</t>
  </si>
  <si>
    <t>B707C laser device enclosure fabrication</t>
  </si>
  <si>
    <t>Cylindrical laser reflector fabrication</t>
  </si>
  <si>
    <t>Squaring and corner marking robot mechanical hardware design</t>
  </si>
  <si>
    <t>Robotic chassis with mecanum wheels availability</t>
  </si>
  <si>
    <t>CAD for fixtures to fit other parts on robotic chassis</t>
  </si>
  <si>
    <t>CAD for laser beacon fixtures on the chassis</t>
  </si>
  <si>
    <t>CAD for chassis wheel motor driver fixture</t>
  </si>
  <si>
    <t>CAD for battery holder</t>
  </si>
  <si>
    <t>CAD for MCU board fixture</t>
  </si>
  <si>
    <t>CAD for Axi draw unit fixture</t>
  </si>
  <si>
    <t>Fixtures fabrication &amp; coordination with service provider</t>
  </si>
  <si>
    <t>Assembly of different parts of the aquaring and corner marking robot</t>
  </si>
  <si>
    <t>Squaring and corner marking robot electronic hardware integration</t>
  </si>
  <si>
    <t>Stepper motor driver interfacing</t>
  </si>
  <si>
    <t>MCU board interfacing</t>
  </si>
  <si>
    <t>Power supply interfacing</t>
  </si>
  <si>
    <t>On-chassis Laser beacons interfacing</t>
  </si>
  <si>
    <t>Squaring and corner marking robot control software development</t>
  </si>
  <si>
    <t>Robotic chassis movement control program development</t>
  </si>
  <si>
    <t>Program to load layout dimensions from mobile BT terminal</t>
  </si>
  <si>
    <t>Chassis control software interface (routines) development</t>
  </si>
  <si>
    <t>Chassis forward movement control program development</t>
  </si>
  <si>
    <t>Chassis backword movement control program development</t>
  </si>
  <si>
    <t>Chassis left side movement control program development</t>
  </si>
  <si>
    <t>Chassis right side movement control program development</t>
  </si>
  <si>
    <t>Chassis diagonal movement control program development</t>
  </si>
  <si>
    <t>On chassis laser beacons control program development</t>
  </si>
  <si>
    <t>Chassis algnment laser beacons control program development</t>
  </si>
  <si>
    <t>On chassis primary distance measurement laser control program development</t>
  </si>
  <si>
    <t>Algorithm for 2nd corner marking</t>
  </si>
  <si>
    <t>Chassis alignment algorithm based on selected 1st corner</t>
  </si>
  <si>
    <t>Triangulation algorithm development to reach the desired 2nd corner</t>
  </si>
  <si>
    <t>Robot movement control algorithm for reaching 2nd corner</t>
  </si>
  <si>
    <t>Axi draw control program to mark two punch holes for fixing laser beacon</t>
  </si>
  <si>
    <t>Algorithm for 3rd corner marking</t>
  </si>
  <si>
    <t>Triangulation algorithm development to reach the desired 3rd corner</t>
  </si>
  <si>
    <t>Robot movement control algorithm for reaching 3rd corner</t>
  </si>
  <si>
    <t>Axi draw control program to mark two puch holes for fixing laser beacon</t>
  </si>
  <si>
    <t>Algorithm for 4th corner marking</t>
  </si>
  <si>
    <t>Triangulation algorithm development to reach the desired 4th corner</t>
  </si>
  <si>
    <t>Robot movement control algorithm for reaching 4th corner</t>
  </si>
  <si>
    <t>Squaring and corner marking robot integration</t>
  </si>
  <si>
    <t>Integrate dimensions loading program module</t>
  </si>
  <si>
    <t>Integrate chassis movement control program module</t>
  </si>
  <si>
    <t>Integrate on-chassis laser beacons control program module</t>
  </si>
  <si>
    <t>Integrate 2nd corner marking program module</t>
  </si>
  <si>
    <t>Test the functionality integrated so far</t>
  </si>
  <si>
    <t>Integrate 3rd corner marking program module</t>
  </si>
  <si>
    <t xml:space="preserve">Test the functionality after 3rd corner marking program integration </t>
  </si>
  <si>
    <t>Integrate 4th corner marking program module</t>
  </si>
  <si>
    <t>Test the functionality after 4th corner marking program integration</t>
  </si>
  <si>
    <t>Squaring and corner marking robot system testing</t>
  </si>
  <si>
    <t>System level test plan development</t>
  </si>
  <si>
    <t>System level test specification</t>
  </si>
  <si>
    <t>System level test environment creation</t>
  </si>
  <si>
    <t>Documentation and User manuals</t>
  </si>
  <si>
    <t>Laser Beacon user documentation</t>
  </si>
  <si>
    <t>Resoure</t>
  </si>
  <si>
    <t>Role</t>
  </si>
  <si>
    <t>AK: Azam Khan</t>
  </si>
  <si>
    <t>Architect</t>
  </si>
  <si>
    <t>BR: Bhaskar Reddy</t>
  </si>
  <si>
    <t>Manager</t>
  </si>
  <si>
    <t>SB: Suresh Byvarapu</t>
  </si>
  <si>
    <t>Developer</t>
  </si>
  <si>
    <t>BG: Balu Goud</t>
  </si>
  <si>
    <t>PHs: Person Hours</t>
  </si>
  <si>
    <t>Milestone
Effort 
(PHs)</t>
  </si>
  <si>
    <t>Cummulative
Effort (PHs)</t>
  </si>
  <si>
    <t>Diff</t>
  </si>
  <si>
    <t>Developing routines for communicating measurements with master module over UART</t>
  </si>
  <si>
    <t>Develop program BT control program setup to communicate with mobie device over BT terminal</t>
  </si>
  <si>
    <t>Develop nRF52840 board initialization program</t>
  </si>
  <si>
    <t>Serial monitor and command parser for controlling from mobile BT terminal</t>
  </si>
  <si>
    <t>Develop data receiver handler from BT</t>
  </si>
  <si>
    <t>Develop command parser program to identify the commands recived</t>
  </si>
  <si>
    <t>Develop program to parse the integer arguments</t>
  </si>
  <si>
    <t>Develop program to parse floatig point arguments</t>
  </si>
  <si>
    <t>Develop handlers to data input commands</t>
  </si>
  <si>
    <t>Develop handlers to data output commands (send data to mobile device)</t>
  </si>
  <si>
    <t>Develop program to monitor battery levels</t>
  </si>
  <si>
    <t>Develop program to send alerts when events (battery low, marking corners finished) occur</t>
  </si>
  <si>
    <t>Laser beacon assembly</t>
  </si>
  <si>
    <t>Laser beacon subsystem testing</t>
  </si>
  <si>
    <t>Robotic chassis subsystem testing</t>
  </si>
  <si>
    <t>Combined system level testing</t>
  </si>
  <si>
    <t>Test analysis, retesting &amp; performance report</t>
  </si>
  <si>
    <t>Robot chassis user documentation</t>
  </si>
  <si>
    <t>Squaring &amp; corner marking system user documentation</t>
  </si>
  <si>
    <t>Total Effort</t>
  </si>
  <si>
    <t>Brought down the end date for Squaring and corner marking system end date to 12-Sep-2019 from 30-Sep-2019</t>
  </si>
  <si>
    <t>Total effort for Squaring and corner marking complete system is now at 1450 person hours.
This is due to 
1. Change in the Robotic chassis. Previous chassis comes with driver, control program, battery integrated. Need to implement all these in the new chassis.
2. User interface development (which was part of M4) has to be implemented now for interacting with the beacons, chassis using mobile BT terminal.</t>
  </si>
  <si>
    <t>As the tasks are taken up in parallel, there might be a need to order one more set of Robotic chassis some later.</t>
  </si>
  <si>
    <t>Performing laser based distance measurement using B87A laser device</t>
  </si>
  <si>
    <t>Study of B87A interfaces &amp; functionality</t>
  </si>
  <si>
    <t>Study of B87A laser device specification</t>
  </si>
  <si>
    <t>nRF52840 Board &amp; B87A Laser board availability</t>
  </si>
  <si>
    <t>B87A laser device enclosure fabrication</t>
  </si>
  <si>
    <t>1.0</t>
  </si>
  <si>
    <t>%Completion</t>
  </si>
  <si>
    <t>ü</t>
  </si>
  <si>
    <t>Available for both US &amp; India teams</t>
  </si>
  <si>
    <t>In progress</t>
  </si>
  <si>
    <t>Able to interface with laser measurement device, stepper motor.
Working on Chassis communication</t>
  </si>
  <si>
    <t>Able to interface with laser measurement device, stepper motor.
Working on Chassis interfacing</t>
  </si>
  <si>
    <t>Interface for working with measurement functionality completed.</t>
  </si>
  <si>
    <t>Interface for working with measurement functionality completed.
Other functionality for power optimization to be studied</t>
  </si>
  <si>
    <t>Sending distance measurement data has been completed.
Other event data sending to be implemented.</t>
  </si>
  <si>
    <t>Talking to different vendors is going on.</t>
  </si>
  <si>
    <t>Effort Spent
(Person Hours)</t>
  </si>
  <si>
    <t>Task ID</t>
  </si>
  <si>
    <t>x</t>
  </si>
  <si>
    <t>Squaring &amp; Corner Marking System Development Progress</t>
  </si>
  <si>
    <r>
      <rPr>
        <sz val="16"/>
        <color rgb="FFFFFF00"/>
        <rFont val="Calibri"/>
        <family val="2"/>
        <scheme val="minor"/>
      </rPr>
      <t>19-Jun-2019</t>
    </r>
    <r>
      <rPr>
        <b/>
        <sz val="16"/>
        <color theme="0"/>
        <rFont val="Calibri"/>
        <family val="2"/>
        <scheme val="minor"/>
      </rPr>
      <t xml:space="preserve"> to </t>
    </r>
    <r>
      <rPr>
        <sz val="16"/>
        <color rgb="FFFFFF00"/>
        <rFont val="Calibri"/>
        <family val="2"/>
        <scheme val="minor"/>
      </rPr>
      <t>28-Jun-2019</t>
    </r>
  </si>
  <si>
    <r>
      <t xml:space="preserve">Basic measurements have been performed.
Accuracy and repeatability tests to be performed.
</t>
    </r>
    <r>
      <rPr>
        <b/>
        <sz val="12"/>
        <color theme="1"/>
        <rFont val="Calibri"/>
        <family val="2"/>
        <scheme val="minor"/>
      </rPr>
      <t>Able to measure accurately with ±1mm accuracy when measured upto 15' distance indoor.</t>
    </r>
    <r>
      <rPr>
        <sz val="12"/>
        <color theme="1"/>
        <rFont val="Calibri"/>
        <family val="2"/>
        <scheme val="minor"/>
      </rPr>
      <t xml:space="preserve">
Working on settingup environment for measuring longer distances.</t>
    </r>
  </si>
  <si>
    <t>Off the shelf box is being modified for now.</t>
  </si>
  <si>
    <t>Waiting for stepper motor flange (8mm).</t>
  </si>
  <si>
    <t>Commands to laser measurement device control, Chassis movement are implemented.
Will be extended once, the integration is completed.</t>
  </si>
  <si>
    <t>Waiting for base plates to arrive.
The laser beam is not stable due to wind outdoors. Readings are not stable.</t>
  </si>
  <si>
    <t>Effort spent in customizing/fixing off the shelf box.</t>
  </si>
  <si>
    <t>The base plates are expected tomorrow</t>
  </si>
  <si>
    <t>Custom fixtures are being used for functionality testing</t>
  </si>
  <si>
    <t>These fixtures will be designed and fabricated later</t>
  </si>
  <si>
    <t>Laser beacon assembly 50% done. Robotic chassis assembly 70% done</t>
  </si>
  <si>
    <t>Expeted to complete tomorrow.</t>
  </si>
  <si>
    <t>Actual
Effort Spent
(Person Hours)
for the reporting week</t>
  </si>
  <si>
    <r>
      <rPr>
        <sz val="16"/>
        <color rgb="FFFFFF00"/>
        <rFont val="Calibri"/>
        <family val="2"/>
        <scheme val="minor"/>
      </rPr>
      <t>01-Jul-2019</t>
    </r>
    <r>
      <rPr>
        <b/>
        <sz val="16"/>
        <color theme="0"/>
        <rFont val="Calibri"/>
        <family val="2"/>
        <scheme val="minor"/>
      </rPr>
      <t xml:space="preserve"> </t>
    </r>
    <r>
      <rPr>
        <sz val="16"/>
        <color theme="0"/>
        <rFont val="Calibri"/>
        <family val="2"/>
        <scheme val="minor"/>
      </rPr>
      <t>to</t>
    </r>
    <r>
      <rPr>
        <b/>
        <sz val="16"/>
        <color theme="0"/>
        <rFont val="Calibri"/>
        <family val="2"/>
        <scheme val="minor"/>
      </rPr>
      <t xml:space="preserve"> </t>
    </r>
    <r>
      <rPr>
        <sz val="16"/>
        <color rgb="FFFFFF00"/>
        <rFont val="Calibri"/>
        <family val="2"/>
        <scheme val="minor"/>
      </rPr>
      <t>05-Jul-2019</t>
    </r>
  </si>
  <si>
    <t>Manual</t>
  </si>
  <si>
    <t>By JRT B87A Laser Device</t>
  </si>
  <si>
    <t>Distance Mesured (mm)</t>
  </si>
  <si>
    <t>S#</t>
  </si>
  <si>
    <t>Sensor saturated</t>
  </si>
  <si>
    <t>Base plates collected from the fabricator</t>
  </si>
  <si>
    <t>Could collect data for 14,15,20,25 meter distances</t>
  </si>
  <si>
    <t>Temporarily fixed on wooden bases as demoed previously</t>
  </si>
  <si>
    <t>Assembled battery on laser beacon temporarily</t>
  </si>
  <si>
    <t>Assembled MCU with generic adapter board and fixed on beacon and chassis</t>
  </si>
  <si>
    <t>Laser beacon assembly 50% done. Robotic chassis assembly 70% done
Laser beacon home position detection</t>
  </si>
  <si>
    <r>
      <rPr>
        <sz val="16"/>
        <color rgb="FFFFFF00"/>
        <rFont val="Calibri"/>
        <family val="2"/>
        <scheme val="minor"/>
      </rPr>
      <t>01-Jul-2019</t>
    </r>
    <r>
      <rPr>
        <b/>
        <sz val="16"/>
        <color theme="0"/>
        <rFont val="Calibri"/>
        <family val="2"/>
        <scheme val="minor"/>
      </rPr>
      <t xml:space="preserve"> </t>
    </r>
    <r>
      <rPr>
        <sz val="16"/>
        <color theme="0"/>
        <rFont val="Calibri"/>
        <family val="2"/>
        <scheme val="minor"/>
      </rPr>
      <t>to</t>
    </r>
    <r>
      <rPr>
        <b/>
        <sz val="16"/>
        <color theme="0"/>
        <rFont val="Calibri"/>
        <family val="2"/>
        <scheme val="minor"/>
      </rPr>
      <t xml:space="preserve"> </t>
    </r>
    <r>
      <rPr>
        <sz val="16"/>
        <color rgb="FFFFFF00"/>
        <rFont val="Calibri"/>
        <family val="2"/>
        <scheme val="minor"/>
      </rPr>
      <t>12-Jul-2019</t>
    </r>
  </si>
  <si>
    <t>Distance Measured (mm)</t>
  </si>
  <si>
    <t>My JRT Laser</t>
  </si>
  <si>
    <t>Avg.</t>
  </si>
  <si>
    <t>Min</t>
  </si>
  <si>
    <t>Max</t>
  </si>
  <si>
    <t>Avg</t>
  </si>
  <si>
    <t>JRT Laser Measurement</t>
  </si>
  <si>
    <t>Distance Measurement (mm)</t>
  </si>
  <si>
    <t>88'</t>
  </si>
  <si>
    <t>Auto Measurement Mode</t>
  </si>
  <si>
    <t>Slow Measurement Mode</t>
  </si>
  <si>
    <t>Fast Measurement Mode</t>
  </si>
  <si>
    <t>131'</t>
  </si>
  <si>
    <t>141'</t>
  </si>
  <si>
    <t>100'</t>
  </si>
  <si>
    <t>150'9"</t>
  </si>
  <si>
    <t>201'6"</t>
  </si>
  <si>
    <t>251'6"</t>
  </si>
  <si>
    <t>302'3"</t>
  </si>
  <si>
    <t>352'3"</t>
  </si>
  <si>
    <t>26822/PVC</t>
  </si>
  <si>
    <t>26822/WP</t>
  </si>
  <si>
    <t>30709
Reflector</t>
  </si>
  <si>
    <t>43205
Reflector</t>
  </si>
  <si>
    <t>40157
Reflector</t>
  </si>
  <si>
    <t>foot</t>
  </si>
  <si>
    <t>mm</t>
  </si>
  <si>
    <t>Upto 90', reflector is not needed. We may have to use PVC surface or white paper or any suitable laser reflecting surface</t>
  </si>
  <si>
    <t>Above 90', reflector works well.</t>
  </si>
  <si>
    <t>Little concerned about the deviations at shorter distances. Need to identify suitable reflector surface and repeat the experiments</t>
  </si>
  <si>
    <t>100' and above where reflector is used, the measurements are matching closely in all the three measurement modes</t>
  </si>
  <si>
    <t>Observations:</t>
  </si>
  <si>
    <r>
      <rPr>
        <sz val="16"/>
        <color rgb="FFFFFF00"/>
        <rFont val="Calibri"/>
        <family val="2"/>
        <scheme val="minor"/>
      </rPr>
      <t>15-Jul-2019</t>
    </r>
    <r>
      <rPr>
        <b/>
        <sz val="16"/>
        <color theme="0"/>
        <rFont val="Calibri"/>
        <family val="2"/>
        <scheme val="minor"/>
      </rPr>
      <t xml:space="preserve"> </t>
    </r>
    <r>
      <rPr>
        <sz val="16"/>
        <color theme="0"/>
        <rFont val="Calibri"/>
        <family val="2"/>
        <scheme val="minor"/>
      </rPr>
      <t>to</t>
    </r>
    <r>
      <rPr>
        <b/>
        <sz val="16"/>
        <color theme="0"/>
        <rFont val="Calibri"/>
        <family val="2"/>
        <scheme val="minor"/>
      </rPr>
      <t xml:space="preserve"> </t>
    </r>
    <r>
      <rPr>
        <sz val="16"/>
        <color rgb="FFFFFF00"/>
        <rFont val="Calibri"/>
        <family val="2"/>
        <scheme val="minor"/>
      </rPr>
      <t>19-Jul-2019</t>
    </r>
  </si>
  <si>
    <t>Measurements done upto 350'</t>
  </si>
  <si>
    <t>SMPS (24V/10Amp) purchase from local market</t>
  </si>
  <si>
    <t>One purchased was not functioning. Had to go back to the shop and get a replacement.</t>
  </si>
  <si>
    <t>Note:</t>
  </si>
  <si>
    <t>There was a week's delay in getting 8mm flanges. Not received till Friday.
Had to redrill the 5mm hole to 8mm using drilling machine in-house for fixing laser on chassis.</t>
  </si>
  <si>
    <t>Received the 8mm flanges today (22-Jul-2019)</t>
  </si>
  <si>
    <t>Not yet finalized the design</t>
  </si>
  <si>
    <t>Hardware &amp; Software porting for reducing BT devices on the chassis</t>
  </si>
  <si>
    <t>New hardware interface developed and to be replicated for India team</t>
  </si>
  <si>
    <t>Actual
Effort Spent
(Person Hours)
during the reporting week</t>
  </si>
  <si>
    <t>Hardware setup completed. Software implementation to be takenup</t>
  </si>
  <si>
    <t>Two beacons assembly completed. 3rd one to be assembled.</t>
  </si>
  <si>
    <t>Laser beacon assembly 50% done. Robotic chassis assembly 70% done
Laser beacon home position detection done</t>
  </si>
  <si>
    <r>
      <rPr>
        <sz val="16"/>
        <color rgb="FFFFFF00"/>
        <rFont val="Calibri"/>
        <family val="2"/>
        <scheme val="minor"/>
      </rPr>
      <t>22-Jul-2019</t>
    </r>
    <r>
      <rPr>
        <b/>
        <sz val="16"/>
        <color theme="0"/>
        <rFont val="Calibri"/>
        <family val="2"/>
        <scheme val="minor"/>
      </rPr>
      <t xml:space="preserve"> </t>
    </r>
    <r>
      <rPr>
        <sz val="16"/>
        <color theme="0"/>
        <rFont val="Calibri"/>
        <family val="2"/>
        <scheme val="minor"/>
      </rPr>
      <t>to</t>
    </r>
    <r>
      <rPr>
        <b/>
        <sz val="16"/>
        <color theme="0"/>
        <rFont val="Calibri"/>
        <family val="2"/>
        <scheme val="minor"/>
      </rPr>
      <t xml:space="preserve"> </t>
    </r>
    <r>
      <rPr>
        <sz val="16"/>
        <color rgb="FFFFFF00"/>
        <rFont val="Calibri"/>
        <family val="2"/>
        <scheme val="minor"/>
      </rPr>
      <t>26-Jul-2019</t>
    </r>
  </si>
  <si>
    <t>Total
Effort
(PH)</t>
  </si>
  <si>
    <t>Actual
End Date</t>
  </si>
  <si>
    <t>Actual
Start Date</t>
  </si>
  <si>
    <t>%
Completion</t>
  </si>
  <si>
    <t>Cumm.
Effort
(PHs)</t>
  </si>
  <si>
    <t>Effort Spent
(PHs)</t>
  </si>
  <si>
    <t>Net Days
Gain/Lost</t>
  </si>
  <si>
    <t>%</t>
  </si>
  <si>
    <t>Effort spent it custom arrangement</t>
  </si>
  <si>
    <t>Off the shelf enclosure used</t>
  </si>
  <si>
    <t>Made reflector with custom assembly</t>
  </si>
  <si>
    <t>Assembled with custom parts</t>
  </si>
  <si>
    <t>Unexpected taskes taken up</t>
  </si>
  <si>
    <t>X01</t>
  </si>
  <si>
    <t>X02</t>
  </si>
  <si>
    <t>PC based GUI app development</t>
  </si>
  <si>
    <t>X03</t>
  </si>
  <si>
    <t>Status Tracking</t>
  </si>
  <si>
    <t>29-Jul-19
to
02-Aug-19</t>
  </si>
  <si>
    <t>PHs</t>
  </si>
  <si>
    <t>Total Planned Effort (PHs)</t>
  </si>
  <si>
    <t>Reporting Week (PHs)</t>
  </si>
  <si>
    <t>Planned Person Hours Remaining at the end of reporting week</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</si>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</sst>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mmm\ yy"/>
    <numFmt numFmtId="165" formatCode="0.0"/>
    <numFmt numFmtId="166" formatCode="dd\-mmm\-yy;@"/>
    <numFmt numFmtId="167" formatCode="[$-409]dd/mmm/yy;@"/>
  </numFmts>
  <fonts count="19" x14ac:knownFonts="1">
    <font>
      <sz val="10"/>
      <name val="Arial"/>
      <family val="2"/>
    </font>
    <font>
      <sz val="12"/>
      <name val="Arial"/>
      <family val="2"/>
    </font>
    <font>
      <sz val="12"/>
      <color indexed="9"/>
      <name val="Arial"/>
      <family val="2"/>
    </font>
    <font>
      <b/>
      <sz val="14"/>
      <color indexed="8"/>
      <name val="Arial"/>
      <family val="2"/>
    </font>
    <font>
      <b/>
      <sz val="12"/>
      <name val="Arial"/>
      <family val="2"/>
    </font>
    <font>
      <b/>
      <sz val="14"/>
      <name val="Arial"/>
      <family val="2"/>
    </font>
    <font>
      <b/>
      <sz val="14"/>
      <color indexed="12"/>
      <name val="Arial"/>
      <family val="2"/>
    </font>
    <font>
      <b/>
      <sz val="12"/>
      <color indexed="12"/>
      <name val="Arial"/>
      <family val="2"/>
    </font>
    <font>
      <b/>
      <sz val="16"/>
      <color theme="0"/>
      <name val="Calibri"/>
      <family val="2"/>
      <scheme val="minor"/>
    </font>
    <font>
      <sz val="12"/>
      <color theme="0"/>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sz val="12"/>
      <color theme="1"/>
      <name val="Wingdings"/>
      <charset val="2"/>
    </font>
    <font>
      <sz val="16"/>
      <color rgb="FFFFFF00"/>
      <name val="Calibri"/>
      <family val="2"/>
      <scheme val="minor"/>
    </font>
    <font>
      <sz val="16"/>
      <color theme="0"/>
      <name val="Calibri"/>
      <family val="2"/>
      <scheme val="minor"/>
    </font>
    <font>
      <b/>
      <sz val="12"/>
      <name val="Calibri"/>
      <family val="2"/>
      <scheme val="minor"/>
    </font>
    <font>
      <sz val="12"/>
      <color rgb="FFFF0000"/>
      <name val="Arial"/>
      <family val="2"/>
    </font>
    <font>
      <b/>
      <sz val="11"/>
      <name val="Arial"/>
      <family val="2"/>
    </font>
  </fonts>
  <fills count="22">
    <fill>
      <patternFill patternType="none"/>
    </fill>
    <fill>
      <patternFill patternType="gray125"/>
    </fill>
    <fill>
      <patternFill patternType="solid">
        <fgColor indexed="43"/>
        <bgColor indexed="26"/>
      </patternFill>
    </fill>
    <fill>
      <patternFill patternType="solid">
        <fgColor indexed="22"/>
        <bgColor indexed="31"/>
      </patternFill>
    </fill>
    <fill>
      <patternFill patternType="solid">
        <fgColor indexed="31"/>
        <bgColor indexed="9"/>
      </patternFill>
    </fill>
    <fill>
      <patternFill patternType="solid">
        <fgColor indexed="9"/>
        <bgColor indexed="31"/>
      </patternFill>
    </fill>
    <fill>
      <patternFill patternType="solid">
        <fgColor indexed="13"/>
        <bgColor indexed="34"/>
      </patternFill>
    </fill>
    <fill>
      <patternFill patternType="solid">
        <fgColor indexed="31"/>
        <bgColor indexed="22"/>
      </patternFill>
    </fill>
    <fill>
      <patternFill patternType="solid">
        <fgColor rgb="FFFFFF00"/>
        <bgColor indexed="64"/>
      </patternFill>
    </fill>
    <fill>
      <patternFill patternType="solid">
        <fgColor rgb="FFFF000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C000"/>
        <bgColor indexed="64"/>
      </patternFill>
    </fill>
  </fills>
  <borders count="24">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hair">
        <color indexed="8"/>
      </left>
      <right style="hair">
        <color indexed="8"/>
      </right>
      <top/>
      <bottom/>
      <diagonal/>
    </border>
    <border>
      <left style="hair">
        <color indexed="8"/>
      </left>
      <right/>
      <top/>
      <bottom/>
      <diagonal/>
    </border>
    <border>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283">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Fill="1" applyAlignment="1">
      <alignment vertical="center" wrapText="1"/>
    </xf>
    <xf numFmtId="0" fontId="1" fillId="0" borderId="0" xfId="0" applyFont="1" applyFill="1" applyBorder="1" applyAlignment="1">
      <alignment horizontal="right" vertical="center" wrapText="1"/>
    </xf>
    <xf numFmtId="0" fontId="2" fillId="0" borderId="0" xfId="0" applyFont="1" applyFill="1" applyBorder="1" applyAlignment="1">
      <alignment vertical="center" wrapText="1"/>
    </xf>
    <xf numFmtId="0" fontId="1" fillId="2" borderId="1" xfId="0" applyFont="1" applyFill="1" applyBorder="1" applyAlignment="1">
      <alignment horizontal="center" vertical="center" wrapText="1"/>
    </xf>
    <xf numFmtId="1" fontId="1" fillId="2" borderId="1" xfId="0" applyNumberFormat="1" applyFont="1" applyFill="1" applyBorder="1" applyAlignment="1">
      <alignment horizontal="right" vertical="center" wrapText="1"/>
    </xf>
    <xf numFmtId="1" fontId="1" fillId="0" borderId="1" xfId="0" applyNumberFormat="1" applyFont="1" applyFill="1" applyBorder="1" applyAlignment="1">
      <alignment horizontal="center" vertical="center" wrapText="1"/>
    </xf>
    <xf numFmtId="0" fontId="1" fillId="3" borderId="1" xfId="0" applyFont="1" applyFill="1" applyBorder="1" applyAlignment="1">
      <alignment horizontal="left" vertical="center" wrapText="1" indent="1"/>
    </xf>
    <xf numFmtId="0" fontId="1"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164" fontId="4" fillId="5"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65" fontId="4" fillId="5" borderId="1" xfId="0" applyNumberFormat="1"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indent="1"/>
    </xf>
    <xf numFmtId="164"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1" fillId="3" borderId="1" xfId="0" applyNumberFormat="1" applyFont="1" applyFill="1" applyBorder="1" applyAlignment="1">
      <alignment horizontal="center" vertical="center" wrapText="1"/>
    </xf>
    <xf numFmtId="165"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2" borderId="1" xfId="0" applyFont="1" applyFill="1" applyBorder="1" applyAlignment="1">
      <alignment horizontal="left" vertical="center" wrapText="1" indent="1"/>
    </xf>
    <xf numFmtId="164" fontId="1" fillId="2" borderId="1" xfId="0" applyNumberFormat="1" applyFont="1" applyFill="1" applyBorder="1" applyAlignment="1">
      <alignment horizontal="center" vertical="center" wrapText="1"/>
    </xf>
    <xf numFmtId="1" fontId="5" fillId="6" borderId="1" xfId="0" applyNumberFormat="1" applyFont="1" applyFill="1" applyBorder="1" applyAlignment="1">
      <alignment horizontal="center" vertical="center" wrapText="1"/>
    </xf>
    <xf numFmtId="1" fontId="4" fillId="2" borderId="1" xfId="0" applyNumberFormat="1" applyFont="1" applyFill="1" applyBorder="1" applyAlignment="1">
      <alignment horizontal="left" vertical="center" wrapText="1"/>
    </xf>
    <xf numFmtId="1" fontId="1" fillId="5" borderId="1" xfId="0" applyNumberFormat="1" applyFont="1" applyFill="1" applyBorder="1" applyAlignment="1">
      <alignment horizontal="center" vertical="center" wrapText="1"/>
    </xf>
    <xf numFmtId="1" fontId="4" fillId="6" borderId="1"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indent="3"/>
    </xf>
    <xf numFmtId="164" fontId="1"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left" vertical="center" wrapText="1"/>
    </xf>
    <xf numFmtId="0" fontId="5" fillId="0" borderId="0" xfId="0" applyFont="1" applyBorder="1" applyAlignment="1">
      <alignment vertical="center" wrapText="1"/>
    </xf>
    <xf numFmtId="0" fontId="1" fillId="0" borderId="0" xfId="0" applyFont="1" applyBorder="1" applyAlignment="1">
      <alignment vertical="center" wrapText="1"/>
    </xf>
    <xf numFmtId="0" fontId="4" fillId="0" borderId="1" xfId="0" applyFont="1" applyBorder="1" applyAlignment="1"/>
    <xf numFmtId="0" fontId="4" fillId="0" borderId="0" xfId="0" applyFont="1" applyBorder="1" applyAlignment="1"/>
    <xf numFmtId="0" fontId="1" fillId="0" borderId="1" xfId="0" applyFont="1" applyBorder="1" applyAlignment="1">
      <alignment horizontal="left" vertical="center" wrapText="1" indent="3"/>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indent="3"/>
    </xf>
    <xf numFmtId="0" fontId="1" fillId="5" borderId="1"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1" fillId="6" borderId="1" xfId="0" applyFont="1" applyFill="1" applyBorder="1" applyAlignment="1">
      <alignment horizontal="center" vertical="center" wrapText="1"/>
    </xf>
    <xf numFmtId="165" fontId="1" fillId="3" borderId="1" xfId="0" applyNumberFormat="1" applyFont="1" applyFill="1" applyBorder="1" applyAlignment="1">
      <alignment horizontal="center" vertical="center" wrapText="1"/>
    </xf>
    <xf numFmtId="0" fontId="1" fillId="0" borderId="2" xfId="0" applyFont="1" applyFill="1" applyBorder="1" applyAlignment="1">
      <alignment vertical="center" wrapText="1"/>
    </xf>
    <xf numFmtId="0" fontId="0" fillId="0" borderId="0" xfId="0" applyAlignment="1">
      <alignment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1" fontId="1" fillId="0" borderId="1" xfId="0" applyNumberFormat="1" applyFont="1" applyBorder="1" applyAlignment="1">
      <alignment horizontal="center" vertical="center"/>
    </xf>
    <xf numFmtId="0" fontId="1" fillId="0" borderId="1" xfId="0" applyFont="1" applyBorder="1" applyAlignment="1">
      <alignment horizontal="left" vertical="center" indent="1"/>
    </xf>
    <xf numFmtId="0" fontId="1" fillId="0" borderId="1" xfId="0" applyFont="1" applyBorder="1" applyAlignment="1">
      <alignment horizontal="center" vertical="center"/>
    </xf>
    <xf numFmtId="166" fontId="1" fillId="0" borderId="1" xfId="0" applyNumberFormat="1" applyFont="1" applyBorder="1" applyAlignment="1">
      <alignment horizontal="center" vertical="center"/>
    </xf>
    <xf numFmtId="0" fontId="1" fillId="0" borderId="0" xfId="0" applyFont="1" applyAlignment="1">
      <alignment vertical="center"/>
    </xf>
    <xf numFmtId="1" fontId="1" fillId="4" borderId="1" xfId="0" applyNumberFormat="1" applyFont="1" applyFill="1" applyBorder="1" applyAlignment="1">
      <alignment horizontal="center" vertical="center"/>
    </xf>
    <xf numFmtId="166" fontId="1" fillId="0" borderId="0" xfId="0" applyNumberFormat="1" applyFont="1" applyAlignment="1">
      <alignment vertical="center"/>
    </xf>
    <xf numFmtId="49" fontId="1" fillId="0" borderId="0" xfId="0" applyNumberFormat="1" applyFont="1" applyAlignment="1">
      <alignment horizontal="center" vertical="center"/>
    </xf>
    <xf numFmtId="166" fontId="0" fillId="0" borderId="0" xfId="0" applyNumberFormat="1" applyAlignment="1">
      <alignment vertical="center"/>
    </xf>
    <xf numFmtId="0" fontId="0" fillId="7" borderId="1" xfId="0" applyFill="1" applyBorder="1" applyAlignment="1">
      <alignment vertical="center"/>
    </xf>
    <xf numFmtId="0" fontId="0" fillId="0" borderId="7" xfId="0" applyFont="1" applyFill="1" applyBorder="1" applyAlignment="1">
      <alignment horizontal="center" vertical="center" wrapText="1"/>
    </xf>
    <xf numFmtId="0" fontId="0" fillId="0" borderId="1" xfId="0" applyFont="1" applyBorder="1" applyAlignment="1">
      <alignment vertical="center"/>
    </xf>
    <xf numFmtId="0" fontId="0" fillId="7" borderId="8" xfId="0" applyFill="1" applyBorder="1" applyAlignment="1">
      <alignment vertical="center"/>
    </xf>
    <xf numFmtId="0" fontId="0" fillId="6" borderId="1" xfId="0" applyFill="1" applyBorder="1" applyAlignment="1">
      <alignment vertical="center"/>
    </xf>
    <xf numFmtId="0" fontId="0" fillId="7" borderId="1" xfId="0" applyFill="1" applyBorder="1" applyAlignment="1">
      <alignment horizontal="center" vertical="center" wrapText="1"/>
    </xf>
    <xf numFmtId="0" fontId="0" fillId="8" borderId="0" xfId="0" applyFill="1" applyAlignment="1">
      <alignment vertical="center"/>
    </xf>
    <xf numFmtId="0" fontId="0" fillId="9" borderId="1" xfId="0" applyFont="1" applyFill="1" applyBorder="1" applyAlignment="1">
      <alignment vertical="center"/>
    </xf>
    <xf numFmtId="0" fontId="0" fillId="7" borderId="1" xfId="0" applyFill="1" applyBorder="1" applyAlignment="1">
      <alignment horizontal="center" vertical="center"/>
    </xf>
    <xf numFmtId="0" fontId="0" fillId="0" borderId="0" xfId="0" applyFill="1" applyAlignment="1">
      <alignment vertical="center"/>
    </xf>
    <xf numFmtId="0" fontId="11" fillId="11" borderId="15" xfId="0" applyFont="1" applyFill="1" applyBorder="1" applyAlignment="1">
      <alignment vertical="center"/>
    </xf>
    <xf numFmtId="0" fontId="11" fillId="11" borderId="15" xfId="0" applyFont="1" applyFill="1" applyBorder="1" applyAlignment="1">
      <alignment horizontal="center" vertical="center"/>
    </xf>
    <xf numFmtId="0" fontId="11" fillId="11" borderId="15" xfId="0" applyFont="1" applyFill="1" applyBorder="1" applyAlignment="1">
      <alignment horizontal="center" vertical="center" wrapText="1"/>
    </xf>
    <xf numFmtId="0" fontId="12" fillId="12" borderId="15" xfId="0" applyFont="1" applyFill="1" applyBorder="1" applyAlignment="1">
      <alignment vertical="center"/>
    </xf>
    <xf numFmtId="1" fontId="11" fillId="12" borderId="15" xfId="0" applyNumberFormat="1" applyFont="1" applyFill="1" applyBorder="1" applyAlignment="1">
      <alignment horizontal="center" vertical="center"/>
    </xf>
    <xf numFmtId="0" fontId="11" fillId="0" borderId="15" xfId="0" applyFont="1" applyBorder="1" applyAlignment="1">
      <alignment horizontal="center" vertical="center"/>
    </xf>
    <xf numFmtId="0" fontId="12" fillId="0" borderId="15" xfId="0" applyFont="1" applyBorder="1" applyAlignment="1">
      <alignment horizontal="left" vertical="center" indent="1"/>
    </xf>
    <xf numFmtId="167" fontId="11" fillId="0" borderId="15" xfId="0" applyNumberFormat="1" applyFont="1" applyBorder="1" applyAlignment="1">
      <alignment horizontal="center" vertical="center"/>
    </xf>
    <xf numFmtId="1" fontId="11" fillId="0" borderId="15" xfId="0" applyNumberFormat="1" applyFont="1" applyBorder="1" applyAlignment="1">
      <alignment horizontal="center" vertical="center"/>
    </xf>
    <xf numFmtId="0" fontId="11" fillId="0" borderId="15" xfId="0" applyFont="1" applyBorder="1" applyAlignment="1">
      <alignment vertical="center"/>
    </xf>
    <xf numFmtId="0" fontId="11" fillId="0" borderId="15" xfId="0" applyFont="1" applyBorder="1" applyAlignment="1">
      <alignment horizontal="left" vertical="center" indent="2"/>
    </xf>
    <xf numFmtId="165" fontId="11" fillId="0" borderId="15" xfId="0" applyNumberFormat="1" applyFont="1" applyBorder="1" applyAlignment="1">
      <alignment vertical="center"/>
    </xf>
    <xf numFmtId="0" fontId="12" fillId="0" borderId="15" xfId="0" applyFont="1" applyBorder="1" applyAlignment="1">
      <alignment horizontal="left" vertical="center" indent="2"/>
    </xf>
    <xf numFmtId="0" fontId="11" fillId="0" borderId="15" xfId="0" applyFont="1" applyBorder="1" applyAlignment="1">
      <alignment horizontal="left" vertical="center" indent="3"/>
    </xf>
    <xf numFmtId="0" fontId="11" fillId="0" borderId="0" xfId="0" applyFont="1" applyAlignment="1">
      <alignment vertical="center"/>
    </xf>
    <xf numFmtId="0" fontId="12" fillId="0" borderId="15" xfId="0" applyFont="1" applyBorder="1" applyAlignment="1">
      <alignment vertical="center"/>
    </xf>
    <xf numFmtId="0" fontId="11" fillId="12" borderId="15" xfId="0" applyFont="1" applyFill="1" applyBorder="1" applyAlignment="1">
      <alignment horizontal="center" vertical="center"/>
    </xf>
    <xf numFmtId="0" fontId="0" fillId="0" borderId="0" xfId="0" applyAlignment="1">
      <alignment horizontal="center"/>
    </xf>
    <xf numFmtId="0" fontId="9" fillId="10" borderId="15" xfId="0" applyFont="1" applyFill="1" applyBorder="1" applyAlignment="1">
      <alignment vertical="center"/>
    </xf>
    <xf numFmtId="0" fontId="9" fillId="10" borderId="15" xfId="0" applyFont="1" applyFill="1" applyBorder="1" applyAlignment="1">
      <alignment horizontal="left" vertical="center"/>
    </xf>
    <xf numFmtId="0" fontId="10" fillId="10" borderId="15" xfId="0" applyFont="1" applyFill="1" applyBorder="1" applyAlignment="1">
      <alignment vertical="center"/>
    </xf>
    <xf numFmtId="0" fontId="12" fillId="0" borderId="15" xfId="0" applyFont="1" applyBorder="1" applyAlignment="1">
      <alignment horizontal="center" vertical="center"/>
    </xf>
    <xf numFmtId="167" fontId="12" fillId="0" borderId="15" xfId="0" applyNumberFormat="1" applyFont="1" applyBorder="1" applyAlignment="1">
      <alignment horizontal="center" vertical="center"/>
    </xf>
    <xf numFmtId="0" fontId="12" fillId="12" borderId="15" xfId="0" applyFont="1" applyFill="1" applyBorder="1" applyAlignment="1">
      <alignment horizontal="center" vertical="center"/>
    </xf>
    <xf numFmtId="167" fontId="12" fillId="8" borderId="15" xfId="0" applyNumberFormat="1" applyFont="1" applyFill="1" applyBorder="1" applyAlignment="1">
      <alignment horizontal="center" vertical="center"/>
    </xf>
    <xf numFmtId="165" fontId="11" fillId="0" borderId="19" xfId="0" applyNumberFormat="1" applyFont="1" applyBorder="1" applyAlignment="1">
      <alignment vertical="center"/>
    </xf>
    <xf numFmtId="0" fontId="11" fillId="0" borderId="20" xfId="0" applyFont="1" applyBorder="1" applyAlignment="1">
      <alignment vertical="center"/>
    </xf>
    <xf numFmtId="0" fontId="11" fillId="0" borderId="21" xfId="0" applyFont="1" applyBorder="1" applyAlignment="1">
      <alignment vertical="center"/>
    </xf>
    <xf numFmtId="0" fontId="11" fillId="8" borderId="15" xfId="0" applyFont="1" applyFill="1" applyBorder="1" applyAlignment="1">
      <alignment horizontal="center" vertical="center"/>
    </xf>
    <xf numFmtId="0" fontId="11" fillId="8" borderId="15" xfId="0" applyFont="1" applyFill="1" applyBorder="1" applyAlignment="1">
      <alignment horizontal="right" vertical="center"/>
    </xf>
    <xf numFmtId="0" fontId="11" fillId="0" borderId="15" xfId="0" applyFont="1" applyBorder="1" applyAlignment="1">
      <alignment horizontal="right" vertical="center"/>
    </xf>
    <xf numFmtId="1" fontId="11" fillId="8" borderId="15" xfId="0" applyNumberFormat="1" applyFont="1" applyFill="1" applyBorder="1" applyAlignment="1">
      <alignment horizontal="center" vertical="center"/>
    </xf>
    <xf numFmtId="0" fontId="11" fillId="13" borderId="20" xfId="0" applyFont="1" applyFill="1" applyBorder="1" applyAlignment="1">
      <alignment vertical="center"/>
    </xf>
    <xf numFmtId="0" fontId="0" fillId="13" borderId="0" xfId="0" applyFill="1"/>
    <xf numFmtId="0" fontId="0" fillId="0" borderId="15" xfId="0" applyBorder="1" applyAlignment="1">
      <alignment horizontal="center" vertical="center"/>
    </xf>
    <xf numFmtId="15" fontId="9" fillId="10" borderId="15" xfId="0" applyNumberFormat="1" applyFont="1" applyFill="1" applyBorder="1" applyAlignment="1">
      <alignment horizontal="left" vertical="center"/>
    </xf>
    <xf numFmtId="0" fontId="11" fillId="14" borderId="15" xfId="0" applyFont="1" applyFill="1" applyBorder="1" applyAlignment="1">
      <alignment horizontal="center" vertical="center"/>
    </xf>
    <xf numFmtId="0" fontId="11" fillId="14" borderId="15" xfId="0" applyFont="1" applyFill="1" applyBorder="1" applyAlignment="1">
      <alignment horizontal="left" vertical="center" indent="2"/>
    </xf>
    <xf numFmtId="0" fontId="11" fillId="15" borderId="15" xfId="0" applyFont="1" applyFill="1" applyBorder="1" applyAlignment="1">
      <alignment horizontal="center" vertical="center"/>
    </xf>
    <xf numFmtId="0" fontId="11" fillId="11" borderId="15" xfId="0" applyFont="1" applyFill="1" applyBorder="1" applyAlignment="1">
      <alignment horizontal="left" vertical="center" wrapText="1"/>
    </xf>
    <xf numFmtId="0" fontId="11" fillId="14" borderId="15" xfId="0" applyFont="1" applyFill="1" applyBorder="1" applyAlignment="1">
      <alignment horizontal="left" vertical="center" wrapText="1"/>
    </xf>
    <xf numFmtId="0" fontId="0" fillId="0" borderId="0" xfId="0" applyAlignment="1">
      <alignment wrapText="1"/>
    </xf>
    <xf numFmtId="0" fontId="13" fillId="11" borderId="15" xfId="0" applyFont="1" applyFill="1" applyBorder="1" applyAlignment="1">
      <alignment horizontal="center" vertical="center" wrapText="1"/>
    </xf>
    <xf numFmtId="9" fontId="11" fillId="11" borderId="15" xfId="0" applyNumberFormat="1" applyFont="1" applyFill="1" applyBorder="1" applyAlignment="1">
      <alignment horizontal="center" vertical="center" wrapText="1"/>
    </xf>
    <xf numFmtId="0" fontId="11" fillId="14" borderId="15" xfId="0" applyFont="1" applyFill="1" applyBorder="1" applyAlignment="1">
      <alignment horizontal="center" vertical="center" wrapText="1"/>
    </xf>
    <xf numFmtId="9" fontId="11" fillId="14" borderId="15" xfId="0" applyNumberFormat="1" applyFont="1" applyFill="1" applyBorder="1" applyAlignment="1">
      <alignment horizontal="center" vertical="center" wrapText="1"/>
    </xf>
    <xf numFmtId="0" fontId="0" fillId="0" borderId="0" xfId="0" applyAlignment="1">
      <alignment horizontal="center" wrapText="1"/>
    </xf>
    <xf numFmtId="0" fontId="8" fillId="10" borderId="15" xfId="0" applyFont="1" applyFill="1" applyBorder="1" applyAlignment="1">
      <alignment vertical="center" wrapText="1"/>
    </xf>
    <xf numFmtId="0" fontId="12" fillId="11" borderId="15" xfId="0" applyFont="1" applyFill="1" applyBorder="1" applyAlignment="1">
      <alignment vertical="center" wrapText="1"/>
    </xf>
    <xf numFmtId="0" fontId="12" fillId="11" borderId="15" xfId="0" applyFont="1" applyFill="1" applyBorder="1" applyAlignment="1">
      <alignment horizontal="center" vertical="center" wrapText="1"/>
    </xf>
    <xf numFmtId="0" fontId="11" fillId="14" borderId="15" xfId="0" applyFont="1" applyFill="1" applyBorder="1" applyAlignment="1">
      <alignment horizontal="left" vertical="center"/>
    </xf>
    <xf numFmtId="9" fontId="13" fillId="14" borderId="15" xfId="0" applyNumberFormat="1" applyFont="1" applyFill="1" applyBorder="1" applyAlignment="1">
      <alignment horizontal="center" vertical="center" wrapText="1"/>
    </xf>
    <xf numFmtId="0" fontId="1" fillId="13" borderId="15" xfId="0" applyFont="1" applyFill="1" applyBorder="1" applyAlignment="1">
      <alignment horizontal="center" vertical="center"/>
    </xf>
    <xf numFmtId="1" fontId="1" fillId="13" borderId="15" xfId="0" applyNumberFormat="1" applyFont="1" applyFill="1" applyBorder="1" applyAlignment="1">
      <alignment horizontal="center" vertical="center"/>
    </xf>
    <xf numFmtId="9" fontId="11" fillId="14" borderId="15"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15" xfId="0" applyFont="1" applyBorder="1" applyAlignment="1">
      <alignment horizontal="center" vertical="center" wrapText="1"/>
    </xf>
    <xf numFmtId="0" fontId="1" fillId="0" borderId="15" xfId="0" applyFont="1" applyBorder="1" applyAlignment="1">
      <alignment horizontal="center" vertical="center"/>
    </xf>
    <xf numFmtId="0" fontId="1" fillId="8" borderId="15" xfId="0" applyFont="1" applyFill="1" applyBorder="1" applyAlignment="1">
      <alignment vertical="center"/>
    </xf>
    <xf numFmtId="0" fontId="1" fillId="0" borderId="15" xfId="0" applyFont="1" applyBorder="1" applyAlignment="1">
      <alignment vertical="center"/>
    </xf>
    <xf numFmtId="1" fontId="1" fillId="8" borderId="15" xfId="0" applyNumberFormat="1" applyFont="1" applyFill="1" applyBorder="1" applyAlignment="1">
      <alignment horizontal="center" vertical="center"/>
    </xf>
    <xf numFmtId="0" fontId="16" fillId="0" borderId="15" xfId="0" applyFont="1" applyBorder="1" applyAlignment="1">
      <alignment vertical="center"/>
    </xf>
    <xf numFmtId="0" fontId="16" fillId="0" borderId="15" xfId="0" applyFont="1" applyBorder="1" applyAlignment="1">
      <alignment horizontal="center" vertical="center"/>
    </xf>
    <xf numFmtId="0" fontId="1" fillId="0" borderId="15" xfId="0" applyFont="1" applyFill="1" applyBorder="1" applyAlignment="1">
      <alignment horizontal="center" vertical="center"/>
    </xf>
    <xf numFmtId="1" fontId="1" fillId="0" borderId="15" xfId="0" applyNumberFormat="1" applyFont="1" applyBorder="1" applyAlignment="1">
      <alignment horizontal="center" vertical="center"/>
    </xf>
    <xf numFmtId="1" fontId="1" fillId="9" borderId="15" xfId="0" applyNumberFormat="1" applyFont="1" applyFill="1" applyBorder="1" applyAlignment="1">
      <alignment horizontal="center" vertical="center"/>
    </xf>
    <xf numFmtId="0" fontId="1" fillId="0" borderId="15" xfId="0" applyFont="1" applyBorder="1" applyAlignment="1">
      <alignment horizontal="right" vertical="center" wrapText="1"/>
    </xf>
    <xf numFmtId="0" fontId="17" fillId="0" borderId="15" xfId="0" applyFont="1" applyBorder="1" applyAlignment="1">
      <alignment vertical="center"/>
    </xf>
    <xf numFmtId="0" fontId="0" fillId="0" borderId="0" xfId="0" applyAlignment="1">
      <alignment vertical="center" wrapText="1"/>
    </xf>
    <xf numFmtId="0" fontId="0" fillId="0" borderId="0" xfId="0" applyAlignment="1">
      <alignment horizontal="center" vertical="center" wrapText="1"/>
    </xf>
    <xf numFmtId="9" fontId="13" fillId="0" borderId="15" xfId="0" applyNumberFormat="1" applyFont="1" applyFill="1" applyBorder="1" applyAlignment="1">
      <alignment horizontal="center" vertical="center" wrapText="1"/>
    </xf>
    <xf numFmtId="0" fontId="0" fillId="0" borderId="15" xfId="0" applyBorder="1" applyAlignment="1">
      <alignment vertical="center" wrapText="1"/>
    </xf>
    <xf numFmtId="0" fontId="0" fillId="0" borderId="15" xfId="0" applyBorder="1" applyAlignment="1">
      <alignment horizontal="center" vertical="center" wrapText="1"/>
    </xf>
    <xf numFmtId="9" fontId="11" fillId="0" borderId="15" xfId="0" applyNumberFormat="1" applyFont="1" applyFill="1" applyBorder="1" applyAlignment="1">
      <alignment horizontal="center" vertical="center" wrapText="1"/>
    </xf>
    <xf numFmtId="0" fontId="11" fillId="15" borderId="15" xfId="0" applyFont="1" applyFill="1" applyBorder="1" applyAlignment="1">
      <alignment horizontal="left" vertical="center"/>
    </xf>
    <xf numFmtId="0" fontId="0" fillId="15" borderId="15" xfId="0" applyFill="1" applyBorder="1" applyAlignment="1">
      <alignment horizontal="center" vertical="center" wrapText="1"/>
    </xf>
    <xf numFmtId="0" fontId="0" fillId="15" borderId="15" xfId="0" applyFill="1" applyBorder="1" applyAlignment="1">
      <alignment vertical="center" wrapText="1"/>
    </xf>
    <xf numFmtId="9" fontId="11" fillId="15" borderId="15" xfId="0" applyNumberFormat="1" applyFont="1" applyFill="1" applyBorder="1" applyAlignment="1">
      <alignment horizontal="center" vertical="center" wrapText="1"/>
    </xf>
    <xf numFmtId="0" fontId="9" fillId="10" borderId="15" xfId="0" applyFont="1" applyFill="1" applyBorder="1" applyAlignment="1">
      <alignment vertical="center" wrapText="1"/>
    </xf>
    <xf numFmtId="49" fontId="9" fillId="10" borderId="15" xfId="0" applyNumberFormat="1" applyFont="1" applyFill="1" applyBorder="1" applyAlignment="1">
      <alignment horizontal="left" vertical="center" wrapText="1"/>
    </xf>
    <xf numFmtId="15" fontId="9" fillId="10" borderId="15" xfId="0" applyNumberFormat="1" applyFont="1" applyFill="1" applyBorder="1" applyAlignment="1">
      <alignment horizontal="left" vertical="center" wrapText="1"/>
    </xf>
    <xf numFmtId="0" fontId="10" fillId="10" borderId="15" xfId="0" applyFont="1" applyFill="1" applyBorder="1" applyAlignment="1">
      <alignment vertical="center" wrapText="1"/>
    </xf>
    <xf numFmtId="0" fontId="11" fillId="11" borderId="15" xfId="0" applyFont="1" applyFill="1" applyBorder="1" applyAlignment="1">
      <alignment vertical="center" wrapText="1"/>
    </xf>
    <xf numFmtId="0" fontId="11" fillId="12" borderId="15" xfId="0" applyFont="1" applyFill="1" applyBorder="1" applyAlignment="1">
      <alignment horizontal="center" vertical="center" wrapText="1"/>
    </xf>
    <xf numFmtId="0" fontId="12" fillId="12" borderId="15" xfId="0" applyFont="1" applyFill="1" applyBorder="1" applyAlignment="1">
      <alignment vertical="center" wrapText="1"/>
    </xf>
    <xf numFmtId="0" fontId="12" fillId="12" borderId="15" xfId="0" applyFont="1" applyFill="1" applyBorder="1" applyAlignment="1">
      <alignment horizontal="center" vertical="center" wrapText="1"/>
    </xf>
    <xf numFmtId="167" fontId="12" fillId="12" borderId="15" xfId="0" applyNumberFormat="1" applyFont="1" applyFill="1" applyBorder="1" applyAlignment="1">
      <alignment horizontal="center" vertical="center" wrapText="1"/>
    </xf>
    <xf numFmtId="1" fontId="11" fillId="12" borderId="15" xfId="0" applyNumberFormat="1" applyFont="1" applyFill="1" applyBorder="1" applyAlignment="1">
      <alignment horizontal="center" vertical="center" wrapText="1"/>
    </xf>
    <xf numFmtId="167" fontId="11" fillId="11" borderId="15" xfId="0" applyNumberFormat="1" applyFont="1" applyFill="1" applyBorder="1" applyAlignment="1">
      <alignment horizontal="center" vertical="center" wrapText="1"/>
    </xf>
    <xf numFmtId="1" fontId="11" fillId="11" borderId="15" xfId="0" applyNumberFormat="1" applyFont="1" applyFill="1" applyBorder="1" applyAlignment="1">
      <alignment horizontal="center" vertical="center" wrapText="1"/>
    </xf>
    <xf numFmtId="2" fontId="11" fillId="11" borderId="15" xfId="0" applyNumberFormat="1" applyFont="1" applyFill="1" applyBorder="1" applyAlignment="1">
      <alignment vertical="center" wrapText="1"/>
    </xf>
    <xf numFmtId="165" fontId="11" fillId="11" borderId="15" xfId="0" applyNumberFormat="1" applyFont="1" applyFill="1" applyBorder="1" applyAlignment="1">
      <alignment vertical="center" wrapText="1"/>
    </xf>
    <xf numFmtId="167" fontId="11" fillId="14" borderId="15" xfId="0" applyNumberFormat="1" applyFont="1" applyFill="1" applyBorder="1" applyAlignment="1">
      <alignment horizontal="center" vertical="center" wrapText="1"/>
    </xf>
    <xf numFmtId="1" fontId="11" fillId="14" borderId="15" xfId="0" applyNumberFormat="1" applyFont="1" applyFill="1" applyBorder="1" applyAlignment="1">
      <alignment horizontal="center" vertical="center" wrapText="1"/>
    </xf>
    <xf numFmtId="165" fontId="11" fillId="14" borderId="15" xfId="0" applyNumberFormat="1" applyFont="1" applyFill="1" applyBorder="1" applyAlignment="1">
      <alignment vertical="center" wrapText="1"/>
    </xf>
    <xf numFmtId="2" fontId="11" fillId="14" borderId="15" xfId="0" applyNumberFormat="1" applyFont="1" applyFill="1" applyBorder="1" applyAlignment="1">
      <alignment vertical="center" wrapText="1"/>
    </xf>
    <xf numFmtId="0" fontId="11" fillId="15" borderId="15" xfId="0" applyFont="1" applyFill="1" applyBorder="1" applyAlignment="1">
      <alignment horizontal="center" vertical="center" wrapText="1"/>
    </xf>
    <xf numFmtId="0" fontId="11" fillId="15" borderId="15" xfId="0" applyFont="1" applyFill="1" applyBorder="1" applyAlignment="1">
      <alignment horizontal="left" vertical="center" wrapText="1"/>
    </xf>
    <xf numFmtId="167" fontId="11" fillId="15" borderId="15" xfId="0" applyNumberFormat="1" applyFont="1" applyFill="1" applyBorder="1" applyAlignment="1">
      <alignment horizontal="center" vertical="center" wrapText="1"/>
    </xf>
    <xf numFmtId="1" fontId="11" fillId="15" borderId="15" xfId="0" applyNumberFormat="1" applyFont="1" applyFill="1" applyBorder="1" applyAlignment="1">
      <alignment horizontal="center" vertical="center" wrapText="1"/>
    </xf>
    <xf numFmtId="165" fontId="11" fillId="15" borderId="15" xfId="0" applyNumberFormat="1" applyFont="1" applyFill="1" applyBorder="1" applyAlignment="1">
      <alignment vertical="center" wrapText="1"/>
    </xf>
    <xf numFmtId="2" fontId="11" fillId="15" borderId="15" xfId="0" applyNumberFormat="1" applyFont="1" applyFill="1" applyBorder="1" applyAlignment="1">
      <alignment vertical="center" wrapText="1"/>
    </xf>
    <xf numFmtId="0" fontId="11" fillId="16" borderId="15" xfId="0" applyFont="1" applyFill="1" applyBorder="1" applyAlignment="1">
      <alignment horizontal="center" vertical="center" wrapText="1"/>
    </xf>
    <xf numFmtId="0" fontId="11" fillId="16" borderId="15" xfId="0" applyFont="1" applyFill="1" applyBorder="1" applyAlignment="1">
      <alignment horizontal="left" vertical="center" wrapText="1"/>
    </xf>
    <xf numFmtId="167" fontId="11" fillId="16" borderId="15" xfId="0" applyNumberFormat="1" applyFont="1" applyFill="1" applyBorder="1" applyAlignment="1">
      <alignment horizontal="center" vertical="center" wrapText="1"/>
    </xf>
    <xf numFmtId="1" fontId="11" fillId="16" borderId="15" xfId="0" applyNumberFormat="1" applyFont="1" applyFill="1" applyBorder="1" applyAlignment="1">
      <alignment horizontal="center" vertical="center" wrapText="1"/>
    </xf>
    <xf numFmtId="165" fontId="11" fillId="16" borderId="15" xfId="0" applyNumberFormat="1" applyFont="1" applyFill="1" applyBorder="1" applyAlignment="1">
      <alignment vertical="center" wrapText="1"/>
    </xf>
    <xf numFmtId="2" fontId="11" fillId="16" borderId="15" xfId="0" applyNumberFormat="1" applyFont="1" applyFill="1" applyBorder="1" applyAlignment="1">
      <alignment vertical="center" wrapText="1"/>
    </xf>
    <xf numFmtId="0" fontId="13" fillId="0" borderId="15" xfId="0" applyFont="1" applyFill="1" applyBorder="1" applyAlignment="1">
      <alignment horizontal="center" vertical="center" wrapText="1"/>
    </xf>
    <xf numFmtId="15" fontId="0" fillId="0" borderId="15" xfId="0" applyNumberFormat="1" applyBorder="1" applyAlignment="1">
      <alignment horizontal="center" vertical="center" wrapText="1"/>
    </xf>
    <xf numFmtId="9" fontId="0" fillId="0" borderId="15" xfId="0" applyNumberFormat="1" applyBorder="1" applyAlignment="1">
      <alignment horizontal="center" vertical="center" wrapText="1"/>
    </xf>
    <xf numFmtId="0" fontId="0" fillId="0" borderId="15" xfId="0" applyFill="1" applyBorder="1" applyAlignment="1">
      <alignment vertical="center" wrapText="1"/>
    </xf>
    <xf numFmtId="0" fontId="0" fillId="0" borderId="15" xfId="0" applyFill="1" applyBorder="1" applyAlignment="1">
      <alignment horizontal="center" vertical="center" wrapText="1"/>
    </xf>
    <xf numFmtId="0" fontId="11" fillId="0" borderId="15" xfId="0" applyFont="1" applyBorder="1" applyAlignment="1">
      <alignment horizontal="center" vertical="center" wrapText="1"/>
    </xf>
    <xf numFmtId="0" fontId="11" fillId="0" borderId="15" xfId="0" applyFont="1" applyBorder="1" applyAlignment="1">
      <alignment vertical="center" wrapText="1"/>
    </xf>
    <xf numFmtId="0" fontId="0" fillId="8" borderId="15" xfId="0" applyFill="1" applyBorder="1" applyAlignment="1">
      <alignment horizontal="center" vertical="center" wrapText="1"/>
    </xf>
    <xf numFmtId="9" fontId="0" fillId="8" borderId="15" xfId="0" applyNumberFormat="1" applyFill="1" applyBorder="1" applyAlignment="1">
      <alignment horizontal="center" vertical="center" wrapText="1"/>
    </xf>
    <xf numFmtId="1" fontId="11" fillId="21" borderId="15" xfId="0" applyNumberFormat="1" applyFont="1" applyFill="1" applyBorder="1" applyAlignment="1">
      <alignment horizontal="center" vertical="center" wrapText="1"/>
    </xf>
    <xf numFmtId="1" fontId="0" fillId="21" borderId="15" xfId="0" applyNumberFormat="1" applyFill="1" applyBorder="1" applyAlignment="1">
      <alignment horizontal="center" vertical="center" wrapText="1"/>
    </xf>
    <xf numFmtId="0" fontId="8" fillId="10" borderId="12" xfId="0" applyFont="1" applyFill="1" applyBorder="1" applyAlignment="1">
      <alignment horizontal="center" vertical="center" wrapText="1"/>
    </xf>
    <xf numFmtId="0" fontId="8" fillId="10" borderId="13"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1" fillId="0" borderId="15"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right" vertical="center" wrapText="1"/>
    </xf>
    <xf numFmtId="0" fontId="1" fillId="0" borderId="15" xfId="0" applyFont="1" applyBorder="1" applyAlignment="1">
      <alignment horizontal="right" vertical="center"/>
    </xf>
    <xf numFmtId="0" fontId="1" fillId="0" borderId="15" xfId="0" applyFont="1" applyBorder="1" applyAlignment="1">
      <alignment horizontal="center" vertical="center" wrapText="1"/>
    </xf>
    <xf numFmtId="0" fontId="4" fillId="13" borderId="15" xfId="0" applyFont="1" applyFill="1" applyBorder="1" applyAlignment="1">
      <alignment horizontal="center" vertical="center"/>
    </xf>
    <xf numFmtId="0" fontId="1" fillId="0" borderId="15" xfId="0" applyFont="1" applyFill="1" applyBorder="1" applyAlignment="1">
      <alignment horizontal="center" vertical="center"/>
    </xf>
    <xf numFmtId="0" fontId="4" fillId="0" borderId="15" xfId="0" applyFont="1" applyBorder="1" applyAlignment="1">
      <alignment horizontal="center" vertical="center"/>
    </xf>
    <xf numFmtId="0" fontId="16" fillId="0" borderId="15" xfId="0" applyFont="1" applyBorder="1" applyAlignment="1">
      <alignment horizontal="center" vertical="center"/>
    </xf>
    <xf numFmtId="0" fontId="16" fillId="13" borderId="15" xfId="0" applyFont="1" applyFill="1" applyBorder="1" applyAlignment="1">
      <alignment horizontal="center" vertical="center"/>
    </xf>
    <xf numFmtId="0" fontId="1" fillId="20" borderId="15" xfId="0" applyFont="1" applyFill="1" applyBorder="1" applyAlignment="1">
      <alignment horizontal="center" vertical="center"/>
    </xf>
    <xf numFmtId="0" fontId="1" fillId="19" borderId="15" xfId="0" applyFont="1" applyFill="1" applyBorder="1" applyAlignment="1">
      <alignment horizontal="center" vertical="center"/>
    </xf>
    <xf numFmtId="0" fontId="1" fillId="18" borderId="15" xfId="0" applyFont="1" applyFill="1" applyBorder="1" applyAlignment="1">
      <alignment horizontal="center" vertical="center"/>
    </xf>
    <xf numFmtId="0" fontId="18" fillId="17" borderId="15" xfId="0" applyFont="1" applyFill="1" applyBorder="1" applyAlignment="1">
      <alignment horizontal="left" vertical="center" wrapText="1"/>
    </xf>
    <xf numFmtId="0" fontId="11" fillId="21" borderId="15"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0" fillId="8" borderId="15" xfId="0" applyFill="1" applyBorder="1" applyAlignment="1">
      <alignment horizontal="center" vertical="center" wrapText="1"/>
    </xf>
    <xf numFmtId="0" fontId="0" fillId="0" borderId="19" xfId="0" applyBorder="1" applyAlignment="1">
      <alignment horizontal="center" vertical="center" wrapText="1"/>
    </xf>
    <xf numFmtId="0" fontId="0" fillId="0" borderId="22" xfId="0" applyBorder="1" applyAlignment="1">
      <alignment horizontal="center" vertical="center" wrapText="1"/>
    </xf>
    <xf numFmtId="1" fontId="11" fillId="11" borderId="21" xfId="0" applyNumberFormat="1" applyFont="1" applyFill="1" applyBorder="1" applyAlignment="1">
      <alignment horizontal="center" vertical="center" wrapText="1"/>
    </xf>
    <xf numFmtId="1" fontId="11" fillId="11" borderId="23" xfId="0" applyNumberFormat="1" applyFont="1" applyFill="1" applyBorder="1" applyAlignment="1">
      <alignment horizontal="center" vertical="center" wrapText="1"/>
    </xf>
    <xf numFmtId="1" fontId="11" fillId="11" borderId="16" xfId="0" applyNumberFormat="1" applyFont="1" applyFill="1" applyBorder="1" applyAlignment="1">
      <alignment horizontal="center" vertical="center" wrapText="1"/>
    </xf>
    <xf numFmtId="1" fontId="11" fillId="11" borderId="18" xfId="0" applyNumberFormat="1" applyFont="1" applyFill="1"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21" borderId="12" xfId="0" applyFill="1" applyBorder="1" applyAlignment="1">
      <alignment horizontal="left" vertical="center" wrapText="1"/>
    </xf>
    <xf numFmtId="0" fontId="0" fillId="21" borderId="13" xfId="0" applyFill="1" applyBorder="1" applyAlignment="1">
      <alignment horizontal="left" vertical="center" wrapText="1"/>
    </xf>
    <xf numFmtId="0" fontId="0" fillId="21" borderId="14" xfId="0" applyFill="1" applyBorder="1" applyAlignment="1">
      <alignment horizontal="left" vertical="center" wrapText="1"/>
    </xf>
    <xf numFmtId="0" fontId="11" fillId="0" borderId="15" xfId="0" applyFont="1" applyBorder="1" applyAlignment="1">
      <alignment horizontal="left" vertical="center" wrapText="1"/>
    </xf>
    <xf numFmtId="0" fontId="11" fillId="0" borderId="0" xfId="0" applyFont="1" applyBorder="1" applyAlignment="1">
      <alignment horizontal="left" vertical="center" wrapText="1"/>
    </xf>
    <xf numFmtId="0" fontId="8" fillId="10" borderId="15" xfId="0" applyFont="1" applyFill="1" applyBorder="1" applyAlignment="1">
      <alignment horizontal="center" vertical="center"/>
    </xf>
    <xf numFmtId="1" fontId="11" fillId="11" borderId="15" xfId="0" applyNumberFormat="1" applyFont="1" applyFill="1" applyBorder="1" applyAlignment="1">
      <alignment horizontal="center" vertical="center"/>
    </xf>
    <xf numFmtId="0" fontId="11" fillId="0" borderId="16" xfId="0" applyFont="1" applyBorder="1" applyAlignment="1">
      <alignment horizontal="left" vertical="center"/>
    </xf>
    <xf numFmtId="0" fontId="11" fillId="0" borderId="17" xfId="0" applyFont="1" applyBorder="1" applyAlignment="1">
      <alignment horizontal="left" vertical="center"/>
    </xf>
    <xf numFmtId="0" fontId="11" fillId="0" borderId="18" xfId="0" applyFont="1" applyBorder="1" applyAlignment="1">
      <alignment horizontal="left" vertical="center"/>
    </xf>
    <xf numFmtId="0" fontId="11" fillId="0" borderId="12" xfId="0" applyFont="1" applyBorder="1" applyAlignment="1">
      <alignment horizontal="left" vertical="center" wrapText="1"/>
    </xf>
    <xf numFmtId="0" fontId="11" fillId="0" borderId="14" xfId="0" applyFont="1" applyBorder="1" applyAlignment="1">
      <alignment horizontal="left" vertical="center" wrapText="1"/>
    </xf>
    <xf numFmtId="0" fontId="11" fillId="12" borderId="15" xfId="0" applyFont="1" applyFill="1" applyBorder="1" applyAlignment="1">
      <alignment horizontal="center" vertical="center"/>
    </xf>
    <xf numFmtId="0" fontId="11" fillId="8" borderId="12" xfId="0" applyFont="1" applyFill="1" applyBorder="1" applyAlignment="1">
      <alignment horizontal="center" vertical="center"/>
    </xf>
    <xf numFmtId="0" fontId="11" fillId="8" borderId="13" xfId="0" applyFont="1" applyFill="1" applyBorder="1" applyAlignment="1">
      <alignment horizontal="center" vertical="center"/>
    </xf>
    <xf numFmtId="0" fontId="11" fillId="8" borderId="14" xfId="0" applyFont="1" applyFill="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xf>
    <xf numFmtId="0" fontId="1" fillId="0" borderId="0" xfId="0" applyFont="1" applyBorder="1" applyAlignment="1">
      <alignment horizontal="left"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4" fillId="0" borderId="6" xfId="0" applyFont="1" applyBorder="1" applyAlignment="1">
      <alignment horizontal="left" vertical="center" wrapText="1"/>
    </xf>
    <xf numFmtId="1" fontId="4" fillId="2" borderId="5" xfId="0" applyNumberFormat="1" applyFont="1" applyFill="1" applyBorder="1" applyAlignment="1">
      <alignment horizontal="right" vertical="center" wrapText="1" indent="2"/>
    </xf>
    <xf numFmtId="1" fontId="4" fillId="2" borderId="5" xfId="0" applyNumberFormat="1" applyFont="1" applyFill="1" applyBorder="1" applyAlignment="1">
      <alignment horizontal="center" vertical="center" wrapText="1"/>
    </xf>
    <xf numFmtId="0" fontId="5" fillId="4"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xf>
    <xf numFmtId="0" fontId="1"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2" borderId="3" xfId="0" applyFont="1" applyFill="1" applyBorder="1" applyAlignment="1">
      <alignment horizontal="right" vertical="center" wrapText="1"/>
    </xf>
    <xf numFmtId="1" fontId="1" fillId="2" borderId="3" xfId="0" applyNumberFormat="1"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0" fontId="2"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Fill="1" applyBorder="1" applyAlignment="1">
      <alignment horizontal="right" vertical="center" wrapText="1"/>
    </xf>
    <xf numFmtId="1" fontId="4" fillId="2"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xf>
    <xf numFmtId="166" fontId="1" fillId="4" borderId="1" xfId="0" applyNumberFormat="1" applyFont="1" applyFill="1" applyBorder="1" applyAlignment="1">
      <alignment horizontal="center" vertical="center"/>
    </xf>
    <xf numFmtId="0" fontId="0" fillId="0" borderId="0" xfId="0" applyAlignment="1">
      <alignment horizont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5" xfId="0" applyFont="1" applyFill="1" applyBorder="1" applyAlignment="1">
      <alignment horizontal="center" vertical="center"/>
    </xf>
    <xf numFmtId="0" fontId="0" fillId="6" borderId="1"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26"/>
  <sheetViews>
    <sheetView topLeftCell="A13" workbookViewId="0">
      <selection activeCell="F4" sqref="F4"/>
    </sheetView>
  </sheetViews>
  <sheetFormatPr defaultRowHeight="13.2" x14ac:dyDescent="0.25"/>
  <cols>
    <col min="1" max="1" width="4" style="140" customWidth="1"/>
    <col min="2" max="2" width="7.5546875" style="140" bestFit="1" customWidth="1"/>
    <col min="3" max="3" width="87.109375" style="140" bestFit="1" customWidth="1"/>
    <col min="4" max="4" width="13.5546875" style="141" bestFit="1" customWidth="1"/>
    <col min="5" max="5" width="23.44140625" style="140" customWidth="1"/>
    <col min="6" max="6" width="61.5546875" style="140" customWidth="1"/>
    <col min="7" max="7" width="4" style="140" bestFit="1" customWidth="1"/>
    <col min="8" max="16384" width="8.88671875" style="140"/>
  </cols>
  <sheetData>
    <row r="2" spans="2:6" ht="21" customHeight="1" x14ac:dyDescent="0.25">
      <c r="B2" s="191" t="s">
        <v>393</v>
      </c>
      <c r="C2" s="192"/>
      <c r="D2" s="192"/>
      <c r="E2" s="193"/>
      <c r="F2" s="119" t="s">
        <v>466</v>
      </c>
    </row>
    <row r="3" spans="2:6" ht="78" x14ac:dyDescent="0.25">
      <c r="B3" s="120" t="s">
        <v>391</v>
      </c>
      <c r="C3" s="121" t="s">
        <v>260</v>
      </c>
      <c r="D3" s="121" t="s">
        <v>380</v>
      </c>
      <c r="E3" s="121" t="s">
        <v>462</v>
      </c>
      <c r="F3" s="121" t="s">
        <v>12</v>
      </c>
    </row>
    <row r="4" spans="2:6" ht="45.6" customHeight="1" x14ac:dyDescent="0.25">
      <c r="B4" s="74">
        <v>5</v>
      </c>
      <c r="C4" s="111" t="s">
        <v>267</v>
      </c>
      <c r="D4" s="115">
        <v>0.9</v>
      </c>
      <c r="E4" s="74">
        <v>4</v>
      </c>
      <c r="F4" s="111"/>
    </row>
    <row r="5" spans="2:6" ht="15.6" x14ac:dyDescent="0.25">
      <c r="B5" s="74">
        <v>14</v>
      </c>
      <c r="C5" s="111" t="s">
        <v>276</v>
      </c>
      <c r="D5" s="74" t="s">
        <v>392</v>
      </c>
      <c r="E5" s="74"/>
      <c r="F5" s="111"/>
    </row>
    <row r="6" spans="2:6" ht="15.6" x14ac:dyDescent="0.25">
      <c r="B6" s="74">
        <v>15</v>
      </c>
      <c r="C6" s="111" t="s">
        <v>277</v>
      </c>
      <c r="D6" s="74" t="s">
        <v>392</v>
      </c>
      <c r="E6" s="74"/>
      <c r="F6" s="111"/>
    </row>
    <row r="7" spans="2:6" ht="15.6" x14ac:dyDescent="0.25">
      <c r="B7" s="108">
        <v>19</v>
      </c>
      <c r="C7" s="122" t="s">
        <v>351</v>
      </c>
      <c r="D7" s="126">
        <v>0.5</v>
      </c>
      <c r="E7" s="108">
        <v>16</v>
      </c>
      <c r="F7" s="122"/>
    </row>
    <row r="8" spans="2:6" ht="15.6" x14ac:dyDescent="0.25">
      <c r="B8" s="108">
        <v>22</v>
      </c>
      <c r="C8" s="122" t="s">
        <v>272</v>
      </c>
      <c r="D8" s="123" t="s">
        <v>381</v>
      </c>
      <c r="E8" s="116">
        <v>6</v>
      </c>
      <c r="F8" s="112"/>
    </row>
    <row r="9" spans="2:6" ht="33.6" customHeight="1" x14ac:dyDescent="0.25">
      <c r="B9" s="116">
        <v>23</v>
      </c>
      <c r="C9" s="112" t="s">
        <v>360</v>
      </c>
      <c r="D9" s="117">
        <v>0.6</v>
      </c>
      <c r="E9" s="116"/>
      <c r="F9" s="112" t="s">
        <v>388</v>
      </c>
    </row>
    <row r="10" spans="2:6" ht="33.6" customHeight="1" x14ac:dyDescent="0.25">
      <c r="B10" s="108">
        <v>24</v>
      </c>
      <c r="C10" s="122" t="s">
        <v>361</v>
      </c>
      <c r="D10" s="117">
        <v>0.3</v>
      </c>
      <c r="E10" s="116">
        <v>4</v>
      </c>
      <c r="F10" s="112" t="s">
        <v>463</v>
      </c>
    </row>
    <row r="11" spans="2:6" ht="33.6" customHeight="1" x14ac:dyDescent="0.25">
      <c r="B11" s="108">
        <v>26</v>
      </c>
      <c r="C11" s="122" t="s">
        <v>278</v>
      </c>
      <c r="D11" s="117" t="s">
        <v>392</v>
      </c>
      <c r="E11" s="116"/>
      <c r="F11" s="112"/>
    </row>
    <row r="12" spans="2:6" ht="15.6" x14ac:dyDescent="0.25">
      <c r="B12" s="108">
        <v>31</v>
      </c>
      <c r="C12" s="122" t="s">
        <v>363</v>
      </c>
      <c r="D12" s="117">
        <v>0.75</v>
      </c>
      <c r="E12" s="116">
        <v>8</v>
      </c>
      <c r="F12" s="112" t="s">
        <v>464</v>
      </c>
    </row>
    <row r="13" spans="2:6" ht="15.6" x14ac:dyDescent="0.25">
      <c r="B13" s="108">
        <v>33</v>
      </c>
      <c r="C13" s="122" t="s">
        <v>286</v>
      </c>
      <c r="D13" s="116" t="s">
        <v>392</v>
      </c>
      <c r="E13" s="116"/>
      <c r="F13" s="112"/>
    </row>
    <row r="14" spans="2:6" ht="15.6" x14ac:dyDescent="0.25">
      <c r="B14" s="108">
        <v>34</v>
      </c>
      <c r="C14" s="122" t="s">
        <v>287</v>
      </c>
      <c r="D14" s="116" t="s">
        <v>392</v>
      </c>
      <c r="E14" s="116"/>
      <c r="F14" s="112"/>
    </row>
    <row r="15" spans="2:6" ht="15.6" x14ac:dyDescent="0.25">
      <c r="B15" s="108">
        <v>35</v>
      </c>
      <c r="C15" s="122" t="s">
        <v>288</v>
      </c>
      <c r="D15" s="116" t="s">
        <v>392</v>
      </c>
      <c r="E15" s="116"/>
      <c r="F15" s="112" t="s">
        <v>416</v>
      </c>
    </row>
    <row r="16" spans="2:6" ht="31.2" x14ac:dyDescent="0.25">
      <c r="B16" s="108">
        <v>36</v>
      </c>
      <c r="C16" s="122" t="s">
        <v>289</v>
      </c>
      <c r="D16" s="116" t="s">
        <v>392</v>
      </c>
      <c r="E16" s="116"/>
      <c r="F16" s="112" t="s">
        <v>417</v>
      </c>
    </row>
    <row r="17" spans="2:6" ht="15.6" x14ac:dyDescent="0.25">
      <c r="B17" s="108">
        <v>37</v>
      </c>
      <c r="C17" s="122" t="s">
        <v>290</v>
      </c>
      <c r="D17" s="116" t="s">
        <v>392</v>
      </c>
      <c r="E17" s="116"/>
      <c r="F17" s="112" t="s">
        <v>459</v>
      </c>
    </row>
    <row r="18" spans="2:6" ht="46.8" x14ac:dyDescent="0.25">
      <c r="B18" s="108">
        <v>39</v>
      </c>
      <c r="C18" s="122" t="s">
        <v>292</v>
      </c>
      <c r="D18" s="117">
        <v>0.8</v>
      </c>
      <c r="E18" s="116"/>
      <c r="F18" s="112" t="s">
        <v>465</v>
      </c>
    </row>
    <row r="19" spans="2:6" ht="15.6" x14ac:dyDescent="0.25">
      <c r="B19" s="108">
        <v>42</v>
      </c>
      <c r="C19" s="122" t="s">
        <v>296</v>
      </c>
      <c r="D19" s="123" t="s">
        <v>381</v>
      </c>
      <c r="E19" s="116">
        <v>8</v>
      </c>
      <c r="F19" s="112"/>
    </row>
    <row r="20" spans="2:6" ht="15.6" x14ac:dyDescent="0.25">
      <c r="B20" s="108">
        <v>43</v>
      </c>
      <c r="C20" s="122" t="s">
        <v>297</v>
      </c>
      <c r="D20" s="117">
        <v>0.75</v>
      </c>
      <c r="E20" s="116"/>
      <c r="F20" s="112"/>
    </row>
    <row r="21" spans="2:6" ht="15.6" x14ac:dyDescent="0.25">
      <c r="B21" s="108">
        <v>44</v>
      </c>
      <c r="C21" s="122" t="s">
        <v>300</v>
      </c>
      <c r="D21" s="117">
        <v>0.8</v>
      </c>
      <c r="E21" s="116">
        <v>6</v>
      </c>
      <c r="F21" s="112"/>
    </row>
    <row r="22" spans="2:6" ht="15.6" x14ac:dyDescent="0.25">
      <c r="B22" s="108">
        <v>45</v>
      </c>
      <c r="C22" s="122" t="s">
        <v>301</v>
      </c>
      <c r="D22" s="117">
        <v>0.8</v>
      </c>
      <c r="E22" s="116">
        <v>6</v>
      </c>
      <c r="F22" s="112"/>
    </row>
    <row r="23" spans="2:6" ht="15.6" x14ac:dyDescent="0.25">
      <c r="B23" s="108">
        <v>46</v>
      </c>
      <c r="C23" s="122" t="s">
        <v>302</v>
      </c>
      <c r="D23" s="117">
        <v>0.8</v>
      </c>
      <c r="E23" s="116">
        <v>6</v>
      </c>
      <c r="F23" s="112"/>
    </row>
    <row r="24" spans="2:6" ht="15.6" x14ac:dyDescent="0.25">
      <c r="B24" s="108">
        <v>47</v>
      </c>
      <c r="C24" s="122" t="s">
        <v>303</v>
      </c>
      <c r="D24" s="117">
        <v>0.8</v>
      </c>
      <c r="E24" s="116">
        <v>6</v>
      </c>
      <c r="F24" s="112"/>
    </row>
    <row r="25" spans="2:6" ht="15.6" x14ac:dyDescent="0.25">
      <c r="B25" s="110">
        <v>57</v>
      </c>
      <c r="C25" s="146" t="s">
        <v>311</v>
      </c>
      <c r="D25" s="149">
        <v>0.25</v>
      </c>
      <c r="E25" s="147">
        <v>16</v>
      </c>
      <c r="F25" s="148"/>
    </row>
    <row r="26" spans="2:6" ht="15" x14ac:dyDescent="0.25">
      <c r="B26" s="143"/>
      <c r="C26" s="143" t="s">
        <v>460</v>
      </c>
      <c r="D26" s="142" t="s">
        <v>381</v>
      </c>
      <c r="E26" s="144">
        <v>16</v>
      </c>
      <c r="F26" s="143" t="s">
        <v>461</v>
      </c>
    </row>
  </sheetData>
  <mergeCells count="1">
    <mergeCell ref="B2:E2"/>
  </mergeCells>
  <printOptions horizontalCentered="1"/>
  <pageMargins left="0.70866141732283472" right="0.70866141732283472" top="0.74803149606299213" bottom="0.74803149606299213" header="0.31496062992125984" footer="0.31496062992125984"/>
  <pageSetup scale="63" fitToHeight="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C111"/>
  <sheetViews>
    <sheetView zoomScale="90" zoomScaleNormal="90" workbookViewId="0">
      <pane xSplit="3" ySplit="7" topLeftCell="D8" activePane="bottomRight" state="frozen"/>
      <selection pane="topRight" activeCell="D1" sqref="D1"/>
      <selection pane="bottomLeft" activeCell="A8" sqref="A8"/>
      <selection pane="bottomRight" activeCell="C19" sqref="C19"/>
    </sheetView>
  </sheetViews>
  <sheetFormatPr defaultColWidth="11.5546875" defaultRowHeight="18.75" customHeight="1" x14ac:dyDescent="0.25"/>
  <cols>
    <col min="1" max="1" width="4" style="1" customWidth="1"/>
    <col min="2" max="2" width="7.6640625" style="2" customWidth="1"/>
    <col min="3" max="3" width="106.44140625" style="1" customWidth="1"/>
    <col min="4" max="4" width="9.44140625" style="1" customWidth="1"/>
    <col min="5" max="5" width="11.5546875" style="1"/>
    <col min="6" max="6" width="11.88671875" style="1" customWidth="1"/>
    <col min="7" max="7" width="10.6640625" style="1" customWidth="1"/>
    <col min="8" max="8" width="8.5546875" style="1" customWidth="1"/>
    <col min="9" max="9" width="11.5546875" style="3" hidden="1" customWidth="1"/>
    <col min="10" max="10" width="5.6640625" style="1" customWidth="1"/>
    <col min="11" max="11" width="11.5546875" style="1" hidden="1" customWidth="1"/>
    <col min="12" max="12" width="5.77734375" style="1" bestFit="1" customWidth="1"/>
    <col min="13" max="13" width="11.5546875" style="1" hidden="1" customWidth="1"/>
    <col min="14" max="14" width="5.77734375" style="1" bestFit="1" customWidth="1"/>
    <col min="15" max="15" width="11.5546875" style="1" hidden="1" customWidth="1"/>
    <col min="16" max="16" width="5.77734375" style="1" bestFit="1" customWidth="1"/>
    <col min="17" max="17" width="11.5546875" style="1" hidden="1" customWidth="1"/>
    <col min="18" max="18" width="5.77734375" style="1" bestFit="1" customWidth="1"/>
    <col min="19" max="19" width="11.5546875" style="1" hidden="1" customWidth="1"/>
    <col min="20" max="20" width="5.6640625" style="1" customWidth="1"/>
    <col min="21" max="21" width="11.5546875" style="1" hidden="1" customWidth="1"/>
    <col min="22" max="22" width="5.6640625" style="1" customWidth="1"/>
    <col min="23" max="23" width="11.5546875" style="1" hidden="1" customWidth="1"/>
    <col min="24" max="24" width="5.6640625" style="1" customWidth="1"/>
    <col min="25" max="25" width="11.5546875" style="1" hidden="1" customWidth="1"/>
    <col min="26" max="26" width="5.6640625" style="1" customWidth="1"/>
    <col min="27" max="27" width="11.5546875" style="1" hidden="1" customWidth="1"/>
    <col min="28" max="28" width="5.6640625" style="1" customWidth="1"/>
    <col min="29" max="29" width="21.33203125" style="1" customWidth="1"/>
    <col min="30" max="16384" width="11.5546875" style="1"/>
  </cols>
  <sheetData>
    <row r="1" spans="2:29" ht="11.4" customHeight="1" x14ac:dyDescent="0.25">
      <c r="D1" s="4"/>
      <c r="E1" s="272" t="s">
        <v>0</v>
      </c>
      <c r="F1" s="272"/>
      <c r="G1" s="272"/>
      <c r="H1" s="5">
        <f>SUM(I1:AA1)</f>
        <v>9280</v>
      </c>
      <c r="I1" s="270">
        <v>640</v>
      </c>
      <c r="J1" s="270"/>
      <c r="K1" s="270">
        <v>1200</v>
      </c>
      <c r="L1" s="270"/>
      <c r="M1" s="270">
        <v>1200</v>
      </c>
      <c r="N1" s="270"/>
      <c r="O1" s="270">
        <v>1200</v>
      </c>
      <c r="P1" s="270"/>
      <c r="Q1" s="270">
        <v>1120</v>
      </c>
      <c r="R1" s="270"/>
      <c r="S1" s="270">
        <v>800</v>
      </c>
      <c r="T1" s="270"/>
      <c r="U1" s="270">
        <v>480</v>
      </c>
      <c r="V1" s="270"/>
      <c r="W1" s="270">
        <v>1120</v>
      </c>
      <c r="X1" s="270"/>
      <c r="Y1" s="270">
        <v>1120</v>
      </c>
      <c r="Z1" s="270"/>
      <c r="AA1" s="270">
        <v>400</v>
      </c>
      <c r="AB1" s="270"/>
    </row>
    <row r="2" spans="2:29" ht="13.2" customHeight="1" x14ac:dyDescent="0.25">
      <c r="D2" s="271" t="s">
        <v>1</v>
      </c>
      <c r="E2" s="271"/>
      <c r="F2" s="271"/>
      <c r="G2" s="271"/>
      <c r="H2" s="7">
        <f>SUM($H$7:$H$90)</f>
        <v>8110</v>
      </c>
      <c r="I2" s="269">
        <f>SUMPRODUCT($D$8:$D$91,$J$8:$J$91)*8</f>
        <v>690</v>
      </c>
      <c r="J2" s="269"/>
      <c r="K2" s="269">
        <f>SUMPRODUCT($D$8:$D$91,$L$8:$L$91)*8</f>
        <v>1148.8</v>
      </c>
      <c r="L2" s="269"/>
      <c r="M2" s="269">
        <f>SUMPRODUCT($D$8:$D$91,$N$8:$N$91)*8</f>
        <v>1168</v>
      </c>
      <c r="N2" s="269"/>
      <c r="O2" s="269">
        <f>SUMPRODUCT($D$8:$D$91,$P$8:$P$91)*8</f>
        <v>1092</v>
      </c>
      <c r="P2" s="269"/>
      <c r="Q2" s="269">
        <f>SUMPRODUCT($D$8:$D$91,$R$8:$R$91)*8</f>
        <v>820</v>
      </c>
      <c r="R2" s="269"/>
      <c r="S2" s="269">
        <f>SUMPRODUCT($D$8:$D$91,$T$8:$T$91)*8</f>
        <v>732</v>
      </c>
      <c r="T2" s="269"/>
      <c r="U2" s="269">
        <f>SUMPRODUCT($D$8:$D$91,$V$8:$V$91)*8</f>
        <v>548</v>
      </c>
      <c r="V2" s="269"/>
      <c r="W2" s="269">
        <f>SUMPRODUCT($D$8:$D$91,$R$8:$R$91)*8</f>
        <v>820</v>
      </c>
      <c r="X2" s="269"/>
      <c r="Y2" s="269">
        <f>SUMPRODUCT($D$8:$D$91,$Z$8:$Z$91)*8</f>
        <v>636</v>
      </c>
      <c r="Z2" s="269"/>
      <c r="AA2" s="269">
        <f>SUMPRODUCT($D$8:$D$91,$AB$8:$AB$91)*8</f>
        <v>644</v>
      </c>
      <c r="AB2" s="269"/>
    </row>
    <row r="3" spans="2:29" ht="13.2" customHeight="1" x14ac:dyDescent="0.25">
      <c r="D3" s="4"/>
      <c r="E3" s="266" t="s">
        <v>2</v>
      </c>
      <c r="F3" s="266"/>
      <c r="G3" s="266"/>
      <c r="H3" s="266"/>
      <c r="I3" s="267">
        <f>SUBTOTAL(9,I9:I91)</f>
        <v>674</v>
      </c>
      <c r="J3" s="267"/>
      <c r="K3" s="267">
        <f>SUBTOTAL(9,K9:K91)</f>
        <v>1144</v>
      </c>
      <c r="L3" s="267"/>
      <c r="M3" s="267">
        <f>SUBTOTAL(9,M9:M91)</f>
        <v>1168</v>
      </c>
      <c r="N3" s="267"/>
      <c r="O3" s="267">
        <f>SUBTOTAL(9,O9:O91)</f>
        <v>1092</v>
      </c>
      <c r="P3" s="267"/>
      <c r="Q3" s="267">
        <f>SUBTOTAL(9,Q9:Q91)</f>
        <v>820</v>
      </c>
      <c r="R3" s="267"/>
      <c r="S3" s="267">
        <f>SUBTOTAL(9,S9:S91)</f>
        <v>732</v>
      </c>
      <c r="T3" s="267"/>
      <c r="U3" s="267">
        <f>SUBTOTAL(9,U9:U91)</f>
        <v>548</v>
      </c>
      <c r="V3" s="267"/>
      <c r="W3" s="267">
        <f>SUBTOTAL(9,W9:W91)</f>
        <v>652</v>
      </c>
      <c r="X3" s="267"/>
      <c r="Y3" s="267">
        <f>SUBTOTAL(9,Y9:Y91)</f>
        <v>636</v>
      </c>
      <c r="Z3" s="267"/>
      <c r="AA3" s="268">
        <f>SUBTOTAL(9,AA9:AA91)</f>
        <v>644</v>
      </c>
      <c r="AB3" s="268"/>
    </row>
    <row r="4" spans="2:29" ht="18.75" customHeight="1" x14ac:dyDescent="0.25">
      <c r="B4" s="265" t="s">
        <v>3</v>
      </c>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9" t="s">
        <v>4</v>
      </c>
    </row>
    <row r="5" spans="2:29" ht="18.75" customHeight="1" x14ac:dyDescent="0.25">
      <c r="B5" s="264" t="s">
        <v>5</v>
      </c>
      <c r="C5" s="264" t="s">
        <v>6</v>
      </c>
      <c r="D5" s="264" t="s">
        <v>7</v>
      </c>
      <c r="E5" s="264" t="s">
        <v>8</v>
      </c>
      <c r="F5" s="264"/>
      <c r="G5" s="264" t="s">
        <v>9</v>
      </c>
      <c r="H5" s="264" t="s">
        <v>10</v>
      </c>
      <c r="I5" s="264" t="s">
        <v>11</v>
      </c>
      <c r="J5" s="264"/>
      <c r="K5" s="264"/>
      <c r="L5" s="264"/>
      <c r="M5" s="264"/>
      <c r="N5" s="264"/>
      <c r="O5" s="264"/>
      <c r="P5" s="264"/>
      <c r="Q5" s="264"/>
      <c r="R5" s="264"/>
      <c r="S5" s="264"/>
      <c r="T5" s="264"/>
      <c r="U5" s="264"/>
      <c r="V5" s="264"/>
      <c r="W5" s="264"/>
      <c r="X5" s="264"/>
      <c r="Y5" s="264"/>
      <c r="Z5" s="264"/>
      <c r="AA5" s="264"/>
      <c r="AB5" s="264"/>
      <c r="AC5" s="264" t="s">
        <v>12</v>
      </c>
    </row>
    <row r="6" spans="2:29" ht="18.75" customHeight="1" x14ac:dyDescent="0.25">
      <c r="B6" s="264"/>
      <c r="C6" s="264"/>
      <c r="D6" s="264"/>
      <c r="E6" s="264" t="s">
        <v>13</v>
      </c>
      <c r="F6" s="264" t="s">
        <v>14</v>
      </c>
      <c r="G6" s="264"/>
      <c r="H6" s="264"/>
      <c r="I6" s="264" t="s">
        <v>15</v>
      </c>
      <c r="J6" s="264"/>
      <c r="K6" s="264" t="s">
        <v>16</v>
      </c>
      <c r="L6" s="264"/>
      <c r="M6" s="264" t="s">
        <v>17</v>
      </c>
      <c r="N6" s="264"/>
      <c r="O6" s="264" t="s">
        <v>18</v>
      </c>
      <c r="P6" s="264"/>
      <c r="Q6" s="264" t="s">
        <v>19</v>
      </c>
      <c r="R6" s="264"/>
      <c r="S6" s="264" t="s">
        <v>20</v>
      </c>
      <c r="T6" s="264"/>
      <c r="U6" s="264" t="s">
        <v>21</v>
      </c>
      <c r="V6" s="264"/>
      <c r="W6" s="264" t="s">
        <v>22</v>
      </c>
      <c r="X6" s="264"/>
      <c r="Y6" s="264" t="s">
        <v>23</v>
      </c>
      <c r="Z6" s="264"/>
      <c r="AA6" s="264" t="s">
        <v>24</v>
      </c>
      <c r="AB6" s="264"/>
      <c r="AC6" s="264"/>
    </row>
    <row r="7" spans="2:29" ht="22.95" customHeight="1" x14ac:dyDescent="0.25">
      <c r="B7" s="264"/>
      <c r="C7" s="264"/>
      <c r="D7" s="264"/>
      <c r="E7" s="264"/>
      <c r="F7" s="264"/>
      <c r="G7" s="264"/>
      <c r="H7" s="264"/>
      <c r="I7" s="10" t="s">
        <v>25</v>
      </c>
      <c r="J7" s="10" t="s">
        <v>26</v>
      </c>
      <c r="K7" s="10" t="s">
        <v>25</v>
      </c>
      <c r="L7" s="10" t="s">
        <v>26</v>
      </c>
      <c r="M7" s="10" t="s">
        <v>25</v>
      </c>
      <c r="N7" s="10" t="s">
        <v>26</v>
      </c>
      <c r="O7" s="10" t="s">
        <v>25</v>
      </c>
      <c r="P7" s="10" t="s">
        <v>26</v>
      </c>
      <c r="Q7" s="10" t="s">
        <v>25</v>
      </c>
      <c r="R7" s="10" t="s">
        <v>26</v>
      </c>
      <c r="S7" s="10" t="s">
        <v>25</v>
      </c>
      <c r="T7" s="10" t="s">
        <v>26</v>
      </c>
      <c r="U7" s="10" t="s">
        <v>25</v>
      </c>
      <c r="V7" s="10" t="s">
        <v>26</v>
      </c>
      <c r="W7" s="10" t="s">
        <v>25</v>
      </c>
      <c r="X7" s="10" t="s">
        <v>26</v>
      </c>
      <c r="Y7" s="10" t="s">
        <v>25</v>
      </c>
      <c r="Z7" s="10" t="s">
        <v>26</v>
      </c>
      <c r="AA7" s="10" t="s">
        <v>25</v>
      </c>
      <c r="AB7" s="10" t="s">
        <v>26</v>
      </c>
      <c r="AC7" s="264"/>
    </row>
    <row r="8" spans="2:29" ht="21.15" customHeight="1" x14ac:dyDescent="0.25">
      <c r="B8" s="11" t="s">
        <v>27</v>
      </c>
      <c r="C8" s="12" t="s">
        <v>28</v>
      </c>
      <c r="D8" s="11">
        <f>SUM(D9:D15)</f>
        <v>25</v>
      </c>
      <c r="E8" s="13">
        <v>43626</v>
      </c>
      <c r="F8" s="13">
        <f>F16</f>
        <v>43658</v>
      </c>
      <c r="G8" s="14">
        <f>SUM(H9:H17)</f>
        <v>220</v>
      </c>
      <c r="H8" s="14"/>
      <c r="I8" s="14"/>
      <c r="J8" s="15"/>
      <c r="K8" s="15"/>
      <c r="L8" s="15"/>
      <c r="M8" s="15"/>
      <c r="N8" s="15"/>
      <c r="O8" s="15"/>
      <c r="P8" s="15"/>
      <c r="Q8" s="15"/>
      <c r="R8" s="15"/>
      <c r="S8" s="15"/>
      <c r="T8" s="15"/>
      <c r="U8" s="15"/>
      <c r="V8" s="15"/>
      <c r="W8" s="15"/>
      <c r="X8" s="15"/>
      <c r="Y8" s="15"/>
      <c r="Z8" s="15"/>
      <c r="AA8" s="15"/>
      <c r="AB8" s="15"/>
      <c r="AC8" s="16"/>
    </row>
    <row r="9" spans="2:29" ht="21.15" customHeight="1" x14ac:dyDescent="0.25">
      <c r="B9" s="17" t="s">
        <v>29</v>
      </c>
      <c r="C9" s="18" t="s">
        <v>30</v>
      </c>
      <c r="D9" s="17">
        <v>2</v>
      </c>
      <c r="E9" s="19">
        <f>E8</f>
        <v>43626</v>
      </c>
      <c r="F9" s="19">
        <f>E9+D9-1</f>
        <v>43627</v>
      </c>
      <c r="G9" s="20"/>
      <c r="H9" s="20">
        <f>$I$9+$K$9+$M$9+$O$9+$Q$9+$S$9+$U$9+$W$9+$Y$9+$AA$9</f>
        <v>8</v>
      </c>
      <c r="I9" s="21">
        <f>D9*J9*8</f>
        <v>8</v>
      </c>
      <c r="J9" s="22">
        <v>0.5</v>
      </c>
      <c r="K9" s="21">
        <f>D9*L9*8</f>
        <v>0</v>
      </c>
      <c r="L9" s="22"/>
      <c r="M9" s="21">
        <f>D9*8*N9</f>
        <v>0</v>
      </c>
      <c r="N9" s="22"/>
      <c r="O9" s="21">
        <f>D9*8*P9</f>
        <v>0</v>
      </c>
      <c r="P9" s="22"/>
      <c r="Q9" s="21">
        <f>D9*8*R9</f>
        <v>0</v>
      </c>
      <c r="R9" s="22"/>
      <c r="S9" s="21">
        <f>D9*8*T9</f>
        <v>0</v>
      </c>
      <c r="T9" s="22"/>
      <c r="U9" s="21">
        <f>D9*8*V9</f>
        <v>0</v>
      </c>
      <c r="V9" s="22"/>
      <c r="W9" s="21">
        <f>D9*8*X9</f>
        <v>0</v>
      </c>
      <c r="X9" s="22"/>
      <c r="Y9" s="21">
        <f>D9*8*Z9</f>
        <v>0</v>
      </c>
      <c r="Z9" s="22"/>
      <c r="AA9" s="21">
        <f>D9*8*AB9</f>
        <v>0</v>
      </c>
      <c r="AB9" s="22"/>
      <c r="AC9" s="23"/>
    </row>
    <row r="10" spans="2:29" ht="21.15" customHeight="1" x14ac:dyDescent="0.25">
      <c r="B10" s="17" t="s">
        <v>31</v>
      </c>
      <c r="C10" s="18" t="s">
        <v>32</v>
      </c>
      <c r="D10" s="17">
        <v>2</v>
      </c>
      <c r="E10" s="19">
        <f t="shared" ref="E10:E15" si="0">F9+1</f>
        <v>43628</v>
      </c>
      <c r="F10" s="19">
        <f>E10+D10-1</f>
        <v>43629</v>
      </c>
      <c r="G10" s="20"/>
      <c r="H10" s="20">
        <v>20</v>
      </c>
      <c r="I10" s="21"/>
      <c r="J10" s="22">
        <v>1</v>
      </c>
      <c r="K10" s="21"/>
      <c r="L10" s="22">
        <v>0.30000000000000004</v>
      </c>
      <c r="M10" s="21"/>
      <c r="N10" s="22"/>
      <c r="O10" s="21"/>
      <c r="P10" s="22"/>
      <c r="Q10" s="21"/>
      <c r="R10" s="22"/>
      <c r="S10" s="21"/>
      <c r="T10" s="22"/>
      <c r="U10" s="21"/>
      <c r="V10" s="22"/>
      <c r="W10" s="21"/>
      <c r="X10" s="22"/>
      <c r="Y10" s="21"/>
      <c r="Z10" s="22"/>
      <c r="AA10" s="21"/>
      <c r="AB10" s="22"/>
      <c r="AC10" s="23"/>
    </row>
    <row r="11" spans="2:29" ht="21.15" customHeight="1" x14ac:dyDescent="0.25">
      <c r="B11" s="17" t="s">
        <v>33</v>
      </c>
      <c r="C11" s="18" t="s">
        <v>34</v>
      </c>
      <c r="D11" s="17">
        <v>5</v>
      </c>
      <c r="E11" s="19">
        <f t="shared" si="0"/>
        <v>43630</v>
      </c>
      <c r="F11" s="19">
        <f>E11+D11-1+2</f>
        <v>43636</v>
      </c>
      <c r="G11" s="20"/>
      <c r="H11" s="20">
        <f>I11+K11+M11+O11+Q11+S11+U11+W11+Y11+AA11</f>
        <v>40</v>
      </c>
      <c r="I11" s="21">
        <f t="shared" ref="I11:I42" si="1">D11*J11*8</f>
        <v>20</v>
      </c>
      <c r="J11" s="22">
        <v>0.5</v>
      </c>
      <c r="K11" s="21">
        <f t="shared" ref="K11:K42" si="2">D11*L11*8</f>
        <v>10</v>
      </c>
      <c r="L11" s="22">
        <v>0.25</v>
      </c>
      <c r="M11" s="21">
        <f t="shared" ref="M11:M42" si="3">D11*8*N11</f>
        <v>10</v>
      </c>
      <c r="N11" s="22">
        <v>0.25</v>
      </c>
      <c r="O11" s="21">
        <f t="shared" ref="O11:O42" si="4">D11*8*P11</f>
        <v>0</v>
      </c>
      <c r="P11" s="22"/>
      <c r="Q11" s="21">
        <f t="shared" ref="Q11:Q42" si="5">D11*8*R11</f>
        <v>0</v>
      </c>
      <c r="R11" s="22"/>
      <c r="S11" s="21">
        <f t="shared" ref="S11:S42" si="6">D11*8*T11</f>
        <v>0</v>
      </c>
      <c r="T11" s="22"/>
      <c r="U11" s="21">
        <f t="shared" ref="U11:U42" si="7">D11*8*V11</f>
        <v>0</v>
      </c>
      <c r="V11" s="22"/>
      <c r="W11" s="21">
        <f t="shared" ref="W11:W42" si="8">D11*8*X11</f>
        <v>0</v>
      </c>
      <c r="X11" s="22"/>
      <c r="Y11" s="21">
        <f t="shared" ref="Y11:Y42" si="9">D11*8*Z11</f>
        <v>0</v>
      </c>
      <c r="Z11" s="22"/>
      <c r="AA11" s="21">
        <f t="shared" ref="AA11:AA42" si="10">D11*8*AB11</f>
        <v>0</v>
      </c>
      <c r="AB11" s="22"/>
      <c r="AC11" s="23"/>
    </row>
    <row r="12" spans="2:29" ht="21.15" customHeight="1" x14ac:dyDescent="0.25">
      <c r="B12" s="17" t="s">
        <v>35</v>
      </c>
      <c r="C12" s="18" t="s">
        <v>98</v>
      </c>
      <c r="D12" s="17">
        <v>5</v>
      </c>
      <c r="E12" s="19">
        <f t="shared" si="0"/>
        <v>43637</v>
      </c>
      <c r="F12" s="19">
        <f>E12+D12-1+2</f>
        <v>43643</v>
      </c>
      <c r="G12" s="20"/>
      <c r="H12" s="20">
        <f>I12+K12+M12+O12+Q12+S12+U12+W12+Y12+AA12</f>
        <v>40</v>
      </c>
      <c r="I12" s="21">
        <f t="shared" si="1"/>
        <v>20</v>
      </c>
      <c r="J12" s="22">
        <v>0.5</v>
      </c>
      <c r="K12" s="21">
        <f t="shared" si="2"/>
        <v>10</v>
      </c>
      <c r="L12" s="22">
        <v>0.25</v>
      </c>
      <c r="M12" s="21">
        <f t="shared" si="3"/>
        <v>10</v>
      </c>
      <c r="N12" s="22">
        <v>0.25</v>
      </c>
      <c r="O12" s="21">
        <f t="shared" si="4"/>
        <v>0</v>
      </c>
      <c r="P12" s="22"/>
      <c r="Q12" s="21">
        <f t="shared" si="5"/>
        <v>0</v>
      </c>
      <c r="R12" s="22"/>
      <c r="S12" s="21">
        <f t="shared" si="6"/>
        <v>0</v>
      </c>
      <c r="T12" s="22"/>
      <c r="U12" s="21">
        <f t="shared" si="7"/>
        <v>0</v>
      </c>
      <c r="V12" s="22"/>
      <c r="W12" s="21">
        <f t="shared" si="8"/>
        <v>0</v>
      </c>
      <c r="X12" s="22"/>
      <c r="Y12" s="21">
        <f t="shared" si="9"/>
        <v>0</v>
      </c>
      <c r="Z12" s="22"/>
      <c r="AA12" s="21">
        <f t="shared" si="10"/>
        <v>0</v>
      </c>
      <c r="AB12" s="22"/>
      <c r="AC12" s="23"/>
    </row>
    <row r="13" spans="2:29" ht="21.15" customHeight="1" x14ac:dyDescent="0.25">
      <c r="B13" s="17" t="s">
        <v>37</v>
      </c>
      <c r="C13" s="18" t="s">
        <v>38</v>
      </c>
      <c r="D13" s="17">
        <v>5</v>
      </c>
      <c r="E13" s="19">
        <f t="shared" si="0"/>
        <v>43644</v>
      </c>
      <c r="F13" s="19">
        <f>E13+D13-1+2</f>
        <v>43650</v>
      </c>
      <c r="G13" s="20"/>
      <c r="H13" s="20">
        <f>I13+K13+M13+O13+Q13+S13+U13+W13+Y13+AA13</f>
        <v>40</v>
      </c>
      <c r="I13" s="21">
        <f t="shared" si="1"/>
        <v>20</v>
      </c>
      <c r="J13" s="22">
        <v>0.5</v>
      </c>
      <c r="K13" s="21">
        <f t="shared" si="2"/>
        <v>0</v>
      </c>
      <c r="L13" s="22"/>
      <c r="M13" s="21">
        <f t="shared" si="3"/>
        <v>0</v>
      </c>
      <c r="N13" s="22"/>
      <c r="O13" s="21">
        <f t="shared" si="4"/>
        <v>20</v>
      </c>
      <c r="P13" s="22">
        <v>0.5</v>
      </c>
      <c r="Q13" s="21">
        <f t="shared" si="5"/>
        <v>0</v>
      </c>
      <c r="R13" s="22"/>
      <c r="S13" s="21">
        <f t="shared" si="6"/>
        <v>0</v>
      </c>
      <c r="T13" s="22"/>
      <c r="U13" s="21">
        <f t="shared" si="7"/>
        <v>0</v>
      </c>
      <c r="V13" s="22"/>
      <c r="W13" s="21">
        <f t="shared" si="8"/>
        <v>0</v>
      </c>
      <c r="X13" s="22"/>
      <c r="Y13" s="21">
        <f t="shared" si="9"/>
        <v>0</v>
      </c>
      <c r="Z13" s="22"/>
      <c r="AA13" s="21">
        <f t="shared" si="10"/>
        <v>0</v>
      </c>
      <c r="AB13" s="22"/>
      <c r="AC13" s="23"/>
    </row>
    <row r="14" spans="2:29" ht="21.15" customHeight="1" x14ac:dyDescent="0.25">
      <c r="B14" s="17" t="s">
        <v>39</v>
      </c>
      <c r="C14" s="18" t="s">
        <v>40</v>
      </c>
      <c r="D14" s="17">
        <v>3</v>
      </c>
      <c r="E14" s="19">
        <f t="shared" si="0"/>
        <v>43651</v>
      </c>
      <c r="F14" s="19">
        <f>E14+D14-1+2</f>
        <v>43655</v>
      </c>
      <c r="G14" s="20"/>
      <c r="H14" s="20">
        <f>I14+K14+M14+O14+Q14+S14+U14+W14+Y14+AA14</f>
        <v>36</v>
      </c>
      <c r="I14" s="21">
        <f t="shared" si="1"/>
        <v>12</v>
      </c>
      <c r="J14" s="22">
        <v>0.5</v>
      </c>
      <c r="K14" s="21">
        <f t="shared" si="2"/>
        <v>24</v>
      </c>
      <c r="L14" s="22">
        <v>1</v>
      </c>
      <c r="M14" s="21">
        <f t="shared" si="3"/>
        <v>0</v>
      </c>
      <c r="N14" s="22"/>
      <c r="O14" s="21">
        <f t="shared" si="4"/>
        <v>0</v>
      </c>
      <c r="P14" s="22"/>
      <c r="Q14" s="21">
        <f t="shared" si="5"/>
        <v>0</v>
      </c>
      <c r="R14" s="22"/>
      <c r="S14" s="21">
        <f t="shared" si="6"/>
        <v>0</v>
      </c>
      <c r="T14" s="22"/>
      <c r="U14" s="21">
        <f t="shared" si="7"/>
        <v>0</v>
      </c>
      <c r="V14" s="22"/>
      <c r="W14" s="21">
        <f t="shared" si="8"/>
        <v>0</v>
      </c>
      <c r="X14" s="22"/>
      <c r="Y14" s="21">
        <f t="shared" si="9"/>
        <v>0</v>
      </c>
      <c r="Z14" s="22"/>
      <c r="AA14" s="21">
        <f t="shared" si="10"/>
        <v>0</v>
      </c>
      <c r="AB14" s="22"/>
      <c r="AC14" s="24"/>
    </row>
    <row r="15" spans="2:29" ht="21.15" customHeight="1" x14ac:dyDescent="0.25">
      <c r="B15" s="17" t="s">
        <v>41</v>
      </c>
      <c r="C15" s="18" t="s">
        <v>42</v>
      </c>
      <c r="D15" s="17">
        <v>3</v>
      </c>
      <c r="E15" s="19">
        <f t="shared" si="0"/>
        <v>43656</v>
      </c>
      <c r="F15" s="19">
        <f>E15+D15-1</f>
        <v>43658</v>
      </c>
      <c r="G15" s="20"/>
      <c r="H15" s="20">
        <f>$I$15+$K$15+$M$15+$O$15+$Q$15+$S$15+$U$15+$W$15+$Y$15+$AA$15</f>
        <v>36</v>
      </c>
      <c r="I15" s="21">
        <f t="shared" si="1"/>
        <v>12</v>
      </c>
      <c r="J15" s="22">
        <v>0.5</v>
      </c>
      <c r="K15" s="21">
        <f t="shared" si="2"/>
        <v>24</v>
      </c>
      <c r="L15" s="22">
        <v>1</v>
      </c>
      <c r="M15" s="21">
        <f t="shared" si="3"/>
        <v>0</v>
      </c>
      <c r="N15" s="22"/>
      <c r="O15" s="21">
        <f t="shared" si="4"/>
        <v>0</v>
      </c>
      <c r="P15" s="22"/>
      <c r="Q15" s="21">
        <f t="shared" si="5"/>
        <v>0</v>
      </c>
      <c r="R15" s="22"/>
      <c r="S15" s="21">
        <f t="shared" si="6"/>
        <v>0</v>
      </c>
      <c r="T15" s="22"/>
      <c r="U15" s="21">
        <f t="shared" si="7"/>
        <v>0</v>
      </c>
      <c r="V15" s="22"/>
      <c r="W15" s="21">
        <f t="shared" si="8"/>
        <v>0</v>
      </c>
      <c r="X15" s="22"/>
      <c r="Y15" s="21">
        <f t="shared" si="9"/>
        <v>0</v>
      </c>
      <c r="Z15" s="22"/>
      <c r="AA15" s="21">
        <f t="shared" si="10"/>
        <v>0</v>
      </c>
      <c r="AB15" s="22"/>
      <c r="AC15" s="23"/>
    </row>
    <row r="16" spans="2:29" ht="21.15" customHeight="1" x14ac:dyDescent="0.25">
      <c r="B16" s="6" t="s">
        <v>43</v>
      </c>
      <c r="C16" s="25" t="s">
        <v>44</v>
      </c>
      <c r="D16" s="6">
        <v>0</v>
      </c>
      <c r="E16" s="26">
        <f>F15</f>
        <v>43658</v>
      </c>
      <c r="F16" s="26">
        <f>E16</f>
        <v>43658</v>
      </c>
      <c r="G16" s="27" t="s">
        <v>22</v>
      </c>
      <c r="H16" s="259"/>
      <c r="I16" s="259">
        <f t="shared" si="1"/>
        <v>0</v>
      </c>
      <c r="J16" s="259"/>
      <c r="K16" s="259">
        <f t="shared" si="2"/>
        <v>0</v>
      </c>
      <c r="L16" s="259"/>
      <c r="M16" s="259">
        <f t="shared" si="3"/>
        <v>0</v>
      </c>
      <c r="N16" s="259"/>
      <c r="O16" s="259">
        <f t="shared" si="4"/>
        <v>0</v>
      </c>
      <c r="P16" s="259"/>
      <c r="Q16" s="259">
        <f t="shared" si="5"/>
        <v>0</v>
      </c>
      <c r="R16" s="259"/>
      <c r="S16" s="259">
        <f t="shared" si="6"/>
        <v>0</v>
      </c>
      <c r="T16" s="259"/>
      <c r="U16" s="259">
        <f t="shared" si="7"/>
        <v>0</v>
      </c>
      <c r="V16" s="259"/>
      <c r="W16" s="259">
        <f t="shared" si="8"/>
        <v>0</v>
      </c>
      <c r="X16" s="259"/>
      <c r="Y16" s="259">
        <f t="shared" si="9"/>
        <v>0</v>
      </c>
      <c r="Z16" s="259"/>
      <c r="AA16" s="259">
        <f t="shared" si="10"/>
        <v>0</v>
      </c>
      <c r="AB16" s="259"/>
      <c r="AC16" s="28">
        <f>G8</f>
        <v>220</v>
      </c>
    </row>
    <row r="17" spans="2:29" ht="21.15" customHeight="1" x14ac:dyDescent="0.25">
      <c r="B17" s="11" t="s">
        <v>45</v>
      </c>
      <c r="C17" s="12" t="s">
        <v>46</v>
      </c>
      <c r="D17" s="11">
        <f>SUM(D18:D32)</f>
        <v>55</v>
      </c>
      <c r="E17" s="13">
        <f>F16+1+2</f>
        <v>43661</v>
      </c>
      <c r="F17" s="13">
        <f>F33</f>
        <v>43738</v>
      </c>
      <c r="G17" s="14">
        <f>SUM(H18:H33)</f>
        <v>642</v>
      </c>
      <c r="H17" s="29"/>
      <c r="I17" s="29">
        <f t="shared" si="1"/>
        <v>0</v>
      </c>
      <c r="J17" s="15"/>
      <c r="K17" s="29">
        <f t="shared" si="2"/>
        <v>0</v>
      </c>
      <c r="L17" s="15"/>
      <c r="M17" s="29">
        <f t="shared" si="3"/>
        <v>0</v>
      </c>
      <c r="N17" s="15"/>
      <c r="O17" s="29">
        <f t="shared" si="4"/>
        <v>0</v>
      </c>
      <c r="P17" s="15"/>
      <c r="Q17" s="29">
        <f t="shared" si="5"/>
        <v>0</v>
      </c>
      <c r="R17" s="15"/>
      <c r="S17" s="29">
        <f t="shared" si="6"/>
        <v>0</v>
      </c>
      <c r="T17" s="15"/>
      <c r="U17" s="29">
        <f t="shared" si="7"/>
        <v>0</v>
      </c>
      <c r="V17" s="15"/>
      <c r="W17" s="29">
        <f t="shared" si="8"/>
        <v>0</v>
      </c>
      <c r="X17" s="15"/>
      <c r="Y17" s="29">
        <f t="shared" si="9"/>
        <v>0</v>
      </c>
      <c r="Z17" s="15"/>
      <c r="AA17" s="29">
        <f t="shared" si="10"/>
        <v>0</v>
      </c>
      <c r="AB17" s="15"/>
      <c r="AC17" s="16"/>
    </row>
    <row r="18" spans="2:29" ht="21.15" customHeight="1" x14ac:dyDescent="0.25">
      <c r="B18" s="17" t="s">
        <v>47</v>
      </c>
      <c r="C18" s="18" t="s">
        <v>48</v>
      </c>
      <c r="D18" s="17">
        <v>2</v>
      </c>
      <c r="E18" s="19">
        <f>E17</f>
        <v>43661</v>
      </c>
      <c r="F18" s="19">
        <f>E18+D18-1</f>
        <v>43662</v>
      </c>
      <c r="G18" s="20"/>
      <c r="H18" s="20">
        <f>$I18+$K$18+$M$18+$O$18+$Q$18+$S$18+$U$18+$W$18+$Y$18+$AA$18</f>
        <v>8</v>
      </c>
      <c r="I18" s="21">
        <f t="shared" si="1"/>
        <v>8</v>
      </c>
      <c r="J18" s="22">
        <v>0.5</v>
      </c>
      <c r="K18" s="21">
        <f t="shared" si="2"/>
        <v>0</v>
      </c>
      <c r="L18" s="22"/>
      <c r="M18" s="21">
        <f t="shared" si="3"/>
        <v>0</v>
      </c>
      <c r="N18" s="22"/>
      <c r="O18" s="21">
        <f t="shared" si="4"/>
        <v>0</v>
      </c>
      <c r="P18" s="22"/>
      <c r="Q18" s="21">
        <f t="shared" si="5"/>
        <v>0</v>
      </c>
      <c r="R18" s="22"/>
      <c r="S18" s="21">
        <f t="shared" si="6"/>
        <v>0</v>
      </c>
      <c r="T18" s="22"/>
      <c r="U18" s="21">
        <f t="shared" si="7"/>
        <v>0</v>
      </c>
      <c r="V18" s="22"/>
      <c r="W18" s="21">
        <f t="shared" si="8"/>
        <v>0</v>
      </c>
      <c r="X18" s="22"/>
      <c r="Y18" s="21">
        <f t="shared" si="9"/>
        <v>0</v>
      </c>
      <c r="Z18" s="22"/>
      <c r="AA18" s="21">
        <f t="shared" si="10"/>
        <v>0</v>
      </c>
      <c r="AB18" s="22"/>
      <c r="AC18" s="23"/>
    </row>
    <row r="19" spans="2:29" ht="21.15" customHeight="1" x14ac:dyDescent="0.25">
      <c r="B19" s="17" t="s">
        <v>49</v>
      </c>
      <c r="C19" s="18" t="s">
        <v>50</v>
      </c>
      <c r="D19" s="17">
        <v>2</v>
      </c>
      <c r="E19" s="19">
        <f>F18+1</f>
        <v>43663</v>
      </c>
      <c r="F19" s="19">
        <f>E19+D19-1</f>
        <v>43664</v>
      </c>
      <c r="G19" s="20"/>
      <c r="H19" s="20">
        <f>$I19+$K$19+$M$19+$O$19+$Q$19+$S$19+$U$19+$W$19+$Y$19+$AA$19</f>
        <v>8</v>
      </c>
      <c r="I19" s="21">
        <f t="shared" si="1"/>
        <v>8</v>
      </c>
      <c r="J19" s="22">
        <v>0.5</v>
      </c>
      <c r="K19" s="21">
        <f t="shared" si="2"/>
        <v>0</v>
      </c>
      <c r="L19" s="22"/>
      <c r="M19" s="21">
        <f t="shared" si="3"/>
        <v>0</v>
      </c>
      <c r="N19" s="22"/>
      <c r="O19" s="21">
        <f t="shared" si="4"/>
        <v>0</v>
      </c>
      <c r="P19" s="22"/>
      <c r="Q19" s="21">
        <f t="shared" si="5"/>
        <v>0</v>
      </c>
      <c r="R19" s="22"/>
      <c r="S19" s="21">
        <f t="shared" si="6"/>
        <v>0</v>
      </c>
      <c r="T19" s="22"/>
      <c r="U19" s="21">
        <f t="shared" si="7"/>
        <v>0</v>
      </c>
      <c r="V19" s="22"/>
      <c r="W19" s="21">
        <f t="shared" si="8"/>
        <v>0</v>
      </c>
      <c r="X19" s="22"/>
      <c r="Y19" s="21">
        <f t="shared" si="9"/>
        <v>0</v>
      </c>
      <c r="Z19" s="22"/>
      <c r="AA19" s="21">
        <f t="shared" si="10"/>
        <v>0</v>
      </c>
      <c r="AB19" s="22"/>
      <c r="AC19" s="23"/>
    </row>
    <row r="20" spans="2:29" ht="21.15" customHeight="1" x14ac:dyDescent="0.25">
      <c r="B20" s="17" t="s">
        <v>51</v>
      </c>
      <c r="C20" s="18" t="s">
        <v>52</v>
      </c>
      <c r="D20" s="17">
        <v>2</v>
      </c>
      <c r="E20" s="19">
        <f>F19+1</f>
        <v>43665</v>
      </c>
      <c r="F20" s="19">
        <f>E20+D20-1+2</f>
        <v>43668</v>
      </c>
      <c r="G20" s="20"/>
      <c r="H20" s="20">
        <f>$I$20+$K$20+$M$20+$O$20+$Q$20+$S$20+$U$20+$W$20+$Y$20+$AA$20</f>
        <v>8</v>
      </c>
      <c r="I20" s="21">
        <f t="shared" si="1"/>
        <v>8</v>
      </c>
      <c r="J20" s="22">
        <v>0.5</v>
      </c>
      <c r="K20" s="21">
        <f t="shared" si="2"/>
        <v>0</v>
      </c>
      <c r="L20" s="22"/>
      <c r="M20" s="21">
        <f t="shared" si="3"/>
        <v>0</v>
      </c>
      <c r="N20" s="22"/>
      <c r="O20" s="21">
        <f t="shared" si="4"/>
        <v>0</v>
      </c>
      <c r="P20" s="22"/>
      <c r="Q20" s="21">
        <f t="shared" si="5"/>
        <v>0</v>
      </c>
      <c r="R20" s="22"/>
      <c r="S20" s="21">
        <f t="shared" si="6"/>
        <v>0</v>
      </c>
      <c r="T20" s="22"/>
      <c r="U20" s="21">
        <f t="shared" si="7"/>
        <v>0</v>
      </c>
      <c r="V20" s="22"/>
      <c r="W20" s="21">
        <f t="shared" si="8"/>
        <v>0</v>
      </c>
      <c r="X20" s="22"/>
      <c r="Y20" s="21">
        <f t="shared" si="9"/>
        <v>0</v>
      </c>
      <c r="Z20" s="22"/>
      <c r="AA20" s="21">
        <f t="shared" si="10"/>
        <v>0</v>
      </c>
      <c r="AB20" s="22"/>
      <c r="AC20" s="23"/>
    </row>
    <row r="21" spans="2:29" ht="21.15" customHeight="1" x14ac:dyDescent="0.25">
      <c r="B21" s="17" t="s">
        <v>53</v>
      </c>
      <c r="C21" s="18" t="s">
        <v>54</v>
      </c>
      <c r="D21" s="17">
        <v>2</v>
      </c>
      <c r="E21" s="19">
        <f>F20+1</f>
        <v>43669</v>
      </c>
      <c r="F21" s="19">
        <f>E21+D21-1</f>
        <v>43670</v>
      </c>
      <c r="G21" s="20"/>
      <c r="H21" s="20">
        <f>$I$21+$K$21+$M$21+$O$21+$Q$21+$S$21+$U$21+$W$21+$Y$21+$AA$21</f>
        <v>24</v>
      </c>
      <c r="I21" s="21">
        <f t="shared" si="1"/>
        <v>8</v>
      </c>
      <c r="J21" s="22">
        <v>0.5</v>
      </c>
      <c r="K21" s="21">
        <f t="shared" si="2"/>
        <v>0</v>
      </c>
      <c r="L21" s="22"/>
      <c r="M21" s="21">
        <f t="shared" si="3"/>
        <v>16</v>
      </c>
      <c r="N21" s="22">
        <v>1</v>
      </c>
      <c r="O21" s="21">
        <f t="shared" si="4"/>
        <v>0</v>
      </c>
      <c r="P21" s="22"/>
      <c r="Q21" s="21">
        <f t="shared" si="5"/>
        <v>0</v>
      </c>
      <c r="R21" s="22"/>
      <c r="S21" s="21">
        <f t="shared" si="6"/>
        <v>0</v>
      </c>
      <c r="T21" s="22"/>
      <c r="U21" s="21">
        <f t="shared" si="7"/>
        <v>0</v>
      </c>
      <c r="V21" s="22"/>
      <c r="W21" s="21">
        <f t="shared" si="8"/>
        <v>0</v>
      </c>
      <c r="X21" s="22"/>
      <c r="Y21" s="21">
        <f t="shared" si="9"/>
        <v>0</v>
      </c>
      <c r="Z21" s="22"/>
      <c r="AA21" s="21">
        <f t="shared" si="10"/>
        <v>0</v>
      </c>
      <c r="AB21" s="22"/>
      <c r="AC21" s="23"/>
    </row>
    <row r="22" spans="2:29" ht="21.15" customHeight="1" x14ac:dyDescent="0.25">
      <c r="B22" s="17" t="s">
        <v>55</v>
      </c>
      <c r="C22" s="18" t="s">
        <v>56</v>
      </c>
      <c r="D22" s="17">
        <v>2</v>
      </c>
      <c r="E22" s="19">
        <f>F21+1</f>
        <v>43671</v>
      </c>
      <c r="F22" s="19">
        <f>E22+D22-1</f>
        <v>43672</v>
      </c>
      <c r="G22" s="20"/>
      <c r="H22" s="20">
        <f>$I$22+$K$22+$M$22+$O$22+$Q$22+$S$22+$U$22+$W$22+$Y$22+$AA$22</f>
        <v>32</v>
      </c>
      <c r="I22" s="21">
        <f t="shared" si="1"/>
        <v>4</v>
      </c>
      <c r="J22" s="22">
        <v>0.25</v>
      </c>
      <c r="K22" s="21">
        <f t="shared" si="2"/>
        <v>4</v>
      </c>
      <c r="L22" s="22">
        <v>0.25</v>
      </c>
      <c r="M22" s="21">
        <f t="shared" si="3"/>
        <v>16</v>
      </c>
      <c r="N22" s="22">
        <v>1</v>
      </c>
      <c r="O22" s="21">
        <f t="shared" si="4"/>
        <v>8</v>
      </c>
      <c r="P22" s="22">
        <v>0.5</v>
      </c>
      <c r="Q22" s="21">
        <f t="shared" si="5"/>
        <v>0</v>
      </c>
      <c r="R22" s="22"/>
      <c r="S22" s="21">
        <f t="shared" si="6"/>
        <v>0</v>
      </c>
      <c r="T22" s="22"/>
      <c r="U22" s="21">
        <f t="shared" si="7"/>
        <v>0</v>
      </c>
      <c r="V22" s="22"/>
      <c r="W22" s="21">
        <f t="shared" si="8"/>
        <v>0</v>
      </c>
      <c r="X22" s="22"/>
      <c r="Y22" s="21">
        <f t="shared" si="9"/>
        <v>0</v>
      </c>
      <c r="Z22" s="22"/>
      <c r="AA22" s="21">
        <f t="shared" si="10"/>
        <v>0</v>
      </c>
      <c r="AB22" s="22"/>
      <c r="AC22" s="23"/>
    </row>
    <row r="23" spans="2:29" ht="21.15" customHeight="1" x14ac:dyDescent="0.25">
      <c r="B23" s="17" t="s">
        <v>57</v>
      </c>
      <c r="C23" s="18" t="s">
        <v>58</v>
      </c>
      <c r="D23" s="17">
        <v>3</v>
      </c>
      <c r="E23" s="19">
        <f>F22+1+2</f>
        <v>43675</v>
      </c>
      <c r="F23" s="19">
        <f>E23+D23-1</f>
        <v>43677</v>
      </c>
      <c r="G23" s="20"/>
      <c r="H23" s="20">
        <f>$I$23+$K$23+$M$23+$O$23+$Q$23+$S$23+$U$23+$W$23+$Y$23+$AA$23</f>
        <v>36</v>
      </c>
      <c r="I23" s="21">
        <f t="shared" si="1"/>
        <v>6</v>
      </c>
      <c r="J23" s="22">
        <v>0.25</v>
      </c>
      <c r="K23" s="21">
        <f t="shared" si="2"/>
        <v>0</v>
      </c>
      <c r="L23" s="22"/>
      <c r="M23" s="21">
        <f t="shared" si="3"/>
        <v>24</v>
      </c>
      <c r="N23" s="22">
        <v>1</v>
      </c>
      <c r="O23" s="21">
        <f t="shared" si="4"/>
        <v>6</v>
      </c>
      <c r="P23" s="22">
        <v>0.25</v>
      </c>
      <c r="Q23" s="21">
        <f t="shared" si="5"/>
        <v>0</v>
      </c>
      <c r="R23" s="22"/>
      <c r="S23" s="21">
        <f t="shared" si="6"/>
        <v>0</v>
      </c>
      <c r="T23" s="22"/>
      <c r="U23" s="21">
        <f t="shared" si="7"/>
        <v>0</v>
      </c>
      <c r="V23" s="22"/>
      <c r="W23" s="21">
        <f t="shared" si="8"/>
        <v>0</v>
      </c>
      <c r="X23" s="22"/>
      <c r="Y23" s="21">
        <f t="shared" si="9"/>
        <v>0</v>
      </c>
      <c r="Z23" s="22"/>
      <c r="AA23" s="21">
        <f t="shared" si="10"/>
        <v>0</v>
      </c>
      <c r="AB23" s="22"/>
      <c r="AC23" s="23"/>
    </row>
    <row r="24" spans="2:29" ht="21.15" customHeight="1" x14ac:dyDescent="0.25">
      <c r="B24" s="17" t="s">
        <v>59</v>
      </c>
      <c r="C24" s="18" t="s">
        <v>60</v>
      </c>
      <c r="D24" s="17">
        <v>2</v>
      </c>
      <c r="E24" s="19">
        <f>F23+1</f>
        <v>43678</v>
      </c>
      <c r="F24" s="19">
        <f>E24+D24-1</f>
        <v>43679</v>
      </c>
      <c r="G24" s="20"/>
      <c r="H24" s="20">
        <f>$I$24+$K$24+$M$24+$O$24+$Q$24+$S$24+$U$24+$W$24+$Y$24+$AA$24</f>
        <v>24</v>
      </c>
      <c r="I24" s="21">
        <f t="shared" si="1"/>
        <v>4</v>
      </c>
      <c r="J24" s="22">
        <v>0.25</v>
      </c>
      <c r="K24" s="21">
        <f t="shared" si="2"/>
        <v>4</v>
      </c>
      <c r="L24" s="22">
        <v>0.25</v>
      </c>
      <c r="M24" s="21">
        <f t="shared" si="3"/>
        <v>8</v>
      </c>
      <c r="N24" s="22">
        <v>0.5</v>
      </c>
      <c r="O24" s="21">
        <f t="shared" si="4"/>
        <v>8</v>
      </c>
      <c r="P24" s="22">
        <v>0.5</v>
      </c>
      <c r="Q24" s="21">
        <f t="shared" si="5"/>
        <v>0</v>
      </c>
      <c r="R24" s="22"/>
      <c r="S24" s="21">
        <f t="shared" si="6"/>
        <v>0</v>
      </c>
      <c r="T24" s="22"/>
      <c r="U24" s="21">
        <f t="shared" si="7"/>
        <v>0</v>
      </c>
      <c r="V24" s="22"/>
      <c r="W24" s="21">
        <f t="shared" si="8"/>
        <v>0</v>
      </c>
      <c r="X24" s="22"/>
      <c r="Y24" s="21">
        <f t="shared" si="9"/>
        <v>0</v>
      </c>
      <c r="Z24" s="22"/>
      <c r="AA24" s="21">
        <f t="shared" si="10"/>
        <v>0</v>
      </c>
      <c r="AB24" s="22"/>
      <c r="AC24" s="23"/>
    </row>
    <row r="25" spans="2:29" ht="21.15" customHeight="1" x14ac:dyDescent="0.25">
      <c r="B25" s="17" t="s">
        <v>61</v>
      </c>
      <c r="C25" s="18" t="s">
        <v>62</v>
      </c>
      <c r="D25" s="17">
        <v>3</v>
      </c>
      <c r="E25" s="19">
        <f>F24+1+2</f>
        <v>43682</v>
      </c>
      <c r="F25" s="19">
        <f>E25+D25-1</f>
        <v>43684</v>
      </c>
      <c r="G25" s="20"/>
      <c r="H25" s="20">
        <f>$I$25+$K$25+$M$25+$O$25+$Q$25+$S$25+$U$25+$W$25+$Y$25+$AA$25</f>
        <v>48</v>
      </c>
      <c r="I25" s="21">
        <f t="shared" si="1"/>
        <v>6</v>
      </c>
      <c r="J25" s="22">
        <v>0.25</v>
      </c>
      <c r="K25" s="21">
        <f t="shared" si="2"/>
        <v>6</v>
      </c>
      <c r="L25" s="22">
        <v>0.25</v>
      </c>
      <c r="M25" s="21">
        <f t="shared" si="3"/>
        <v>24</v>
      </c>
      <c r="N25" s="22">
        <v>1</v>
      </c>
      <c r="O25" s="21">
        <f t="shared" si="4"/>
        <v>12</v>
      </c>
      <c r="P25" s="22">
        <v>0.5</v>
      </c>
      <c r="Q25" s="21">
        <f t="shared" si="5"/>
        <v>0</v>
      </c>
      <c r="R25" s="22"/>
      <c r="S25" s="21">
        <f t="shared" si="6"/>
        <v>0</v>
      </c>
      <c r="T25" s="22"/>
      <c r="U25" s="21">
        <f t="shared" si="7"/>
        <v>0</v>
      </c>
      <c r="V25" s="22"/>
      <c r="W25" s="21">
        <f t="shared" si="8"/>
        <v>0</v>
      </c>
      <c r="X25" s="22"/>
      <c r="Y25" s="21">
        <f t="shared" si="9"/>
        <v>0</v>
      </c>
      <c r="Z25" s="22"/>
      <c r="AA25" s="21">
        <f t="shared" si="10"/>
        <v>0</v>
      </c>
      <c r="AB25" s="22"/>
      <c r="AC25" s="23"/>
    </row>
    <row r="26" spans="2:29" ht="21.15" customHeight="1" x14ac:dyDescent="0.25">
      <c r="B26" s="17" t="s">
        <v>63</v>
      </c>
      <c r="C26" s="18" t="s">
        <v>64</v>
      </c>
      <c r="D26" s="17">
        <v>5</v>
      </c>
      <c r="E26" s="19">
        <f>F25+1</f>
        <v>43685</v>
      </c>
      <c r="F26" s="19">
        <f>E26+D26-1+2</f>
        <v>43691</v>
      </c>
      <c r="G26" s="20"/>
      <c r="H26" s="20">
        <f>$I$26+$K$26+$M$26+$O$26+$Q$26+$S$26+$U$26+$W$26+$Y$26+$AA$26</f>
        <v>70</v>
      </c>
      <c r="I26" s="21">
        <f t="shared" si="1"/>
        <v>10</v>
      </c>
      <c r="J26" s="22">
        <v>0.25</v>
      </c>
      <c r="K26" s="21">
        <f t="shared" si="2"/>
        <v>20</v>
      </c>
      <c r="L26" s="22">
        <v>0.5</v>
      </c>
      <c r="M26" s="21">
        <f t="shared" si="3"/>
        <v>0</v>
      </c>
      <c r="N26" s="22"/>
      <c r="O26" s="21">
        <f t="shared" si="4"/>
        <v>40</v>
      </c>
      <c r="P26" s="22">
        <v>1</v>
      </c>
      <c r="Q26" s="21">
        <f t="shared" si="5"/>
        <v>0</v>
      </c>
      <c r="R26" s="22"/>
      <c r="S26" s="21">
        <f t="shared" si="6"/>
        <v>0</v>
      </c>
      <c r="T26" s="22"/>
      <c r="U26" s="21">
        <f t="shared" si="7"/>
        <v>0</v>
      </c>
      <c r="V26" s="22"/>
      <c r="W26" s="21">
        <f t="shared" si="8"/>
        <v>0</v>
      </c>
      <c r="X26" s="22"/>
      <c r="Y26" s="21">
        <f t="shared" si="9"/>
        <v>0</v>
      </c>
      <c r="Z26" s="22"/>
      <c r="AA26" s="21">
        <f t="shared" si="10"/>
        <v>0</v>
      </c>
      <c r="AB26" s="22"/>
      <c r="AC26" s="23"/>
    </row>
    <row r="27" spans="2:29" ht="21.15" customHeight="1" x14ac:dyDescent="0.25">
      <c r="B27" s="17" t="s">
        <v>65</v>
      </c>
      <c r="C27" s="18" t="s">
        <v>66</v>
      </c>
      <c r="D27" s="17">
        <v>11</v>
      </c>
      <c r="E27" s="19">
        <f>F26+1+1</f>
        <v>43693</v>
      </c>
      <c r="F27" s="19">
        <f>E27+D27-1+2+2</f>
        <v>43707</v>
      </c>
      <c r="G27" s="20"/>
      <c r="H27" s="20">
        <f>$I$27+$K$27+$M$27+$O$27+$Q$27+$S$27+$U$27+$W$27+$Y$27+$AA$27</f>
        <v>132</v>
      </c>
      <c r="I27" s="21">
        <f t="shared" si="1"/>
        <v>44</v>
      </c>
      <c r="J27" s="22">
        <v>0.5</v>
      </c>
      <c r="K27" s="21">
        <f t="shared" si="2"/>
        <v>0</v>
      </c>
      <c r="L27" s="22"/>
      <c r="M27" s="21">
        <f t="shared" si="3"/>
        <v>0</v>
      </c>
      <c r="N27" s="22"/>
      <c r="O27" s="21">
        <f t="shared" si="4"/>
        <v>0</v>
      </c>
      <c r="P27" s="22"/>
      <c r="Q27" s="21">
        <f t="shared" si="5"/>
        <v>88</v>
      </c>
      <c r="R27" s="22">
        <v>1</v>
      </c>
      <c r="S27" s="21">
        <f t="shared" si="6"/>
        <v>0</v>
      </c>
      <c r="T27" s="22"/>
      <c r="U27" s="21">
        <f t="shared" si="7"/>
        <v>0</v>
      </c>
      <c r="V27" s="22"/>
      <c r="W27" s="21">
        <f t="shared" si="8"/>
        <v>0</v>
      </c>
      <c r="X27" s="22"/>
      <c r="Y27" s="21">
        <f t="shared" si="9"/>
        <v>0</v>
      </c>
      <c r="Z27" s="22"/>
      <c r="AA27" s="21">
        <f t="shared" si="10"/>
        <v>0</v>
      </c>
      <c r="AB27" s="22"/>
      <c r="AC27" s="23"/>
    </row>
    <row r="28" spans="2:29" ht="21.15" customHeight="1" x14ac:dyDescent="0.25">
      <c r="B28" s="17" t="s">
        <v>67</v>
      </c>
      <c r="C28" s="18" t="s">
        <v>68</v>
      </c>
      <c r="D28" s="17">
        <v>2</v>
      </c>
      <c r="E28" s="19">
        <f>F27+1+2</f>
        <v>43710</v>
      </c>
      <c r="F28" s="19">
        <f>E28+D28-1</f>
        <v>43711</v>
      </c>
      <c r="G28" s="20"/>
      <c r="H28" s="20">
        <f>$I$28+$K$28+$M$28+$O$28+$Q$28+$S$28+$U$28+$W$28+$Y$28+$AA$28</f>
        <v>24</v>
      </c>
      <c r="I28" s="21">
        <f t="shared" si="1"/>
        <v>8</v>
      </c>
      <c r="J28" s="22">
        <v>0.5</v>
      </c>
      <c r="K28" s="21">
        <f t="shared" si="2"/>
        <v>0</v>
      </c>
      <c r="L28" s="22"/>
      <c r="M28" s="21">
        <f t="shared" si="3"/>
        <v>0</v>
      </c>
      <c r="N28" s="22"/>
      <c r="O28" s="21">
        <f t="shared" si="4"/>
        <v>0</v>
      </c>
      <c r="P28" s="22"/>
      <c r="Q28" s="21">
        <f t="shared" si="5"/>
        <v>16</v>
      </c>
      <c r="R28" s="22">
        <v>1</v>
      </c>
      <c r="S28" s="21">
        <f t="shared" si="6"/>
        <v>0</v>
      </c>
      <c r="T28" s="22"/>
      <c r="U28" s="21">
        <f t="shared" si="7"/>
        <v>0</v>
      </c>
      <c r="V28" s="22"/>
      <c r="W28" s="21">
        <f t="shared" si="8"/>
        <v>0</v>
      </c>
      <c r="X28" s="22"/>
      <c r="Y28" s="21">
        <f t="shared" si="9"/>
        <v>0</v>
      </c>
      <c r="Z28" s="22"/>
      <c r="AA28" s="21">
        <f t="shared" si="10"/>
        <v>0</v>
      </c>
      <c r="AB28" s="22"/>
      <c r="AC28" s="23"/>
    </row>
    <row r="29" spans="2:29" ht="21.15" customHeight="1" x14ac:dyDescent="0.25">
      <c r="B29" s="17" t="s">
        <v>69</v>
      </c>
      <c r="C29" s="18" t="s">
        <v>70</v>
      </c>
      <c r="D29" s="17">
        <v>5</v>
      </c>
      <c r="E29" s="19">
        <f>F28+1</f>
        <v>43712</v>
      </c>
      <c r="F29" s="19">
        <f>E29+D29-1+2</f>
        <v>43718</v>
      </c>
      <c r="G29" s="20"/>
      <c r="H29" s="20">
        <f>$I$29+$K$29+$M$29+$O$29+$Q$29+$S$29+$U$29+$W$29+$Y$29+$AA$29</f>
        <v>60</v>
      </c>
      <c r="I29" s="21">
        <f t="shared" si="1"/>
        <v>20</v>
      </c>
      <c r="J29" s="22">
        <v>0.5</v>
      </c>
      <c r="K29" s="21">
        <f t="shared" si="2"/>
        <v>0</v>
      </c>
      <c r="L29" s="22"/>
      <c r="M29" s="21">
        <f t="shared" si="3"/>
        <v>0</v>
      </c>
      <c r="N29" s="22"/>
      <c r="O29" s="21">
        <f t="shared" si="4"/>
        <v>0</v>
      </c>
      <c r="P29" s="22"/>
      <c r="Q29" s="21">
        <f t="shared" si="5"/>
        <v>40</v>
      </c>
      <c r="R29" s="22">
        <v>1</v>
      </c>
      <c r="S29" s="21">
        <f t="shared" si="6"/>
        <v>0</v>
      </c>
      <c r="T29" s="22"/>
      <c r="U29" s="21">
        <f t="shared" si="7"/>
        <v>0</v>
      </c>
      <c r="V29" s="22"/>
      <c r="W29" s="21">
        <f t="shared" si="8"/>
        <v>0</v>
      </c>
      <c r="X29" s="22"/>
      <c r="Y29" s="21">
        <f t="shared" si="9"/>
        <v>0</v>
      </c>
      <c r="Z29" s="22"/>
      <c r="AA29" s="21">
        <f t="shared" si="10"/>
        <v>0</v>
      </c>
      <c r="AB29" s="22"/>
      <c r="AC29" s="23"/>
    </row>
    <row r="30" spans="2:29" ht="21.15" customHeight="1" x14ac:dyDescent="0.25">
      <c r="B30" s="17" t="s">
        <v>71</v>
      </c>
      <c r="C30" s="18" t="s">
        <v>72</v>
      </c>
      <c r="D30" s="17">
        <v>5</v>
      </c>
      <c r="E30" s="19">
        <f>F29+1</f>
        <v>43719</v>
      </c>
      <c r="F30" s="19">
        <f>E30+D30-1+2</f>
        <v>43725</v>
      </c>
      <c r="G30" s="20"/>
      <c r="H30" s="20">
        <f>$I$30+$K$30+$M$30+$O$30+$Q$30+$S$30+$U$30+$W$30+$Y$30+$AA$30</f>
        <v>60</v>
      </c>
      <c r="I30" s="21">
        <f t="shared" si="1"/>
        <v>20</v>
      </c>
      <c r="J30" s="22">
        <v>0.5</v>
      </c>
      <c r="K30" s="21">
        <f t="shared" si="2"/>
        <v>0</v>
      </c>
      <c r="L30" s="22"/>
      <c r="M30" s="21">
        <f t="shared" si="3"/>
        <v>20</v>
      </c>
      <c r="N30" s="22">
        <v>0.5</v>
      </c>
      <c r="O30" s="21">
        <f t="shared" si="4"/>
        <v>0</v>
      </c>
      <c r="P30" s="22"/>
      <c r="Q30" s="21">
        <f t="shared" si="5"/>
        <v>20</v>
      </c>
      <c r="R30" s="22">
        <v>0.5</v>
      </c>
      <c r="S30" s="21">
        <f t="shared" si="6"/>
        <v>0</v>
      </c>
      <c r="T30" s="22"/>
      <c r="U30" s="21">
        <f t="shared" si="7"/>
        <v>0</v>
      </c>
      <c r="V30" s="22"/>
      <c r="W30" s="21">
        <f t="shared" si="8"/>
        <v>0</v>
      </c>
      <c r="X30" s="22"/>
      <c r="Y30" s="21">
        <f t="shared" si="9"/>
        <v>0</v>
      </c>
      <c r="Z30" s="22"/>
      <c r="AA30" s="21">
        <f t="shared" si="10"/>
        <v>0</v>
      </c>
      <c r="AB30" s="22"/>
      <c r="AC30" s="23"/>
    </row>
    <row r="31" spans="2:29" ht="21.15" customHeight="1" x14ac:dyDescent="0.25">
      <c r="B31" s="17" t="s">
        <v>73</v>
      </c>
      <c r="C31" s="18" t="s">
        <v>74</v>
      </c>
      <c r="D31" s="17">
        <v>5</v>
      </c>
      <c r="E31" s="19">
        <f>F30+1</f>
        <v>43726</v>
      </c>
      <c r="F31" s="19">
        <f>E31+D31-1+2</f>
        <v>43732</v>
      </c>
      <c r="G31" s="20"/>
      <c r="H31" s="20">
        <f>$I$31+$K$31+$M$31+$O$31+$Q$31+$S$31+$U$31+$W$31+$Y$31+$AA$31</f>
        <v>60</v>
      </c>
      <c r="I31" s="21">
        <f t="shared" si="1"/>
        <v>10</v>
      </c>
      <c r="J31" s="22">
        <v>0.25</v>
      </c>
      <c r="K31" s="21">
        <f t="shared" si="2"/>
        <v>10</v>
      </c>
      <c r="L31" s="22">
        <v>0.25</v>
      </c>
      <c r="M31" s="21">
        <f t="shared" si="3"/>
        <v>0</v>
      </c>
      <c r="N31" s="22"/>
      <c r="O31" s="21">
        <f t="shared" si="4"/>
        <v>0</v>
      </c>
      <c r="P31" s="22"/>
      <c r="Q31" s="21">
        <f t="shared" si="5"/>
        <v>20</v>
      </c>
      <c r="R31" s="22">
        <v>0.5</v>
      </c>
      <c r="S31" s="21">
        <f t="shared" si="6"/>
        <v>20</v>
      </c>
      <c r="T31" s="22">
        <v>0.5</v>
      </c>
      <c r="U31" s="21">
        <f t="shared" si="7"/>
        <v>0</v>
      </c>
      <c r="V31" s="22"/>
      <c r="W31" s="21">
        <f t="shared" si="8"/>
        <v>0</v>
      </c>
      <c r="X31" s="22"/>
      <c r="Y31" s="21">
        <f t="shared" si="9"/>
        <v>0</v>
      </c>
      <c r="Z31" s="22"/>
      <c r="AA31" s="21">
        <f t="shared" si="10"/>
        <v>0</v>
      </c>
      <c r="AB31" s="22"/>
      <c r="AC31" s="23"/>
    </row>
    <row r="32" spans="2:29" ht="21.15" customHeight="1" x14ac:dyDescent="0.25">
      <c r="B32" s="17" t="s">
        <v>75</v>
      </c>
      <c r="C32" s="18" t="s">
        <v>76</v>
      </c>
      <c r="D32" s="17">
        <v>4</v>
      </c>
      <c r="E32" s="19">
        <f>F31+1</f>
        <v>43733</v>
      </c>
      <c r="F32" s="19">
        <f>E32+D32-1+2</f>
        <v>43738</v>
      </c>
      <c r="G32" s="20"/>
      <c r="H32" s="20">
        <f>$I$32+$K$32+$M$32+$O$32+$Q$32+$S$32+$U$32+$W$32+$Y$32+$AA$32</f>
        <v>48</v>
      </c>
      <c r="I32" s="21">
        <f t="shared" si="1"/>
        <v>8</v>
      </c>
      <c r="J32" s="22">
        <v>0.25</v>
      </c>
      <c r="K32" s="21">
        <f t="shared" si="2"/>
        <v>8</v>
      </c>
      <c r="L32" s="22">
        <v>0.25</v>
      </c>
      <c r="M32" s="21">
        <f t="shared" si="3"/>
        <v>0</v>
      </c>
      <c r="N32" s="22"/>
      <c r="O32" s="21">
        <f t="shared" si="4"/>
        <v>0</v>
      </c>
      <c r="P32" s="22"/>
      <c r="Q32" s="21">
        <f t="shared" si="5"/>
        <v>16</v>
      </c>
      <c r="R32" s="22">
        <v>0.5</v>
      </c>
      <c r="S32" s="21">
        <f t="shared" si="6"/>
        <v>16</v>
      </c>
      <c r="T32" s="22">
        <v>0.5</v>
      </c>
      <c r="U32" s="21">
        <f t="shared" si="7"/>
        <v>0</v>
      </c>
      <c r="V32" s="22"/>
      <c r="W32" s="21">
        <f t="shared" si="8"/>
        <v>0</v>
      </c>
      <c r="X32" s="22"/>
      <c r="Y32" s="21">
        <f t="shared" si="9"/>
        <v>0</v>
      </c>
      <c r="Z32" s="22"/>
      <c r="AA32" s="21">
        <f t="shared" si="10"/>
        <v>0</v>
      </c>
      <c r="AB32" s="22"/>
      <c r="AC32" s="23"/>
    </row>
    <row r="33" spans="2:29" ht="21.15" customHeight="1" x14ac:dyDescent="0.25">
      <c r="B33" s="6" t="s">
        <v>75</v>
      </c>
      <c r="C33" s="25" t="s">
        <v>77</v>
      </c>
      <c r="D33" s="6">
        <v>0</v>
      </c>
      <c r="E33" s="26">
        <f>F32</f>
        <v>43738</v>
      </c>
      <c r="F33" s="26">
        <f>E33</f>
        <v>43738</v>
      </c>
      <c r="G33" s="30" t="s">
        <v>78</v>
      </c>
      <c r="H33" s="260"/>
      <c r="I33" s="260">
        <f t="shared" si="1"/>
        <v>0</v>
      </c>
      <c r="J33" s="260"/>
      <c r="K33" s="260">
        <f t="shared" si="2"/>
        <v>0</v>
      </c>
      <c r="L33" s="260"/>
      <c r="M33" s="260">
        <f t="shared" si="3"/>
        <v>0</v>
      </c>
      <c r="N33" s="260"/>
      <c r="O33" s="260">
        <f t="shared" si="4"/>
        <v>0</v>
      </c>
      <c r="P33" s="260"/>
      <c r="Q33" s="260">
        <f t="shared" si="5"/>
        <v>0</v>
      </c>
      <c r="R33" s="260"/>
      <c r="S33" s="260">
        <f t="shared" si="6"/>
        <v>0</v>
      </c>
      <c r="T33" s="260"/>
      <c r="U33" s="260">
        <f t="shared" si="7"/>
        <v>0</v>
      </c>
      <c r="V33" s="260"/>
      <c r="W33" s="260">
        <f t="shared" si="8"/>
        <v>0</v>
      </c>
      <c r="X33" s="260"/>
      <c r="Y33" s="260">
        <f t="shared" si="9"/>
        <v>0</v>
      </c>
      <c r="Z33" s="260"/>
      <c r="AA33" s="260">
        <f t="shared" si="10"/>
        <v>0</v>
      </c>
      <c r="AB33" s="260"/>
      <c r="AC33" s="28">
        <f>AC16+G17</f>
        <v>862</v>
      </c>
    </row>
    <row r="34" spans="2:29" ht="21.15" customHeight="1" x14ac:dyDescent="0.25">
      <c r="B34" s="11" t="s">
        <v>99</v>
      </c>
      <c r="C34" s="12" t="s">
        <v>100</v>
      </c>
      <c r="D34" s="11">
        <f>SUM(D35:D49)</f>
        <v>70</v>
      </c>
      <c r="E34" s="13">
        <v>43739</v>
      </c>
      <c r="F34" s="13">
        <f>F50</f>
        <v>43769</v>
      </c>
      <c r="G34" s="14">
        <f>SUM(H35:H50)</f>
        <v>1506</v>
      </c>
      <c r="H34" s="29"/>
      <c r="I34" s="29">
        <f t="shared" si="1"/>
        <v>0</v>
      </c>
      <c r="J34" s="15"/>
      <c r="K34" s="29">
        <f t="shared" si="2"/>
        <v>0</v>
      </c>
      <c r="L34" s="15"/>
      <c r="M34" s="29">
        <f t="shared" si="3"/>
        <v>0</v>
      </c>
      <c r="N34" s="15"/>
      <c r="O34" s="29">
        <f t="shared" si="4"/>
        <v>0</v>
      </c>
      <c r="P34" s="15"/>
      <c r="Q34" s="29">
        <f t="shared" si="5"/>
        <v>0</v>
      </c>
      <c r="R34" s="15"/>
      <c r="S34" s="29">
        <f t="shared" si="6"/>
        <v>0</v>
      </c>
      <c r="T34" s="15"/>
      <c r="U34" s="29">
        <f t="shared" si="7"/>
        <v>0</v>
      </c>
      <c r="V34" s="15"/>
      <c r="W34" s="29">
        <f t="shared" si="8"/>
        <v>0</v>
      </c>
      <c r="X34" s="15"/>
      <c r="Y34" s="29">
        <f t="shared" si="9"/>
        <v>0</v>
      </c>
      <c r="Z34" s="15"/>
      <c r="AA34" s="29">
        <f t="shared" si="10"/>
        <v>0</v>
      </c>
      <c r="AB34" s="15"/>
      <c r="AC34" s="16"/>
    </row>
    <row r="35" spans="2:29" ht="21.15" customHeight="1" x14ac:dyDescent="0.25">
      <c r="B35" s="17" t="s">
        <v>101</v>
      </c>
      <c r="C35" s="18" t="s">
        <v>102</v>
      </c>
      <c r="D35" s="17">
        <v>2</v>
      </c>
      <c r="E35" s="19">
        <f>E34</f>
        <v>43739</v>
      </c>
      <c r="F35" s="19">
        <f t="shared" ref="F35:F40" si="11">D35+E35-1</f>
        <v>43740</v>
      </c>
      <c r="G35" s="20"/>
      <c r="H35" s="20">
        <f>$I$35+$K$35+$M$35+$O$35+$Q$35+$S$35+$U$35+$W$35+$Y$35+$AA$35</f>
        <v>32</v>
      </c>
      <c r="I35" s="21">
        <f t="shared" si="1"/>
        <v>0</v>
      </c>
      <c r="J35" s="22"/>
      <c r="K35" s="21">
        <f t="shared" si="2"/>
        <v>16</v>
      </c>
      <c r="L35" s="22">
        <v>1</v>
      </c>
      <c r="M35" s="21">
        <f t="shared" si="3"/>
        <v>0</v>
      </c>
      <c r="N35" s="22"/>
      <c r="O35" s="21">
        <f t="shared" si="4"/>
        <v>16</v>
      </c>
      <c r="P35" s="22">
        <v>1</v>
      </c>
      <c r="Q35" s="21">
        <f t="shared" si="5"/>
        <v>0</v>
      </c>
      <c r="R35" s="22"/>
      <c r="S35" s="21">
        <f t="shared" si="6"/>
        <v>0</v>
      </c>
      <c r="T35" s="22"/>
      <c r="U35" s="21">
        <f t="shared" si="7"/>
        <v>0</v>
      </c>
      <c r="V35" s="22"/>
      <c r="W35" s="21">
        <f t="shared" si="8"/>
        <v>0</v>
      </c>
      <c r="X35" s="22"/>
      <c r="Y35" s="21">
        <f t="shared" si="9"/>
        <v>0</v>
      </c>
      <c r="Z35" s="22"/>
      <c r="AA35" s="21">
        <f t="shared" si="10"/>
        <v>0</v>
      </c>
      <c r="AB35" s="22"/>
      <c r="AC35" s="23"/>
    </row>
    <row r="36" spans="2:29" ht="21.15" customHeight="1" x14ac:dyDescent="0.25">
      <c r="B36" s="17" t="s">
        <v>103</v>
      </c>
      <c r="C36" s="18" t="s">
        <v>104</v>
      </c>
      <c r="D36" s="17">
        <v>2</v>
      </c>
      <c r="E36" s="19">
        <f>F35+1</f>
        <v>43741</v>
      </c>
      <c r="F36" s="19">
        <f t="shared" si="11"/>
        <v>43742</v>
      </c>
      <c r="G36" s="20"/>
      <c r="H36" s="20">
        <f>$I$36+$K$36+$M$36+$O$36+$Q$36+$S$36+$U$36+$W$36+$Y$36+$AA$36</f>
        <v>24</v>
      </c>
      <c r="I36" s="21">
        <f t="shared" si="1"/>
        <v>0</v>
      </c>
      <c r="J36" s="22"/>
      <c r="K36" s="21">
        <f t="shared" si="2"/>
        <v>8</v>
      </c>
      <c r="L36" s="22">
        <v>0.5</v>
      </c>
      <c r="M36" s="21">
        <f t="shared" si="3"/>
        <v>0</v>
      </c>
      <c r="N36" s="22"/>
      <c r="O36" s="21">
        <f t="shared" si="4"/>
        <v>16</v>
      </c>
      <c r="P36" s="22">
        <v>1</v>
      </c>
      <c r="Q36" s="21">
        <f t="shared" si="5"/>
        <v>0</v>
      </c>
      <c r="R36" s="22"/>
      <c r="S36" s="21">
        <f t="shared" si="6"/>
        <v>0</v>
      </c>
      <c r="T36" s="22"/>
      <c r="U36" s="21">
        <f t="shared" si="7"/>
        <v>0</v>
      </c>
      <c r="V36" s="22"/>
      <c r="W36" s="21">
        <f t="shared" si="8"/>
        <v>0</v>
      </c>
      <c r="X36" s="22"/>
      <c r="Y36" s="21">
        <f t="shared" si="9"/>
        <v>0</v>
      </c>
      <c r="Z36" s="22"/>
      <c r="AA36" s="21">
        <f t="shared" si="10"/>
        <v>0</v>
      </c>
      <c r="AB36" s="22"/>
      <c r="AC36" s="23"/>
    </row>
    <row r="37" spans="2:29" ht="30" customHeight="1" x14ac:dyDescent="0.25">
      <c r="B37" s="17" t="s">
        <v>105</v>
      </c>
      <c r="C37" s="18" t="s">
        <v>106</v>
      </c>
      <c r="D37" s="17">
        <v>5</v>
      </c>
      <c r="E37" s="19">
        <f>F36+1+2</f>
        <v>43745</v>
      </c>
      <c r="F37" s="19">
        <f t="shared" si="11"/>
        <v>43749</v>
      </c>
      <c r="G37" s="20"/>
      <c r="H37" s="20">
        <f>$I$37+$K$37+$M$37+$O$37+$Q$37+$S$37+$U$37+$W$37+$Y$37+$AA$37</f>
        <v>160</v>
      </c>
      <c r="I37" s="21">
        <f t="shared" si="1"/>
        <v>0</v>
      </c>
      <c r="J37" s="22"/>
      <c r="K37" s="21">
        <f t="shared" si="2"/>
        <v>40</v>
      </c>
      <c r="L37" s="22">
        <v>1</v>
      </c>
      <c r="M37" s="21">
        <f t="shared" si="3"/>
        <v>40</v>
      </c>
      <c r="N37" s="22">
        <v>1</v>
      </c>
      <c r="O37" s="21">
        <f t="shared" si="4"/>
        <v>40</v>
      </c>
      <c r="P37" s="22">
        <v>1</v>
      </c>
      <c r="Q37" s="21">
        <f t="shared" si="5"/>
        <v>0</v>
      </c>
      <c r="R37" s="22"/>
      <c r="S37" s="21">
        <f t="shared" si="6"/>
        <v>0</v>
      </c>
      <c r="T37" s="22"/>
      <c r="U37" s="21">
        <f t="shared" si="7"/>
        <v>0</v>
      </c>
      <c r="V37" s="22"/>
      <c r="W37" s="21">
        <f t="shared" si="8"/>
        <v>40</v>
      </c>
      <c r="X37" s="22">
        <v>1</v>
      </c>
      <c r="Y37" s="21">
        <f t="shared" si="9"/>
        <v>0</v>
      </c>
      <c r="Z37" s="22"/>
      <c r="AA37" s="21">
        <f t="shared" si="10"/>
        <v>0</v>
      </c>
      <c r="AB37" s="22"/>
      <c r="AC37" s="23"/>
    </row>
    <row r="38" spans="2:29" ht="21.15" customHeight="1" x14ac:dyDescent="0.25">
      <c r="B38" s="17" t="s">
        <v>107</v>
      </c>
      <c r="C38" s="18" t="s">
        <v>108</v>
      </c>
      <c r="D38" s="17">
        <v>5</v>
      </c>
      <c r="E38" s="19">
        <f>F37+1+2</f>
        <v>43752</v>
      </c>
      <c r="F38" s="19">
        <f t="shared" si="11"/>
        <v>43756</v>
      </c>
      <c r="G38" s="20"/>
      <c r="H38" s="20">
        <f>$I$38+$K$38+$M$38+$O$38+$Q$38+$S$38+$U$38+$W$38+$Y$38+$AA$38</f>
        <v>120</v>
      </c>
      <c r="I38" s="21">
        <f t="shared" si="1"/>
        <v>10</v>
      </c>
      <c r="J38" s="22">
        <v>0.25</v>
      </c>
      <c r="K38" s="21">
        <f t="shared" si="2"/>
        <v>20</v>
      </c>
      <c r="L38" s="22">
        <v>0.5</v>
      </c>
      <c r="M38" s="21">
        <f t="shared" si="3"/>
        <v>40</v>
      </c>
      <c r="N38" s="22">
        <v>1</v>
      </c>
      <c r="O38" s="21">
        <f t="shared" si="4"/>
        <v>10</v>
      </c>
      <c r="P38" s="22">
        <v>0.25</v>
      </c>
      <c r="Q38" s="21">
        <f t="shared" si="5"/>
        <v>0</v>
      </c>
      <c r="R38" s="22"/>
      <c r="S38" s="21">
        <f t="shared" si="6"/>
        <v>0</v>
      </c>
      <c r="T38" s="22"/>
      <c r="U38" s="21">
        <f t="shared" si="7"/>
        <v>0</v>
      </c>
      <c r="V38" s="22"/>
      <c r="W38" s="21">
        <f t="shared" si="8"/>
        <v>40</v>
      </c>
      <c r="X38" s="22">
        <v>1</v>
      </c>
      <c r="Y38" s="21">
        <f t="shared" si="9"/>
        <v>0</v>
      </c>
      <c r="Z38" s="22"/>
      <c r="AA38" s="21">
        <f t="shared" si="10"/>
        <v>0</v>
      </c>
      <c r="AB38" s="22"/>
      <c r="AC38" s="23"/>
    </row>
    <row r="39" spans="2:29" ht="21.15" customHeight="1" x14ac:dyDescent="0.25">
      <c r="B39" s="17" t="s">
        <v>109</v>
      </c>
      <c r="C39" s="18" t="s">
        <v>110</v>
      </c>
      <c r="D39" s="17">
        <v>5</v>
      </c>
      <c r="E39" s="19">
        <f>F38+1+2</f>
        <v>43759</v>
      </c>
      <c r="F39" s="19">
        <f t="shared" si="11"/>
        <v>43763</v>
      </c>
      <c r="G39" s="20"/>
      <c r="H39" s="20">
        <f>$I$39+$K$39+$M$39+$O$39+$Q$39+$S$39+$U$39+$W$39+$Y$39+$AA$39</f>
        <v>100</v>
      </c>
      <c r="I39" s="21">
        <f t="shared" si="1"/>
        <v>0</v>
      </c>
      <c r="J39" s="22"/>
      <c r="K39" s="21">
        <f t="shared" si="2"/>
        <v>20</v>
      </c>
      <c r="L39" s="22">
        <v>0.5</v>
      </c>
      <c r="M39" s="21">
        <f t="shared" si="3"/>
        <v>40</v>
      </c>
      <c r="N39" s="22">
        <v>1</v>
      </c>
      <c r="O39" s="21">
        <f t="shared" si="4"/>
        <v>0</v>
      </c>
      <c r="P39" s="22"/>
      <c r="Q39" s="21">
        <f t="shared" si="5"/>
        <v>0</v>
      </c>
      <c r="R39" s="22"/>
      <c r="S39" s="21">
        <f t="shared" si="6"/>
        <v>0</v>
      </c>
      <c r="T39" s="22"/>
      <c r="U39" s="21">
        <f t="shared" si="7"/>
        <v>0</v>
      </c>
      <c r="V39" s="22"/>
      <c r="W39" s="21">
        <f t="shared" si="8"/>
        <v>40</v>
      </c>
      <c r="X39" s="22">
        <v>1</v>
      </c>
      <c r="Y39" s="21">
        <f t="shared" si="9"/>
        <v>0</v>
      </c>
      <c r="Z39" s="22"/>
      <c r="AA39" s="21">
        <f t="shared" si="10"/>
        <v>0</v>
      </c>
      <c r="AB39" s="22"/>
      <c r="AC39" s="23"/>
    </row>
    <row r="40" spans="2:29" ht="21.15" customHeight="1" x14ac:dyDescent="0.25">
      <c r="B40" s="17" t="s">
        <v>111</v>
      </c>
      <c r="C40" s="18" t="s">
        <v>112</v>
      </c>
      <c r="D40" s="17">
        <v>4</v>
      </c>
      <c r="E40" s="19">
        <f>F39+1+2</f>
        <v>43766</v>
      </c>
      <c r="F40" s="19">
        <f t="shared" si="11"/>
        <v>43769</v>
      </c>
      <c r="G40" s="20"/>
      <c r="H40" s="20">
        <f>$I$40+$K$40+$M$40+$O$40+$Q$40+$S$40+$U$40+$W$40+$Y$40+$AA$40</f>
        <v>96</v>
      </c>
      <c r="I40" s="21">
        <f t="shared" si="1"/>
        <v>0</v>
      </c>
      <c r="J40" s="22"/>
      <c r="K40" s="21">
        <f t="shared" si="2"/>
        <v>32</v>
      </c>
      <c r="L40" s="22">
        <v>1</v>
      </c>
      <c r="M40" s="21">
        <f t="shared" si="3"/>
        <v>32</v>
      </c>
      <c r="N40" s="22">
        <v>1</v>
      </c>
      <c r="O40" s="21">
        <f t="shared" si="4"/>
        <v>32</v>
      </c>
      <c r="P40" s="22">
        <v>1</v>
      </c>
      <c r="Q40" s="21">
        <f t="shared" si="5"/>
        <v>0</v>
      </c>
      <c r="R40" s="22"/>
      <c r="S40" s="21">
        <f t="shared" si="6"/>
        <v>0</v>
      </c>
      <c r="T40" s="22"/>
      <c r="U40" s="21">
        <f t="shared" si="7"/>
        <v>0</v>
      </c>
      <c r="V40" s="22"/>
      <c r="W40" s="21">
        <f t="shared" si="8"/>
        <v>0</v>
      </c>
      <c r="X40" s="22"/>
      <c r="Y40" s="21">
        <f t="shared" si="9"/>
        <v>0</v>
      </c>
      <c r="Z40" s="22"/>
      <c r="AA40" s="21">
        <f t="shared" si="10"/>
        <v>0</v>
      </c>
      <c r="AB40" s="22"/>
      <c r="AC40" s="23"/>
    </row>
    <row r="41" spans="2:29" ht="21.15" customHeight="1" x14ac:dyDescent="0.25">
      <c r="B41" s="17" t="s">
        <v>113</v>
      </c>
      <c r="C41" s="18" t="s">
        <v>114</v>
      </c>
      <c r="D41" s="17">
        <v>6</v>
      </c>
      <c r="E41" s="19">
        <v>43739</v>
      </c>
      <c r="F41" s="19">
        <f>D41+E41-1+2</f>
        <v>43746</v>
      </c>
      <c r="G41" s="20"/>
      <c r="H41" s="20">
        <f>$I$41+$K$41+$M$41+$O$41+$Q$41+$S$41+$U$41+$W$41+$Y$41+$AA$41</f>
        <v>96</v>
      </c>
      <c r="I41" s="21">
        <f t="shared" si="1"/>
        <v>0</v>
      </c>
      <c r="J41" s="22"/>
      <c r="K41" s="21">
        <f t="shared" si="2"/>
        <v>24</v>
      </c>
      <c r="L41" s="22">
        <v>0.5</v>
      </c>
      <c r="M41" s="21">
        <f t="shared" si="3"/>
        <v>0</v>
      </c>
      <c r="N41" s="22"/>
      <c r="O41" s="21">
        <f t="shared" si="4"/>
        <v>24</v>
      </c>
      <c r="P41" s="22">
        <v>0.5</v>
      </c>
      <c r="Q41" s="21">
        <f t="shared" si="5"/>
        <v>0</v>
      </c>
      <c r="R41" s="22"/>
      <c r="S41" s="21">
        <f t="shared" si="6"/>
        <v>0</v>
      </c>
      <c r="T41" s="22"/>
      <c r="U41" s="21">
        <f t="shared" si="7"/>
        <v>0</v>
      </c>
      <c r="V41" s="22"/>
      <c r="W41" s="21">
        <f t="shared" si="8"/>
        <v>48</v>
      </c>
      <c r="X41" s="22">
        <v>1</v>
      </c>
      <c r="Y41" s="21">
        <f t="shared" si="9"/>
        <v>0</v>
      </c>
      <c r="Z41" s="22"/>
      <c r="AA41" s="21">
        <f t="shared" si="10"/>
        <v>0</v>
      </c>
      <c r="AB41" s="22"/>
      <c r="AC41" s="23"/>
    </row>
    <row r="42" spans="2:29" ht="21.15" customHeight="1" x14ac:dyDescent="0.25">
      <c r="B42" s="17" t="s">
        <v>115</v>
      </c>
      <c r="C42" s="18" t="s">
        <v>116</v>
      </c>
      <c r="D42" s="17">
        <v>5</v>
      </c>
      <c r="E42" s="19">
        <f>F41+1+2</f>
        <v>43749</v>
      </c>
      <c r="F42" s="19">
        <f>D42+E42-1</f>
        <v>43753</v>
      </c>
      <c r="G42" s="20"/>
      <c r="H42" s="20">
        <f>$I$42+$K$42+$M$42+$O$42+$Q$42+$S$42+$U$42+$W$42+$Y$42+$AA$42</f>
        <v>80</v>
      </c>
      <c r="I42" s="21">
        <f t="shared" si="1"/>
        <v>0</v>
      </c>
      <c r="J42" s="22"/>
      <c r="K42" s="21">
        <f t="shared" si="2"/>
        <v>20</v>
      </c>
      <c r="L42" s="22">
        <v>0.5</v>
      </c>
      <c r="M42" s="21">
        <f t="shared" si="3"/>
        <v>0</v>
      </c>
      <c r="N42" s="22"/>
      <c r="O42" s="21">
        <f t="shared" si="4"/>
        <v>20</v>
      </c>
      <c r="P42" s="22">
        <v>0.5</v>
      </c>
      <c r="Q42" s="21">
        <f t="shared" si="5"/>
        <v>0</v>
      </c>
      <c r="R42" s="22"/>
      <c r="S42" s="21">
        <f t="shared" si="6"/>
        <v>0</v>
      </c>
      <c r="T42" s="22"/>
      <c r="U42" s="21">
        <f t="shared" si="7"/>
        <v>0</v>
      </c>
      <c r="V42" s="22"/>
      <c r="W42" s="21">
        <f t="shared" si="8"/>
        <v>40</v>
      </c>
      <c r="X42" s="22">
        <v>1</v>
      </c>
      <c r="Y42" s="21">
        <f t="shared" si="9"/>
        <v>0</v>
      </c>
      <c r="Z42" s="22"/>
      <c r="AA42" s="21">
        <f t="shared" si="10"/>
        <v>0</v>
      </c>
      <c r="AB42" s="22"/>
      <c r="AC42" s="23"/>
    </row>
    <row r="43" spans="2:29" ht="21.15" customHeight="1" x14ac:dyDescent="0.25">
      <c r="B43" s="17" t="s">
        <v>117</v>
      </c>
      <c r="C43" s="18" t="s">
        <v>118</v>
      </c>
      <c r="D43" s="17">
        <v>3</v>
      </c>
      <c r="E43" s="19">
        <f>F42+1+2</f>
        <v>43756</v>
      </c>
      <c r="F43" s="19">
        <f>D43+E43-1</f>
        <v>43758</v>
      </c>
      <c r="G43" s="20"/>
      <c r="H43" s="20">
        <f>$I$43+$K$43+$M$43+$O$43+$Q$43+$S$43+$U$43+$W$43+$Y$43+$AA$43</f>
        <v>60</v>
      </c>
      <c r="I43" s="21">
        <f t="shared" ref="I43:I74" si="12">D43*J43*8</f>
        <v>0</v>
      </c>
      <c r="J43" s="22"/>
      <c r="K43" s="21">
        <f t="shared" ref="K43:K74" si="13">D43*L43*8</f>
        <v>24</v>
      </c>
      <c r="L43" s="22">
        <v>1</v>
      </c>
      <c r="M43" s="21">
        <f t="shared" ref="M43:M74" si="14">D43*8*N43</f>
        <v>0</v>
      </c>
      <c r="N43" s="22"/>
      <c r="O43" s="21">
        <f t="shared" ref="O43:O74" si="15">D43*8*P43</f>
        <v>12</v>
      </c>
      <c r="P43" s="22">
        <v>0.5</v>
      </c>
      <c r="Q43" s="21">
        <f t="shared" ref="Q43:Q74" si="16">D43*8*R43</f>
        <v>0</v>
      </c>
      <c r="R43" s="22"/>
      <c r="S43" s="21">
        <f t="shared" ref="S43:S74" si="17">D43*8*T43</f>
        <v>0</v>
      </c>
      <c r="T43" s="22"/>
      <c r="U43" s="21">
        <f t="shared" ref="U43:U74" si="18">D43*8*V43</f>
        <v>0</v>
      </c>
      <c r="V43" s="22"/>
      <c r="W43" s="21">
        <f t="shared" ref="W43:W74" si="19">D43*8*X43</f>
        <v>24</v>
      </c>
      <c r="X43" s="22">
        <v>1</v>
      </c>
      <c r="Y43" s="21">
        <f t="shared" ref="Y43:Y74" si="20">D43*8*Z43</f>
        <v>0</v>
      </c>
      <c r="Z43" s="22"/>
      <c r="AA43" s="21">
        <f t="shared" ref="AA43:AA74" si="21">D43*8*AB43</f>
        <v>0</v>
      </c>
      <c r="AB43" s="22"/>
      <c r="AC43" s="23"/>
    </row>
    <row r="44" spans="2:29" ht="21.15" customHeight="1" x14ac:dyDescent="0.25">
      <c r="B44" s="17" t="s">
        <v>119</v>
      </c>
      <c r="C44" s="18" t="s">
        <v>120</v>
      </c>
      <c r="D44" s="17">
        <v>5</v>
      </c>
      <c r="E44" s="19">
        <v>43739</v>
      </c>
      <c r="F44" s="19">
        <f>D44+E44-1</f>
        <v>43743</v>
      </c>
      <c r="G44" s="20"/>
      <c r="H44" s="20">
        <f>$I$44+$K$44+$M$44+$O$44+$Q$44+$S$44+$U$44+$W$44+$Y$44+$AA$44</f>
        <v>100</v>
      </c>
      <c r="I44" s="21">
        <f t="shared" si="12"/>
        <v>0</v>
      </c>
      <c r="J44" s="22"/>
      <c r="K44" s="21">
        <f t="shared" si="13"/>
        <v>20</v>
      </c>
      <c r="L44" s="22">
        <v>0.5</v>
      </c>
      <c r="M44" s="21">
        <f t="shared" si="14"/>
        <v>40</v>
      </c>
      <c r="N44" s="22">
        <v>1</v>
      </c>
      <c r="O44" s="21">
        <f t="shared" si="15"/>
        <v>20</v>
      </c>
      <c r="P44" s="22">
        <v>0.5</v>
      </c>
      <c r="Q44" s="21">
        <f t="shared" si="16"/>
        <v>0</v>
      </c>
      <c r="R44" s="22"/>
      <c r="S44" s="21">
        <f t="shared" si="17"/>
        <v>0</v>
      </c>
      <c r="T44" s="22"/>
      <c r="U44" s="21">
        <f t="shared" si="18"/>
        <v>0</v>
      </c>
      <c r="V44" s="22"/>
      <c r="W44" s="21">
        <f t="shared" si="19"/>
        <v>20</v>
      </c>
      <c r="X44" s="22">
        <v>0.5</v>
      </c>
      <c r="Y44" s="21">
        <f t="shared" si="20"/>
        <v>0</v>
      </c>
      <c r="Z44" s="22"/>
      <c r="AA44" s="21">
        <f t="shared" si="21"/>
        <v>0</v>
      </c>
      <c r="AB44" s="22"/>
      <c r="AC44" s="23"/>
    </row>
    <row r="45" spans="2:29" ht="21.15" customHeight="1" x14ac:dyDescent="0.25">
      <c r="B45" s="17" t="s">
        <v>121</v>
      </c>
      <c r="C45" s="18" t="s">
        <v>122</v>
      </c>
      <c r="D45" s="17">
        <v>2</v>
      </c>
      <c r="E45" s="19">
        <f>F44+1</f>
        <v>43744</v>
      </c>
      <c r="F45" s="19">
        <f>D45+E45-1+2</f>
        <v>43747</v>
      </c>
      <c r="G45" s="20"/>
      <c r="H45" s="20">
        <f>$I$45+$K$45+$M$45+$O$45+$Q$45+$S$45+$U$45+$W$45+$Y$45+$AA$45</f>
        <v>32</v>
      </c>
      <c r="I45" s="21">
        <f t="shared" si="12"/>
        <v>0</v>
      </c>
      <c r="J45" s="22"/>
      <c r="K45" s="21">
        <f t="shared" si="13"/>
        <v>8</v>
      </c>
      <c r="L45" s="22">
        <v>0.5</v>
      </c>
      <c r="M45" s="21">
        <f t="shared" si="14"/>
        <v>8</v>
      </c>
      <c r="N45" s="22">
        <v>0.5</v>
      </c>
      <c r="O45" s="21">
        <f t="shared" si="15"/>
        <v>16</v>
      </c>
      <c r="P45" s="22">
        <v>1</v>
      </c>
      <c r="Q45" s="21">
        <f t="shared" si="16"/>
        <v>0</v>
      </c>
      <c r="R45" s="22"/>
      <c r="S45" s="21">
        <f t="shared" si="17"/>
        <v>0</v>
      </c>
      <c r="T45" s="22"/>
      <c r="U45" s="21">
        <f t="shared" si="18"/>
        <v>0</v>
      </c>
      <c r="V45" s="22"/>
      <c r="W45" s="21">
        <f t="shared" si="19"/>
        <v>0</v>
      </c>
      <c r="X45" s="22"/>
      <c r="Y45" s="21">
        <f t="shared" si="20"/>
        <v>0</v>
      </c>
      <c r="Z45" s="22"/>
      <c r="AA45" s="21">
        <f t="shared" si="21"/>
        <v>0</v>
      </c>
      <c r="AB45" s="22"/>
      <c r="AC45" s="23"/>
    </row>
    <row r="46" spans="2:29" ht="21.15" customHeight="1" x14ac:dyDescent="0.25">
      <c r="B46" s="17" t="s">
        <v>123</v>
      </c>
      <c r="C46" s="18" t="s">
        <v>124</v>
      </c>
      <c r="D46" s="17">
        <v>3</v>
      </c>
      <c r="E46" s="19">
        <f>F45+1+2</f>
        <v>43750</v>
      </c>
      <c r="F46" s="19">
        <f>D46+E46-1</f>
        <v>43752</v>
      </c>
      <c r="G46" s="20"/>
      <c r="H46" s="20">
        <f>$I$46+$K$46+$M$46+$O$46+$Q$46+$S$46+$U$46+$W$46+$Y$46+$AA$46</f>
        <v>48</v>
      </c>
      <c r="I46" s="21">
        <f t="shared" si="12"/>
        <v>0</v>
      </c>
      <c r="J46" s="22"/>
      <c r="K46" s="21">
        <f t="shared" si="13"/>
        <v>12</v>
      </c>
      <c r="L46" s="22">
        <v>0.5</v>
      </c>
      <c r="M46" s="21">
        <f t="shared" si="14"/>
        <v>12</v>
      </c>
      <c r="N46" s="22">
        <v>0.5</v>
      </c>
      <c r="O46" s="21">
        <f t="shared" si="15"/>
        <v>24</v>
      </c>
      <c r="P46" s="22">
        <v>1</v>
      </c>
      <c r="Q46" s="21">
        <f t="shared" si="16"/>
        <v>0</v>
      </c>
      <c r="R46" s="22"/>
      <c r="S46" s="21">
        <f t="shared" si="17"/>
        <v>0</v>
      </c>
      <c r="T46" s="22"/>
      <c r="U46" s="21">
        <f t="shared" si="18"/>
        <v>0</v>
      </c>
      <c r="V46" s="22"/>
      <c r="W46" s="21">
        <f t="shared" si="19"/>
        <v>0</v>
      </c>
      <c r="X46" s="22"/>
      <c r="Y46" s="21">
        <f t="shared" si="20"/>
        <v>0</v>
      </c>
      <c r="Z46" s="22"/>
      <c r="AA46" s="21">
        <f t="shared" si="21"/>
        <v>0</v>
      </c>
      <c r="AB46" s="22"/>
      <c r="AC46" s="23"/>
    </row>
    <row r="47" spans="2:29" ht="21.15" customHeight="1" x14ac:dyDescent="0.25">
      <c r="B47" s="17" t="s">
        <v>125</v>
      </c>
      <c r="C47" s="18" t="s">
        <v>126</v>
      </c>
      <c r="D47" s="17">
        <v>3</v>
      </c>
      <c r="E47" s="19">
        <f>F46+1</f>
        <v>43753</v>
      </c>
      <c r="F47" s="19">
        <f>D47+E47-1+2</f>
        <v>43757</v>
      </c>
      <c r="G47" s="20"/>
      <c r="H47" s="20">
        <f>$I$47+$K$47+$M$47+$O$47+$Q$47+$S$47+$U$47+$W$47+$Y$47+$AA$47</f>
        <v>48</v>
      </c>
      <c r="I47" s="21">
        <f t="shared" si="12"/>
        <v>12</v>
      </c>
      <c r="J47" s="22">
        <v>0.5</v>
      </c>
      <c r="K47" s="21">
        <f t="shared" si="13"/>
        <v>12</v>
      </c>
      <c r="L47" s="22">
        <v>0.5</v>
      </c>
      <c r="M47" s="21">
        <f t="shared" si="14"/>
        <v>24</v>
      </c>
      <c r="N47" s="22">
        <v>1</v>
      </c>
      <c r="O47" s="21">
        <f t="shared" si="15"/>
        <v>0</v>
      </c>
      <c r="P47" s="22"/>
      <c r="Q47" s="21">
        <f t="shared" si="16"/>
        <v>0</v>
      </c>
      <c r="R47" s="22"/>
      <c r="S47" s="21">
        <f t="shared" si="17"/>
        <v>0</v>
      </c>
      <c r="T47" s="22"/>
      <c r="U47" s="21">
        <f t="shared" si="18"/>
        <v>0</v>
      </c>
      <c r="V47" s="22"/>
      <c r="W47" s="21">
        <f t="shared" si="19"/>
        <v>0</v>
      </c>
      <c r="X47" s="22"/>
      <c r="Y47" s="21">
        <f t="shared" si="20"/>
        <v>0</v>
      </c>
      <c r="Z47" s="22"/>
      <c r="AA47" s="21">
        <f t="shared" si="21"/>
        <v>0</v>
      </c>
      <c r="AB47" s="22"/>
      <c r="AC47" s="23"/>
    </row>
    <row r="48" spans="2:29" ht="21.15" customHeight="1" x14ac:dyDescent="0.25">
      <c r="B48" s="17" t="s">
        <v>127</v>
      </c>
      <c r="C48" s="18" t="s">
        <v>128</v>
      </c>
      <c r="D48" s="17">
        <v>15</v>
      </c>
      <c r="E48" s="19">
        <v>43739</v>
      </c>
      <c r="F48" s="19">
        <f>D48+E48-1+2+2+2</f>
        <v>43759</v>
      </c>
      <c r="G48" s="20"/>
      <c r="H48" s="20">
        <f>$I$48+$K$48+$M$48+$O$48+$Q$48+$S$48+$U$48+$W$48+$Y$48+$AA$48</f>
        <v>360</v>
      </c>
      <c r="I48" s="21">
        <f t="shared" si="12"/>
        <v>0</v>
      </c>
      <c r="J48" s="22"/>
      <c r="K48" s="21">
        <f t="shared" si="13"/>
        <v>0</v>
      </c>
      <c r="L48" s="22"/>
      <c r="M48" s="21">
        <f t="shared" si="14"/>
        <v>60</v>
      </c>
      <c r="N48" s="22">
        <v>0.5</v>
      </c>
      <c r="O48" s="21">
        <f t="shared" si="15"/>
        <v>60</v>
      </c>
      <c r="P48" s="22">
        <v>0.5</v>
      </c>
      <c r="Q48" s="21">
        <f t="shared" si="16"/>
        <v>60</v>
      </c>
      <c r="R48" s="22">
        <v>0.5</v>
      </c>
      <c r="S48" s="21">
        <f t="shared" si="17"/>
        <v>60</v>
      </c>
      <c r="T48" s="22">
        <v>0.5</v>
      </c>
      <c r="U48" s="21">
        <f t="shared" si="18"/>
        <v>0</v>
      </c>
      <c r="V48" s="22"/>
      <c r="W48" s="21">
        <f t="shared" si="19"/>
        <v>0</v>
      </c>
      <c r="X48" s="22"/>
      <c r="Y48" s="21">
        <f t="shared" si="20"/>
        <v>120</v>
      </c>
      <c r="Z48" s="22">
        <v>1</v>
      </c>
      <c r="AA48" s="21">
        <f t="shared" si="21"/>
        <v>0</v>
      </c>
      <c r="AB48" s="22"/>
      <c r="AC48" s="23"/>
    </row>
    <row r="49" spans="2:29" ht="21.15" customHeight="1" x14ac:dyDescent="0.25">
      <c r="B49" s="17" t="s">
        <v>129</v>
      </c>
      <c r="C49" s="18" t="s">
        <v>130</v>
      </c>
      <c r="D49" s="17">
        <v>5</v>
      </c>
      <c r="E49" s="19">
        <f>F48+1</f>
        <v>43760</v>
      </c>
      <c r="F49" s="19">
        <f>D49+E49-1+2</f>
        <v>43766</v>
      </c>
      <c r="G49" s="20"/>
      <c r="H49" s="20">
        <f>$I$49+$K$49+$M$49+$O$49+$Q$49+$S$49+$U$49+$W$49+$Y$49+$AA$49</f>
        <v>150</v>
      </c>
      <c r="I49" s="21">
        <f t="shared" si="12"/>
        <v>10</v>
      </c>
      <c r="J49" s="22">
        <v>0.25</v>
      </c>
      <c r="K49" s="21">
        <f t="shared" si="13"/>
        <v>40</v>
      </c>
      <c r="L49" s="22">
        <v>1</v>
      </c>
      <c r="M49" s="21">
        <f t="shared" si="14"/>
        <v>20</v>
      </c>
      <c r="N49" s="22">
        <v>0.5</v>
      </c>
      <c r="O49" s="21">
        <f t="shared" si="15"/>
        <v>40</v>
      </c>
      <c r="P49" s="22">
        <v>1</v>
      </c>
      <c r="Q49" s="21">
        <f t="shared" si="16"/>
        <v>0</v>
      </c>
      <c r="R49" s="22"/>
      <c r="S49" s="21">
        <f t="shared" si="17"/>
        <v>0</v>
      </c>
      <c r="T49" s="22"/>
      <c r="U49" s="21">
        <f t="shared" si="18"/>
        <v>0</v>
      </c>
      <c r="V49" s="22"/>
      <c r="W49" s="21">
        <f t="shared" si="19"/>
        <v>0</v>
      </c>
      <c r="X49" s="22"/>
      <c r="Y49" s="21">
        <f t="shared" si="20"/>
        <v>0</v>
      </c>
      <c r="Z49" s="22"/>
      <c r="AA49" s="21">
        <f t="shared" si="21"/>
        <v>40</v>
      </c>
      <c r="AB49" s="22">
        <v>1</v>
      </c>
      <c r="AC49" s="23"/>
    </row>
    <row r="50" spans="2:29" ht="21.15" customHeight="1" x14ac:dyDescent="0.25">
      <c r="B50" s="6" t="s">
        <v>131</v>
      </c>
      <c r="C50" s="25" t="s">
        <v>132</v>
      </c>
      <c r="D50" s="6">
        <v>0</v>
      </c>
      <c r="E50" s="26">
        <f>F40</f>
        <v>43769</v>
      </c>
      <c r="F50" s="26">
        <f>E50</f>
        <v>43769</v>
      </c>
      <c r="G50" s="30" t="s">
        <v>133</v>
      </c>
      <c r="H50" s="259"/>
      <c r="I50" s="259">
        <f t="shared" si="12"/>
        <v>0</v>
      </c>
      <c r="J50" s="259"/>
      <c r="K50" s="259">
        <f t="shared" si="13"/>
        <v>0</v>
      </c>
      <c r="L50" s="259"/>
      <c r="M50" s="259">
        <f t="shared" si="14"/>
        <v>0</v>
      </c>
      <c r="N50" s="259"/>
      <c r="O50" s="259">
        <f t="shared" si="15"/>
        <v>0</v>
      </c>
      <c r="P50" s="259"/>
      <c r="Q50" s="259">
        <f t="shared" si="16"/>
        <v>0</v>
      </c>
      <c r="R50" s="259"/>
      <c r="S50" s="259">
        <f t="shared" si="17"/>
        <v>0</v>
      </c>
      <c r="T50" s="259"/>
      <c r="U50" s="259">
        <f t="shared" si="18"/>
        <v>0</v>
      </c>
      <c r="V50" s="259"/>
      <c r="W50" s="259">
        <f t="shared" si="19"/>
        <v>0</v>
      </c>
      <c r="X50" s="259"/>
      <c r="Y50" s="259">
        <f t="shared" si="20"/>
        <v>0</v>
      </c>
      <c r="Z50" s="259"/>
      <c r="AA50" s="259">
        <f t="shared" si="21"/>
        <v>0</v>
      </c>
      <c r="AB50" s="259"/>
      <c r="AC50" s="28">
        <f>AC33+G34</f>
        <v>2368</v>
      </c>
    </row>
    <row r="51" spans="2:29" ht="21.6" customHeight="1" x14ac:dyDescent="0.25">
      <c r="B51" s="11" t="s">
        <v>134</v>
      </c>
      <c r="C51" s="12" t="s">
        <v>135</v>
      </c>
      <c r="D51" s="11">
        <f>SUM(D52:D67)</f>
        <v>116</v>
      </c>
      <c r="E51" s="13">
        <v>43739</v>
      </c>
      <c r="F51" s="13">
        <f>F68</f>
        <v>43805</v>
      </c>
      <c r="G51" s="14">
        <f>SUM(H52:H68)</f>
        <v>2790</v>
      </c>
      <c r="H51" s="29"/>
      <c r="I51" s="29">
        <f t="shared" si="12"/>
        <v>0</v>
      </c>
      <c r="J51" s="15"/>
      <c r="K51" s="29">
        <f t="shared" si="13"/>
        <v>0</v>
      </c>
      <c r="L51" s="15"/>
      <c r="M51" s="29">
        <f t="shared" si="14"/>
        <v>0</v>
      </c>
      <c r="N51" s="15"/>
      <c r="O51" s="29">
        <f t="shared" si="15"/>
        <v>0</v>
      </c>
      <c r="P51" s="15"/>
      <c r="Q51" s="29">
        <f t="shared" si="16"/>
        <v>0</v>
      </c>
      <c r="R51" s="15"/>
      <c r="S51" s="29">
        <f t="shared" si="17"/>
        <v>0</v>
      </c>
      <c r="T51" s="15"/>
      <c r="U51" s="29">
        <f t="shared" si="18"/>
        <v>0</v>
      </c>
      <c r="V51" s="15"/>
      <c r="W51" s="29">
        <f t="shared" si="19"/>
        <v>0</v>
      </c>
      <c r="X51" s="15"/>
      <c r="Y51" s="29">
        <f t="shared" si="20"/>
        <v>0</v>
      </c>
      <c r="Z51" s="15"/>
      <c r="AA51" s="29">
        <f t="shared" si="21"/>
        <v>0</v>
      </c>
      <c r="AB51" s="15"/>
      <c r="AC51" s="16"/>
    </row>
    <row r="52" spans="2:29" ht="21.15" customHeight="1" x14ac:dyDescent="0.25">
      <c r="B52" s="17" t="s">
        <v>136</v>
      </c>
      <c r="C52" s="18" t="s">
        <v>137</v>
      </c>
      <c r="D52" s="17">
        <v>3</v>
      </c>
      <c r="E52" s="19">
        <f>E51</f>
        <v>43739</v>
      </c>
      <c r="F52" s="19">
        <f>D52+E52-1</f>
        <v>43741</v>
      </c>
      <c r="G52" s="20"/>
      <c r="H52" s="20">
        <f>$I$52+$K$52+$M$52+$O$52+$Q$52+$S$52+$U$52+$W$52+$Y$52+$AA$52</f>
        <v>36</v>
      </c>
      <c r="I52" s="21">
        <f t="shared" si="12"/>
        <v>0</v>
      </c>
      <c r="J52" s="22"/>
      <c r="K52" s="21">
        <f t="shared" si="13"/>
        <v>24</v>
      </c>
      <c r="L52" s="22">
        <v>1</v>
      </c>
      <c r="M52" s="21">
        <f t="shared" si="14"/>
        <v>12</v>
      </c>
      <c r="N52" s="22">
        <v>0.5</v>
      </c>
      <c r="O52" s="21">
        <f t="shared" si="15"/>
        <v>0</v>
      </c>
      <c r="P52" s="22"/>
      <c r="Q52" s="21">
        <f t="shared" si="16"/>
        <v>0</v>
      </c>
      <c r="R52" s="22"/>
      <c r="S52" s="21">
        <f t="shared" si="17"/>
        <v>0</v>
      </c>
      <c r="T52" s="22"/>
      <c r="U52" s="21">
        <f t="shared" si="18"/>
        <v>0</v>
      </c>
      <c r="V52" s="22"/>
      <c r="W52" s="21">
        <f t="shared" si="19"/>
        <v>0</v>
      </c>
      <c r="X52" s="22"/>
      <c r="Y52" s="21">
        <f t="shared" si="20"/>
        <v>0</v>
      </c>
      <c r="Z52" s="22"/>
      <c r="AA52" s="21">
        <f t="shared" si="21"/>
        <v>0</v>
      </c>
      <c r="AB52" s="22"/>
      <c r="AC52" s="23"/>
    </row>
    <row r="53" spans="2:29" ht="21.15" customHeight="1" x14ac:dyDescent="0.25">
      <c r="B53" s="17" t="s">
        <v>138</v>
      </c>
      <c r="C53" s="18" t="s">
        <v>139</v>
      </c>
      <c r="D53" s="17">
        <v>6</v>
      </c>
      <c r="E53" s="19">
        <f>F52+1</f>
        <v>43742</v>
      </c>
      <c r="F53" s="19">
        <f>D53+E53-1+2</f>
        <v>43749</v>
      </c>
      <c r="G53" s="20"/>
      <c r="H53" s="20">
        <f>$I$53+$K$53+$M$53+$O$53+$Q$53+$S$53+$U$53+$W$53+$Y$53+$AA$53</f>
        <v>144</v>
      </c>
      <c r="I53" s="21">
        <f t="shared" si="12"/>
        <v>24</v>
      </c>
      <c r="J53" s="22">
        <v>0.5</v>
      </c>
      <c r="K53" s="21">
        <f t="shared" si="13"/>
        <v>24</v>
      </c>
      <c r="L53" s="22">
        <v>0.5</v>
      </c>
      <c r="M53" s="21">
        <f t="shared" si="14"/>
        <v>0</v>
      </c>
      <c r="N53" s="22"/>
      <c r="O53" s="21">
        <f t="shared" si="15"/>
        <v>48</v>
      </c>
      <c r="P53" s="22">
        <v>1</v>
      </c>
      <c r="Q53" s="21">
        <f t="shared" si="16"/>
        <v>0</v>
      </c>
      <c r="R53" s="22"/>
      <c r="S53" s="21">
        <f t="shared" si="17"/>
        <v>0</v>
      </c>
      <c r="T53" s="22"/>
      <c r="U53" s="21">
        <f t="shared" si="18"/>
        <v>0</v>
      </c>
      <c r="V53" s="22"/>
      <c r="W53" s="21">
        <f t="shared" si="19"/>
        <v>0</v>
      </c>
      <c r="X53" s="22"/>
      <c r="Y53" s="21">
        <f t="shared" si="20"/>
        <v>0</v>
      </c>
      <c r="Z53" s="22"/>
      <c r="AA53" s="21">
        <f t="shared" si="21"/>
        <v>48</v>
      </c>
      <c r="AB53" s="22">
        <v>1</v>
      </c>
      <c r="AC53" s="23"/>
    </row>
    <row r="54" spans="2:29" ht="21.15" customHeight="1" x14ac:dyDescent="0.25">
      <c r="B54" s="17" t="s">
        <v>140</v>
      </c>
      <c r="C54" s="18" t="s">
        <v>141</v>
      </c>
      <c r="D54" s="17">
        <v>5</v>
      </c>
      <c r="E54" s="19">
        <f>F53+1+2</f>
        <v>43752</v>
      </c>
      <c r="F54" s="19">
        <f>D54+E54-1</f>
        <v>43756</v>
      </c>
      <c r="G54" s="20"/>
      <c r="H54" s="20">
        <f>$I$54+$K$54+$M$54+$O$54+$Q$54+$S$54+$U$54+$W$54+$Y$54+$AA$54</f>
        <v>140</v>
      </c>
      <c r="I54" s="21">
        <f t="shared" si="12"/>
        <v>20</v>
      </c>
      <c r="J54" s="22">
        <v>0.5</v>
      </c>
      <c r="K54" s="21">
        <f t="shared" si="13"/>
        <v>20</v>
      </c>
      <c r="L54" s="22">
        <v>0.5</v>
      </c>
      <c r="M54" s="21">
        <f t="shared" si="14"/>
        <v>20</v>
      </c>
      <c r="N54" s="22">
        <v>0.5</v>
      </c>
      <c r="O54" s="21">
        <f t="shared" si="15"/>
        <v>0</v>
      </c>
      <c r="P54" s="22"/>
      <c r="Q54" s="21">
        <f t="shared" si="16"/>
        <v>20</v>
      </c>
      <c r="R54" s="22">
        <v>0.5</v>
      </c>
      <c r="S54" s="21">
        <f t="shared" si="17"/>
        <v>20</v>
      </c>
      <c r="T54" s="22">
        <v>0.5</v>
      </c>
      <c r="U54" s="21">
        <f t="shared" si="18"/>
        <v>0</v>
      </c>
      <c r="V54" s="22"/>
      <c r="W54" s="21">
        <f t="shared" si="19"/>
        <v>40</v>
      </c>
      <c r="X54" s="22">
        <v>1</v>
      </c>
      <c r="Y54" s="21">
        <f t="shared" si="20"/>
        <v>0</v>
      </c>
      <c r="Z54" s="22"/>
      <c r="AA54" s="21">
        <f t="shared" si="21"/>
        <v>0</v>
      </c>
      <c r="AB54" s="22"/>
      <c r="AC54" s="23"/>
    </row>
    <row r="55" spans="2:29" ht="21.15" customHeight="1" x14ac:dyDescent="0.25">
      <c r="B55" s="17" t="s">
        <v>142</v>
      </c>
      <c r="C55" s="18" t="s">
        <v>143</v>
      </c>
      <c r="D55" s="17">
        <v>5</v>
      </c>
      <c r="E55" s="19">
        <f>F54+1+2</f>
        <v>43759</v>
      </c>
      <c r="F55" s="19">
        <f>D55+E55-1</f>
        <v>43763</v>
      </c>
      <c r="G55" s="20"/>
      <c r="H55" s="20">
        <f>$I$55+$K$55+$M$55+$O$55+$Q$55+$S$55+$U$55+$W$55+$Y$55+$AA$55</f>
        <v>160</v>
      </c>
      <c r="I55" s="21">
        <f t="shared" si="12"/>
        <v>0</v>
      </c>
      <c r="J55" s="22"/>
      <c r="K55" s="21">
        <f t="shared" si="13"/>
        <v>0</v>
      </c>
      <c r="L55" s="22"/>
      <c r="M55" s="21">
        <f t="shared" si="14"/>
        <v>20</v>
      </c>
      <c r="N55" s="22">
        <v>0.5</v>
      </c>
      <c r="O55" s="21">
        <f t="shared" si="15"/>
        <v>20</v>
      </c>
      <c r="P55" s="22">
        <v>0.5</v>
      </c>
      <c r="Q55" s="21">
        <f t="shared" si="16"/>
        <v>40</v>
      </c>
      <c r="R55" s="22">
        <v>1</v>
      </c>
      <c r="S55" s="21">
        <f t="shared" si="17"/>
        <v>0</v>
      </c>
      <c r="T55" s="22"/>
      <c r="U55" s="21">
        <f t="shared" si="18"/>
        <v>20</v>
      </c>
      <c r="V55" s="22">
        <v>0.5</v>
      </c>
      <c r="W55" s="21">
        <f t="shared" si="19"/>
        <v>40</v>
      </c>
      <c r="X55" s="22">
        <v>1</v>
      </c>
      <c r="Y55" s="21">
        <f t="shared" si="20"/>
        <v>20</v>
      </c>
      <c r="Z55" s="22">
        <v>0.5</v>
      </c>
      <c r="AA55" s="21">
        <f t="shared" si="21"/>
        <v>0</v>
      </c>
      <c r="AB55" s="22"/>
      <c r="AC55" s="23"/>
    </row>
    <row r="56" spans="2:29" ht="21.15" customHeight="1" x14ac:dyDescent="0.25">
      <c r="B56" s="17" t="s">
        <v>144</v>
      </c>
      <c r="C56" s="18" t="s">
        <v>145</v>
      </c>
      <c r="D56" s="17">
        <v>4</v>
      </c>
      <c r="E56" s="19">
        <f>F55+1+2</f>
        <v>43766</v>
      </c>
      <c r="F56" s="19">
        <f>D56+E56-1</f>
        <v>43769</v>
      </c>
      <c r="G56" s="20"/>
      <c r="H56" s="20">
        <f>$I$56+$K$56+$M$56+$O$56+$Q$56+$S$56+$U$56+$W$56+$Y$56+$AA$56</f>
        <v>128</v>
      </c>
      <c r="I56" s="21">
        <f t="shared" si="12"/>
        <v>0</v>
      </c>
      <c r="J56" s="22"/>
      <c r="K56" s="21">
        <f t="shared" si="13"/>
        <v>16</v>
      </c>
      <c r="L56" s="22">
        <v>0.5</v>
      </c>
      <c r="M56" s="21">
        <f t="shared" si="14"/>
        <v>16</v>
      </c>
      <c r="N56" s="22">
        <v>0.5</v>
      </c>
      <c r="O56" s="21">
        <f t="shared" si="15"/>
        <v>16</v>
      </c>
      <c r="P56" s="22">
        <v>0.5</v>
      </c>
      <c r="Q56" s="21">
        <f t="shared" si="16"/>
        <v>16</v>
      </c>
      <c r="R56" s="22">
        <v>0.5</v>
      </c>
      <c r="S56" s="21">
        <f t="shared" si="17"/>
        <v>16</v>
      </c>
      <c r="T56" s="22">
        <v>0.5</v>
      </c>
      <c r="U56" s="21">
        <f t="shared" si="18"/>
        <v>16</v>
      </c>
      <c r="V56" s="22">
        <v>0.5</v>
      </c>
      <c r="W56" s="21">
        <f t="shared" si="19"/>
        <v>0</v>
      </c>
      <c r="X56" s="22"/>
      <c r="Y56" s="21">
        <f t="shared" si="20"/>
        <v>32</v>
      </c>
      <c r="Z56" s="22">
        <v>1</v>
      </c>
      <c r="AA56" s="21">
        <f t="shared" si="21"/>
        <v>0</v>
      </c>
      <c r="AB56" s="22"/>
      <c r="AC56" s="23"/>
    </row>
    <row r="57" spans="2:29" ht="21.15" customHeight="1" x14ac:dyDescent="0.25">
      <c r="B57" s="17" t="s">
        <v>146</v>
      </c>
      <c r="C57" s="18" t="s">
        <v>147</v>
      </c>
      <c r="D57" s="17">
        <v>10</v>
      </c>
      <c r="E57" s="19">
        <f>F56+1</f>
        <v>43770</v>
      </c>
      <c r="F57" s="19">
        <f>D57+E57-1+2+2</f>
        <v>43783</v>
      </c>
      <c r="G57" s="20"/>
      <c r="H57" s="20">
        <f>$I$57+$K$57+$M$57+$O$57+$Q$57+$S$57+$U$57+$W$57+$Y$57+$AA$57</f>
        <v>200</v>
      </c>
      <c r="I57" s="21">
        <f t="shared" si="12"/>
        <v>0</v>
      </c>
      <c r="J57" s="22"/>
      <c r="K57" s="21">
        <f t="shared" si="13"/>
        <v>40</v>
      </c>
      <c r="L57" s="22">
        <v>0.5</v>
      </c>
      <c r="M57" s="21">
        <f t="shared" si="14"/>
        <v>40</v>
      </c>
      <c r="N57" s="22">
        <v>0.5</v>
      </c>
      <c r="O57" s="21">
        <f t="shared" si="15"/>
        <v>40</v>
      </c>
      <c r="P57" s="22">
        <v>0.5</v>
      </c>
      <c r="Q57" s="21">
        <f t="shared" si="16"/>
        <v>40</v>
      </c>
      <c r="R57" s="22">
        <v>0.5</v>
      </c>
      <c r="S57" s="21">
        <f t="shared" si="17"/>
        <v>0</v>
      </c>
      <c r="T57" s="22"/>
      <c r="U57" s="21">
        <f t="shared" si="18"/>
        <v>40</v>
      </c>
      <c r="V57" s="22">
        <v>0.5</v>
      </c>
      <c r="W57" s="21">
        <f t="shared" si="19"/>
        <v>0</v>
      </c>
      <c r="X57" s="22"/>
      <c r="Y57" s="21">
        <f t="shared" si="20"/>
        <v>0</v>
      </c>
      <c r="Z57" s="22"/>
      <c r="AA57" s="21">
        <f t="shared" si="21"/>
        <v>0</v>
      </c>
      <c r="AB57" s="22"/>
      <c r="AC57" s="23"/>
    </row>
    <row r="58" spans="2:29" ht="21.15" customHeight="1" x14ac:dyDescent="0.25">
      <c r="B58" s="17" t="s">
        <v>148</v>
      </c>
      <c r="C58" s="18" t="s">
        <v>149</v>
      </c>
      <c r="D58" s="17">
        <v>8</v>
      </c>
      <c r="E58" s="19">
        <f>E51</f>
        <v>43739</v>
      </c>
      <c r="F58" s="19">
        <f>D58+E58-1+2</f>
        <v>43748</v>
      </c>
      <c r="G58" s="20"/>
      <c r="H58" s="20">
        <f>$I$58+$K$58+$M$58+$O$58+$Q$58+$S$58+$U$58+$W$58+$Y$58+$AA$58</f>
        <v>128</v>
      </c>
      <c r="I58" s="21">
        <f t="shared" si="12"/>
        <v>0</v>
      </c>
      <c r="J58" s="22"/>
      <c r="K58" s="21">
        <f t="shared" si="13"/>
        <v>32</v>
      </c>
      <c r="L58" s="22">
        <v>0.5</v>
      </c>
      <c r="M58" s="21">
        <f t="shared" si="14"/>
        <v>32</v>
      </c>
      <c r="N58" s="22">
        <v>0.5</v>
      </c>
      <c r="O58" s="21">
        <f t="shared" si="15"/>
        <v>0</v>
      </c>
      <c r="P58" s="22"/>
      <c r="Q58" s="21">
        <f t="shared" si="16"/>
        <v>64</v>
      </c>
      <c r="R58" s="22">
        <v>1</v>
      </c>
      <c r="S58" s="21">
        <f t="shared" si="17"/>
        <v>0</v>
      </c>
      <c r="T58" s="22"/>
      <c r="U58" s="21">
        <f t="shared" si="18"/>
        <v>0</v>
      </c>
      <c r="V58" s="22"/>
      <c r="W58" s="21">
        <f t="shared" si="19"/>
        <v>0</v>
      </c>
      <c r="X58" s="22"/>
      <c r="Y58" s="21">
        <f t="shared" si="20"/>
        <v>0</v>
      </c>
      <c r="Z58" s="22"/>
      <c r="AA58" s="21">
        <f t="shared" si="21"/>
        <v>0</v>
      </c>
      <c r="AB58" s="22"/>
      <c r="AC58" s="23"/>
    </row>
    <row r="59" spans="2:29" ht="21.15" customHeight="1" x14ac:dyDescent="0.25">
      <c r="B59" s="17" t="s">
        <v>150</v>
      </c>
      <c r="C59" s="18" t="s">
        <v>151</v>
      </c>
      <c r="D59" s="17">
        <v>8</v>
      </c>
      <c r="E59" s="19">
        <f>F58+1</f>
        <v>43749</v>
      </c>
      <c r="F59" s="19">
        <f>D59+E59-1+2+2</f>
        <v>43760</v>
      </c>
      <c r="G59" s="20"/>
      <c r="H59" s="20">
        <f>$I$59+$K$59+$M$59+$O$59+$Q$59+$S$59+$U$59+$W$59+$Y$59+$AA$59</f>
        <v>192</v>
      </c>
      <c r="I59" s="21">
        <f t="shared" si="12"/>
        <v>32</v>
      </c>
      <c r="J59" s="22">
        <v>0.5</v>
      </c>
      <c r="K59" s="21">
        <f t="shared" si="13"/>
        <v>32</v>
      </c>
      <c r="L59" s="22">
        <v>0.5</v>
      </c>
      <c r="M59" s="21">
        <f t="shared" si="14"/>
        <v>64</v>
      </c>
      <c r="N59" s="22">
        <v>1</v>
      </c>
      <c r="O59" s="21">
        <f t="shared" si="15"/>
        <v>0</v>
      </c>
      <c r="P59" s="22"/>
      <c r="Q59" s="21">
        <f t="shared" si="16"/>
        <v>0</v>
      </c>
      <c r="R59" s="22"/>
      <c r="S59" s="21">
        <f t="shared" si="17"/>
        <v>32</v>
      </c>
      <c r="T59" s="22">
        <v>0.5</v>
      </c>
      <c r="U59" s="21">
        <f t="shared" si="18"/>
        <v>0</v>
      </c>
      <c r="V59" s="22"/>
      <c r="W59" s="21">
        <f t="shared" si="19"/>
        <v>0</v>
      </c>
      <c r="X59" s="22"/>
      <c r="Y59" s="21">
        <f t="shared" si="20"/>
        <v>32</v>
      </c>
      <c r="Z59" s="22">
        <v>0.5</v>
      </c>
      <c r="AA59" s="21">
        <f t="shared" si="21"/>
        <v>0</v>
      </c>
      <c r="AB59" s="22"/>
      <c r="AC59" s="23"/>
    </row>
    <row r="60" spans="2:29" ht="21.15" customHeight="1" x14ac:dyDescent="0.25">
      <c r="B60" s="17" t="s">
        <v>152</v>
      </c>
      <c r="C60" s="18" t="s">
        <v>153</v>
      </c>
      <c r="D60" s="17">
        <v>5</v>
      </c>
      <c r="E60" s="19">
        <f>E51</f>
        <v>43739</v>
      </c>
      <c r="F60" s="19">
        <f>D60+E60-1+2</f>
        <v>43745</v>
      </c>
      <c r="G60" s="20"/>
      <c r="H60" s="20">
        <f>$I$60+$K$60+$M$60+$O$60+$Q$60+$S$60+$U$60+$W$60+$Y$60+$AA$60</f>
        <v>60</v>
      </c>
      <c r="I60" s="21">
        <f t="shared" si="12"/>
        <v>0</v>
      </c>
      <c r="J60" s="22"/>
      <c r="K60" s="21">
        <f t="shared" si="13"/>
        <v>20</v>
      </c>
      <c r="L60" s="22">
        <v>0.5</v>
      </c>
      <c r="M60" s="21">
        <f t="shared" si="14"/>
        <v>20</v>
      </c>
      <c r="N60" s="22">
        <v>0.5</v>
      </c>
      <c r="O60" s="21">
        <f t="shared" si="15"/>
        <v>20</v>
      </c>
      <c r="P60" s="22">
        <v>0.5</v>
      </c>
      <c r="Q60" s="21">
        <f t="shared" si="16"/>
        <v>0</v>
      </c>
      <c r="R60" s="22"/>
      <c r="S60" s="21">
        <f t="shared" si="17"/>
        <v>0</v>
      </c>
      <c r="T60" s="22"/>
      <c r="U60" s="21">
        <f t="shared" si="18"/>
        <v>0</v>
      </c>
      <c r="V60" s="22"/>
      <c r="W60" s="21">
        <f t="shared" si="19"/>
        <v>0</v>
      </c>
      <c r="X60" s="22"/>
      <c r="Y60" s="21">
        <f t="shared" si="20"/>
        <v>0</v>
      </c>
      <c r="Z60" s="22"/>
      <c r="AA60" s="21">
        <f t="shared" si="21"/>
        <v>0</v>
      </c>
      <c r="AB60" s="22"/>
      <c r="AC60" s="23"/>
    </row>
    <row r="61" spans="2:29" ht="21.15" customHeight="1" x14ac:dyDescent="0.25">
      <c r="B61" s="17" t="s">
        <v>154</v>
      </c>
      <c r="C61" s="18" t="s">
        <v>155</v>
      </c>
      <c r="D61" s="17">
        <v>10</v>
      </c>
      <c r="E61" s="19">
        <f>F60+1</f>
        <v>43746</v>
      </c>
      <c r="F61" s="19">
        <f>D61+E61-1+2+2</f>
        <v>43759</v>
      </c>
      <c r="G61" s="20"/>
      <c r="H61" s="20">
        <f>$I$61+$K$61+$M$61+$O$61+$Q$61+$S$61+$U$61+$W$61+$Y$61+$AA$61</f>
        <v>120</v>
      </c>
      <c r="I61" s="21">
        <f t="shared" si="12"/>
        <v>0</v>
      </c>
      <c r="J61" s="22"/>
      <c r="K61" s="21">
        <f t="shared" si="13"/>
        <v>40</v>
      </c>
      <c r="L61" s="22">
        <v>0.5</v>
      </c>
      <c r="M61" s="21">
        <f t="shared" si="14"/>
        <v>40</v>
      </c>
      <c r="N61" s="22">
        <v>0.5</v>
      </c>
      <c r="O61" s="21">
        <f t="shared" si="15"/>
        <v>40</v>
      </c>
      <c r="P61" s="22">
        <v>0.5</v>
      </c>
      <c r="Q61" s="21">
        <f t="shared" si="16"/>
        <v>0</v>
      </c>
      <c r="R61" s="22"/>
      <c r="S61" s="21">
        <f t="shared" si="17"/>
        <v>0</v>
      </c>
      <c r="T61" s="22"/>
      <c r="U61" s="21">
        <f t="shared" si="18"/>
        <v>0</v>
      </c>
      <c r="V61" s="22"/>
      <c r="W61" s="21">
        <f t="shared" si="19"/>
        <v>0</v>
      </c>
      <c r="X61" s="22"/>
      <c r="Y61" s="21">
        <f t="shared" si="20"/>
        <v>0</v>
      </c>
      <c r="Z61" s="22"/>
      <c r="AA61" s="21">
        <f t="shared" si="21"/>
        <v>0</v>
      </c>
      <c r="AB61" s="22"/>
      <c r="AC61" s="23"/>
    </row>
    <row r="62" spans="2:29" ht="21.15" customHeight="1" x14ac:dyDescent="0.25">
      <c r="B62" s="17" t="s">
        <v>156</v>
      </c>
      <c r="C62" s="18" t="s">
        <v>157</v>
      </c>
      <c r="D62" s="17">
        <v>3</v>
      </c>
      <c r="E62" s="19">
        <f>F61+1</f>
        <v>43760</v>
      </c>
      <c r="F62" s="19">
        <f>D62+E62-1+2</f>
        <v>43764</v>
      </c>
      <c r="G62" s="20"/>
      <c r="H62" s="20">
        <f>$I$62+$K$62+$M$62+$O$62+$Q$62+$S$62+$U$62+$W$62+$Y$62+$AA$62</f>
        <v>24</v>
      </c>
      <c r="I62" s="21">
        <f t="shared" si="12"/>
        <v>12</v>
      </c>
      <c r="J62" s="22">
        <v>0.5</v>
      </c>
      <c r="K62" s="21">
        <f t="shared" si="13"/>
        <v>12</v>
      </c>
      <c r="L62" s="22">
        <v>0.5</v>
      </c>
      <c r="M62" s="21">
        <f t="shared" si="14"/>
        <v>0</v>
      </c>
      <c r="N62" s="22"/>
      <c r="O62" s="21">
        <f t="shared" si="15"/>
        <v>0</v>
      </c>
      <c r="P62" s="22"/>
      <c r="Q62" s="21">
        <f t="shared" si="16"/>
        <v>0</v>
      </c>
      <c r="R62" s="22"/>
      <c r="S62" s="21">
        <f t="shared" si="17"/>
        <v>0</v>
      </c>
      <c r="T62" s="22"/>
      <c r="U62" s="21">
        <f t="shared" si="18"/>
        <v>0</v>
      </c>
      <c r="V62" s="22"/>
      <c r="W62" s="21">
        <f t="shared" si="19"/>
        <v>0</v>
      </c>
      <c r="X62" s="22"/>
      <c r="Y62" s="21">
        <f t="shared" si="20"/>
        <v>0</v>
      </c>
      <c r="Z62" s="22"/>
      <c r="AA62" s="21">
        <f t="shared" si="21"/>
        <v>0</v>
      </c>
      <c r="AB62" s="22"/>
      <c r="AC62" s="23"/>
    </row>
    <row r="63" spans="2:29" ht="21.15" customHeight="1" x14ac:dyDescent="0.25">
      <c r="B63" s="17" t="s">
        <v>158</v>
      </c>
      <c r="C63" s="18" t="s">
        <v>159</v>
      </c>
      <c r="D63" s="17">
        <v>12</v>
      </c>
      <c r="E63" s="19">
        <f>E51</f>
        <v>43739</v>
      </c>
      <c r="F63" s="19">
        <f>D63+E63-1+2+2</f>
        <v>43754</v>
      </c>
      <c r="G63" s="20"/>
      <c r="H63" s="20">
        <f>$I$63+$K$63+$M$63+$O$63+$Q$63+$S$63+$U$63+$W$63+$Y$63+$AA$63</f>
        <v>384</v>
      </c>
      <c r="I63" s="21">
        <f t="shared" si="12"/>
        <v>48</v>
      </c>
      <c r="J63" s="22">
        <v>0.5</v>
      </c>
      <c r="K63" s="21">
        <f t="shared" si="13"/>
        <v>48</v>
      </c>
      <c r="L63" s="22">
        <v>0.5</v>
      </c>
      <c r="M63" s="21">
        <f t="shared" si="14"/>
        <v>48</v>
      </c>
      <c r="N63" s="22">
        <v>0.5</v>
      </c>
      <c r="O63" s="21">
        <f t="shared" si="15"/>
        <v>48</v>
      </c>
      <c r="P63" s="22">
        <v>0.5</v>
      </c>
      <c r="Q63" s="21">
        <f t="shared" si="16"/>
        <v>48</v>
      </c>
      <c r="R63" s="22">
        <v>0.5</v>
      </c>
      <c r="S63" s="21">
        <f t="shared" si="17"/>
        <v>48</v>
      </c>
      <c r="T63" s="22">
        <v>0.5</v>
      </c>
      <c r="U63" s="21">
        <f t="shared" si="18"/>
        <v>0</v>
      </c>
      <c r="V63" s="22"/>
      <c r="W63" s="21">
        <f t="shared" si="19"/>
        <v>0</v>
      </c>
      <c r="X63" s="22"/>
      <c r="Y63" s="21">
        <f t="shared" si="20"/>
        <v>0</v>
      </c>
      <c r="Z63" s="22"/>
      <c r="AA63" s="21">
        <f t="shared" si="21"/>
        <v>96</v>
      </c>
      <c r="AB63" s="22">
        <v>1</v>
      </c>
      <c r="AC63" s="23"/>
    </row>
    <row r="64" spans="2:29" ht="21.15" customHeight="1" x14ac:dyDescent="0.25">
      <c r="B64" s="17" t="s">
        <v>160</v>
      </c>
      <c r="C64" s="18" t="s">
        <v>161</v>
      </c>
      <c r="D64" s="17">
        <v>12</v>
      </c>
      <c r="E64" s="19">
        <f>F63+1</f>
        <v>43755</v>
      </c>
      <c r="F64" s="19">
        <f>D64+E64-1+2+2</f>
        <v>43770</v>
      </c>
      <c r="G64" s="20"/>
      <c r="H64" s="20">
        <f>$I$64+$K$64+$M$64+$O$64+$Q$64+$S$64+$U$64+$W$64+$Y$64+$AA$64</f>
        <v>384</v>
      </c>
      <c r="I64" s="21">
        <f t="shared" si="12"/>
        <v>48</v>
      </c>
      <c r="J64" s="22">
        <v>0.5</v>
      </c>
      <c r="K64" s="21">
        <f t="shared" si="13"/>
        <v>0</v>
      </c>
      <c r="L64" s="22"/>
      <c r="M64" s="21">
        <f t="shared" si="14"/>
        <v>0</v>
      </c>
      <c r="N64" s="22"/>
      <c r="O64" s="21">
        <f t="shared" si="15"/>
        <v>48</v>
      </c>
      <c r="P64" s="22">
        <v>0.5</v>
      </c>
      <c r="Q64" s="21">
        <f t="shared" si="16"/>
        <v>0</v>
      </c>
      <c r="R64" s="22"/>
      <c r="S64" s="21">
        <f t="shared" si="17"/>
        <v>48</v>
      </c>
      <c r="T64" s="22">
        <v>0.5</v>
      </c>
      <c r="U64" s="21">
        <f t="shared" si="18"/>
        <v>96</v>
      </c>
      <c r="V64" s="22">
        <v>1</v>
      </c>
      <c r="W64" s="21">
        <f t="shared" si="19"/>
        <v>48</v>
      </c>
      <c r="X64" s="22">
        <v>0.5</v>
      </c>
      <c r="Y64" s="21">
        <f t="shared" si="20"/>
        <v>0</v>
      </c>
      <c r="Z64" s="22"/>
      <c r="AA64" s="21">
        <f t="shared" si="21"/>
        <v>96</v>
      </c>
      <c r="AB64" s="22">
        <v>1</v>
      </c>
      <c r="AC64" s="23"/>
    </row>
    <row r="65" spans="2:29" ht="21.15" customHeight="1" x14ac:dyDescent="0.25">
      <c r="B65" s="17" t="s">
        <v>162</v>
      </c>
      <c r="C65" s="18" t="s">
        <v>163</v>
      </c>
      <c r="D65" s="17">
        <v>15</v>
      </c>
      <c r="E65" s="19">
        <f>F64+1+2</f>
        <v>43773</v>
      </c>
      <c r="F65" s="19">
        <f>D65+E65-1+2+2</f>
        <v>43791</v>
      </c>
      <c r="G65" s="20"/>
      <c r="H65" s="20">
        <f>$I$65+$K$65+$M$65+$O$65+$Q$65+$S$65+$U$65+$W$65+$Y$65+$AA$65</f>
        <v>390</v>
      </c>
      <c r="I65" s="21">
        <f t="shared" si="12"/>
        <v>30</v>
      </c>
      <c r="J65" s="22">
        <v>0.25</v>
      </c>
      <c r="K65" s="21">
        <f t="shared" si="13"/>
        <v>0</v>
      </c>
      <c r="L65" s="22"/>
      <c r="M65" s="21">
        <f t="shared" si="14"/>
        <v>0</v>
      </c>
      <c r="N65" s="22"/>
      <c r="O65" s="21">
        <f t="shared" si="15"/>
        <v>60</v>
      </c>
      <c r="P65" s="22">
        <v>0.5</v>
      </c>
      <c r="Q65" s="21">
        <f t="shared" si="16"/>
        <v>60</v>
      </c>
      <c r="R65" s="22">
        <v>0.5</v>
      </c>
      <c r="S65" s="21">
        <f t="shared" si="17"/>
        <v>60</v>
      </c>
      <c r="T65" s="22">
        <v>0.5</v>
      </c>
      <c r="U65" s="21">
        <f t="shared" si="18"/>
        <v>60</v>
      </c>
      <c r="V65" s="22">
        <v>0.5</v>
      </c>
      <c r="W65" s="21">
        <f t="shared" si="19"/>
        <v>0</v>
      </c>
      <c r="X65" s="22"/>
      <c r="Y65" s="21">
        <f t="shared" si="20"/>
        <v>60</v>
      </c>
      <c r="Z65" s="22">
        <v>0.5</v>
      </c>
      <c r="AA65" s="21">
        <f t="shared" si="21"/>
        <v>60</v>
      </c>
      <c r="AB65" s="22">
        <v>0.5</v>
      </c>
      <c r="AC65" s="23"/>
    </row>
    <row r="66" spans="2:29" ht="21.15" customHeight="1" x14ac:dyDescent="0.25">
      <c r="B66" s="17" t="s">
        <v>164</v>
      </c>
      <c r="C66" s="18" t="s">
        <v>165</v>
      </c>
      <c r="D66" s="17">
        <v>5</v>
      </c>
      <c r="E66" s="19">
        <f>F65+1+2</f>
        <v>43794</v>
      </c>
      <c r="F66" s="19">
        <f>D66+E66-1</f>
        <v>43798</v>
      </c>
      <c r="G66" s="20"/>
      <c r="H66" s="20">
        <f>$I$66+$K$66+$M$66+$O$66+$Q$66+$S$66+$U$66+$W$66+$Y$66+$AA$66</f>
        <v>180</v>
      </c>
      <c r="I66" s="21">
        <f t="shared" si="12"/>
        <v>0</v>
      </c>
      <c r="J66" s="22"/>
      <c r="K66" s="21">
        <f t="shared" si="13"/>
        <v>20</v>
      </c>
      <c r="L66" s="22">
        <v>0.5</v>
      </c>
      <c r="M66" s="21">
        <f t="shared" si="14"/>
        <v>0</v>
      </c>
      <c r="N66" s="22"/>
      <c r="O66" s="21">
        <f t="shared" si="15"/>
        <v>40</v>
      </c>
      <c r="P66" s="22">
        <v>1</v>
      </c>
      <c r="Q66" s="21">
        <f t="shared" si="16"/>
        <v>0</v>
      </c>
      <c r="R66" s="22"/>
      <c r="S66" s="21">
        <f t="shared" si="17"/>
        <v>40</v>
      </c>
      <c r="T66" s="22">
        <v>1</v>
      </c>
      <c r="U66" s="21">
        <f t="shared" si="18"/>
        <v>40</v>
      </c>
      <c r="V66" s="22">
        <v>1</v>
      </c>
      <c r="W66" s="21">
        <f t="shared" si="19"/>
        <v>0</v>
      </c>
      <c r="X66" s="22"/>
      <c r="Y66" s="21">
        <f t="shared" si="20"/>
        <v>0</v>
      </c>
      <c r="Z66" s="22"/>
      <c r="AA66" s="21">
        <f t="shared" si="21"/>
        <v>40</v>
      </c>
      <c r="AB66" s="22">
        <v>1</v>
      </c>
      <c r="AC66" s="23"/>
    </row>
    <row r="67" spans="2:29" ht="21.15" customHeight="1" x14ac:dyDescent="0.25">
      <c r="B67" s="17" t="s">
        <v>166</v>
      </c>
      <c r="C67" s="18" t="s">
        <v>167</v>
      </c>
      <c r="D67" s="17">
        <v>5</v>
      </c>
      <c r="E67" s="19">
        <f>F66+1+2</f>
        <v>43801</v>
      </c>
      <c r="F67" s="19">
        <f>D67+E67-1</f>
        <v>43805</v>
      </c>
      <c r="G67" s="20"/>
      <c r="H67" s="20">
        <f>$I$67+$K$67+$M$67+$O$67+$Q$67+$S$67+$U$67+$W$67+$Y$67+$AA$67</f>
        <v>120</v>
      </c>
      <c r="I67" s="21">
        <f t="shared" si="12"/>
        <v>20</v>
      </c>
      <c r="J67" s="22">
        <v>0.5</v>
      </c>
      <c r="K67" s="21">
        <f t="shared" si="13"/>
        <v>20</v>
      </c>
      <c r="L67" s="22">
        <v>0.5</v>
      </c>
      <c r="M67" s="21">
        <f t="shared" si="14"/>
        <v>40</v>
      </c>
      <c r="N67" s="22">
        <v>1</v>
      </c>
      <c r="O67" s="21">
        <f t="shared" si="15"/>
        <v>20</v>
      </c>
      <c r="P67" s="22">
        <v>0.5</v>
      </c>
      <c r="Q67" s="21">
        <f t="shared" si="16"/>
        <v>0</v>
      </c>
      <c r="R67" s="22"/>
      <c r="S67" s="21">
        <f t="shared" si="17"/>
        <v>0</v>
      </c>
      <c r="T67" s="22"/>
      <c r="U67" s="21">
        <f t="shared" si="18"/>
        <v>0</v>
      </c>
      <c r="V67" s="22"/>
      <c r="W67" s="21">
        <f t="shared" si="19"/>
        <v>0</v>
      </c>
      <c r="X67" s="22"/>
      <c r="Y67" s="21">
        <f t="shared" si="20"/>
        <v>0</v>
      </c>
      <c r="Z67" s="22"/>
      <c r="AA67" s="21">
        <f t="shared" si="21"/>
        <v>20</v>
      </c>
      <c r="AB67" s="22">
        <v>0.5</v>
      </c>
      <c r="AC67" s="23"/>
    </row>
    <row r="68" spans="2:29" ht="21.15" customHeight="1" x14ac:dyDescent="0.25">
      <c r="B68" s="6" t="s">
        <v>168</v>
      </c>
      <c r="C68" s="25" t="s">
        <v>169</v>
      </c>
      <c r="D68" s="6">
        <v>0</v>
      </c>
      <c r="E68" s="26">
        <f>F67</f>
        <v>43805</v>
      </c>
      <c r="F68" s="26">
        <f>E68</f>
        <v>43805</v>
      </c>
      <c r="G68" s="30" t="s">
        <v>170</v>
      </c>
      <c r="H68" s="260"/>
      <c r="I68" s="260">
        <f t="shared" si="12"/>
        <v>0</v>
      </c>
      <c r="J68" s="260"/>
      <c r="K68" s="260">
        <f t="shared" si="13"/>
        <v>0</v>
      </c>
      <c r="L68" s="260"/>
      <c r="M68" s="260">
        <f t="shared" si="14"/>
        <v>0</v>
      </c>
      <c r="N68" s="260"/>
      <c r="O68" s="260">
        <f t="shared" si="15"/>
        <v>0</v>
      </c>
      <c r="P68" s="260"/>
      <c r="Q68" s="260">
        <f t="shared" si="16"/>
        <v>0</v>
      </c>
      <c r="R68" s="260"/>
      <c r="S68" s="260">
        <f t="shared" si="17"/>
        <v>0</v>
      </c>
      <c r="T68" s="260"/>
      <c r="U68" s="260">
        <f t="shared" si="18"/>
        <v>0</v>
      </c>
      <c r="V68" s="260"/>
      <c r="W68" s="260">
        <f t="shared" si="19"/>
        <v>0</v>
      </c>
      <c r="X68" s="260"/>
      <c r="Y68" s="260">
        <f t="shared" si="20"/>
        <v>0</v>
      </c>
      <c r="Z68" s="260"/>
      <c r="AA68" s="260">
        <f t="shared" si="21"/>
        <v>0</v>
      </c>
      <c r="AB68" s="260"/>
      <c r="AC68" s="28">
        <f>AC50+G51</f>
        <v>5158</v>
      </c>
    </row>
    <row r="69" spans="2:29" ht="21.15" customHeight="1" x14ac:dyDescent="0.25">
      <c r="B69" s="11" t="s">
        <v>171</v>
      </c>
      <c r="C69" s="12" t="s">
        <v>172</v>
      </c>
      <c r="D69" s="11">
        <f>SUM(D70:D89)</f>
        <v>115</v>
      </c>
      <c r="E69" s="13">
        <v>43773</v>
      </c>
      <c r="F69" s="13">
        <f>F90</f>
        <v>43868</v>
      </c>
      <c r="G69" s="14">
        <f>SUM(H70:H90)</f>
        <v>2952</v>
      </c>
      <c r="H69" s="29"/>
      <c r="I69" s="29">
        <f t="shared" si="12"/>
        <v>0</v>
      </c>
      <c r="J69" s="15"/>
      <c r="K69" s="29">
        <f t="shared" si="13"/>
        <v>0</v>
      </c>
      <c r="L69" s="15"/>
      <c r="M69" s="29">
        <f t="shared" si="14"/>
        <v>0</v>
      </c>
      <c r="N69" s="15"/>
      <c r="O69" s="29">
        <f t="shared" si="15"/>
        <v>0</v>
      </c>
      <c r="P69" s="15"/>
      <c r="Q69" s="29">
        <f t="shared" si="16"/>
        <v>0</v>
      </c>
      <c r="R69" s="15"/>
      <c r="S69" s="29">
        <f t="shared" si="17"/>
        <v>0</v>
      </c>
      <c r="T69" s="15"/>
      <c r="U69" s="29">
        <f t="shared" si="18"/>
        <v>0</v>
      </c>
      <c r="V69" s="15"/>
      <c r="W69" s="29">
        <f t="shared" si="19"/>
        <v>0</v>
      </c>
      <c r="X69" s="15"/>
      <c r="Y69" s="29">
        <f t="shared" si="20"/>
        <v>0</v>
      </c>
      <c r="Z69" s="15"/>
      <c r="AA69" s="29">
        <f t="shared" si="21"/>
        <v>0</v>
      </c>
      <c r="AB69" s="15"/>
      <c r="AC69" s="16"/>
    </row>
    <row r="70" spans="2:29" ht="21.15" customHeight="1" x14ac:dyDescent="0.25">
      <c r="B70" s="17" t="s">
        <v>173</v>
      </c>
      <c r="C70" s="18" t="s">
        <v>174</v>
      </c>
      <c r="D70" s="17">
        <v>2</v>
      </c>
      <c r="E70" s="19">
        <f>E69</f>
        <v>43773</v>
      </c>
      <c r="F70" s="19">
        <f>E70+D70-1</f>
        <v>43774</v>
      </c>
      <c r="G70" s="20"/>
      <c r="H70" s="20">
        <f>$I$70+$K$70+$M$70+$O$70+$Q$70+$S$70+$U$70+$W$70+$Y$70+$AA$70</f>
        <v>16</v>
      </c>
      <c r="I70" s="21">
        <f t="shared" si="12"/>
        <v>0</v>
      </c>
      <c r="J70" s="22"/>
      <c r="K70" s="21">
        <f t="shared" si="13"/>
        <v>16</v>
      </c>
      <c r="L70" s="22">
        <v>1</v>
      </c>
      <c r="M70" s="21">
        <f t="shared" si="14"/>
        <v>0</v>
      </c>
      <c r="N70" s="22"/>
      <c r="O70" s="21">
        <f t="shared" si="15"/>
        <v>0</v>
      </c>
      <c r="P70" s="22"/>
      <c r="Q70" s="21">
        <f t="shared" si="16"/>
        <v>0</v>
      </c>
      <c r="R70" s="22"/>
      <c r="S70" s="21">
        <f t="shared" si="17"/>
        <v>0</v>
      </c>
      <c r="T70" s="22"/>
      <c r="U70" s="21">
        <f t="shared" si="18"/>
        <v>0</v>
      </c>
      <c r="V70" s="22"/>
      <c r="W70" s="21">
        <f t="shared" si="19"/>
        <v>0</v>
      </c>
      <c r="X70" s="22"/>
      <c r="Y70" s="21">
        <f t="shared" si="20"/>
        <v>0</v>
      </c>
      <c r="Z70" s="22"/>
      <c r="AA70" s="21">
        <f t="shared" si="21"/>
        <v>0</v>
      </c>
      <c r="AB70" s="22"/>
      <c r="AC70" s="23"/>
    </row>
    <row r="71" spans="2:29" ht="21.15" customHeight="1" x14ac:dyDescent="0.25">
      <c r="B71" s="17" t="s">
        <v>175</v>
      </c>
      <c r="C71" s="18" t="s">
        <v>176</v>
      </c>
      <c r="D71" s="17">
        <v>2</v>
      </c>
      <c r="E71" s="19">
        <f>E69</f>
        <v>43773</v>
      </c>
      <c r="F71" s="19">
        <f>E71+D71-1</f>
        <v>43774</v>
      </c>
      <c r="G71" s="20"/>
      <c r="H71" s="20">
        <f>$I$71+$K$71+$M$71+$O$71+$Q$71+$S$71+$U$71+$W$71+$Y$71+$AA$71</f>
        <v>24</v>
      </c>
      <c r="I71" s="21">
        <f t="shared" si="12"/>
        <v>8</v>
      </c>
      <c r="J71" s="22">
        <v>0.5</v>
      </c>
      <c r="K71" s="21">
        <f t="shared" si="13"/>
        <v>16</v>
      </c>
      <c r="L71" s="22">
        <v>1</v>
      </c>
      <c r="M71" s="21">
        <f t="shared" si="14"/>
        <v>0</v>
      </c>
      <c r="N71" s="22"/>
      <c r="O71" s="21">
        <f t="shared" si="15"/>
        <v>0</v>
      </c>
      <c r="P71" s="22"/>
      <c r="Q71" s="21">
        <f t="shared" si="16"/>
        <v>0</v>
      </c>
      <c r="R71" s="22"/>
      <c r="S71" s="21">
        <f t="shared" si="17"/>
        <v>0</v>
      </c>
      <c r="T71" s="22"/>
      <c r="U71" s="21">
        <f t="shared" si="18"/>
        <v>0</v>
      </c>
      <c r="V71" s="22"/>
      <c r="W71" s="21">
        <f t="shared" si="19"/>
        <v>0</v>
      </c>
      <c r="X71" s="22"/>
      <c r="Y71" s="21">
        <f t="shared" si="20"/>
        <v>0</v>
      </c>
      <c r="Z71" s="22"/>
      <c r="AA71" s="21">
        <f t="shared" si="21"/>
        <v>0</v>
      </c>
      <c r="AB71" s="22"/>
      <c r="AC71" s="23"/>
    </row>
    <row r="72" spans="2:29" ht="21.15" customHeight="1" x14ac:dyDescent="0.25">
      <c r="B72" s="17" t="s">
        <v>177</v>
      </c>
      <c r="C72" s="18" t="s">
        <v>178</v>
      </c>
      <c r="D72" s="17">
        <v>5</v>
      </c>
      <c r="E72" s="19">
        <f>F71+1</f>
        <v>43775</v>
      </c>
      <c r="F72" s="19">
        <f>E72+D72-1+2</f>
        <v>43781</v>
      </c>
      <c r="G72" s="20"/>
      <c r="H72" s="20">
        <f>$I$72+$K$72+$M$72+$O$72+$Q$72+$S$72+$U$72+$W$72+$Y$72+$AA$72</f>
        <v>80</v>
      </c>
      <c r="I72" s="21">
        <f t="shared" si="12"/>
        <v>20</v>
      </c>
      <c r="J72" s="22">
        <v>0.5</v>
      </c>
      <c r="K72" s="21">
        <f t="shared" si="13"/>
        <v>20</v>
      </c>
      <c r="L72" s="22">
        <v>0.5</v>
      </c>
      <c r="M72" s="21">
        <f t="shared" si="14"/>
        <v>0</v>
      </c>
      <c r="N72" s="22"/>
      <c r="O72" s="21">
        <f t="shared" si="15"/>
        <v>0</v>
      </c>
      <c r="P72" s="22"/>
      <c r="Q72" s="21">
        <f t="shared" si="16"/>
        <v>0</v>
      </c>
      <c r="R72" s="22"/>
      <c r="S72" s="21">
        <f t="shared" si="17"/>
        <v>0</v>
      </c>
      <c r="T72" s="22"/>
      <c r="U72" s="21">
        <f t="shared" si="18"/>
        <v>0</v>
      </c>
      <c r="V72" s="22"/>
      <c r="W72" s="21">
        <f t="shared" si="19"/>
        <v>40</v>
      </c>
      <c r="X72" s="22">
        <v>1</v>
      </c>
      <c r="Y72" s="21">
        <f t="shared" si="20"/>
        <v>0</v>
      </c>
      <c r="Z72" s="22"/>
      <c r="AA72" s="21">
        <f t="shared" si="21"/>
        <v>0</v>
      </c>
      <c r="AB72" s="22"/>
      <c r="AC72" s="23"/>
    </row>
    <row r="73" spans="2:29" ht="21.15" customHeight="1" x14ac:dyDescent="0.25">
      <c r="B73" s="17" t="s">
        <v>179</v>
      </c>
      <c r="C73" s="18" t="s">
        <v>180</v>
      </c>
      <c r="D73" s="17">
        <v>10</v>
      </c>
      <c r="E73" s="19">
        <f>F70+1</f>
        <v>43775</v>
      </c>
      <c r="F73" s="19">
        <f>E73+D73-1+2+2</f>
        <v>43788</v>
      </c>
      <c r="G73" s="20"/>
      <c r="H73" s="20">
        <f>$I$73+$K$73+$M$73+$O$73+$Q$73+$S$73+$U$73+$W$73+$Y$73+$AA$73</f>
        <v>200</v>
      </c>
      <c r="I73" s="21">
        <f t="shared" si="12"/>
        <v>0</v>
      </c>
      <c r="J73" s="22"/>
      <c r="K73" s="21">
        <f t="shared" si="13"/>
        <v>40</v>
      </c>
      <c r="L73" s="22">
        <v>0.5</v>
      </c>
      <c r="M73" s="21">
        <f t="shared" si="14"/>
        <v>40</v>
      </c>
      <c r="N73" s="22">
        <v>0.5</v>
      </c>
      <c r="O73" s="21">
        <f t="shared" si="15"/>
        <v>0</v>
      </c>
      <c r="P73" s="22"/>
      <c r="Q73" s="21">
        <f t="shared" si="16"/>
        <v>40</v>
      </c>
      <c r="R73" s="22">
        <v>0.5</v>
      </c>
      <c r="S73" s="21">
        <f t="shared" si="17"/>
        <v>40</v>
      </c>
      <c r="T73" s="22">
        <v>0.5</v>
      </c>
      <c r="U73" s="21">
        <f t="shared" si="18"/>
        <v>0</v>
      </c>
      <c r="V73" s="22"/>
      <c r="W73" s="21">
        <f t="shared" si="19"/>
        <v>0</v>
      </c>
      <c r="X73" s="22"/>
      <c r="Y73" s="21">
        <f t="shared" si="20"/>
        <v>40</v>
      </c>
      <c r="Z73" s="22">
        <v>0.5</v>
      </c>
      <c r="AA73" s="21">
        <f t="shared" si="21"/>
        <v>0</v>
      </c>
      <c r="AB73" s="22"/>
      <c r="AC73" s="23"/>
    </row>
    <row r="74" spans="2:29" ht="21.15" customHeight="1" x14ac:dyDescent="0.25">
      <c r="B74" s="17" t="s">
        <v>181</v>
      </c>
      <c r="C74" s="18" t="s">
        <v>182</v>
      </c>
      <c r="D74" s="17">
        <v>10</v>
      </c>
      <c r="E74" s="19">
        <f>F73+1</f>
        <v>43789</v>
      </c>
      <c r="F74" s="19">
        <f>E74+D74-1+2+2</f>
        <v>43802</v>
      </c>
      <c r="G74" s="20"/>
      <c r="H74" s="20">
        <f>$I$74+$K$74+$M$74+$O$74+$Q$74+$S$74+$U$74+$W$74+$Y$74+$AA$74</f>
        <v>200</v>
      </c>
      <c r="I74" s="21">
        <f t="shared" si="12"/>
        <v>0</v>
      </c>
      <c r="J74" s="22"/>
      <c r="K74" s="21">
        <f t="shared" si="13"/>
        <v>40</v>
      </c>
      <c r="L74" s="22">
        <v>0.5</v>
      </c>
      <c r="M74" s="21">
        <f t="shared" si="14"/>
        <v>40</v>
      </c>
      <c r="N74" s="22">
        <v>0.5</v>
      </c>
      <c r="O74" s="21">
        <f t="shared" si="15"/>
        <v>0</v>
      </c>
      <c r="P74" s="22"/>
      <c r="Q74" s="21">
        <f t="shared" si="16"/>
        <v>0</v>
      </c>
      <c r="R74" s="22"/>
      <c r="S74" s="21">
        <f t="shared" si="17"/>
        <v>40</v>
      </c>
      <c r="T74" s="22">
        <v>0.5</v>
      </c>
      <c r="U74" s="21">
        <f t="shared" si="18"/>
        <v>0</v>
      </c>
      <c r="V74" s="22"/>
      <c r="W74" s="21">
        <f t="shared" si="19"/>
        <v>40</v>
      </c>
      <c r="X74" s="22">
        <v>0.5</v>
      </c>
      <c r="Y74" s="21">
        <f t="shared" si="20"/>
        <v>40</v>
      </c>
      <c r="Z74" s="22">
        <v>0.5</v>
      </c>
      <c r="AA74" s="21">
        <f t="shared" si="21"/>
        <v>0</v>
      </c>
      <c r="AB74" s="22"/>
      <c r="AC74" s="23"/>
    </row>
    <row r="75" spans="2:29" ht="21.15" customHeight="1" x14ac:dyDescent="0.25">
      <c r="B75" s="17" t="s">
        <v>183</v>
      </c>
      <c r="C75" s="18" t="s">
        <v>184</v>
      </c>
      <c r="D75" s="17">
        <v>5</v>
      </c>
      <c r="E75" s="19">
        <f>F74+1</f>
        <v>43803</v>
      </c>
      <c r="F75" s="19">
        <f>E75+D75-1+2</f>
        <v>43809</v>
      </c>
      <c r="G75" s="20"/>
      <c r="H75" s="20">
        <f>$I$75+$K$75+$M$75+$O$75+$Q$75+$S$75+$U$75+$W$75+$Y$75+$AA$75</f>
        <v>80</v>
      </c>
      <c r="I75" s="21">
        <f t="shared" ref="I75:I90" si="22">D75*J75*8</f>
        <v>20</v>
      </c>
      <c r="J75" s="22">
        <v>0.5</v>
      </c>
      <c r="K75" s="21">
        <f t="shared" ref="K75:K90" si="23">D75*L75*8</f>
        <v>0</v>
      </c>
      <c r="L75" s="22"/>
      <c r="M75" s="21">
        <f t="shared" ref="M75:M90" si="24">D75*8*N75</f>
        <v>0</v>
      </c>
      <c r="N75" s="22"/>
      <c r="O75" s="21">
        <f t="shared" ref="O75:O90" si="25">D75*8*P75</f>
        <v>0</v>
      </c>
      <c r="P75" s="22"/>
      <c r="Q75" s="21">
        <f t="shared" ref="Q75:Q90" si="26">D75*8*R75</f>
        <v>0</v>
      </c>
      <c r="R75" s="22"/>
      <c r="S75" s="21">
        <f t="shared" ref="S75:S90" si="27">D75*8*T75</f>
        <v>0</v>
      </c>
      <c r="T75" s="22"/>
      <c r="U75" s="21">
        <f t="shared" ref="U75:U90" si="28">D75*8*V75</f>
        <v>0</v>
      </c>
      <c r="V75" s="22"/>
      <c r="W75" s="21">
        <f t="shared" ref="W75:W90" si="29">D75*8*X75</f>
        <v>40</v>
      </c>
      <c r="X75" s="22">
        <v>1</v>
      </c>
      <c r="Y75" s="21">
        <f t="shared" ref="Y75:Y90" si="30">D75*8*Z75</f>
        <v>0</v>
      </c>
      <c r="Z75" s="22"/>
      <c r="AA75" s="21">
        <f t="shared" ref="AA75:AA90" si="31">D75*8*AB75</f>
        <v>20</v>
      </c>
      <c r="AB75" s="22">
        <v>0.5</v>
      </c>
      <c r="AC75" s="23"/>
    </row>
    <row r="76" spans="2:29" ht="21.15" customHeight="1" x14ac:dyDescent="0.25">
      <c r="B76" s="17" t="s">
        <v>185</v>
      </c>
      <c r="C76" s="18" t="s">
        <v>186</v>
      </c>
      <c r="D76" s="17">
        <v>5</v>
      </c>
      <c r="E76" s="19">
        <f>F75+1</f>
        <v>43810</v>
      </c>
      <c r="F76" s="19">
        <f>E76+D76-1+2</f>
        <v>43816</v>
      </c>
      <c r="G76" s="20"/>
      <c r="H76" s="20">
        <f>$I$76+$K$76+$M$76+$O$76+$Q$76+$S$76+$U$76+$W$76+$Y$76+$AA$76</f>
        <v>100</v>
      </c>
      <c r="I76" s="21">
        <f t="shared" si="22"/>
        <v>0</v>
      </c>
      <c r="J76" s="22"/>
      <c r="K76" s="21">
        <f t="shared" si="23"/>
        <v>20</v>
      </c>
      <c r="L76" s="22">
        <v>0.5</v>
      </c>
      <c r="M76" s="21">
        <f t="shared" si="24"/>
        <v>40</v>
      </c>
      <c r="N76" s="22">
        <v>1</v>
      </c>
      <c r="O76" s="21">
        <f t="shared" si="25"/>
        <v>0</v>
      </c>
      <c r="P76" s="22"/>
      <c r="Q76" s="21">
        <f t="shared" si="26"/>
        <v>20</v>
      </c>
      <c r="R76" s="22">
        <v>0.5</v>
      </c>
      <c r="S76" s="21">
        <f t="shared" si="27"/>
        <v>0</v>
      </c>
      <c r="T76" s="22"/>
      <c r="U76" s="21">
        <f t="shared" si="28"/>
        <v>0</v>
      </c>
      <c r="V76" s="22"/>
      <c r="W76" s="21">
        <f t="shared" si="29"/>
        <v>0</v>
      </c>
      <c r="X76" s="22"/>
      <c r="Y76" s="21">
        <f t="shared" si="30"/>
        <v>0</v>
      </c>
      <c r="Z76" s="22"/>
      <c r="AA76" s="21">
        <f t="shared" si="31"/>
        <v>20</v>
      </c>
      <c r="AB76" s="22">
        <v>0.5</v>
      </c>
      <c r="AC76" s="23"/>
    </row>
    <row r="77" spans="2:29" ht="21.15" customHeight="1" x14ac:dyDescent="0.25">
      <c r="B77" s="17" t="s">
        <v>187</v>
      </c>
      <c r="C77" s="18" t="s">
        <v>188</v>
      </c>
      <c r="D77" s="17">
        <v>5</v>
      </c>
      <c r="E77" s="19">
        <f>F76+1</f>
        <v>43817</v>
      </c>
      <c r="F77" s="19">
        <f>E77+D77-1+2</f>
        <v>43823</v>
      </c>
      <c r="G77" s="20"/>
      <c r="H77" s="20">
        <f>$I$77+$K$77+$M$77+$O$77+$Q$77+$S$77+$U$77+$W$77+$Y$77+$AA$77</f>
        <v>80</v>
      </c>
      <c r="I77" s="21">
        <f t="shared" si="22"/>
        <v>20</v>
      </c>
      <c r="J77" s="22">
        <v>0.5</v>
      </c>
      <c r="K77" s="21">
        <f t="shared" si="23"/>
        <v>20</v>
      </c>
      <c r="L77" s="22">
        <v>0.5</v>
      </c>
      <c r="M77" s="21">
        <f t="shared" si="24"/>
        <v>0</v>
      </c>
      <c r="N77" s="22"/>
      <c r="O77" s="21">
        <f t="shared" si="25"/>
        <v>0</v>
      </c>
      <c r="P77" s="22"/>
      <c r="Q77" s="21">
        <f t="shared" si="26"/>
        <v>0</v>
      </c>
      <c r="R77" s="22"/>
      <c r="S77" s="21">
        <f t="shared" si="27"/>
        <v>0</v>
      </c>
      <c r="T77" s="22"/>
      <c r="U77" s="21">
        <f t="shared" si="28"/>
        <v>0</v>
      </c>
      <c r="V77" s="22"/>
      <c r="W77" s="21">
        <f t="shared" si="29"/>
        <v>0</v>
      </c>
      <c r="X77" s="22"/>
      <c r="Y77" s="21">
        <f t="shared" si="30"/>
        <v>0</v>
      </c>
      <c r="Z77" s="22"/>
      <c r="AA77" s="21">
        <f t="shared" si="31"/>
        <v>40</v>
      </c>
      <c r="AB77" s="22">
        <v>1</v>
      </c>
      <c r="AC77" s="23"/>
    </row>
    <row r="78" spans="2:29" ht="21.15" customHeight="1" x14ac:dyDescent="0.25">
      <c r="B78" s="17" t="s">
        <v>189</v>
      </c>
      <c r="C78" s="18" t="s">
        <v>190</v>
      </c>
      <c r="D78" s="17">
        <v>3</v>
      </c>
      <c r="E78" s="19">
        <f>F77+1+1</f>
        <v>43825</v>
      </c>
      <c r="F78" s="19">
        <f>E78+D78-1+2</f>
        <v>43829</v>
      </c>
      <c r="G78" s="20"/>
      <c r="H78" s="20">
        <f>$I$78+$K$78+$M$78+$O$78+$Q$78+$S$78+$U$78+$W$78+$Y$78+$AA$78</f>
        <v>48</v>
      </c>
      <c r="I78" s="21">
        <f t="shared" si="22"/>
        <v>12</v>
      </c>
      <c r="J78" s="22">
        <v>0.5</v>
      </c>
      <c r="K78" s="21">
        <f t="shared" si="23"/>
        <v>12</v>
      </c>
      <c r="L78" s="22">
        <v>0.5</v>
      </c>
      <c r="M78" s="21">
        <f t="shared" si="24"/>
        <v>0</v>
      </c>
      <c r="N78" s="22"/>
      <c r="O78" s="21">
        <f t="shared" si="25"/>
        <v>24</v>
      </c>
      <c r="P78" s="22">
        <v>1</v>
      </c>
      <c r="Q78" s="21">
        <f t="shared" si="26"/>
        <v>0</v>
      </c>
      <c r="R78" s="22"/>
      <c r="S78" s="21">
        <f t="shared" si="27"/>
        <v>0</v>
      </c>
      <c r="T78" s="22"/>
      <c r="U78" s="21">
        <f t="shared" si="28"/>
        <v>0</v>
      </c>
      <c r="V78" s="22"/>
      <c r="W78" s="21">
        <f t="shared" si="29"/>
        <v>0</v>
      </c>
      <c r="X78" s="22"/>
      <c r="Y78" s="21">
        <f t="shared" si="30"/>
        <v>0</v>
      </c>
      <c r="Z78" s="22"/>
      <c r="AA78" s="21">
        <f t="shared" si="31"/>
        <v>0</v>
      </c>
      <c r="AB78" s="22"/>
      <c r="AC78" s="23"/>
    </row>
    <row r="79" spans="2:29" ht="21.15" customHeight="1" x14ac:dyDescent="0.25">
      <c r="B79" s="17" t="s">
        <v>191</v>
      </c>
      <c r="C79" s="18" t="s">
        <v>192</v>
      </c>
      <c r="D79" s="17">
        <v>5</v>
      </c>
      <c r="E79" s="19">
        <f>E69</f>
        <v>43773</v>
      </c>
      <c r="F79" s="19">
        <f>E79+D79-1</f>
        <v>43777</v>
      </c>
      <c r="G79" s="20"/>
      <c r="H79" s="20">
        <f>$I$79+$K$79+$M$79+$O$79+$Q$79+$S$79+$U$79+$W$79+$Y$79+$AA$79</f>
        <v>140</v>
      </c>
      <c r="I79" s="21">
        <f t="shared" si="22"/>
        <v>0</v>
      </c>
      <c r="J79" s="22"/>
      <c r="K79" s="21">
        <f t="shared" si="23"/>
        <v>20</v>
      </c>
      <c r="L79" s="22">
        <v>0.5</v>
      </c>
      <c r="M79" s="21">
        <f t="shared" si="24"/>
        <v>0</v>
      </c>
      <c r="N79" s="22"/>
      <c r="O79" s="21">
        <f t="shared" si="25"/>
        <v>20</v>
      </c>
      <c r="P79" s="22">
        <v>0.5</v>
      </c>
      <c r="Q79" s="21">
        <f t="shared" si="26"/>
        <v>0</v>
      </c>
      <c r="R79" s="22"/>
      <c r="S79" s="21">
        <f t="shared" si="27"/>
        <v>20</v>
      </c>
      <c r="T79" s="22">
        <v>0.5</v>
      </c>
      <c r="U79" s="21">
        <f t="shared" si="28"/>
        <v>40</v>
      </c>
      <c r="V79" s="22">
        <v>1</v>
      </c>
      <c r="W79" s="21">
        <f t="shared" si="29"/>
        <v>0</v>
      </c>
      <c r="X79" s="22"/>
      <c r="Y79" s="21">
        <f t="shared" si="30"/>
        <v>20</v>
      </c>
      <c r="Z79" s="22">
        <v>0.5</v>
      </c>
      <c r="AA79" s="21">
        <f t="shared" si="31"/>
        <v>20</v>
      </c>
      <c r="AB79" s="22">
        <v>0.5</v>
      </c>
      <c r="AC79" s="23"/>
    </row>
    <row r="80" spans="2:29" ht="21.15" customHeight="1" x14ac:dyDescent="0.25">
      <c r="B80" s="17" t="s">
        <v>193</v>
      </c>
      <c r="C80" s="18" t="s">
        <v>194</v>
      </c>
      <c r="D80" s="17">
        <v>5</v>
      </c>
      <c r="E80" s="19">
        <f>F79+1+2</f>
        <v>43780</v>
      </c>
      <c r="F80" s="19">
        <f>E80+D80-1</f>
        <v>43784</v>
      </c>
      <c r="G80" s="20"/>
      <c r="H80" s="20">
        <f>$I$80+$K$80+$M$80+$O$80+$Q$80+$S$80+$U$80+$W$80+$Y$80+$AA$80</f>
        <v>140</v>
      </c>
      <c r="I80" s="21">
        <f t="shared" si="22"/>
        <v>0</v>
      </c>
      <c r="J80" s="22"/>
      <c r="K80" s="21">
        <f t="shared" si="23"/>
        <v>20</v>
      </c>
      <c r="L80" s="22">
        <v>0.5</v>
      </c>
      <c r="M80" s="21">
        <f t="shared" si="24"/>
        <v>0</v>
      </c>
      <c r="N80" s="22"/>
      <c r="O80" s="21">
        <f t="shared" si="25"/>
        <v>20</v>
      </c>
      <c r="P80" s="22">
        <v>0.5</v>
      </c>
      <c r="Q80" s="21">
        <f t="shared" si="26"/>
        <v>40</v>
      </c>
      <c r="R80" s="22">
        <v>1</v>
      </c>
      <c r="S80" s="21">
        <f t="shared" si="27"/>
        <v>20</v>
      </c>
      <c r="T80" s="22">
        <v>0.5</v>
      </c>
      <c r="U80" s="21">
        <f t="shared" si="28"/>
        <v>0</v>
      </c>
      <c r="V80" s="22"/>
      <c r="W80" s="21">
        <f t="shared" si="29"/>
        <v>0</v>
      </c>
      <c r="X80" s="22"/>
      <c r="Y80" s="21">
        <f t="shared" si="30"/>
        <v>40</v>
      </c>
      <c r="Z80" s="22">
        <v>1</v>
      </c>
      <c r="AA80" s="21">
        <f t="shared" si="31"/>
        <v>0</v>
      </c>
      <c r="AB80" s="22"/>
      <c r="AC80" s="23"/>
    </row>
    <row r="81" spans="2:29" ht="21.15" customHeight="1" x14ac:dyDescent="0.25">
      <c r="B81" s="17" t="s">
        <v>195</v>
      </c>
      <c r="C81" s="18" t="s">
        <v>196</v>
      </c>
      <c r="D81" s="17">
        <v>12</v>
      </c>
      <c r="E81" s="19">
        <f>F80+1+2</f>
        <v>43787</v>
      </c>
      <c r="F81" s="19">
        <f>E81+D81-1+2+2</f>
        <v>43802</v>
      </c>
      <c r="G81" s="20"/>
      <c r="H81" s="20">
        <f>$I$81+$K$81+$M$81+$O$81+$Q$81+$S$81+$U$81+$W$81+$Y$81+$AA$81</f>
        <v>432</v>
      </c>
      <c r="I81" s="21">
        <f t="shared" si="22"/>
        <v>0</v>
      </c>
      <c r="J81" s="22"/>
      <c r="K81" s="21">
        <f t="shared" si="23"/>
        <v>48</v>
      </c>
      <c r="L81" s="22">
        <v>0.5</v>
      </c>
      <c r="M81" s="21">
        <f t="shared" si="24"/>
        <v>48</v>
      </c>
      <c r="N81" s="22">
        <v>0.5</v>
      </c>
      <c r="O81" s="21">
        <f t="shared" si="25"/>
        <v>48</v>
      </c>
      <c r="P81" s="22">
        <v>0.5</v>
      </c>
      <c r="Q81" s="21">
        <f t="shared" si="26"/>
        <v>96</v>
      </c>
      <c r="R81" s="22">
        <v>1</v>
      </c>
      <c r="S81" s="21">
        <f t="shared" si="27"/>
        <v>48</v>
      </c>
      <c r="T81" s="22">
        <v>0.5</v>
      </c>
      <c r="U81" s="21">
        <f t="shared" si="28"/>
        <v>48</v>
      </c>
      <c r="V81" s="22">
        <v>0.5</v>
      </c>
      <c r="W81" s="21">
        <f t="shared" si="29"/>
        <v>0</v>
      </c>
      <c r="X81" s="22"/>
      <c r="Y81" s="21">
        <f t="shared" si="30"/>
        <v>96</v>
      </c>
      <c r="Z81" s="22">
        <v>1</v>
      </c>
      <c r="AA81" s="21">
        <f t="shared" si="31"/>
        <v>0</v>
      </c>
      <c r="AB81" s="22"/>
      <c r="AC81" s="23"/>
    </row>
    <row r="82" spans="2:29" ht="21.15" customHeight="1" x14ac:dyDescent="0.25">
      <c r="B82" s="17" t="s">
        <v>197</v>
      </c>
      <c r="C82" s="18" t="s">
        <v>198</v>
      </c>
      <c r="D82" s="17">
        <v>12</v>
      </c>
      <c r="E82" s="19">
        <f>F81+1</f>
        <v>43803</v>
      </c>
      <c r="F82" s="19">
        <f>E82+D82-1+2+2</f>
        <v>43818</v>
      </c>
      <c r="G82" s="20"/>
      <c r="H82" s="20">
        <f>$I$82+$K$82+$M$82+$O$82+$Q$82+$S$82+$U$82+$W$82+$Y$82+$AA$82</f>
        <v>432</v>
      </c>
      <c r="I82" s="21">
        <f t="shared" si="22"/>
        <v>0</v>
      </c>
      <c r="J82" s="22"/>
      <c r="K82" s="21">
        <f t="shared" si="23"/>
        <v>48</v>
      </c>
      <c r="L82" s="22">
        <v>0.5</v>
      </c>
      <c r="M82" s="21">
        <f t="shared" si="24"/>
        <v>96</v>
      </c>
      <c r="N82" s="22">
        <v>1</v>
      </c>
      <c r="O82" s="21">
        <f t="shared" si="25"/>
        <v>96</v>
      </c>
      <c r="P82" s="22">
        <v>1</v>
      </c>
      <c r="Q82" s="21">
        <f t="shared" si="26"/>
        <v>0</v>
      </c>
      <c r="R82" s="22"/>
      <c r="S82" s="21">
        <f t="shared" si="27"/>
        <v>96</v>
      </c>
      <c r="T82" s="22">
        <v>1</v>
      </c>
      <c r="U82" s="21">
        <f t="shared" si="28"/>
        <v>0</v>
      </c>
      <c r="V82" s="22"/>
      <c r="W82" s="21">
        <f t="shared" si="29"/>
        <v>0</v>
      </c>
      <c r="X82" s="22"/>
      <c r="Y82" s="21">
        <f t="shared" si="30"/>
        <v>96</v>
      </c>
      <c r="Z82" s="22">
        <v>1</v>
      </c>
      <c r="AA82" s="21">
        <f t="shared" si="31"/>
        <v>0</v>
      </c>
      <c r="AB82" s="22"/>
      <c r="AC82" s="23"/>
    </row>
    <row r="83" spans="2:29" ht="21.15" customHeight="1" x14ac:dyDescent="0.25">
      <c r="B83" s="17" t="s">
        <v>199</v>
      </c>
      <c r="C83" s="18" t="s">
        <v>200</v>
      </c>
      <c r="D83" s="17">
        <v>12</v>
      </c>
      <c r="E83" s="19">
        <f>F82+1</f>
        <v>43819</v>
      </c>
      <c r="F83" s="19">
        <f>E83+D83-1+2+1+2+2</f>
        <v>43837</v>
      </c>
      <c r="G83" s="20"/>
      <c r="H83" s="20">
        <f>$I$83+$K$83+$M$83+$O$83+$Q$83+$S$83+$U$83+$W$83+$Y$83+$AA$83</f>
        <v>216</v>
      </c>
      <c r="I83" s="21">
        <f t="shared" si="22"/>
        <v>24</v>
      </c>
      <c r="J83" s="22">
        <v>0.25</v>
      </c>
      <c r="K83" s="21">
        <f t="shared" si="23"/>
        <v>0</v>
      </c>
      <c r="L83" s="22"/>
      <c r="M83" s="21">
        <f t="shared" si="24"/>
        <v>48</v>
      </c>
      <c r="N83" s="22">
        <v>0.5</v>
      </c>
      <c r="O83" s="21">
        <f t="shared" si="25"/>
        <v>0</v>
      </c>
      <c r="P83" s="22"/>
      <c r="Q83" s="48">
        <f t="shared" si="26"/>
        <v>0</v>
      </c>
      <c r="R83" s="22"/>
      <c r="S83" s="21">
        <f t="shared" si="27"/>
        <v>48</v>
      </c>
      <c r="T83" s="22">
        <v>0.5</v>
      </c>
      <c r="U83" s="21">
        <f t="shared" si="28"/>
        <v>48</v>
      </c>
      <c r="V83" s="22">
        <v>0.5</v>
      </c>
      <c r="W83" s="21">
        <f t="shared" si="29"/>
        <v>0</v>
      </c>
      <c r="X83" s="22"/>
      <c r="Y83" s="21">
        <f t="shared" si="30"/>
        <v>0</v>
      </c>
      <c r="Z83" s="22"/>
      <c r="AA83" s="21">
        <f t="shared" si="31"/>
        <v>48</v>
      </c>
      <c r="AB83" s="22">
        <v>0.5</v>
      </c>
      <c r="AC83" s="23"/>
    </row>
    <row r="84" spans="2:29" ht="21.15" customHeight="1" x14ac:dyDescent="0.25">
      <c r="B84" s="17" t="s">
        <v>201</v>
      </c>
      <c r="C84" s="18" t="s">
        <v>202</v>
      </c>
      <c r="D84" s="17">
        <v>5</v>
      </c>
      <c r="E84" s="19">
        <f>F83+1</f>
        <v>43838</v>
      </c>
      <c r="F84" s="19">
        <f>E84+D84-1+2+1</f>
        <v>43845</v>
      </c>
      <c r="G84" s="20"/>
      <c r="H84" s="8">
        <f>$I$84+$K$84+$M$84+$O$84+$Q$84+$S$9+$U$84+$W$84+$Y$84+$AA$84</f>
        <v>120</v>
      </c>
      <c r="I84" s="21">
        <f t="shared" si="22"/>
        <v>0</v>
      </c>
      <c r="J84" s="22"/>
      <c r="K84" s="21">
        <f t="shared" si="23"/>
        <v>0</v>
      </c>
      <c r="L84" s="22"/>
      <c r="M84" s="21">
        <f t="shared" si="24"/>
        <v>20</v>
      </c>
      <c r="N84" s="22">
        <v>0.5</v>
      </c>
      <c r="O84" s="21">
        <f t="shared" si="25"/>
        <v>40</v>
      </c>
      <c r="P84" s="22">
        <v>1</v>
      </c>
      <c r="Q84" s="21">
        <f t="shared" si="26"/>
        <v>0</v>
      </c>
      <c r="R84" s="22"/>
      <c r="S84" s="21">
        <f t="shared" si="27"/>
        <v>20</v>
      </c>
      <c r="T84" s="22">
        <v>0.5</v>
      </c>
      <c r="U84" s="21">
        <f t="shared" si="28"/>
        <v>20</v>
      </c>
      <c r="V84" s="22">
        <v>0.5</v>
      </c>
      <c r="W84" s="21">
        <f t="shared" si="29"/>
        <v>40</v>
      </c>
      <c r="X84" s="22">
        <v>1</v>
      </c>
      <c r="Y84" s="21">
        <f t="shared" si="30"/>
        <v>0</v>
      </c>
      <c r="Z84" s="22"/>
      <c r="AA84" s="21">
        <f t="shared" si="31"/>
        <v>0</v>
      </c>
      <c r="AB84" s="22"/>
      <c r="AC84" s="23"/>
    </row>
    <row r="85" spans="2:29" ht="21.15" customHeight="1" x14ac:dyDescent="0.25">
      <c r="B85" s="17" t="s">
        <v>203</v>
      </c>
      <c r="C85" s="18" t="s">
        <v>204</v>
      </c>
      <c r="D85" s="17">
        <v>2</v>
      </c>
      <c r="E85" s="19">
        <f>F84+1</f>
        <v>43846</v>
      </c>
      <c r="F85" s="19">
        <f>E85+D85-1</f>
        <v>43847</v>
      </c>
      <c r="G85" s="20"/>
      <c r="H85" s="8">
        <f>$I$85+$K$85+$M$85+$O$85+$Q$85+$S$85+$U$85+$W$85+$Y$85+$AA$85</f>
        <v>56</v>
      </c>
      <c r="I85" s="21">
        <f t="shared" si="22"/>
        <v>8</v>
      </c>
      <c r="J85" s="22">
        <v>0.5</v>
      </c>
      <c r="K85" s="21">
        <f t="shared" si="23"/>
        <v>8</v>
      </c>
      <c r="L85" s="22">
        <v>0.5</v>
      </c>
      <c r="M85" s="21">
        <f t="shared" si="24"/>
        <v>0</v>
      </c>
      <c r="N85" s="22"/>
      <c r="O85" s="21">
        <f t="shared" si="25"/>
        <v>0</v>
      </c>
      <c r="P85" s="22"/>
      <c r="Q85" s="21">
        <f t="shared" si="26"/>
        <v>8</v>
      </c>
      <c r="R85" s="22">
        <v>0.5</v>
      </c>
      <c r="S85" s="21">
        <f t="shared" si="27"/>
        <v>0</v>
      </c>
      <c r="T85" s="22"/>
      <c r="U85" s="21">
        <f t="shared" si="28"/>
        <v>0</v>
      </c>
      <c r="V85" s="22"/>
      <c r="W85" s="21">
        <f t="shared" si="29"/>
        <v>16</v>
      </c>
      <c r="X85" s="22">
        <v>1</v>
      </c>
      <c r="Y85" s="21">
        <f t="shared" si="30"/>
        <v>0</v>
      </c>
      <c r="Z85" s="22"/>
      <c r="AA85" s="21">
        <f t="shared" si="31"/>
        <v>16</v>
      </c>
      <c r="AB85" s="22">
        <v>1</v>
      </c>
      <c r="AC85" s="23"/>
    </row>
    <row r="86" spans="2:29" ht="30" customHeight="1" x14ac:dyDescent="0.25">
      <c r="B86" s="17" t="s">
        <v>205</v>
      </c>
      <c r="C86" s="18" t="s">
        <v>206</v>
      </c>
      <c r="D86" s="17">
        <v>5</v>
      </c>
      <c r="E86" s="19">
        <f>F85+1+2</f>
        <v>43850</v>
      </c>
      <c r="F86" s="19">
        <f>E86+D86-1</f>
        <v>43854</v>
      </c>
      <c r="G86" s="20"/>
      <c r="H86" s="8">
        <f>$I$86+$K$86+$M$86+$O$86+$Q$86+$S$86+$U$86+$W$86+$Y$86+$AA$86</f>
        <v>260</v>
      </c>
      <c r="I86" s="21">
        <f t="shared" si="22"/>
        <v>20</v>
      </c>
      <c r="J86" s="22">
        <v>0.5</v>
      </c>
      <c r="K86" s="21">
        <f t="shared" si="23"/>
        <v>20</v>
      </c>
      <c r="L86" s="22">
        <v>0.5</v>
      </c>
      <c r="M86" s="21">
        <f t="shared" si="24"/>
        <v>0</v>
      </c>
      <c r="N86" s="22"/>
      <c r="O86" s="21">
        <f t="shared" si="25"/>
        <v>20</v>
      </c>
      <c r="P86" s="22">
        <v>0.5</v>
      </c>
      <c r="Q86" s="21">
        <f t="shared" si="26"/>
        <v>40</v>
      </c>
      <c r="R86" s="22">
        <v>1</v>
      </c>
      <c r="S86" s="21">
        <f t="shared" si="27"/>
        <v>40</v>
      </c>
      <c r="T86" s="22">
        <v>1</v>
      </c>
      <c r="U86" s="21">
        <f t="shared" si="28"/>
        <v>40</v>
      </c>
      <c r="V86" s="22">
        <v>1</v>
      </c>
      <c r="W86" s="21">
        <f t="shared" si="29"/>
        <v>40</v>
      </c>
      <c r="X86" s="22">
        <v>1</v>
      </c>
      <c r="Y86" s="21">
        <f t="shared" si="30"/>
        <v>0</v>
      </c>
      <c r="Z86" s="22"/>
      <c r="AA86" s="21">
        <f t="shared" si="31"/>
        <v>40</v>
      </c>
      <c r="AB86" s="22">
        <v>1</v>
      </c>
      <c r="AC86" s="23"/>
    </row>
    <row r="87" spans="2:29" ht="21.15" customHeight="1" x14ac:dyDescent="0.25">
      <c r="B87" s="17" t="s">
        <v>207</v>
      </c>
      <c r="C87" s="18" t="s">
        <v>208</v>
      </c>
      <c r="D87" s="17">
        <v>2</v>
      </c>
      <c r="E87" s="19">
        <f>F86+1+2</f>
        <v>43857</v>
      </c>
      <c r="F87" s="19">
        <f>E87+D87-1</f>
        <v>43858</v>
      </c>
      <c r="G87" s="20"/>
      <c r="H87" s="20">
        <f>$I$87+$K$87+$M$87+$O$87+$Q$87+$S$87+$U$87+$W$87+$Y$87+$AA$87</f>
        <v>64</v>
      </c>
      <c r="I87" s="21">
        <f t="shared" si="22"/>
        <v>0</v>
      </c>
      <c r="J87" s="22"/>
      <c r="K87" s="21">
        <f t="shared" si="23"/>
        <v>0</v>
      </c>
      <c r="L87" s="22"/>
      <c r="M87" s="21">
        <f t="shared" si="24"/>
        <v>0</v>
      </c>
      <c r="N87" s="22"/>
      <c r="O87" s="21">
        <f t="shared" si="25"/>
        <v>0</v>
      </c>
      <c r="P87" s="22"/>
      <c r="Q87" s="21">
        <f t="shared" si="26"/>
        <v>16</v>
      </c>
      <c r="R87" s="22">
        <v>1</v>
      </c>
      <c r="S87" s="21">
        <f t="shared" si="27"/>
        <v>0</v>
      </c>
      <c r="T87" s="22"/>
      <c r="U87" s="21">
        <f t="shared" si="28"/>
        <v>16</v>
      </c>
      <c r="V87" s="22">
        <v>1</v>
      </c>
      <c r="W87" s="21">
        <f t="shared" si="29"/>
        <v>16</v>
      </c>
      <c r="X87" s="22">
        <v>1</v>
      </c>
      <c r="Y87" s="21">
        <f t="shared" si="30"/>
        <v>0</v>
      </c>
      <c r="Z87" s="22"/>
      <c r="AA87" s="21">
        <f t="shared" si="31"/>
        <v>16</v>
      </c>
      <c r="AB87" s="22">
        <v>1</v>
      </c>
      <c r="AC87" s="23"/>
    </row>
    <row r="88" spans="2:29" ht="21.15" customHeight="1" x14ac:dyDescent="0.25">
      <c r="B88" s="17" t="s">
        <v>209</v>
      </c>
      <c r="C88" s="18" t="s">
        <v>210</v>
      </c>
      <c r="D88" s="17">
        <v>3</v>
      </c>
      <c r="E88" s="19">
        <f>F87+1</f>
        <v>43859</v>
      </c>
      <c r="F88" s="19">
        <f>E88+D88-1</f>
        <v>43861</v>
      </c>
      <c r="G88" s="20"/>
      <c r="H88" s="20">
        <f>$I$88+$K$88+$M$88+$O$88+$Q$88+$S$88+$U$88+$W$88+$Y$88+$AA$88</f>
        <v>84</v>
      </c>
      <c r="I88" s="21">
        <f t="shared" si="22"/>
        <v>12</v>
      </c>
      <c r="J88" s="22">
        <v>0.5</v>
      </c>
      <c r="K88" s="21">
        <f t="shared" si="23"/>
        <v>12</v>
      </c>
      <c r="L88" s="22">
        <v>0.5</v>
      </c>
      <c r="M88" s="21">
        <f t="shared" si="24"/>
        <v>0</v>
      </c>
      <c r="N88" s="22"/>
      <c r="O88" s="21">
        <f t="shared" si="25"/>
        <v>0</v>
      </c>
      <c r="P88" s="22"/>
      <c r="Q88" s="21">
        <f t="shared" si="26"/>
        <v>12</v>
      </c>
      <c r="R88" s="22">
        <v>0.5</v>
      </c>
      <c r="S88" s="21">
        <f t="shared" si="27"/>
        <v>0</v>
      </c>
      <c r="T88" s="22"/>
      <c r="U88" s="21">
        <f t="shared" si="28"/>
        <v>24</v>
      </c>
      <c r="V88" s="22">
        <v>1</v>
      </c>
      <c r="W88" s="21">
        <f t="shared" si="29"/>
        <v>0</v>
      </c>
      <c r="X88" s="22"/>
      <c r="Y88" s="21">
        <f t="shared" si="30"/>
        <v>0</v>
      </c>
      <c r="Z88" s="22"/>
      <c r="AA88" s="21">
        <f t="shared" si="31"/>
        <v>24</v>
      </c>
      <c r="AB88" s="22">
        <v>1</v>
      </c>
      <c r="AC88" s="23"/>
    </row>
    <row r="89" spans="2:29" ht="21.15" customHeight="1" x14ac:dyDescent="0.25">
      <c r="B89" s="17" t="s">
        <v>211</v>
      </c>
      <c r="C89" s="18" t="s">
        <v>212</v>
      </c>
      <c r="D89" s="17">
        <v>5</v>
      </c>
      <c r="E89" s="19">
        <f>F88+1+2</f>
        <v>43864</v>
      </c>
      <c r="F89" s="19">
        <f>E89+D89-1</f>
        <v>43868</v>
      </c>
      <c r="G89" s="20"/>
      <c r="H89" s="20">
        <f>$I$89+$K$89+$M$89+$O$89+$Q$89+$S$89+$U$89+$W$89+$Y$89+$AA$89</f>
        <v>180</v>
      </c>
      <c r="I89" s="21">
        <f t="shared" si="22"/>
        <v>0</v>
      </c>
      <c r="J89" s="22"/>
      <c r="K89" s="21">
        <f t="shared" si="23"/>
        <v>20</v>
      </c>
      <c r="L89" s="22">
        <v>0.5</v>
      </c>
      <c r="M89" s="21">
        <f t="shared" si="24"/>
        <v>40</v>
      </c>
      <c r="N89" s="22">
        <v>1</v>
      </c>
      <c r="O89" s="21">
        <f t="shared" si="25"/>
        <v>0</v>
      </c>
      <c r="P89" s="22"/>
      <c r="Q89" s="21">
        <f t="shared" si="26"/>
        <v>0</v>
      </c>
      <c r="R89" s="22"/>
      <c r="S89" s="21">
        <f t="shared" si="27"/>
        <v>0</v>
      </c>
      <c r="T89" s="22"/>
      <c r="U89" s="21">
        <f t="shared" si="28"/>
        <v>40</v>
      </c>
      <c r="V89" s="22">
        <v>1</v>
      </c>
      <c r="W89" s="21">
        <f t="shared" si="29"/>
        <v>40</v>
      </c>
      <c r="X89" s="22">
        <v>1</v>
      </c>
      <c r="Y89" s="21">
        <f t="shared" si="30"/>
        <v>40</v>
      </c>
      <c r="Z89" s="22">
        <v>1</v>
      </c>
      <c r="AA89" s="21">
        <f t="shared" si="31"/>
        <v>0</v>
      </c>
      <c r="AB89" s="22"/>
      <c r="AC89" s="23"/>
    </row>
    <row r="90" spans="2:29" ht="21.15" customHeight="1" x14ac:dyDescent="0.25">
      <c r="B90" s="6" t="s">
        <v>213</v>
      </c>
      <c r="C90" s="25" t="s">
        <v>214</v>
      </c>
      <c r="D90" s="6">
        <v>0</v>
      </c>
      <c r="E90" s="26">
        <f>F89</f>
        <v>43868</v>
      </c>
      <c r="F90" s="26">
        <f>F89</f>
        <v>43868</v>
      </c>
      <c r="G90" s="30" t="s">
        <v>215</v>
      </c>
      <c r="H90" s="273"/>
      <c r="I90" s="273">
        <f t="shared" si="22"/>
        <v>0</v>
      </c>
      <c r="J90" s="273"/>
      <c r="K90" s="273">
        <f t="shared" si="23"/>
        <v>0</v>
      </c>
      <c r="L90" s="273"/>
      <c r="M90" s="273">
        <f t="shared" si="24"/>
        <v>0</v>
      </c>
      <c r="N90" s="273"/>
      <c r="O90" s="273">
        <f t="shared" si="25"/>
        <v>0</v>
      </c>
      <c r="P90" s="273"/>
      <c r="Q90" s="273">
        <f t="shared" si="26"/>
        <v>0</v>
      </c>
      <c r="R90" s="273"/>
      <c r="S90" s="273">
        <f t="shared" si="27"/>
        <v>0</v>
      </c>
      <c r="T90" s="273"/>
      <c r="U90" s="273">
        <f t="shared" si="28"/>
        <v>0</v>
      </c>
      <c r="V90" s="273"/>
      <c r="W90" s="273">
        <f t="shared" si="29"/>
        <v>0</v>
      </c>
      <c r="X90" s="273"/>
      <c r="Y90" s="273">
        <f t="shared" si="30"/>
        <v>0</v>
      </c>
      <c r="Z90" s="273"/>
      <c r="AA90" s="273">
        <f t="shared" si="31"/>
        <v>0</v>
      </c>
      <c r="AB90" s="273"/>
      <c r="AC90" s="28">
        <f>AC68+G69</f>
        <v>8110</v>
      </c>
    </row>
    <row r="91" spans="2:29" ht="18.75" customHeight="1" x14ac:dyDescent="0.25">
      <c r="B91" s="31"/>
      <c r="C91" s="32"/>
      <c r="D91" s="31"/>
      <c r="E91" s="33"/>
      <c r="F91" s="33"/>
      <c r="G91" s="34"/>
      <c r="H91" s="34"/>
      <c r="I91" s="34"/>
      <c r="J91" s="34"/>
      <c r="K91" s="34"/>
      <c r="L91" s="34"/>
      <c r="M91" s="34"/>
      <c r="N91" s="34"/>
      <c r="O91" s="34"/>
      <c r="P91" s="34"/>
      <c r="Q91" s="34"/>
      <c r="R91" s="34"/>
      <c r="S91" s="34"/>
      <c r="T91" s="34"/>
      <c r="U91" s="34"/>
      <c r="V91" s="34"/>
      <c r="W91" s="34"/>
      <c r="X91" s="34"/>
      <c r="Y91" s="34"/>
      <c r="Z91" s="34"/>
      <c r="AA91" s="34"/>
      <c r="AB91" s="34"/>
      <c r="AC91" s="35"/>
    </row>
    <row r="92" spans="2:29" ht="18.75" customHeight="1" x14ac:dyDescent="0.25">
      <c r="B92" s="261" t="s">
        <v>79</v>
      </c>
      <c r="C92" s="261"/>
      <c r="D92" s="261"/>
      <c r="E92" s="261"/>
      <c r="F92" s="261"/>
      <c r="G92" s="261"/>
      <c r="H92" s="261"/>
      <c r="I92" s="261"/>
      <c r="J92" s="261"/>
      <c r="K92" s="261"/>
      <c r="L92" s="261"/>
      <c r="M92" s="261"/>
      <c r="N92" s="261"/>
      <c r="O92" s="261"/>
      <c r="P92" s="261"/>
      <c r="Q92" s="261"/>
      <c r="R92" s="261"/>
      <c r="S92" s="261"/>
      <c r="T92" s="261"/>
      <c r="U92" s="261"/>
      <c r="V92" s="261"/>
      <c r="W92" s="36"/>
      <c r="X92" s="36"/>
      <c r="Y92" s="36"/>
      <c r="Z92" s="36"/>
      <c r="AA92" s="36"/>
      <c r="AB92" s="36"/>
      <c r="AC92" s="37"/>
    </row>
    <row r="93" spans="2:29" ht="19.95" customHeight="1" x14ac:dyDescent="0.3">
      <c r="B93" s="262" t="s">
        <v>80</v>
      </c>
      <c r="C93" s="262"/>
      <c r="D93" s="263" t="s">
        <v>81</v>
      </c>
      <c r="E93" s="263"/>
      <c r="F93" s="263"/>
      <c r="G93" s="263"/>
      <c r="H93" s="263"/>
      <c r="I93" s="263"/>
      <c r="J93" s="263"/>
      <c r="K93" s="263"/>
      <c r="L93" s="263"/>
      <c r="M93" s="263"/>
      <c r="N93" s="263"/>
      <c r="O93" s="38"/>
      <c r="P93" s="263" t="s">
        <v>82</v>
      </c>
      <c r="Q93" s="263"/>
      <c r="R93" s="263"/>
      <c r="S93" s="263"/>
      <c r="T93" s="263"/>
      <c r="U93" s="263"/>
      <c r="V93" s="263"/>
      <c r="W93" s="39"/>
      <c r="X93" s="39"/>
      <c r="Y93" s="39"/>
      <c r="Z93" s="39"/>
      <c r="AA93" s="39"/>
      <c r="AB93" s="39"/>
      <c r="AC93" s="37"/>
    </row>
    <row r="94" spans="2:29" ht="19.95" customHeight="1" x14ac:dyDescent="0.3">
      <c r="B94" s="17" t="s">
        <v>15</v>
      </c>
      <c r="C94" s="40" t="s">
        <v>83</v>
      </c>
      <c r="D94" s="251" t="s">
        <v>84</v>
      </c>
      <c r="E94" s="251"/>
      <c r="F94" s="251"/>
      <c r="G94" s="251"/>
      <c r="H94" s="251"/>
      <c r="I94" s="251"/>
      <c r="J94" s="251"/>
      <c r="K94" s="251"/>
      <c r="L94" s="251"/>
      <c r="M94" s="251"/>
      <c r="N94" s="251"/>
      <c r="O94" s="38"/>
      <c r="P94" s="252" t="s">
        <v>85</v>
      </c>
      <c r="Q94" s="252"/>
      <c r="R94" s="252"/>
      <c r="S94" s="252"/>
      <c r="T94" s="252"/>
      <c r="U94" s="252"/>
      <c r="V94" s="252"/>
      <c r="W94" s="37"/>
      <c r="X94" s="37"/>
      <c r="Y94" s="37"/>
      <c r="Z94" s="37"/>
      <c r="AA94" s="37"/>
      <c r="AB94" s="37"/>
      <c r="AC94" s="37"/>
    </row>
    <row r="95" spans="2:29" ht="19.95" customHeight="1" x14ac:dyDescent="0.3">
      <c r="B95" s="17" t="s">
        <v>16</v>
      </c>
      <c r="C95" s="40" t="s">
        <v>86</v>
      </c>
      <c r="D95" s="251" t="s">
        <v>84</v>
      </c>
      <c r="E95" s="251"/>
      <c r="F95" s="251"/>
      <c r="G95" s="251"/>
      <c r="H95" s="251"/>
      <c r="I95" s="251"/>
      <c r="J95" s="251"/>
      <c r="K95" s="251"/>
      <c r="L95" s="251"/>
      <c r="M95" s="251"/>
      <c r="N95" s="251"/>
      <c r="O95" s="38"/>
      <c r="P95" s="252" t="s">
        <v>85</v>
      </c>
      <c r="Q95" s="252"/>
      <c r="R95" s="252"/>
      <c r="S95" s="252"/>
      <c r="T95" s="252"/>
      <c r="U95" s="252"/>
      <c r="V95" s="252"/>
      <c r="W95" s="37"/>
      <c r="X95" s="37"/>
      <c r="Y95" s="37"/>
      <c r="Z95" s="37"/>
      <c r="AA95" s="37"/>
      <c r="AB95" s="37"/>
      <c r="AC95" s="37"/>
    </row>
    <row r="96" spans="2:29" ht="19.95" customHeight="1" x14ac:dyDescent="0.3">
      <c r="B96" s="17" t="s">
        <v>17</v>
      </c>
      <c r="C96" s="40" t="s">
        <v>87</v>
      </c>
      <c r="D96" s="251" t="s">
        <v>88</v>
      </c>
      <c r="E96" s="251"/>
      <c r="F96" s="251"/>
      <c r="G96" s="251"/>
      <c r="H96" s="251"/>
      <c r="I96" s="251"/>
      <c r="J96" s="251"/>
      <c r="K96" s="251"/>
      <c r="L96" s="251"/>
      <c r="M96" s="251"/>
      <c r="N96" s="251"/>
      <c r="O96" s="38"/>
      <c r="P96" s="252" t="s">
        <v>85</v>
      </c>
      <c r="Q96" s="252"/>
      <c r="R96" s="252"/>
      <c r="S96" s="252"/>
      <c r="T96" s="252"/>
      <c r="U96" s="252"/>
      <c r="V96" s="252"/>
      <c r="W96" s="37"/>
      <c r="X96" s="37"/>
      <c r="Y96" s="37"/>
      <c r="Z96" s="37"/>
      <c r="AA96" s="37"/>
      <c r="AB96" s="37"/>
      <c r="AC96" s="37"/>
    </row>
    <row r="97" spans="2:29" ht="19.95" customHeight="1" x14ac:dyDescent="0.3">
      <c r="B97" s="17" t="s">
        <v>18</v>
      </c>
      <c r="C97" s="40" t="s">
        <v>89</v>
      </c>
      <c r="D97" s="251" t="s">
        <v>90</v>
      </c>
      <c r="E97" s="251"/>
      <c r="F97" s="251"/>
      <c r="G97" s="251"/>
      <c r="H97" s="251"/>
      <c r="I97" s="251"/>
      <c r="J97" s="251"/>
      <c r="K97" s="251"/>
      <c r="L97" s="251"/>
      <c r="M97" s="251"/>
      <c r="N97" s="251"/>
      <c r="O97" s="38"/>
      <c r="P97" s="252" t="s">
        <v>85</v>
      </c>
      <c r="Q97" s="252"/>
      <c r="R97" s="252"/>
      <c r="S97" s="252"/>
      <c r="T97" s="252"/>
      <c r="U97" s="252"/>
      <c r="V97" s="252"/>
      <c r="W97" s="37"/>
      <c r="X97" s="37"/>
      <c r="Y97" s="37"/>
      <c r="Z97" s="37"/>
      <c r="AA97" s="37"/>
      <c r="AB97" s="37"/>
      <c r="AC97" s="37"/>
    </row>
    <row r="98" spans="2:29" ht="21" customHeight="1" x14ac:dyDescent="0.25">
      <c r="B98" s="41" t="s">
        <v>24</v>
      </c>
      <c r="C98" s="42" t="s">
        <v>91</v>
      </c>
      <c r="D98" s="254" t="s">
        <v>92</v>
      </c>
      <c r="E98" s="254"/>
      <c r="F98" s="254"/>
      <c r="G98" s="254"/>
      <c r="H98" s="254"/>
      <c r="I98" s="254"/>
      <c r="J98" s="254"/>
      <c r="K98" s="254"/>
      <c r="L98" s="254"/>
      <c r="M98" s="254"/>
      <c r="N98" s="254"/>
      <c r="O98" s="43"/>
      <c r="P98" s="255" t="s">
        <v>93</v>
      </c>
      <c r="Q98" s="255"/>
      <c r="R98" s="255"/>
      <c r="S98" s="255"/>
      <c r="T98" s="255"/>
      <c r="U98" s="255"/>
      <c r="V98" s="255"/>
      <c r="W98" s="44"/>
      <c r="X98" s="44"/>
      <c r="Y98" s="44"/>
      <c r="Z98" s="44"/>
      <c r="AA98" s="44"/>
      <c r="AB98" s="44"/>
      <c r="AC98" s="37"/>
    </row>
    <row r="99" spans="2:29" ht="20.399999999999999" customHeight="1" x14ac:dyDescent="0.25">
      <c r="B99" s="41" t="s">
        <v>22</v>
      </c>
      <c r="C99" s="42" t="s">
        <v>216</v>
      </c>
      <c r="D99" s="254" t="s">
        <v>217</v>
      </c>
      <c r="E99" s="254"/>
      <c r="F99" s="254"/>
      <c r="G99" s="254"/>
      <c r="H99" s="254"/>
      <c r="I99" s="254"/>
      <c r="J99" s="254"/>
      <c r="K99" s="254"/>
      <c r="L99" s="254"/>
      <c r="M99" s="254"/>
      <c r="N99" s="254"/>
      <c r="O99" s="43"/>
      <c r="P99" s="255" t="s">
        <v>93</v>
      </c>
      <c r="Q99" s="255"/>
      <c r="R99" s="255"/>
      <c r="S99" s="255"/>
      <c r="T99" s="255"/>
      <c r="U99" s="255"/>
      <c r="V99" s="255"/>
      <c r="W99" s="44"/>
      <c r="X99" s="44"/>
      <c r="Y99" s="44"/>
      <c r="Z99" s="44"/>
      <c r="AA99" s="44"/>
      <c r="AB99" s="44"/>
      <c r="AC99" s="37"/>
    </row>
    <row r="100" spans="2:29" ht="34.200000000000003" customHeight="1" x14ac:dyDescent="0.25">
      <c r="B100" s="41" t="s">
        <v>23</v>
      </c>
      <c r="C100" s="42" t="s">
        <v>218</v>
      </c>
      <c r="D100" s="254" t="s">
        <v>219</v>
      </c>
      <c r="E100" s="254"/>
      <c r="F100" s="254"/>
      <c r="G100" s="254"/>
      <c r="H100" s="254"/>
      <c r="I100" s="254"/>
      <c r="J100" s="254"/>
      <c r="K100" s="254"/>
      <c r="L100" s="254"/>
      <c r="M100" s="254"/>
      <c r="N100" s="254"/>
      <c r="O100" s="43"/>
      <c r="P100" s="255" t="s">
        <v>93</v>
      </c>
      <c r="Q100" s="255"/>
      <c r="R100" s="255"/>
      <c r="S100" s="255"/>
      <c r="T100" s="255"/>
      <c r="U100" s="255"/>
      <c r="V100" s="255"/>
      <c r="W100" s="44"/>
      <c r="X100" s="44"/>
      <c r="Y100" s="44"/>
      <c r="Z100" s="44"/>
      <c r="AA100" s="44"/>
      <c r="AB100" s="44"/>
      <c r="AC100" s="37"/>
    </row>
    <row r="101" spans="2:29" ht="19.95" customHeight="1" x14ac:dyDescent="0.25">
      <c r="B101" s="41" t="s">
        <v>19</v>
      </c>
      <c r="C101" s="42" t="s">
        <v>220</v>
      </c>
      <c r="D101" s="254" t="s">
        <v>221</v>
      </c>
      <c r="E101" s="254"/>
      <c r="F101" s="254"/>
      <c r="G101" s="254"/>
      <c r="H101" s="254"/>
      <c r="I101" s="254"/>
      <c r="J101" s="254"/>
      <c r="K101" s="254"/>
      <c r="L101" s="254"/>
      <c r="M101" s="254"/>
      <c r="N101" s="254"/>
      <c r="O101" s="43"/>
      <c r="P101" s="255" t="s">
        <v>93</v>
      </c>
      <c r="Q101" s="255"/>
      <c r="R101" s="255"/>
      <c r="S101" s="255"/>
      <c r="T101" s="255"/>
      <c r="U101" s="255"/>
      <c r="V101" s="255"/>
      <c r="W101" s="44"/>
      <c r="X101" s="44"/>
      <c r="Y101" s="44"/>
      <c r="Z101" s="44"/>
      <c r="AA101" s="44"/>
      <c r="AB101" s="44"/>
      <c r="AC101" s="37"/>
    </row>
    <row r="102" spans="2:29" ht="19.95" customHeight="1" x14ac:dyDescent="0.25">
      <c r="B102" s="41" t="s">
        <v>20</v>
      </c>
      <c r="C102" s="42" t="s">
        <v>222</v>
      </c>
      <c r="D102" s="254" t="s">
        <v>90</v>
      </c>
      <c r="E102" s="254"/>
      <c r="F102" s="254"/>
      <c r="G102" s="254"/>
      <c r="H102" s="254"/>
      <c r="I102" s="254"/>
      <c r="J102" s="254"/>
      <c r="K102" s="254"/>
      <c r="L102" s="254"/>
      <c r="M102" s="254"/>
      <c r="N102" s="254"/>
      <c r="O102" s="43"/>
      <c r="P102" s="255" t="s">
        <v>93</v>
      </c>
      <c r="Q102" s="255"/>
      <c r="R102" s="255"/>
      <c r="S102" s="255"/>
      <c r="T102" s="255"/>
      <c r="U102" s="255"/>
      <c r="V102" s="255"/>
      <c r="W102" s="44"/>
      <c r="X102" s="44"/>
      <c r="Y102" s="44"/>
      <c r="Z102" s="44"/>
      <c r="AA102" s="44"/>
      <c r="AB102" s="44"/>
      <c r="AC102" s="37"/>
    </row>
    <row r="103" spans="2:29" ht="19.95" customHeight="1" x14ac:dyDescent="0.25">
      <c r="B103" s="41" t="s">
        <v>21</v>
      </c>
      <c r="C103" s="42" t="s">
        <v>223</v>
      </c>
      <c r="D103" s="254" t="s">
        <v>88</v>
      </c>
      <c r="E103" s="254"/>
      <c r="F103" s="254"/>
      <c r="G103" s="254"/>
      <c r="H103" s="254"/>
      <c r="I103" s="254"/>
      <c r="J103" s="254"/>
      <c r="K103" s="254"/>
      <c r="L103" s="254"/>
      <c r="M103" s="254"/>
      <c r="N103" s="254"/>
      <c r="O103" s="43"/>
      <c r="P103" s="255" t="s">
        <v>93</v>
      </c>
      <c r="Q103" s="255"/>
      <c r="R103" s="255"/>
      <c r="S103" s="255"/>
      <c r="T103" s="255"/>
      <c r="U103" s="255"/>
      <c r="V103" s="255"/>
      <c r="W103" s="44"/>
      <c r="X103" s="44"/>
      <c r="Y103" s="44"/>
      <c r="Z103" s="44"/>
      <c r="AA103" s="44"/>
      <c r="AB103" s="44"/>
      <c r="AC103" s="37"/>
    </row>
    <row r="104" spans="2:29" ht="19.95" customHeight="1" x14ac:dyDescent="0.25">
      <c r="B104" s="31"/>
      <c r="C104" s="32"/>
      <c r="D104" s="45"/>
      <c r="E104" s="45"/>
      <c r="F104" s="45"/>
      <c r="G104" s="45"/>
      <c r="H104" s="45"/>
      <c r="I104" s="45"/>
      <c r="J104" s="45"/>
      <c r="K104" s="45"/>
      <c r="L104" s="45"/>
      <c r="M104" s="45"/>
      <c r="N104" s="45"/>
      <c r="O104" s="44"/>
      <c r="P104" s="31"/>
      <c r="Q104" s="31"/>
      <c r="R104" s="31"/>
      <c r="S104" s="31"/>
      <c r="T104" s="31"/>
      <c r="U104" s="31"/>
      <c r="V104" s="31"/>
      <c r="W104" s="44"/>
      <c r="X104" s="44"/>
      <c r="Y104" s="44"/>
      <c r="Z104" s="44"/>
      <c r="AA104" s="44"/>
      <c r="AB104" s="44"/>
      <c r="AC104" s="37"/>
    </row>
    <row r="105" spans="2:29" ht="18.75" customHeight="1" x14ac:dyDescent="0.25">
      <c r="B105" s="256" t="s">
        <v>94</v>
      </c>
      <c r="C105" s="256"/>
      <c r="D105" s="256"/>
      <c r="E105" s="256"/>
      <c r="F105" s="256"/>
      <c r="G105" s="256"/>
      <c r="H105" s="256"/>
      <c r="I105" s="256"/>
      <c r="J105" s="256"/>
      <c r="K105" s="256"/>
      <c r="L105" s="256"/>
      <c r="M105" s="256"/>
      <c r="N105" s="256"/>
      <c r="O105" s="256"/>
      <c r="P105" s="256"/>
      <c r="Q105" s="256"/>
      <c r="R105" s="256"/>
      <c r="S105" s="256"/>
      <c r="T105" s="256"/>
      <c r="U105" s="256"/>
      <c r="V105" s="256"/>
      <c r="W105" s="46"/>
      <c r="X105" s="46"/>
      <c r="Y105" s="46"/>
      <c r="Z105" s="46"/>
      <c r="AA105" s="46"/>
      <c r="AB105" s="46"/>
      <c r="AC105" s="46"/>
    </row>
    <row r="106" spans="2:29" ht="18.75" customHeight="1" x14ac:dyDescent="0.25">
      <c r="B106" s="47" t="s">
        <v>78</v>
      </c>
      <c r="C106" s="257" t="s">
        <v>95</v>
      </c>
      <c r="D106" s="257"/>
      <c r="E106" s="257"/>
      <c r="F106" s="257"/>
      <c r="G106" s="257"/>
      <c r="H106" s="257"/>
      <c r="I106" s="257"/>
      <c r="J106" s="257"/>
      <c r="K106" s="257"/>
      <c r="L106" s="257"/>
      <c r="M106" s="257"/>
      <c r="N106" s="257"/>
      <c r="O106" s="257"/>
      <c r="P106" s="257"/>
      <c r="Q106" s="257"/>
      <c r="R106" s="257"/>
      <c r="S106" s="257"/>
      <c r="T106" s="257"/>
      <c r="U106" s="257"/>
      <c r="V106" s="257"/>
      <c r="W106" s="44"/>
      <c r="X106" s="44"/>
      <c r="Y106" s="44"/>
      <c r="Z106" s="44"/>
      <c r="AA106" s="44"/>
      <c r="AB106" s="44"/>
      <c r="AC106" s="44"/>
    </row>
    <row r="107" spans="2:29" ht="18.75" customHeight="1" x14ac:dyDescent="0.25">
      <c r="B107" s="47" t="s">
        <v>170</v>
      </c>
      <c r="C107" s="257" t="s">
        <v>224</v>
      </c>
      <c r="D107" s="257"/>
      <c r="E107" s="257"/>
      <c r="F107" s="257"/>
      <c r="G107" s="257"/>
      <c r="H107" s="257"/>
      <c r="I107" s="257"/>
      <c r="J107" s="257"/>
      <c r="K107" s="257"/>
      <c r="L107" s="257"/>
      <c r="M107" s="257"/>
      <c r="N107" s="257"/>
      <c r="O107" s="257"/>
      <c r="P107" s="257"/>
      <c r="Q107" s="257"/>
      <c r="R107" s="257"/>
      <c r="S107" s="257"/>
      <c r="T107" s="257"/>
      <c r="U107" s="257"/>
      <c r="V107" s="257"/>
      <c r="W107" s="44"/>
      <c r="X107" s="44"/>
      <c r="Y107" s="44"/>
      <c r="Z107" s="44"/>
      <c r="AA107" s="44"/>
      <c r="AB107" s="44"/>
      <c r="AC107" s="44"/>
    </row>
    <row r="108" spans="2:29" ht="18.75" customHeight="1" x14ac:dyDescent="0.25">
      <c r="B108" s="47" t="s">
        <v>215</v>
      </c>
      <c r="C108" s="257" t="s">
        <v>225</v>
      </c>
      <c r="D108" s="257"/>
      <c r="E108" s="257"/>
      <c r="F108" s="257"/>
      <c r="G108" s="257"/>
      <c r="H108" s="257"/>
      <c r="I108" s="257"/>
      <c r="J108" s="257"/>
      <c r="K108" s="257"/>
      <c r="L108" s="257"/>
      <c r="M108" s="257"/>
      <c r="N108" s="257"/>
      <c r="O108" s="257"/>
      <c r="P108" s="257"/>
      <c r="Q108" s="257"/>
      <c r="R108" s="257"/>
      <c r="S108" s="257"/>
      <c r="T108" s="257"/>
      <c r="U108" s="257"/>
      <c r="V108" s="257"/>
      <c r="W108" s="49"/>
      <c r="X108" s="44"/>
      <c r="Y108" s="44"/>
      <c r="Z108" s="44"/>
      <c r="AA108" s="44"/>
      <c r="AB108" s="44"/>
      <c r="AC108" s="44"/>
    </row>
    <row r="109" spans="2:29" ht="18.75" customHeight="1" x14ac:dyDescent="0.25">
      <c r="B109" s="258" t="s">
        <v>96</v>
      </c>
      <c r="C109" s="258"/>
      <c r="D109" s="258"/>
      <c r="E109" s="258"/>
      <c r="F109" s="258"/>
      <c r="G109" s="258"/>
      <c r="H109" s="258"/>
      <c r="I109" s="258"/>
      <c r="J109" s="258"/>
      <c r="K109" s="258"/>
      <c r="L109" s="258"/>
      <c r="M109" s="258"/>
      <c r="N109" s="258"/>
      <c r="O109" s="258"/>
      <c r="P109" s="258"/>
      <c r="Q109" s="258"/>
      <c r="R109" s="258"/>
      <c r="S109" s="258"/>
      <c r="T109" s="258"/>
      <c r="U109" s="258"/>
      <c r="V109" s="258"/>
    </row>
    <row r="110" spans="2:29" ht="38.4" customHeight="1" x14ac:dyDescent="0.25">
      <c r="B110" s="2">
        <v>1</v>
      </c>
      <c r="C110" s="253" t="s">
        <v>97</v>
      </c>
      <c r="D110" s="253"/>
      <c r="E110" s="253"/>
      <c r="F110" s="253"/>
      <c r="G110" s="253"/>
      <c r="H110" s="253"/>
      <c r="I110" s="253"/>
      <c r="J110" s="253"/>
      <c r="K110" s="253"/>
      <c r="L110" s="253"/>
      <c r="M110" s="253"/>
      <c r="N110" s="253"/>
      <c r="O110" s="253"/>
      <c r="P110" s="253"/>
      <c r="Q110" s="253"/>
      <c r="R110" s="253"/>
      <c r="S110" s="253"/>
      <c r="T110" s="253"/>
      <c r="U110" s="253"/>
      <c r="V110" s="253"/>
    </row>
    <row r="111" spans="2:29" ht="18.75" customHeight="1" x14ac:dyDescent="0.25">
      <c r="C111" s="253"/>
      <c r="D111" s="253"/>
      <c r="E111" s="253"/>
      <c r="F111" s="253"/>
      <c r="G111" s="253"/>
      <c r="H111" s="253"/>
      <c r="I111" s="253"/>
      <c r="J111" s="253"/>
      <c r="K111" s="253"/>
      <c r="L111" s="253"/>
      <c r="M111" s="253"/>
      <c r="N111" s="253"/>
      <c r="O111" s="253"/>
      <c r="P111" s="253"/>
      <c r="Q111" s="253"/>
      <c r="R111" s="253"/>
    </row>
  </sheetData>
  <sheetProtection selectLockedCells="1" selectUnlockedCells="1"/>
  <mergeCells count="90">
    <mergeCell ref="Q1:R1"/>
    <mergeCell ref="D2:G2"/>
    <mergeCell ref="I2:J2"/>
    <mergeCell ref="K2:L2"/>
    <mergeCell ref="M2:N2"/>
    <mergeCell ref="O2:P2"/>
    <mergeCell ref="E1:G1"/>
    <mergeCell ref="I1:J1"/>
    <mergeCell ref="K1:L1"/>
    <mergeCell ref="M1:N1"/>
    <mergeCell ref="O1:P1"/>
    <mergeCell ref="Q2:R2"/>
    <mergeCell ref="Y2:Z2"/>
    <mergeCell ref="AA2:AB2"/>
    <mergeCell ref="S1:T1"/>
    <mergeCell ref="U1:V1"/>
    <mergeCell ref="W1:X1"/>
    <mergeCell ref="Y1:Z1"/>
    <mergeCell ref="AA1:AB1"/>
    <mergeCell ref="W2:X2"/>
    <mergeCell ref="S2:T2"/>
    <mergeCell ref="U2:V2"/>
    <mergeCell ref="B4:AB4"/>
    <mergeCell ref="E3:H3"/>
    <mergeCell ref="I3:J3"/>
    <mergeCell ref="K3:L3"/>
    <mergeCell ref="M3:N3"/>
    <mergeCell ref="O3:P3"/>
    <mergeCell ref="Q3:R3"/>
    <mergeCell ref="S3:T3"/>
    <mergeCell ref="U3:V3"/>
    <mergeCell ref="W3:X3"/>
    <mergeCell ref="Y3:Z3"/>
    <mergeCell ref="AA3:AB3"/>
    <mergeCell ref="B5:B7"/>
    <mergeCell ref="C5:C7"/>
    <mergeCell ref="D5:D7"/>
    <mergeCell ref="E5:F5"/>
    <mergeCell ref="G5:G7"/>
    <mergeCell ref="H5:H7"/>
    <mergeCell ref="I5:AB5"/>
    <mergeCell ref="AC5:AC7"/>
    <mergeCell ref="E6:E7"/>
    <mergeCell ref="F6:F7"/>
    <mergeCell ref="I6:J6"/>
    <mergeCell ref="K6:L6"/>
    <mergeCell ref="M6:N6"/>
    <mergeCell ref="O6:P6"/>
    <mergeCell ref="Q6:R6"/>
    <mergeCell ref="S6:T6"/>
    <mergeCell ref="U6:V6"/>
    <mergeCell ref="W6:X6"/>
    <mergeCell ref="Y6:Z6"/>
    <mergeCell ref="AA6:AB6"/>
    <mergeCell ref="H16:AB16"/>
    <mergeCell ref="H33:AB33"/>
    <mergeCell ref="H50:AB50"/>
    <mergeCell ref="H68:AB68"/>
    <mergeCell ref="H90:AB90"/>
    <mergeCell ref="B92:V92"/>
    <mergeCell ref="B93:C93"/>
    <mergeCell ref="D93:N93"/>
    <mergeCell ref="P93:V93"/>
    <mergeCell ref="D94:N94"/>
    <mergeCell ref="P94:V94"/>
    <mergeCell ref="D95:N95"/>
    <mergeCell ref="P95:V95"/>
    <mergeCell ref="D96:N96"/>
    <mergeCell ref="P96:V96"/>
    <mergeCell ref="D97:N97"/>
    <mergeCell ref="P97:V97"/>
    <mergeCell ref="D98:N98"/>
    <mergeCell ref="P98:V98"/>
    <mergeCell ref="D99:N99"/>
    <mergeCell ref="P99:V99"/>
    <mergeCell ref="D100:N100"/>
    <mergeCell ref="P100:V100"/>
    <mergeCell ref="D101:N101"/>
    <mergeCell ref="P101:V101"/>
    <mergeCell ref="D102:N102"/>
    <mergeCell ref="P102:V102"/>
    <mergeCell ref="B109:V109"/>
    <mergeCell ref="C110:V110"/>
    <mergeCell ref="C111:R111"/>
    <mergeCell ref="D103:N103"/>
    <mergeCell ref="P103:V103"/>
    <mergeCell ref="B105:V105"/>
    <mergeCell ref="C106:V106"/>
    <mergeCell ref="C107:V107"/>
    <mergeCell ref="C108:V108"/>
  </mergeCells>
  <printOptions horizontalCentered="1" verticalCentered="1"/>
  <pageMargins left="0.39374999999999999" right="0.39374999999999999" top="0.78749999999999998" bottom="0.97291666666666665" header="0.51180555555555551" footer="0.78749999999999998"/>
  <pageSetup paperSize="9" firstPageNumber="0" fitToHeight="4" orientation="landscape" horizontalDpi="300" verticalDpi="300"/>
  <headerFooter alignWithMargins="0">
    <oddFooter>&amp;C&amp;"Times New Roman,Regular"&amp;12Page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U18"/>
  <sheetViews>
    <sheetView workbookViewId="0">
      <selection activeCell="H15" sqref="H15"/>
    </sheetView>
  </sheetViews>
  <sheetFormatPr defaultColWidth="11.5546875" defaultRowHeight="13.2" x14ac:dyDescent="0.25"/>
  <cols>
    <col min="1" max="1" width="3.109375" style="50" customWidth="1"/>
    <col min="2" max="2" width="11.5546875" style="50"/>
    <col min="3" max="3" width="79.5546875" style="50" bestFit="1" customWidth="1"/>
    <col min="4" max="4" width="9.77734375" style="50" bestFit="1" customWidth="1"/>
    <col min="5" max="5" width="11.109375" style="50" bestFit="1" customWidth="1"/>
    <col min="6" max="6" width="11.33203125" style="50" bestFit="1" customWidth="1"/>
    <col min="7" max="7" width="11.109375" style="50" bestFit="1" customWidth="1"/>
    <col min="8" max="8" width="14.6640625" style="50" bestFit="1" customWidth="1"/>
    <col min="9" max="255" width="9.109375" style="50" customWidth="1"/>
  </cols>
  <sheetData>
    <row r="2" spans="2:8" ht="28.35" customHeight="1" x14ac:dyDescent="0.25">
      <c r="B2" s="274" t="s">
        <v>226</v>
      </c>
      <c r="C2" s="274"/>
      <c r="D2" s="274"/>
      <c r="E2" s="274"/>
      <c r="F2" s="274"/>
      <c r="G2" s="274"/>
      <c r="H2" s="274"/>
    </row>
    <row r="3" spans="2:8" ht="46.8" x14ac:dyDescent="0.25">
      <c r="B3" s="51" t="s">
        <v>227</v>
      </c>
      <c r="C3" s="52" t="s">
        <v>228</v>
      </c>
      <c r="D3" s="51" t="s">
        <v>229</v>
      </c>
      <c r="E3" s="51" t="s">
        <v>230</v>
      </c>
      <c r="F3" s="51" t="s">
        <v>231</v>
      </c>
      <c r="G3" s="51" t="s">
        <v>348</v>
      </c>
      <c r="H3" s="51" t="s">
        <v>349</v>
      </c>
    </row>
    <row r="4" spans="2:8" ht="18.600000000000001" customHeight="1" x14ac:dyDescent="0.25">
      <c r="B4" s="53" t="str">
        <f>M1_M5!G16</f>
        <v>M1</v>
      </c>
      <c r="C4" s="54" t="str">
        <f>M1_M5!C8</f>
        <v>LASER based distance measurement PoC (3' to 300' range)</v>
      </c>
      <c r="D4" s="55">
        <f>M1_M5!D8</f>
        <v>25</v>
      </c>
      <c r="E4" s="56">
        <f>M1_M5!E8</f>
        <v>43626</v>
      </c>
      <c r="F4" s="56">
        <f>M1_M5!F8</f>
        <v>43658</v>
      </c>
      <c r="G4" s="53">
        <f>M1_M5!G8</f>
        <v>220</v>
      </c>
      <c r="H4" s="53">
        <f>M1_M5!AC16</f>
        <v>220</v>
      </c>
    </row>
    <row r="5" spans="2:8" ht="18.600000000000001" customHeight="1" x14ac:dyDescent="0.25">
      <c r="B5" s="53" t="str">
        <f>M1_M5!G33</f>
        <v>M2</v>
      </c>
      <c r="C5" s="54" t="str">
        <f>M1_M5!C17</f>
        <v>Corner marking and squaring subsystem PoC</v>
      </c>
      <c r="D5" s="55">
        <f>M1_M5!D17</f>
        <v>55</v>
      </c>
      <c r="E5" s="56">
        <f>M1_M5!E17</f>
        <v>43661</v>
      </c>
      <c r="F5" s="56">
        <f>M1_M5!F17</f>
        <v>43738</v>
      </c>
      <c r="G5" s="53">
        <f>M1_M5!G17</f>
        <v>642</v>
      </c>
      <c r="H5" s="53">
        <f>M1_M5!AC33</f>
        <v>862</v>
      </c>
    </row>
    <row r="6" spans="2:8" ht="18.600000000000001" customHeight="1" x14ac:dyDescent="0.25">
      <c r="B6" s="53" t="str">
        <f>M1_M5!G50</f>
        <v>M3</v>
      </c>
      <c r="C6" s="54" t="str">
        <f>M1_M5!C34</f>
        <v>XY gantry customization/design &amp; fabrication for printing subsystem</v>
      </c>
      <c r="D6" s="55">
        <f>M1_M5!D34</f>
        <v>70</v>
      </c>
      <c r="E6" s="56">
        <f>M1_M5!E34</f>
        <v>43739</v>
      </c>
      <c r="F6" s="56">
        <f>M1_M5!F34</f>
        <v>43769</v>
      </c>
      <c r="G6" s="53">
        <f>M1_M5!G34</f>
        <v>1506</v>
      </c>
      <c r="H6" s="53">
        <f>M1_M5!AC50</f>
        <v>2368</v>
      </c>
    </row>
    <row r="7" spans="2:8" ht="20.85" customHeight="1" x14ac:dyDescent="0.25">
      <c r="B7" s="53" t="str">
        <f>M1_M5!G68</f>
        <v>M4</v>
      </c>
      <c r="C7" s="54" t="str">
        <f>M1_M5!C51</f>
        <v>Ink jet printing head integration with xy-gantry &amp; performing un-guided printing</v>
      </c>
      <c r="D7" s="55">
        <f>M1_M5!D51</f>
        <v>116</v>
      </c>
      <c r="E7" s="56">
        <f>M1_M5!E51</f>
        <v>43739</v>
      </c>
      <c r="F7" s="56">
        <f>M1_M5!F51</f>
        <v>43805</v>
      </c>
      <c r="G7" s="53">
        <f>M1_M5!G51</f>
        <v>2790</v>
      </c>
      <c r="H7" s="53">
        <f>M1_M5!AC68</f>
        <v>5158</v>
      </c>
    </row>
    <row r="8" spans="2:8" ht="20.100000000000001" customHeight="1" x14ac:dyDescent="0.25">
      <c r="B8" s="53" t="str">
        <f>M1_M5!G90</f>
        <v>M5</v>
      </c>
      <c r="C8" s="54" t="str">
        <f>M1_M5!C69</f>
        <v>System integration-squaring subsystem integration with printing subsystem</v>
      </c>
      <c r="D8" s="55">
        <f>M1_M5!D69</f>
        <v>115</v>
      </c>
      <c r="E8" s="56">
        <f>M1_M5!E69</f>
        <v>43773</v>
      </c>
      <c r="F8" s="56">
        <f>M1_M5!F69</f>
        <v>43868</v>
      </c>
      <c r="G8" s="53">
        <f>M1_M5!G69</f>
        <v>2952</v>
      </c>
      <c r="H8" s="53">
        <f>M1_M5!AC90</f>
        <v>8110</v>
      </c>
    </row>
    <row r="9" spans="2:8" ht="14.25" customHeight="1" x14ac:dyDescent="0.25">
      <c r="B9" s="57"/>
      <c r="C9" s="57"/>
      <c r="D9" s="57"/>
      <c r="E9" s="275" t="s">
        <v>232</v>
      </c>
      <c r="F9" s="275"/>
      <c r="G9" s="58">
        <f>SUM(G4:G8)</f>
        <v>8110</v>
      </c>
      <c r="H9" s="57"/>
    </row>
    <row r="10" spans="2:8" ht="15" x14ac:dyDescent="0.25">
      <c r="B10" s="57" t="s">
        <v>96</v>
      </c>
      <c r="C10" s="57"/>
      <c r="D10" s="57"/>
      <c r="E10" s="59"/>
      <c r="F10" s="59"/>
      <c r="G10" s="57"/>
      <c r="H10" s="57"/>
    </row>
    <row r="11" spans="2:8" ht="15" x14ac:dyDescent="0.25">
      <c r="B11" s="60"/>
      <c r="C11" s="57" t="s">
        <v>347</v>
      </c>
      <c r="D11" s="57"/>
      <c r="E11" s="59"/>
      <c r="F11" s="59"/>
      <c r="G11" s="57"/>
      <c r="H11" s="57"/>
    </row>
    <row r="12" spans="2:8" ht="15" x14ac:dyDescent="0.25">
      <c r="B12" s="57"/>
      <c r="C12" s="57"/>
      <c r="D12" s="57"/>
      <c r="E12" s="59"/>
      <c r="F12" s="59"/>
      <c r="G12" s="57"/>
      <c r="H12" s="57"/>
    </row>
    <row r="13" spans="2:8" x14ac:dyDescent="0.25">
      <c r="E13" s="61"/>
      <c r="F13" s="61"/>
    </row>
    <row r="14" spans="2:8" x14ac:dyDescent="0.25">
      <c r="E14" s="61"/>
      <c r="F14" s="61"/>
    </row>
    <row r="15" spans="2:8" x14ac:dyDescent="0.25">
      <c r="E15" s="61"/>
      <c r="F15" s="61"/>
    </row>
    <row r="16" spans="2:8" x14ac:dyDescent="0.25">
      <c r="E16" s="61"/>
      <c r="F16" s="61"/>
    </row>
    <row r="17" spans="5:6" x14ac:dyDescent="0.25">
      <c r="E17" s="61"/>
      <c r="F17" s="61"/>
    </row>
    <row r="18" spans="5:6" x14ac:dyDescent="0.25">
      <c r="E18" s="61"/>
      <c r="F18" s="61"/>
    </row>
  </sheetData>
  <sheetProtection selectLockedCells="1" selectUnlockedCells="1"/>
  <mergeCells count="2">
    <mergeCell ref="B2:H2"/>
    <mergeCell ref="E9:F9"/>
  </mergeCells>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W39"/>
  <sheetViews>
    <sheetView workbookViewId="0">
      <selection activeCell="V23" sqref="V23"/>
    </sheetView>
  </sheetViews>
  <sheetFormatPr defaultRowHeight="13.2" x14ac:dyDescent="0.25"/>
  <cols>
    <col min="3" max="3" width="22.88671875" bestFit="1" customWidth="1"/>
    <col min="4" max="5" width="6" bestFit="1" customWidth="1"/>
    <col min="6" max="11" width="7" bestFit="1" customWidth="1"/>
    <col min="12" max="12" width="5" bestFit="1" customWidth="1"/>
    <col min="13" max="13" width="8.77734375" bestFit="1" customWidth="1"/>
    <col min="15" max="15" width="12.21875" bestFit="1" customWidth="1"/>
    <col min="17" max="17" width="4" bestFit="1" customWidth="1"/>
    <col min="19" max="20" width="4" bestFit="1" customWidth="1"/>
    <col min="21" max="22" width="4.21875" bestFit="1" customWidth="1"/>
  </cols>
  <sheetData>
    <row r="2" spans="3:23" x14ac:dyDescent="0.25">
      <c r="C2" s="281" t="s">
        <v>233</v>
      </c>
      <c r="D2" s="282"/>
      <c r="E2" s="282"/>
      <c r="F2" s="282"/>
      <c r="G2" s="282"/>
      <c r="H2" s="282"/>
      <c r="I2" s="282"/>
      <c r="J2" s="282"/>
      <c r="K2" s="282"/>
      <c r="L2" s="282"/>
      <c r="M2" s="282"/>
    </row>
    <row r="3" spans="3:23" ht="26.4" x14ac:dyDescent="0.25">
      <c r="C3" s="62"/>
      <c r="D3" s="70" t="s">
        <v>235</v>
      </c>
      <c r="E3" s="70" t="s">
        <v>236</v>
      </c>
      <c r="F3" s="70" t="s">
        <v>237</v>
      </c>
      <c r="G3" s="70" t="s">
        <v>238</v>
      </c>
      <c r="H3" s="70" t="s">
        <v>239</v>
      </c>
      <c r="I3" s="70" t="s">
        <v>240</v>
      </c>
      <c r="J3" s="70" t="s">
        <v>241</v>
      </c>
      <c r="K3" s="70" t="s">
        <v>250</v>
      </c>
      <c r="L3" s="70" t="s">
        <v>251</v>
      </c>
      <c r="M3" s="67" t="s">
        <v>252</v>
      </c>
    </row>
    <row r="4" spans="3:23" x14ac:dyDescent="0.25">
      <c r="C4" s="64" t="s">
        <v>83</v>
      </c>
      <c r="D4" s="64">
        <v>68</v>
      </c>
      <c r="E4" s="64">
        <v>66</v>
      </c>
      <c r="F4" s="64">
        <v>64</v>
      </c>
      <c r="G4" s="64">
        <v>66</v>
      </c>
      <c r="H4" s="69">
        <v>216</v>
      </c>
      <c r="I4" s="64">
        <v>58</v>
      </c>
      <c r="J4" s="64">
        <v>96</v>
      </c>
      <c r="K4" s="64">
        <v>40</v>
      </c>
      <c r="L4" s="50"/>
      <c r="M4" s="50">
        <f>SUM(D4:L4)</f>
        <v>674</v>
      </c>
    </row>
    <row r="5" spans="3:23" x14ac:dyDescent="0.25">
      <c r="C5" s="64" t="s">
        <v>86</v>
      </c>
      <c r="D5" s="64">
        <v>20</v>
      </c>
      <c r="E5" s="64">
        <v>52</v>
      </c>
      <c r="F5" s="64">
        <v>30</v>
      </c>
      <c r="G5" s="64">
        <v>18</v>
      </c>
      <c r="H5" s="69">
        <v>564</v>
      </c>
      <c r="I5" s="69">
        <v>280</v>
      </c>
      <c r="J5" s="64">
        <v>120</v>
      </c>
      <c r="K5" s="64">
        <v>40</v>
      </c>
      <c r="L5" s="50">
        <v>20</v>
      </c>
      <c r="M5" s="50">
        <f t="shared" ref="M5:M13" si="0">SUM(D5:L5)</f>
        <v>1144</v>
      </c>
    </row>
    <row r="6" spans="3:23" x14ac:dyDescent="0.25">
      <c r="C6" s="64" t="s">
        <v>87</v>
      </c>
      <c r="D6" s="64">
        <v>20</v>
      </c>
      <c r="E6" s="64">
        <v>56</v>
      </c>
      <c r="F6" s="64">
        <v>32</v>
      </c>
      <c r="G6" s="64">
        <v>20</v>
      </c>
      <c r="H6" s="69">
        <v>588</v>
      </c>
      <c r="I6" s="69">
        <v>168</v>
      </c>
      <c r="J6" s="69">
        <v>224</v>
      </c>
      <c r="K6" s="64">
        <v>20</v>
      </c>
      <c r="L6" s="50">
        <v>40</v>
      </c>
      <c r="M6" s="50">
        <f t="shared" si="0"/>
        <v>1168</v>
      </c>
    </row>
    <row r="7" spans="3:23" x14ac:dyDescent="0.25">
      <c r="C7" s="64" t="s">
        <v>89</v>
      </c>
      <c r="D7" s="64">
        <v>20</v>
      </c>
      <c r="E7" s="64">
        <v>14</v>
      </c>
      <c r="F7" s="64">
        <v>60</v>
      </c>
      <c r="G7" s="64"/>
      <c r="H7" s="69">
        <v>570</v>
      </c>
      <c r="I7" s="69">
        <v>228</v>
      </c>
      <c r="J7" s="64">
        <v>140</v>
      </c>
      <c r="K7" s="64">
        <v>60</v>
      </c>
      <c r="L7" s="50"/>
      <c r="M7" s="50">
        <f t="shared" si="0"/>
        <v>1092</v>
      </c>
    </row>
    <row r="8" spans="3:23" x14ac:dyDescent="0.25">
      <c r="C8" s="64" t="s">
        <v>220</v>
      </c>
      <c r="D8" s="64"/>
      <c r="E8" s="64"/>
      <c r="F8" s="64">
        <v>88</v>
      </c>
      <c r="G8" s="64">
        <v>112</v>
      </c>
      <c r="H8" s="69">
        <v>248</v>
      </c>
      <c r="I8" s="69">
        <v>276</v>
      </c>
      <c r="J8" s="64">
        <v>20</v>
      </c>
      <c r="K8" s="64">
        <v>76</v>
      </c>
      <c r="L8" s="50"/>
      <c r="M8" s="50">
        <f t="shared" si="0"/>
        <v>820</v>
      </c>
    </row>
    <row r="9" spans="3:23" x14ac:dyDescent="0.25">
      <c r="C9" s="64" t="s">
        <v>222</v>
      </c>
      <c r="D9" s="64"/>
      <c r="E9" s="64"/>
      <c r="F9" s="64"/>
      <c r="G9" s="64">
        <v>36</v>
      </c>
      <c r="H9" s="69">
        <v>224</v>
      </c>
      <c r="I9" s="69">
        <v>268</v>
      </c>
      <c r="J9" s="64">
        <v>144</v>
      </c>
      <c r="K9" s="64">
        <v>60</v>
      </c>
      <c r="L9" s="50"/>
      <c r="M9" s="50">
        <f t="shared" si="0"/>
        <v>732</v>
      </c>
    </row>
    <row r="10" spans="3:23" x14ac:dyDescent="0.25">
      <c r="C10" s="64" t="s">
        <v>223</v>
      </c>
      <c r="D10" s="64"/>
      <c r="E10" s="64"/>
      <c r="F10" s="64"/>
      <c r="G10" s="64"/>
      <c r="H10" s="64">
        <v>132</v>
      </c>
      <c r="I10" s="69">
        <v>228</v>
      </c>
      <c r="J10" s="64">
        <v>48</v>
      </c>
      <c r="K10" s="64">
        <v>100</v>
      </c>
      <c r="L10" s="50">
        <v>40</v>
      </c>
      <c r="M10" s="50">
        <f t="shared" si="0"/>
        <v>548</v>
      </c>
      <c r="Q10">
        <v>8</v>
      </c>
      <c r="S10" s="89" t="s">
        <v>235</v>
      </c>
      <c r="T10" s="89" t="s">
        <v>236</v>
      </c>
      <c r="U10" s="89" t="s">
        <v>237</v>
      </c>
      <c r="V10" s="89" t="s">
        <v>238</v>
      </c>
    </row>
    <row r="11" spans="3:23" x14ac:dyDescent="0.25">
      <c r="C11" s="64" t="s">
        <v>242</v>
      </c>
      <c r="D11" s="64"/>
      <c r="E11" s="64"/>
      <c r="F11" s="64"/>
      <c r="G11" s="64"/>
      <c r="H11" s="69">
        <v>380</v>
      </c>
      <c r="I11" s="64">
        <v>80</v>
      </c>
      <c r="J11" s="64">
        <v>40</v>
      </c>
      <c r="K11" s="64">
        <v>112</v>
      </c>
      <c r="L11" s="50">
        <v>40</v>
      </c>
      <c r="M11" s="50">
        <f t="shared" si="0"/>
        <v>652</v>
      </c>
      <c r="O11" s="276" t="s">
        <v>256</v>
      </c>
      <c r="P11" s="276"/>
      <c r="Q11" s="89"/>
      <c r="S11" s="89">
        <v>8</v>
      </c>
      <c r="T11" s="89">
        <v>23</v>
      </c>
      <c r="U11" s="89">
        <v>21</v>
      </c>
      <c r="V11" s="89">
        <v>9</v>
      </c>
      <c r="W11">
        <f>SUM(S11:V11)</f>
        <v>61</v>
      </c>
    </row>
    <row r="12" spans="3:23" x14ac:dyDescent="0.25">
      <c r="C12" s="64" t="s">
        <v>243</v>
      </c>
      <c r="D12" s="64"/>
      <c r="E12" s="64"/>
      <c r="F12" s="64"/>
      <c r="G12" s="64"/>
      <c r="H12" s="69">
        <v>204</v>
      </c>
      <c r="I12" s="69">
        <v>296</v>
      </c>
      <c r="J12" s="64">
        <v>96</v>
      </c>
      <c r="K12" s="64"/>
      <c r="L12" s="50">
        <v>40</v>
      </c>
      <c r="M12" s="50">
        <f t="shared" si="0"/>
        <v>636</v>
      </c>
      <c r="O12" t="s">
        <v>253</v>
      </c>
      <c r="P12">
        <v>3</v>
      </c>
      <c r="R12" t="s">
        <v>15</v>
      </c>
      <c r="S12">
        <f>S11*Q10*0.5</f>
        <v>32</v>
      </c>
      <c r="T12">
        <f>T11*Q10*0.5</f>
        <v>92</v>
      </c>
      <c r="U12">
        <f>U11*Q10*0.5</f>
        <v>84</v>
      </c>
      <c r="V12">
        <f>V11*Q10*0.5</f>
        <v>36</v>
      </c>
    </row>
    <row r="13" spans="3:23" x14ac:dyDescent="0.25">
      <c r="C13" s="64" t="s">
        <v>244</v>
      </c>
      <c r="D13" s="64"/>
      <c r="E13" s="64"/>
      <c r="F13" s="64"/>
      <c r="G13" s="64"/>
      <c r="H13" s="69">
        <v>280</v>
      </c>
      <c r="I13" s="64">
        <v>120</v>
      </c>
      <c r="J13" s="64">
        <v>148</v>
      </c>
      <c r="K13" s="64">
        <v>96</v>
      </c>
      <c r="L13" s="50"/>
      <c r="M13" s="50">
        <f t="shared" si="0"/>
        <v>644</v>
      </c>
      <c r="O13" t="s">
        <v>254</v>
      </c>
      <c r="P13">
        <v>3</v>
      </c>
      <c r="R13" t="s">
        <v>16</v>
      </c>
      <c r="S13">
        <f>S11*Q10</f>
        <v>64</v>
      </c>
      <c r="T13">
        <f>T11*Q10</f>
        <v>184</v>
      </c>
      <c r="U13">
        <f>U11*Q10</f>
        <v>168</v>
      </c>
      <c r="V13">
        <f>V11*Q10</f>
        <v>72</v>
      </c>
    </row>
    <row r="14" spans="3:23" x14ac:dyDescent="0.25">
      <c r="C14" s="62" t="s">
        <v>245</v>
      </c>
      <c r="D14" s="65">
        <f t="shared" ref="D14:L14" si="1">SUM(D4:D13)</f>
        <v>128</v>
      </c>
      <c r="E14" s="65">
        <f t="shared" si="1"/>
        <v>188</v>
      </c>
      <c r="F14" s="65">
        <f t="shared" si="1"/>
        <v>274</v>
      </c>
      <c r="G14" s="65">
        <f t="shared" si="1"/>
        <v>252</v>
      </c>
      <c r="H14" s="65">
        <f t="shared" si="1"/>
        <v>3406</v>
      </c>
      <c r="I14" s="65">
        <f t="shared" si="1"/>
        <v>2002</v>
      </c>
      <c r="J14" s="65">
        <f t="shared" si="1"/>
        <v>1076</v>
      </c>
      <c r="K14" s="65">
        <f t="shared" si="1"/>
        <v>604</v>
      </c>
      <c r="L14" s="65">
        <f t="shared" si="1"/>
        <v>180</v>
      </c>
      <c r="M14" s="68">
        <f>SUM(D14:L14)</f>
        <v>8110</v>
      </c>
      <c r="O14" t="s">
        <v>255</v>
      </c>
      <c r="P14">
        <v>160</v>
      </c>
      <c r="R14" t="s">
        <v>17</v>
      </c>
      <c r="S14">
        <f>S11*Q10</f>
        <v>64</v>
      </c>
      <c r="T14">
        <f>T11*Q10</f>
        <v>184</v>
      </c>
      <c r="U14">
        <f>U11*Q10</f>
        <v>168</v>
      </c>
      <c r="V14">
        <f>V11*Q10</f>
        <v>72</v>
      </c>
    </row>
    <row r="15" spans="3:23" x14ac:dyDescent="0.25">
      <c r="C15" s="62" t="s">
        <v>246</v>
      </c>
      <c r="D15" s="65">
        <f t="shared" ref="D15:K15" si="2">0.1</f>
        <v>0.1</v>
      </c>
      <c r="E15" s="65">
        <f t="shared" si="2"/>
        <v>0.1</v>
      </c>
      <c r="F15" s="65">
        <f t="shared" si="2"/>
        <v>0.1</v>
      </c>
      <c r="G15" s="65">
        <f t="shared" si="2"/>
        <v>0.1</v>
      </c>
      <c r="H15" s="65">
        <f t="shared" si="2"/>
        <v>0.1</v>
      </c>
      <c r="I15" s="65">
        <f t="shared" si="2"/>
        <v>0.1</v>
      </c>
      <c r="J15" s="65">
        <f t="shared" si="2"/>
        <v>0.1</v>
      </c>
      <c r="K15" s="65">
        <f t="shared" si="2"/>
        <v>0.1</v>
      </c>
      <c r="L15" s="65">
        <f>0.1</f>
        <v>0.1</v>
      </c>
      <c r="M15" s="50"/>
      <c r="P15">
        <f>P12*P13*P14</f>
        <v>1440</v>
      </c>
      <c r="Q15">
        <v>862</v>
      </c>
      <c r="S15" s="276">
        <f>SUM(S11:V14)</f>
        <v>1281</v>
      </c>
      <c r="T15" s="276"/>
      <c r="U15" s="276"/>
      <c r="V15" s="276"/>
    </row>
    <row r="16" spans="3:23" x14ac:dyDescent="0.25">
      <c r="C16" s="62" t="s">
        <v>247</v>
      </c>
      <c r="D16" s="65">
        <f t="shared" ref="D16:L16" si="3">D14*D15</f>
        <v>12.8</v>
      </c>
      <c r="E16" s="65">
        <f t="shared" si="3"/>
        <v>18.8</v>
      </c>
      <c r="F16" s="65">
        <f t="shared" si="3"/>
        <v>27.400000000000002</v>
      </c>
      <c r="G16" s="65">
        <f t="shared" si="3"/>
        <v>25.200000000000003</v>
      </c>
      <c r="H16" s="65">
        <f t="shared" si="3"/>
        <v>340.6</v>
      </c>
      <c r="I16" s="65">
        <f t="shared" si="3"/>
        <v>200.20000000000002</v>
      </c>
      <c r="J16" s="65">
        <f t="shared" si="3"/>
        <v>107.60000000000001</v>
      </c>
      <c r="K16" s="65">
        <f t="shared" si="3"/>
        <v>60.400000000000006</v>
      </c>
      <c r="L16" s="65">
        <f t="shared" si="3"/>
        <v>18</v>
      </c>
      <c r="M16" s="71">
        <f>SUM(D16:L16)</f>
        <v>811</v>
      </c>
      <c r="O16" t="s">
        <v>350</v>
      </c>
      <c r="P16">
        <f>P15-Q15</f>
        <v>578</v>
      </c>
    </row>
    <row r="17" spans="3:13" x14ac:dyDescent="0.25">
      <c r="C17" s="62" t="s">
        <v>248</v>
      </c>
      <c r="D17" s="65"/>
      <c r="E17" s="65"/>
      <c r="F17" s="65"/>
      <c r="G17" s="65"/>
      <c r="H17" s="65"/>
      <c r="I17" s="65"/>
      <c r="J17" s="65"/>
      <c r="K17" s="65"/>
      <c r="L17" s="65"/>
      <c r="M17" s="50"/>
    </row>
    <row r="18" spans="3:13" x14ac:dyDescent="0.25">
      <c r="C18" s="50"/>
      <c r="D18" s="280" t="s">
        <v>249</v>
      </c>
      <c r="E18" s="280"/>
      <c r="F18" s="280"/>
      <c r="G18" s="280"/>
      <c r="H18" s="280"/>
      <c r="I18" s="280"/>
      <c r="J18" s="280"/>
      <c r="K18" s="280"/>
      <c r="L18" s="66"/>
      <c r="M18" s="66">
        <f>M14+M16</f>
        <v>8921</v>
      </c>
    </row>
    <row r="23" spans="3:13" x14ac:dyDescent="0.25">
      <c r="C23" s="277" t="s">
        <v>233</v>
      </c>
      <c r="D23" s="278"/>
      <c r="E23" s="278"/>
      <c r="F23" s="278"/>
      <c r="G23" s="278"/>
      <c r="H23" s="278"/>
      <c r="I23" s="278"/>
      <c r="J23" s="278"/>
      <c r="K23" s="279"/>
      <c r="L23" s="50"/>
    </row>
    <row r="24" spans="3:13" x14ac:dyDescent="0.25">
      <c r="C24" s="62"/>
      <c r="D24" s="70" t="s">
        <v>234</v>
      </c>
      <c r="E24" s="70" t="s">
        <v>235</v>
      </c>
      <c r="F24" s="70" t="s">
        <v>236</v>
      </c>
      <c r="G24" s="70" t="s">
        <v>237</v>
      </c>
      <c r="H24" s="70" t="s">
        <v>238</v>
      </c>
      <c r="I24" s="70" t="s">
        <v>239</v>
      </c>
      <c r="J24" s="70" t="s">
        <v>240</v>
      </c>
      <c r="K24" s="70" t="s">
        <v>241</v>
      </c>
      <c r="L24" s="63"/>
    </row>
    <row r="25" spans="3:13" x14ac:dyDescent="0.25">
      <c r="C25" s="64" t="s">
        <v>83</v>
      </c>
      <c r="D25" s="64">
        <v>84</v>
      </c>
      <c r="E25" s="64">
        <v>96</v>
      </c>
      <c r="F25" s="64">
        <v>92</v>
      </c>
      <c r="G25" s="64">
        <v>90</v>
      </c>
      <c r="H25" s="64">
        <v>92</v>
      </c>
      <c r="I25" s="64">
        <v>86</v>
      </c>
      <c r="J25" s="64">
        <v>92</v>
      </c>
      <c r="K25" s="64">
        <v>76</v>
      </c>
      <c r="L25" s="50">
        <f t="shared" ref="L25:L34" si="4">SUM(D25:K25)</f>
        <v>708</v>
      </c>
    </row>
    <row r="26" spans="3:13" x14ac:dyDescent="0.25">
      <c r="C26" s="64" t="s">
        <v>86</v>
      </c>
      <c r="D26" s="64">
        <v>84</v>
      </c>
      <c r="E26" s="64">
        <v>176</v>
      </c>
      <c r="F26" s="64">
        <v>168</v>
      </c>
      <c r="G26" s="64">
        <v>160</v>
      </c>
      <c r="H26" s="64">
        <v>176</v>
      </c>
      <c r="I26" s="64">
        <v>100</v>
      </c>
      <c r="J26" s="64">
        <v>164</v>
      </c>
      <c r="K26" s="64">
        <v>144</v>
      </c>
      <c r="L26" s="50">
        <f t="shared" si="4"/>
        <v>1172</v>
      </c>
    </row>
    <row r="27" spans="3:13" x14ac:dyDescent="0.25">
      <c r="C27" s="64" t="s">
        <v>87</v>
      </c>
      <c r="D27" s="64">
        <v>80</v>
      </c>
      <c r="E27" s="64">
        <v>172</v>
      </c>
      <c r="F27" s="64">
        <v>164</v>
      </c>
      <c r="G27" s="64">
        <v>164</v>
      </c>
      <c r="H27" s="64">
        <v>172</v>
      </c>
      <c r="I27" s="64">
        <v>120</v>
      </c>
      <c r="J27" s="64">
        <v>168</v>
      </c>
      <c r="K27" s="64">
        <v>136</v>
      </c>
      <c r="L27" s="50">
        <f t="shared" si="4"/>
        <v>1176</v>
      </c>
    </row>
    <row r="28" spans="3:13" x14ac:dyDescent="0.25">
      <c r="C28" s="64" t="s">
        <v>89</v>
      </c>
      <c r="D28" s="64">
        <v>80</v>
      </c>
      <c r="E28" s="64">
        <v>166</v>
      </c>
      <c r="F28" s="64">
        <v>160</v>
      </c>
      <c r="G28" s="64">
        <v>148</v>
      </c>
      <c r="H28" s="64">
        <v>168</v>
      </c>
      <c r="I28" s="64">
        <v>96</v>
      </c>
      <c r="J28" s="64">
        <v>152</v>
      </c>
      <c r="K28" s="64">
        <v>120</v>
      </c>
      <c r="L28" s="50">
        <f t="shared" si="4"/>
        <v>1090</v>
      </c>
    </row>
    <row r="29" spans="3:13" x14ac:dyDescent="0.25">
      <c r="C29" s="64" t="s">
        <v>220</v>
      </c>
      <c r="D29" s="64"/>
      <c r="E29" s="64"/>
      <c r="F29" s="64">
        <v>164</v>
      </c>
      <c r="G29" s="64">
        <v>148</v>
      </c>
      <c r="H29" s="64">
        <v>152</v>
      </c>
      <c r="I29" s="64">
        <v>124</v>
      </c>
      <c r="J29" s="64">
        <v>156</v>
      </c>
      <c r="K29" s="64">
        <v>112</v>
      </c>
      <c r="L29" s="50">
        <f t="shared" si="4"/>
        <v>856</v>
      </c>
    </row>
    <row r="30" spans="3:13" x14ac:dyDescent="0.25">
      <c r="C30" s="64" t="s">
        <v>222</v>
      </c>
      <c r="D30" s="64"/>
      <c r="E30" s="64"/>
      <c r="F30" s="64"/>
      <c r="G30" s="64">
        <v>148</v>
      </c>
      <c r="H30" s="64">
        <v>168</v>
      </c>
      <c r="I30" s="64">
        <v>116</v>
      </c>
      <c r="J30" s="64">
        <v>168</v>
      </c>
      <c r="K30" s="64">
        <v>96</v>
      </c>
      <c r="L30" s="50">
        <f t="shared" si="4"/>
        <v>696</v>
      </c>
    </row>
    <row r="31" spans="3:13" x14ac:dyDescent="0.25">
      <c r="C31" s="64" t="s">
        <v>223</v>
      </c>
      <c r="D31" s="64"/>
      <c r="E31" s="64"/>
      <c r="F31" s="64"/>
      <c r="G31" s="64"/>
      <c r="H31" s="64">
        <v>168</v>
      </c>
      <c r="I31" s="64">
        <v>84</v>
      </c>
      <c r="J31" s="64">
        <v>168</v>
      </c>
      <c r="K31" s="64">
        <v>120</v>
      </c>
      <c r="L31" s="50">
        <f t="shared" si="4"/>
        <v>540</v>
      </c>
    </row>
    <row r="32" spans="3:13" x14ac:dyDescent="0.25">
      <c r="C32" s="64" t="s">
        <v>242</v>
      </c>
      <c r="D32" s="64"/>
      <c r="E32" s="64">
        <v>88</v>
      </c>
      <c r="F32" s="64">
        <v>164</v>
      </c>
      <c r="G32" s="64"/>
      <c r="H32" s="64">
        <v>168</v>
      </c>
      <c r="I32" s="64"/>
      <c r="J32" s="64">
        <v>80</v>
      </c>
      <c r="K32" s="64">
        <v>128</v>
      </c>
      <c r="L32" s="50">
        <f t="shared" si="4"/>
        <v>628</v>
      </c>
    </row>
    <row r="33" spans="3:12" x14ac:dyDescent="0.25">
      <c r="C33" s="64" t="s">
        <v>243</v>
      </c>
      <c r="D33" s="64"/>
      <c r="E33" s="64"/>
      <c r="F33" s="64"/>
      <c r="G33" s="64">
        <v>120</v>
      </c>
      <c r="H33" s="64">
        <v>140</v>
      </c>
      <c r="I33" s="64">
        <v>92</v>
      </c>
      <c r="J33" s="64">
        <v>156</v>
      </c>
      <c r="K33" s="64">
        <v>136</v>
      </c>
      <c r="L33" s="50">
        <f t="shared" si="4"/>
        <v>644</v>
      </c>
    </row>
    <row r="34" spans="3:12" x14ac:dyDescent="0.25">
      <c r="C34" s="64" t="s">
        <v>244</v>
      </c>
      <c r="D34" s="64"/>
      <c r="E34" s="64"/>
      <c r="F34" s="64"/>
      <c r="G34" s="64">
        <v>136</v>
      </c>
      <c r="H34" s="64">
        <v>144</v>
      </c>
      <c r="I34" s="64">
        <v>96</v>
      </c>
      <c r="J34" s="64">
        <v>148</v>
      </c>
      <c r="K34" s="64">
        <v>144</v>
      </c>
      <c r="L34" s="50">
        <f t="shared" si="4"/>
        <v>668</v>
      </c>
    </row>
    <row r="35" spans="3:12" x14ac:dyDescent="0.25">
      <c r="C35" s="62" t="s">
        <v>245</v>
      </c>
      <c r="D35" s="65">
        <f t="shared" ref="D35:K35" si="5">SUM(D25:D34)</f>
        <v>328</v>
      </c>
      <c r="E35" s="65">
        <f t="shared" si="5"/>
        <v>698</v>
      </c>
      <c r="F35" s="65">
        <f t="shared" si="5"/>
        <v>912</v>
      </c>
      <c r="G35" s="65">
        <f t="shared" si="5"/>
        <v>1114</v>
      </c>
      <c r="H35" s="65">
        <f t="shared" si="5"/>
        <v>1548</v>
      </c>
      <c r="I35" s="65">
        <f t="shared" si="5"/>
        <v>914</v>
      </c>
      <c r="J35" s="65">
        <f t="shared" si="5"/>
        <v>1452</v>
      </c>
      <c r="K35" s="65">
        <f t="shared" si="5"/>
        <v>1212</v>
      </c>
      <c r="L35" s="50"/>
    </row>
    <row r="36" spans="3:12" x14ac:dyDescent="0.25">
      <c r="C36" s="62" t="s">
        <v>246</v>
      </c>
      <c r="D36" s="65">
        <f t="shared" ref="D36:K36" si="6">0.1</f>
        <v>0.1</v>
      </c>
      <c r="E36" s="65">
        <f t="shared" si="6"/>
        <v>0.1</v>
      </c>
      <c r="F36" s="65">
        <f t="shared" si="6"/>
        <v>0.1</v>
      </c>
      <c r="G36" s="65">
        <f t="shared" si="6"/>
        <v>0.1</v>
      </c>
      <c r="H36" s="65">
        <f t="shared" si="6"/>
        <v>0.1</v>
      </c>
      <c r="I36" s="65">
        <f t="shared" si="6"/>
        <v>0.1</v>
      </c>
      <c r="J36" s="65">
        <f t="shared" si="6"/>
        <v>0.1</v>
      </c>
      <c r="K36" s="65">
        <f t="shared" si="6"/>
        <v>0.1</v>
      </c>
      <c r="L36" s="50"/>
    </row>
    <row r="37" spans="3:12" x14ac:dyDescent="0.25">
      <c r="C37" s="62" t="s">
        <v>247</v>
      </c>
      <c r="D37" s="65">
        <f t="shared" ref="D37:K37" si="7">D35+D35*D36</f>
        <v>360.8</v>
      </c>
      <c r="E37" s="65">
        <f t="shared" si="7"/>
        <v>767.8</v>
      </c>
      <c r="F37" s="65">
        <f t="shared" si="7"/>
        <v>1003.2</v>
      </c>
      <c r="G37" s="65">
        <f t="shared" si="7"/>
        <v>1225.4000000000001</v>
      </c>
      <c r="H37" s="65">
        <f t="shared" si="7"/>
        <v>1702.8</v>
      </c>
      <c r="I37" s="65">
        <f t="shared" si="7"/>
        <v>1005.4</v>
      </c>
      <c r="J37" s="65">
        <f t="shared" si="7"/>
        <v>1597.2</v>
      </c>
      <c r="K37" s="65">
        <f t="shared" si="7"/>
        <v>1333.2</v>
      </c>
      <c r="L37" s="50"/>
    </row>
    <row r="38" spans="3:12" x14ac:dyDescent="0.25">
      <c r="C38" s="62" t="s">
        <v>248</v>
      </c>
      <c r="D38" s="65"/>
      <c r="E38" s="65"/>
      <c r="F38" s="65"/>
      <c r="G38" s="65"/>
      <c r="H38" s="65"/>
      <c r="I38" s="65"/>
      <c r="J38" s="65"/>
      <c r="K38" s="65"/>
      <c r="L38" s="50"/>
    </row>
    <row r="39" spans="3:12" x14ac:dyDescent="0.25">
      <c r="C39" s="50"/>
      <c r="D39" s="280" t="s">
        <v>249</v>
      </c>
      <c r="E39" s="280"/>
      <c r="F39" s="280"/>
      <c r="G39" s="280"/>
      <c r="H39" s="280"/>
      <c r="I39" s="280"/>
      <c r="J39" s="280"/>
      <c r="K39" s="280"/>
      <c r="L39" s="66">
        <f>SUM(D25:K34)</f>
        <v>8178</v>
      </c>
    </row>
  </sheetData>
  <mergeCells count="6">
    <mergeCell ref="S15:V15"/>
    <mergeCell ref="C23:K23"/>
    <mergeCell ref="D39:K39"/>
    <mergeCell ref="D18:K18"/>
    <mergeCell ref="C2:M2"/>
    <mergeCell ref="O11:P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29"/>
  <sheetViews>
    <sheetView topLeftCell="A16" workbookViewId="0">
      <selection activeCell="C28" sqref="C28"/>
    </sheetView>
  </sheetViews>
  <sheetFormatPr defaultRowHeight="13.2" x14ac:dyDescent="0.25"/>
  <cols>
    <col min="1" max="1" width="4" style="140" customWidth="1"/>
    <col min="2" max="2" width="7.5546875" style="140" bestFit="1" customWidth="1"/>
    <col min="3" max="3" width="87.109375" style="140" bestFit="1" customWidth="1"/>
    <col min="4" max="4" width="13.5546875" style="141" bestFit="1" customWidth="1"/>
    <col min="5" max="5" width="23.44140625" style="140" customWidth="1"/>
    <col min="6" max="6" width="61.5546875" style="140" customWidth="1"/>
    <col min="7" max="7" width="4" style="140" bestFit="1" customWidth="1"/>
    <col min="8" max="16384" width="8.88671875" style="140"/>
  </cols>
  <sheetData>
    <row r="2" spans="2:6" ht="21" customHeight="1" x14ac:dyDescent="0.25">
      <c r="B2" s="191" t="s">
        <v>393</v>
      </c>
      <c r="C2" s="192"/>
      <c r="D2" s="192"/>
      <c r="E2" s="193"/>
      <c r="F2" s="119" t="s">
        <v>452</v>
      </c>
    </row>
    <row r="3" spans="2:6" ht="78" x14ac:dyDescent="0.25">
      <c r="B3" s="120" t="s">
        <v>391</v>
      </c>
      <c r="C3" s="121" t="s">
        <v>260</v>
      </c>
      <c r="D3" s="121" t="s">
        <v>380</v>
      </c>
      <c r="E3" s="121" t="s">
        <v>462</v>
      </c>
      <c r="F3" s="121" t="s">
        <v>12</v>
      </c>
    </row>
    <row r="4" spans="2:6" ht="45.6" customHeight="1" x14ac:dyDescent="0.25">
      <c r="B4" s="74">
        <v>5</v>
      </c>
      <c r="C4" s="111" t="s">
        <v>267</v>
      </c>
      <c r="D4" s="115">
        <v>0.75</v>
      </c>
      <c r="E4" s="74"/>
      <c r="F4" s="111"/>
    </row>
    <row r="5" spans="2:6" ht="15.6" x14ac:dyDescent="0.25">
      <c r="B5" s="74">
        <v>14</v>
      </c>
      <c r="C5" s="111" t="s">
        <v>276</v>
      </c>
      <c r="D5" s="74" t="s">
        <v>392</v>
      </c>
      <c r="E5" s="74"/>
      <c r="F5" s="111"/>
    </row>
    <row r="6" spans="2:6" ht="15.6" x14ac:dyDescent="0.25">
      <c r="B6" s="74">
        <v>15</v>
      </c>
      <c r="C6" s="111" t="s">
        <v>277</v>
      </c>
      <c r="D6" s="74" t="s">
        <v>392</v>
      </c>
      <c r="E6" s="74"/>
      <c r="F6" s="111"/>
    </row>
    <row r="7" spans="2:6" ht="15.6" x14ac:dyDescent="0.25">
      <c r="B7" s="108">
        <v>19</v>
      </c>
      <c r="C7" s="122" t="s">
        <v>351</v>
      </c>
      <c r="D7" s="126">
        <v>0.25</v>
      </c>
      <c r="E7" s="108"/>
      <c r="F7" s="122"/>
    </row>
    <row r="8" spans="2:6" ht="15.6" x14ac:dyDescent="0.25">
      <c r="B8" s="108">
        <v>20</v>
      </c>
      <c r="C8" s="122" t="s">
        <v>270</v>
      </c>
      <c r="D8" s="123" t="s">
        <v>381</v>
      </c>
      <c r="E8" s="108">
        <v>4</v>
      </c>
      <c r="F8" s="122" t="s">
        <v>415</v>
      </c>
    </row>
    <row r="9" spans="2:6" ht="15.6" x14ac:dyDescent="0.25">
      <c r="B9" s="116">
        <v>21</v>
      </c>
      <c r="C9" s="112" t="s">
        <v>374</v>
      </c>
      <c r="D9" s="123" t="s">
        <v>381</v>
      </c>
      <c r="E9" s="116">
        <v>20</v>
      </c>
      <c r="F9" s="112" t="s">
        <v>453</v>
      </c>
    </row>
    <row r="10" spans="2:6" ht="15.6" x14ac:dyDescent="0.25">
      <c r="B10" s="108">
        <v>22</v>
      </c>
      <c r="C10" s="109" t="s">
        <v>272</v>
      </c>
      <c r="D10" s="123"/>
      <c r="E10" s="116"/>
      <c r="F10" s="112"/>
    </row>
    <row r="11" spans="2:6" ht="33.6" customHeight="1" x14ac:dyDescent="0.25">
      <c r="B11" s="116">
        <v>23</v>
      </c>
      <c r="C11" s="112" t="s">
        <v>360</v>
      </c>
      <c r="D11" s="117">
        <v>0.6</v>
      </c>
      <c r="E11" s="116"/>
      <c r="F11" s="112" t="s">
        <v>388</v>
      </c>
    </row>
    <row r="12" spans="2:6" ht="33.6" customHeight="1" x14ac:dyDescent="0.25">
      <c r="B12" s="108">
        <v>24</v>
      </c>
      <c r="C12" s="122" t="s">
        <v>361</v>
      </c>
      <c r="D12" s="117" t="s">
        <v>392</v>
      </c>
      <c r="E12" s="116"/>
      <c r="F12" s="112"/>
    </row>
    <row r="13" spans="2:6" ht="33.6" customHeight="1" x14ac:dyDescent="0.25">
      <c r="B13" s="108">
        <v>26</v>
      </c>
      <c r="C13" s="122" t="s">
        <v>278</v>
      </c>
      <c r="D13" s="117" t="s">
        <v>392</v>
      </c>
      <c r="E13" s="116"/>
      <c r="F13" s="112"/>
    </row>
    <row r="14" spans="2:6" ht="15.6" x14ac:dyDescent="0.25">
      <c r="B14" s="108">
        <v>31</v>
      </c>
      <c r="C14" s="122" t="s">
        <v>363</v>
      </c>
      <c r="D14" s="117">
        <v>0.5</v>
      </c>
      <c r="E14" s="116">
        <v>6</v>
      </c>
      <c r="F14" s="112"/>
    </row>
    <row r="15" spans="2:6" ht="15.6" x14ac:dyDescent="0.25">
      <c r="B15" s="108">
        <v>33</v>
      </c>
      <c r="C15" s="122" t="s">
        <v>286</v>
      </c>
      <c r="D15" s="116" t="s">
        <v>392</v>
      </c>
      <c r="E15" s="116"/>
      <c r="F15" s="112"/>
    </row>
    <row r="16" spans="2:6" ht="15.6" x14ac:dyDescent="0.25">
      <c r="B16" s="108">
        <v>34</v>
      </c>
      <c r="C16" s="122" t="s">
        <v>287</v>
      </c>
      <c r="D16" s="116" t="s">
        <v>392</v>
      </c>
      <c r="E16" s="116"/>
      <c r="F16" s="112"/>
    </row>
    <row r="17" spans="2:6" ht="15.6" x14ac:dyDescent="0.25">
      <c r="B17" s="108">
        <v>35</v>
      </c>
      <c r="C17" s="122" t="s">
        <v>288</v>
      </c>
      <c r="D17" s="116" t="s">
        <v>392</v>
      </c>
      <c r="E17" s="116">
        <v>4</v>
      </c>
      <c r="F17" s="112" t="s">
        <v>416</v>
      </c>
    </row>
    <row r="18" spans="2:6" ht="31.2" x14ac:dyDescent="0.25">
      <c r="B18" s="108">
        <v>36</v>
      </c>
      <c r="C18" s="122" t="s">
        <v>289</v>
      </c>
      <c r="D18" s="116" t="s">
        <v>392</v>
      </c>
      <c r="E18" s="116">
        <v>6</v>
      </c>
      <c r="F18" s="112" t="s">
        <v>417</v>
      </c>
    </row>
    <row r="19" spans="2:6" ht="15.6" x14ac:dyDescent="0.25">
      <c r="B19" s="108">
        <v>37</v>
      </c>
      <c r="C19" s="122" t="s">
        <v>290</v>
      </c>
      <c r="D19" s="116" t="s">
        <v>392</v>
      </c>
      <c r="E19" s="116"/>
      <c r="F19" s="112" t="s">
        <v>459</v>
      </c>
    </row>
    <row r="20" spans="2:6" ht="46.8" x14ac:dyDescent="0.25">
      <c r="B20" s="108">
        <v>39</v>
      </c>
      <c r="C20" s="122" t="s">
        <v>292</v>
      </c>
      <c r="D20" s="117">
        <v>0.8</v>
      </c>
      <c r="E20" s="116"/>
      <c r="F20" s="112" t="s">
        <v>418</v>
      </c>
    </row>
    <row r="21" spans="2:6" ht="15.6" x14ac:dyDescent="0.25">
      <c r="B21" s="108">
        <v>42</v>
      </c>
      <c r="C21" s="122" t="s">
        <v>296</v>
      </c>
      <c r="D21" s="117">
        <v>0.75</v>
      </c>
      <c r="E21" s="116"/>
      <c r="F21" s="112"/>
    </row>
    <row r="22" spans="2:6" ht="15.6" x14ac:dyDescent="0.25">
      <c r="B22" s="108">
        <v>43</v>
      </c>
      <c r="C22" s="122" t="s">
        <v>297</v>
      </c>
      <c r="D22" s="117">
        <v>0.75</v>
      </c>
      <c r="E22" s="116">
        <v>8</v>
      </c>
      <c r="F22" s="112"/>
    </row>
    <row r="23" spans="2:6" ht="15.6" x14ac:dyDescent="0.25">
      <c r="B23" s="108">
        <v>44</v>
      </c>
      <c r="C23" s="122" t="s">
        <v>300</v>
      </c>
      <c r="D23" s="117">
        <v>0.5</v>
      </c>
      <c r="E23" s="116">
        <v>8</v>
      </c>
      <c r="F23" s="112"/>
    </row>
    <row r="24" spans="2:6" ht="15.6" x14ac:dyDescent="0.25">
      <c r="B24" s="108">
        <v>45</v>
      </c>
      <c r="C24" s="122" t="s">
        <v>301</v>
      </c>
      <c r="D24" s="117">
        <v>0.5</v>
      </c>
      <c r="E24" s="116">
        <v>8</v>
      </c>
      <c r="F24" s="112"/>
    </row>
    <row r="25" spans="2:6" ht="15.6" x14ac:dyDescent="0.25">
      <c r="B25" s="108">
        <v>46</v>
      </c>
      <c r="C25" s="122" t="s">
        <v>302</v>
      </c>
      <c r="D25" s="117">
        <v>0.5</v>
      </c>
      <c r="E25" s="116">
        <v>8</v>
      </c>
      <c r="F25" s="112"/>
    </row>
    <row r="26" spans="2:6" ht="15.6" x14ac:dyDescent="0.25">
      <c r="B26" s="108">
        <v>47</v>
      </c>
      <c r="C26" s="122" t="s">
        <v>303</v>
      </c>
      <c r="D26" s="117">
        <v>0.5</v>
      </c>
      <c r="E26" s="116">
        <v>8</v>
      </c>
      <c r="F26" s="112"/>
    </row>
    <row r="27" spans="2:6" ht="26.4" x14ac:dyDescent="0.25">
      <c r="B27" s="143"/>
      <c r="C27" s="143" t="s">
        <v>454</v>
      </c>
      <c r="D27" s="142" t="s">
        <v>381</v>
      </c>
      <c r="E27" s="144">
        <v>12</v>
      </c>
      <c r="F27" s="143" t="s">
        <v>455</v>
      </c>
    </row>
    <row r="28" spans="2:6" ht="15.6" x14ac:dyDescent="0.25">
      <c r="B28" s="143"/>
      <c r="C28" s="143" t="s">
        <v>460</v>
      </c>
      <c r="D28" s="145">
        <v>0.5</v>
      </c>
      <c r="E28" s="144">
        <v>8</v>
      </c>
      <c r="F28" s="143" t="s">
        <v>461</v>
      </c>
    </row>
    <row r="29" spans="2:6" ht="26.4" x14ac:dyDescent="0.25">
      <c r="B29" s="143" t="s">
        <v>456</v>
      </c>
      <c r="C29" s="143" t="s">
        <v>457</v>
      </c>
      <c r="D29" s="144"/>
      <c r="E29" s="143"/>
      <c r="F29" s="143" t="s">
        <v>458</v>
      </c>
    </row>
  </sheetData>
  <mergeCells count="1">
    <mergeCell ref="B2:E2"/>
  </mergeCells>
  <printOptions horizontalCentered="1"/>
  <pageMargins left="0.70866141732283472" right="0.70866141732283472" top="0.74803149606299213" bottom="0.74803149606299213" header="0.31496062992125984" footer="0.31496062992125984"/>
  <pageSetup scale="63"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21"/>
  <sheetViews>
    <sheetView topLeftCell="A4" workbookViewId="0">
      <selection activeCell="C24" sqref="C24"/>
    </sheetView>
  </sheetViews>
  <sheetFormatPr defaultRowHeight="13.2" x14ac:dyDescent="0.25"/>
  <cols>
    <col min="1" max="1" width="4" style="113" customWidth="1"/>
    <col min="2" max="2" width="7.5546875" style="113" bestFit="1" customWidth="1"/>
    <col min="3" max="3" width="87.109375" style="113" bestFit="1" customWidth="1"/>
    <col min="4" max="4" width="13.5546875" style="118" bestFit="1" customWidth="1"/>
    <col min="5" max="5" width="23.44140625" style="113" customWidth="1"/>
    <col min="6" max="6" width="61.5546875" style="113" customWidth="1"/>
    <col min="7" max="7" width="4" style="113" bestFit="1" customWidth="1"/>
    <col min="8" max="16384" width="8.88671875" style="113"/>
  </cols>
  <sheetData>
    <row r="2" spans="2:6" ht="21" customHeight="1" x14ac:dyDescent="0.25">
      <c r="B2" s="191" t="s">
        <v>393</v>
      </c>
      <c r="C2" s="192"/>
      <c r="D2" s="192"/>
      <c r="E2" s="193"/>
      <c r="F2" s="119" t="s">
        <v>419</v>
      </c>
    </row>
    <row r="3" spans="2:6" ht="62.4" x14ac:dyDescent="0.25">
      <c r="B3" s="120" t="s">
        <v>391</v>
      </c>
      <c r="C3" s="121" t="s">
        <v>260</v>
      </c>
      <c r="D3" s="121" t="s">
        <v>380</v>
      </c>
      <c r="E3" s="121" t="s">
        <v>406</v>
      </c>
      <c r="F3" s="121" t="s">
        <v>12</v>
      </c>
    </row>
    <row r="4" spans="2:6" ht="45.6" customHeight="1" x14ac:dyDescent="0.25">
      <c r="B4" s="74">
        <v>5</v>
      </c>
      <c r="C4" s="111" t="s">
        <v>267</v>
      </c>
      <c r="D4" s="115">
        <v>0.75</v>
      </c>
      <c r="E4" s="74"/>
      <c r="F4" s="111"/>
    </row>
    <row r="5" spans="2:6" ht="15.6" x14ac:dyDescent="0.25">
      <c r="B5" s="74">
        <v>14</v>
      </c>
      <c r="C5" s="111" t="s">
        <v>276</v>
      </c>
      <c r="D5" s="74" t="s">
        <v>392</v>
      </c>
      <c r="E5" s="74"/>
      <c r="F5" s="111"/>
    </row>
    <row r="6" spans="2:6" ht="15.6" x14ac:dyDescent="0.25">
      <c r="B6" s="74">
        <v>15</v>
      </c>
      <c r="C6" s="111" t="s">
        <v>277</v>
      </c>
      <c r="D6" s="74" t="s">
        <v>392</v>
      </c>
      <c r="E6" s="74"/>
      <c r="F6" s="111"/>
    </row>
    <row r="7" spans="2:6" ht="15.6" x14ac:dyDescent="0.25">
      <c r="B7" s="108">
        <v>19</v>
      </c>
      <c r="C7" s="122" t="s">
        <v>351</v>
      </c>
      <c r="D7" s="126">
        <v>0.25</v>
      </c>
      <c r="E7" s="108">
        <v>12</v>
      </c>
      <c r="F7" s="122"/>
    </row>
    <row r="8" spans="2:6" ht="15.6" x14ac:dyDescent="0.25">
      <c r="B8" s="108">
        <v>20</v>
      </c>
      <c r="C8" s="122" t="s">
        <v>270</v>
      </c>
      <c r="D8" s="126">
        <v>0.6</v>
      </c>
      <c r="E8" s="108">
        <v>8</v>
      </c>
      <c r="F8" s="122" t="s">
        <v>415</v>
      </c>
    </row>
    <row r="9" spans="2:6" ht="15.6" x14ac:dyDescent="0.25">
      <c r="B9" s="116">
        <v>21</v>
      </c>
      <c r="C9" s="112" t="s">
        <v>374</v>
      </c>
      <c r="D9" s="117">
        <v>0.6</v>
      </c>
      <c r="E9" s="116">
        <v>8</v>
      </c>
      <c r="F9" s="112" t="s">
        <v>414</v>
      </c>
    </row>
    <row r="10" spans="2:6" ht="33.6" customHeight="1" x14ac:dyDescent="0.25">
      <c r="B10" s="116">
        <v>23</v>
      </c>
      <c r="C10" s="112" t="s">
        <v>360</v>
      </c>
      <c r="D10" s="117">
        <v>0.6</v>
      </c>
      <c r="E10" s="116">
        <v>16</v>
      </c>
      <c r="F10" s="112" t="s">
        <v>388</v>
      </c>
    </row>
    <row r="11" spans="2:6" ht="33.6" customHeight="1" x14ac:dyDescent="0.25">
      <c r="B11" s="108">
        <v>24</v>
      </c>
      <c r="C11" s="122" t="s">
        <v>361</v>
      </c>
      <c r="D11" s="117" t="s">
        <v>392</v>
      </c>
      <c r="E11" s="116"/>
      <c r="F11" s="112"/>
    </row>
    <row r="12" spans="2:6" ht="33.6" customHeight="1" x14ac:dyDescent="0.25">
      <c r="B12" s="108">
        <v>26</v>
      </c>
      <c r="C12" s="122" t="s">
        <v>278</v>
      </c>
      <c r="D12" s="117" t="s">
        <v>392</v>
      </c>
      <c r="E12" s="116"/>
      <c r="F12" s="112"/>
    </row>
    <row r="13" spans="2:6" ht="15.6" x14ac:dyDescent="0.25">
      <c r="B13" s="108">
        <v>28</v>
      </c>
      <c r="C13" s="122" t="s">
        <v>280</v>
      </c>
      <c r="D13" s="123" t="s">
        <v>381</v>
      </c>
      <c r="E13" s="116">
        <v>8</v>
      </c>
      <c r="F13" s="112" t="s">
        <v>413</v>
      </c>
    </row>
    <row r="14" spans="2:6" ht="15.6" x14ac:dyDescent="0.25">
      <c r="B14" s="108">
        <v>33</v>
      </c>
      <c r="C14" s="122" t="s">
        <v>286</v>
      </c>
      <c r="D14" s="116" t="s">
        <v>392</v>
      </c>
      <c r="E14" s="116"/>
      <c r="F14" s="112"/>
    </row>
    <row r="15" spans="2:6" ht="15.6" x14ac:dyDescent="0.25">
      <c r="B15" s="108">
        <v>34</v>
      </c>
      <c r="C15" s="122" t="s">
        <v>287</v>
      </c>
      <c r="D15" s="116" t="s">
        <v>392</v>
      </c>
      <c r="E15" s="116"/>
      <c r="F15" s="112"/>
    </row>
    <row r="16" spans="2:6" ht="15.6" x14ac:dyDescent="0.25">
      <c r="B16" s="108">
        <v>35</v>
      </c>
      <c r="C16" s="122" t="s">
        <v>288</v>
      </c>
      <c r="D16" s="116" t="s">
        <v>392</v>
      </c>
      <c r="E16" s="116">
        <v>8</v>
      </c>
      <c r="F16" s="112" t="s">
        <v>416</v>
      </c>
    </row>
    <row r="17" spans="2:6" ht="31.2" x14ac:dyDescent="0.25">
      <c r="B17" s="108">
        <v>36</v>
      </c>
      <c r="C17" s="122" t="s">
        <v>289</v>
      </c>
      <c r="D17" s="116" t="s">
        <v>392</v>
      </c>
      <c r="E17" s="116">
        <v>8</v>
      </c>
      <c r="F17" s="112" t="s">
        <v>417</v>
      </c>
    </row>
    <row r="18" spans="2:6" ht="46.8" x14ac:dyDescent="0.25">
      <c r="B18" s="108">
        <v>39</v>
      </c>
      <c r="C18" s="122" t="s">
        <v>292</v>
      </c>
      <c r="D18" s="117">
        <v>0.8</v>
      </c>
      <c r="E18" s="116">
        <v>16</v>
      </c>
      <c r="F18" s="112" t="s">
        <v>418</v>
      </c>
    </row>
    <row r="19" spans="2:6" ht="15.6" x14ac:dyDescent="0.25">
      <c r="B19" s="108">
        <v>40</v>
      </c>
      <c r="C19" s="122" t="s">
        <v>294</v>
      </c>
      <c r="D19" s="123" t="s">
        <v>381</v>
      </c>
      <c r="E19" s="116"/>
      <c r="F19" s="112"/>
    </row>
    <row r="20" spans="2:6" ht="15.6" x14ac:dyDescent="0.25">
      <c r="B20" s="108">
        <v>41</v>
      </c>
      <c r="C20" s="122" t="s">
        <v>295</v>
      </c>
      <c r="D20" s="123" t="s">
        <v>381</v>
      </c>
      <c r="E20" s="116"/>
      <c r="F20" s="112"/>
    </row>
    <row r="21" spans="2:6" ht="15.6" x14ac:dyDescent="0.25">
      <c r="B21" s="108">
        <v>42</v>
      </c>
      <c r="C21" s="122" t="s">
        <v>296</v>
      </c>
      <c r="D21" s="117">
        <v>0.75</v>
      </c>
      <c r="E21" s="116">
        <v>16</v>
      </c>
      <c r="F21" s="112"/>
    </row>
  </sheetData>
  <mergeCells count="1">
    <mergeCell ref="B2:E2"/>
  </mergeCells>
  <printOptions horizontalCentered="1"/>
  <pageMargins left="0.70866141732283472" right="0.70866141732283472" top="0.74803149606299213" bottom="0.74803149606299213" header="0.31496062992125984" footer="0.31496062992125984"/>
  <pageSetup scale="63" fitToHeight="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23"/>
  <sheetViews>
    <sheetView topLeftCell="A7" workbookViewId="0">
      <selection activeCell="C25" sqref="C25"/>
    </sheetView>
  </sheetViews>
  <sheetFormatPr defaultRowHeight="13.2" x14ac:dyDescent="0.25"/>
  <cols>
    <col min="1" max="1" width="4" style="113" customWidth="1"/>
    <col min="2" max="2" width="7.5546875" style="113" bestFit="1" customWidth="1"/>
    <col min="3" max="3" width="79.21875" style="113" customWidth="1"/>
    <col min="4" max="4" width="13.5546875" style="118" bestFit="1" customWidth="1"/>
    <col min="5" max="5" width="23.44140625" style="113" customWidth="1"/>
    <col min="6" max="6" width="61.5546875" style="113" customWidth="1"/>
    <col min="7" max="7" width="4" style="113" bestFit="1" customWidth="1"/>
    <col min="8" max="16384" width="8.88671875" style="113"/>
  </cols>
  <sheetData>
    <row r="2" spans="2:6" ht="21" customHeight="1" x14ac:dyDescent="0.25">
      <c r="B2" s="191" t="s">
        <v>393</v>
      </c>
      <c r="C2" s="192"/>
      <c r="D2" s="192"/>
      <c r="E2" s="193"/>
      <c r="F2" s="119" t="s">
        <v>407</v>
      </c>
    </row>
    <row r="3" spans="2:6" ht="62.4" x14ac:dyDescent="0.25">
      <c r="B3" s="120" t="s">
        <v>391</v>
      </c>
      <c r="C3" s="121" t="s">
        <v>260</v>
      </c>
      <c r="D3" s="121" t="s">
        <v>380</v>
      </c>
      <c r="E3" s="121" t="s">
        <v>406</v>
      </c>
      <c r="F3" s="121" t="s">
        <v>12</v>
      </c>
    </row>
    <row r="4" spans="2:6" ht="34.200000000000003" customHeight="1" x14ac:dyDescent="0.25">
      <c r="B4" s="74">
        <v>4</v>
      </c>
      <c r="C4" s="111" t="s">
        <v>266</v>
      </c>
      <c r="D4" s="114" t="s">
        <v>381</v>
      </c>
      <c r="E4" s="74">
        <v>4</v>
      </c>
      <c r="F4" s="111"/>
    </row>
    <row r="5" spans="2:6" ht="45.6" customHeight="1" x14ac:dyDescent="0.25">
      <c r="B5" s="74">
        <v>5</v>
      </c>
      <c r="C5" s="111" t="s">
        <v>267</v>
      </c>
      <c r="D5" s="115">
        <v>0.75</v>
      </c>
      <c r="E5" s="74">
        <v>6</v>
      </c>
      <c r="F5" s="111" t="s">
        <v>398</v>
      </c>
    </row>
    <row r="6" spans="2:6" ht="15.6" x14ac:dyDescent="0.25">
      <c r="B6" s="74">
        <v>14</v>
      </c>
      <c r="C6" s="111" t="s">
        <v>276</v>
      </c>
      <c r="D6" s="74" t="s">
        <v>392</v>
      </c>
      <c r="E6" s="74"/>
      <c r="F6" s="111" t="s">
        <v>396</v>
      </c>
    </row>
    <row r="7" spans="2:6" ht="15.6" x14ac:dyDescent="0.25">
      <c r="B7" s="74">
        <v>15</v>
      </c>
      <c r="C7" s="111" t="s">
        <v>277</v>
      </c>
      <c r="D7" s="74" t="s">
        <v>392</v>
      </c>
      <c r="E7" s="74"/>
      <c r="F7" s="111" t="s">
        <v>397</v>
      </c>
    </row>
    <row r="8" spans="2:6" ht="41.4" customHeight="1" x14ac:dyDescent="0.25">
      <c r="B8" s="116">
        <v>16</v>
      </c>
      <c r="C8" s="112" t="s">
        <v>376</v>
      </c>
      <c r="D8" s="123" t="s">
        <v>381</v>
      </c>
      <c r="E8" s="116">
        <v>4</v>
      </c>
      <c r="F8" s="112" t="s">
        <v>387</v>
      </c>
    </row>
    <row r="9" spans="2:6" ht="15" customHeight="1" x14ac:dyDescent="0.25">
      <c r="B9" s="116">
        <v>17</v>
      </c>
      <c r="C9" s="112" t="s">
        <v>375</v>
      </c>
      <c r="D9" s="123" t="s">
        <v>381</v>
      </c>
      <c r="E9" s="116">
        <v>2</v>
      </c>
      <c r="F9" s="112" t="s">
        <v>386</v>
      </c>
    </row>
    <row r="10" spans="2:6" ht="15.6" x14ac:dyDescent="0.25">
      <c r="B10" s="116">
        <v>18</v>
      </c>
      <c r="C10" s="112" t="s">
        <v>353</v>
      </c>
      <c r="D10" s="123" t="s">
        <v>381</v>
      </c>
      <c r="E10" s="116">
        <v>4</v>
      </c>
      <c r="F10" s="112"/>
    </row>
    <row r="11" spans="2:6" ht="46.8" x14ac:dyDescent="0.25">
      <c r="B11" s="116">
        <v>21</v>
      </c>
      <c r="C11" s="112" t="s">
        <v>374</v>
      </c>
      <c r="D11" s="117">
        <v>0.4</v>
      </c>
      <c r="E11" s="116">
        <v>8</v>
      </c>
      <c r="F11" s="112" t="s">
        <v>399</v>
      </c>
    </row>
    <row r="12" spans="2:6" ht="33.6" customHeight="1" x14ac:dyDescent="0.25">
      <c r="B12" s="116">
        <v>23</v>
      </c>
      <c r="C12" s="112" t="s">
        <v>360</v>
      </c>
      <c r="D12" s="117">
        <v>0.5</v>
      </c>
      <c r="E12" s="116"/>
      <c r="F12" s="112" t="s">
        <v>388</v>
      </c>
    </row>
    <row r="13" spans="2:6" ht="33.6" customHeight="1" x14ac:dyDescent="0.25">
      <c r="B13" s="108">
        <v>24</v>
      </c>
      <c r="C13" s="122" t="s">
        <v>361</v>
      </c>
      <c r="D13" s="117" t="s">
        <v>392</v>
      </c>
      <c r="E13" s="116"/>
      <c r="F13" s="112"/>
    </row>
    <row r="14" spans="2:6" ht="33.6" customHeight="1" x14ac:dyDescent="0.25">
      <c r="B14" s="108">
        <v>26</v>
      </c>
      <c r="C14" s="122" t="s">
        <v>278</v>
      </c>
      <c r="D14" s="117" t="s">
        <v>392</v>
      </c>
      <c r="E14" s="116">
        <v>8</v>
      </c>
      <c r="F14" s="112" t="s">
        <v>400</v>
      </c>
    </row>
    <row r="15" spans="2:6" ht="15.6" x14ac:dyDescent="0.25">
      <c r="B15" s="116">
        <v>27</v>
      </c>
      <c r="C15" s="112" t="s">
        <v>279</v>
      </c>
      <c r="D15" s="123" t="s">
        <v>381</v>
      </c>
      <c r="E15" s="116">
        <v>2</v>
      </c>
      <c r="F15" s="112" t="s">
        <v>401</v>
      </c>
    </row>
    <row r="16" spans="2:6" ht="15.6" x14ac:dyDescent="0.25">
      <c r="B16" s="108">
        <v>28</v>
      </c>
      <c r="C16" s="122" t="s">
        <v>280</v>
      </c>
      <c r="D16" s="116"/>
      <c r="E16" s="116"/>
      <c r="F16" s="112" t="s">
        <v>405</v>
      </c>
    </row>
    <row r="17" spans="2:6" ht="15.6" x14ac:dyDescent="0.25">
      <c r="B17" s="108">
        <v>33</v>
      </c>
      <c r="C17" s="122" t="s">
        <v>286</v>
      </c>
      <c r="D17" s="116" t="s">
        <v>392</v>
      </c>
      <c r="E17" s="116">
        <v>16</v>
      </c>
      <c r="F17" s="112" t="s">
        <v>402</v>
      </c>
    </row>
    <row r="18" spans="2:6" ht="15.6" x14ac:dyDescent="0.25">
      <c r="B18" s="108">
        <v>34</v>
      </c>
      <c r="C18" s="122" t="s">
        <v>287</v>
      </c>
      <c r="D18" s="116" t="s">
        <v>392</v>
      </c>
      <c r="E18" s="116">
        <v>4</v>
      </c>
      <c r="F18" s="112" t="s">
        <v>402</v>
      </c>
    </row>
    <row r="19" spans="2:6" ht="15.6" x14ac:dyDescent="0.25">
      <c r="B19" s="108">
        <v>38</v>
      </c>
      <c r="C19" s="122" t="s">
        <v>291</v>
      </c>
      <c r="D19" s="116" t="s">
        <v>392</v>
      </c>
      <c r="E19" s="116"/>
      <c r="F19" s="112" t="s">
        <v>403</v>
      </c>
    </row>
    <row r="20" spans="2:6" ht="31.2" x14ac:dyDescent="0.25">
      <c r="B20" s="108">
        <v>39</v>
      </c>
      <c r="C20" s="122" t="s">
        <v>292</v>
      </c>
      <c r="D20" s="117">
        <v>0.7</v>
      </c>
      <c r="E20" s="116">
        <v>24</v>
      </c>
      <c r="F20" s="112" t="s">
        <v>404</v>
      </c>
    </row>
    <row r="21" spans="2:6" ht="15.6" x14ac:dyDescent="0.25">
      <c r="B21" s="108">
        <v>40</v>
      </c>
      <c r="C21" s="122" t="s">
        <v>294</v>
      </c>
      <c r="D21" s="123" t="s">
        <v>381</v>
      </c>
      <c r="E21" s="116">
        <v>8</v>
      </c>
      <c r="F21" s="112"/>
    </row>
    <row r="22" spans="2:6" ht="15.6" x14ac:dyDescent="0.25">
      <c r="B22" s="108">
        <v>41</v>
      </c>
      <c r="C22" s="122" t="s">
        <v>295</v>
      </c>
      <c r="D22" s="123" t="s">
        <v>381</v>
      </c>
      <c r="E22" s="116">
        <v>8</v>
      </c>
      <c r="F22" s="112"/>
    </row>
    <row r="23" spans="2:6" ht="15.6" x14ac:dyDescent="0.25">
      <c r="B23" s="108">
        <v>42</v>
      </c>
      <c r="C23" s="122" t="s">
        <v>296</v>
      </c>
      <c r="D23" s="117">
        <v>0.5</v>
      </c>
      <c r="E23" s="116">
        <v>4</v>
      </c>
      <c r="F23" s="112"/>
    </row>
  </sheetData>
  <mergeCells count="1">
    <mergeCell ref="B2:E2"/>
  </mergeCells>
  <printOptions horizontalCentered="1"/>
  <pageMargins left="0.70866141732283472" right="0.70866141732283472" top="0.74803149606299213" bottom="0.74803149606299213" header="0.31496062992125984" footer="0.31496062992125984"/>
  <pageSetup scale="65" fitToHeight="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23"/>
  <sheetViews>
    <sheetView topLeftCell="A7" workbookViewId="0">
      <selection activeCell="D4" sqref="D4"/>
    </sheetView>
  </sheetViews>
  <sheetFormatPr defaultRowHeight="13.2" x14ac:dyDescent="0.25"/>
  <cols>
    <col min="1" max="1" width="4" style="113" customWidth="1"/>
    <col min="2" max="2" width="7.5546875" style="113" bestFit="1" customWidth="1"/>
    <col min="3" max="3" width="79.21875" style="113" customWidth="1"/>
    <col min="4" max="4" width="13.5546875" style="118" bestFit="1" customWidth="1"/>
    <col min="5" max="5" width="16.21875" style="113" customWidth="1"/>
    <col min="6" max="6" width="61.5546875" style="113" customWidth="1"/>
    <col min="7" max="7" width="4" style="113" bestFit="1" customWidth="1"/>
    <col min="8" max="16384" width="8.88671875" style="113"/>
  </cols>
  <sheetData>
    <row r="2" spans="2:6" ht="21" customHeight="1" x14ac:dyDescent="0.25">
      <c r="B2" s="191" t="s">
        <v>393</v>
      </c>
      <c r="C2" s="192"/>
      <c r="D2" s="193"/>
      <c r="E2" s="119"/>
      <c r="F2" s="119" t="s">
        <v>394</v>
      </c>
    </row>
    <row r="3" spans="2:6" ht="31.2" x14ac:dyDescent="0.25">
      <c r="B3" s="120" t="s">
        <v>391</v>
      </c>
      <c r="C3" s="121" t="s">
        <v>260</v>
      </c>
      <c r="D3" s="121" t="s">
        <v>380</v>
      </c>
      <c r="E3" s="121" t="s">
        <v>390</v>
      </c>
      <c r="F3" s="121" t="s">
        <v>12</v>
      </c>
    </row>
    <row r="4" spans="2:6" ht="15.6" x14ac:dyDescent="0.25">
      <c r="B4" s="74">
        <v>2</v>
      </c>
      <c r="C4" s="111" t="s">
        <v>377</v>
      </c>
      <c r="D4" s="114" t="s">
        <v>381</v>
      </c>
      <c r="E4" s="74">
        <v>0</v>
      </c>
      <c r="F4" s="111" t="s">
        <v>382</v>
      </c>
    </row>
    <row r="5" spans="2:6" ht="15.6" x14ac:dyDescent="0.25">
      <c r="B5" s="74">
        <v>3</v>
      </c>
      <c r="C5" s="111" t="s">
        <v>265</v>
      </c>
      <c r="D5" s="114" t="s">
        <v>381</v>
      </c>
      <c r="E5" s="74">
        <v>8</v>
      </c>
      <c r="F5" s="111"/>
    </row>
    <row r="6" spans="2:6" ht="34.200000000000003" customHeight="1" x14ac:dyDescent="0.25">
      <c r="B6" s="74">
        <v>4</v>
      </c>
      <c r="C6" s="111" t="s">
        <v>266</v>
      </c>
      <c r="D6" s="115">
        <v>0.7</v>
      </c>
      <c r="E6" s="74">
        <v>8</v>
      </c>
      <c r="F6" s="111" t="s">
        <v>385</v>
      </c>
    </row>
    <row r="7" spans="2:6" ht="32.4" customHeight="1" x14ac:dyDescent="0.25">
      <c r="B7" s="74">
        <v>5</v>
      </c>
      <c r="C7" s="111" t="s">
        <v>267</v>
      </c>
      <c r="D7" s="115">
        <v>0.5</v>
      </c>
      <c r="E7" s="74">
        <v>16</v>
      </c>
      <c r="F7" s="111" t="s">
        <v>384</v>
      </c>
    </row>
    <row r="8" spans="2:6" ht="31.2" x14ac:dyDescent="0.25">
      <c r="B8" s="74">
        <v>6</v>
      </c>
      <c r="C8" s="111" t="s">
        <v>352</v>
      </c>
      <c r="D8" s="114" t="s">
        <v>381</v>
      </c>
      <c r="E8" s="74">
        <v>16</v>
      </c>
      <c r="F8" s="111"/>
    </row>
    <row r="9" spans="2:6" ht="15.6" x14ac:dyDescent="0.25">
      <c r="B9" s="74">
        <v>7</v>
      </c>
      <c r="C9" s="111" t="s">
        <v>355</v>
      </c>
      <c r="D9" s="114" t="s">
        <v>381</v>
      </c>
      <c r="E9" s="74">
        <v>20</v>
      </c>
      <c r="F9" s="111"/>
    </row>
    <row r="10" spans="2:6" ht="15.6" x14ac:dyDescent="0.25">
      <c r="B10" s="74">
        <v>8</v>
      </c>
      <c r="C10" s="111" t="s">
        <v>356</v>
      </c>
      <c r="D10" s="114" t="s">
        <v>381</v>
      </c>
      <c r="E10" s="74">
        <v>20</v>
      </c>
      <c r="F10" s="111"/>
    </row>
    <row r="11" spans="2:6" ht="15.6" x14ac:dyDescent="0.25">
      <c r="B11" s="74">
        <v>9</v>
      </c>
      <c r="C11" s="111" t="s">
        <v>357</v>
      </c>
      <c r="D11" s="114" t="s">
        <v>381</v>
      </c>
      <c r="E11" s="74">
        <v>4</v>
      </c>
      <c r="F11" s="111"/>
    </row>
    <row r="12" spans="2:6" ht="15.6" x14ac:dyDescent="0.25">
      <c r="B12" s="74">
        <v>10</v>
      </c>
      <c r="C12" s="111" t="s">
        <v>358</v>
      </c>
      <c r="D12" s="114" t="s">
        <v>381</v>
      </c>
      <c r="E12" s="74">
        <v>4</v>
      </c>
      <c r="F12" s="111"/>
    </row>
    <row r="13" spans="2:6" ht="15.6" x14ac:dyDescent="0.25">
      <c r="B13" s="74">
        <v>11</v>
      </c>
      <c r="C13" s="111" t="s">
        <v>359</v>
      </c>
      <c r="D13" s="114" t="s">
        <v>381</v>
      </c>
      <c r="E13" s="74">
        <v>20</v>
      </c>
      <c r="F13" s="111"/>
    </row>
    <row r="14" spans="2:6" ht="15.6" x14ac:dyDescent="0.25">
      <c r="B14" s="74">
        <v>12</v>
      </c>
      <c r="C14" s="111" t="s">
        <v>274</v>
      </c>
      <c r="D14" s="114" t="s">
        <v>381</v>
      </c>
      <c r="E14" s="74">
        <v>20</v>
      </c>
      <c r="F14" s="111"/>
    </row>
    <row r="15" spans="2:6" ht="15.6" x14ac:dyDescent="0.25">
      <c r="B15" s="74">
        <v>13</v>
      </c>
      <c r="C15" s="111" t="s">
        <v>275</v>
      </c>
      <c r="D15" s="114" t="s">
        <v>381</v>
      </c>
      <c r="E15" s="74">
        <v>20</v>
      </c>
      <c r="F15" s="111"/>
    </row>
    <row r="16" spans="2:6" ht="15.6" x14ac:dyDescent="0.25">
      <c r="B16" s="74">
        <v>14</v>
      </c>
      <c r="C16" s="111" t="s">
        <v>276</v>
      </c>
      <c r="D16" s="74" t="s">
        <v>392</v>
      </c>
      <c r="E16" s="74"/>
      <c r="F16" s="111"/>
    </row>
    <row r="17" spans="2:6" ht="15.6" x14ac:dyDescent="0.25">
      <c r="B17" s="74">
        <v>15</v>
      </c>
      <c r="C17" s="111" t="s">
        <v>277</v>
      </c>
      <c r="D17" s="74" t="s">
        <v>392</v>
      </c>
      <c r="E17" s="74"/>
      <c r="F17" s="111"/>
    </row>
    <row r="18" spans="2:6" ht="41.4" customHeight="1" x14ac:dyDescent="0.25">
      <c r="B18" s="116">
        <v>16</v>
      </c>
      <c r="C18" s="112" t="s">
        <v>376</v>
      </c>
      <c r="D18" s="117">
        <v>0.7</v>
      </c>
      <c r="E18" s="116">
        <v>8</v>
      </c>
      <c r="F18" s="112" t="s">
        <v>387</v>
      </c>
    </row>
    <row r="19" spans="2:6" ht="15" customHeight="1" x14ac:dyDescent="0.25">
      <c r="B19" s="116">
        <v>17</v>
      </c>
      <c r="C19" s="112" t="s">
        <v>375</v>
      </c>
      <c r="D19" s="117">
        <v>0.9</v>
      </c>
      <c r="E19" s="116">
        <v>8</v>
      </c>
      <c r="F19" s="112" t="s">
        <v>386</v>
      </c>
    </row>
    <row r="20" spans="2:6" ht="15.6" x14ac:dyDescent="0.25">
      <c r="B20" s="116">
        <v>18</v>
      </c>
      <c r="C20" s="112" t="s">
        <v>353</v>
      </c>
      <c r="D20" s="117">
        <v>0.3</v>
      </c>
      <c r="E20" s="116">
        <v>8</v>
      </c>
      <c r="F20" s="112"/>
    </row>
    <row r="21" spans="2:6" ht="105.6" customHeight="1" x14ac:dyDescent="0.25">
      <c r="B21" s="116">
        <v>21</v>
      </c>
      <c r="C21" s="112" t="s">
        <v>374</v>
      </c>
      <c r="D21" s="117">
        <v>0.3</v>
      </c>
      <c r="E21" s="116">
        <v>20</v>
      </c>
      <c r="F21" s="112" t="s">
        <v>395</v>
      </c>
    </row>
    <row r="22" spans="2:6" ht="33.6" customHeight="1" x14ac:dyDescent="0.25">
      <c r="B22" s="116">
        <v>23</v>
      </c>
      <c r="C22" s="112" t="s">
        <v>360</v>
      </c>
      <c r="D22" s="117">
        <v>0.5</v>
      </c>
      <c r="E22" s="116">
        <v>8</v>
      </c>
      <c r="F22" s="112" t="s">
        <v>388</v>
      </c>
    </row>
    <row r="23" spans="2:6" ht="15.6" x14ac:dyDescent="0.25">
      <c r="B23" s="116">
        <v>27</v>
      </c>
      <c r="C23" s="112" t="s">
        <v>279</v>
      </c>
      <c r="D23" s="116" t="s">
        <v>383</v>
      </c>
      <c r="E23" s="116">
        <v>8</v>
      </c>
      <c r="F23" s="112" t="s">
        <v>389</v>
      </c>
    </row>
  </sheetData>
  <mergeCells count="1">
    <mergeCell ref="B2:D2"/>
  </mergeCells>
  <printOptions horizontalCentered="1"/>
  <pageMargins left="0.70866141732283472" right="0.70866141732283472" top="0.74803149606299213" bottom="0.74803149606299213" header="0.31496062992125984" footer="0.31496062992125984"/>
  <pageSetup scale="68" fitToHeight="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S93"/>
  <sheetViews>
    <sheetView topLeftCell="A61" zoomScale="80" zoomScaleNormal="80" workbookViewId="0">
      <selection activeCell="H95" sqref="H95"/>
    </sheetView>
  </sheetViews>
  <sheetFormatPr defaultRowHeight="15" x14ac:dyDescent="0.25"/>
  <cols>
    <col min="1" max="1" width="2.21875" style="57" customWidth="1"/>
    <col min="2" max="2" width="6.21875" style="57" bestFit="1" customWidth="1"/>
    <col min="3" max="3" width="11.109375" style="57" customWidth="1"/>
    <col min="4" max="16" width="8.77734375" style="57" bestFit="1" customWidth="1"/>
    <col min="17" max="17" width="4.109375" style="57" bestFit="1" customWidth="1"/>
    <col min="18" max="30" width="8.77734375" style="57" bestFit="1" customWidth="1"/>
    <col min="31" max="31" width="4.109375" style="57" bestFit="1" customWidth="1"/>
    <col min="32" max="44" width="8.77734375" style="57" bestFit="1" customWidth="1"/>
    <col min="45" max="45" width="4.109375" style="57" bestFit="1" customWidth="1"/>
    <col min="46" max="16384" width="8.88671875" style="57"/>
  </cols>
  <sheetData>
    <row r="2" spans="2:9" ht="15.6" x14ac:dyDescent="0.25">
      <c r="B2" s="208" t="s">
        <v>410</v>
      </c>
      <c r="C2" s="208"/>
      <c r="D2" s="208"/>
      <c r="E2" s="208"/>
      <c r="F2" s="208"/>
      <c r="G2" s="208"/>
      <c r="H2" s="208"/>
      <c r="I2" s="208"/>
    </row>
    <row r="3" spans="2:9" ht="15.6" x14ac:dyDescent="0.25">
      <c r="B3" s="210" t="s">
        <v>411</v>
      </c>
      <c r="C3" s="127" t="s">
        <v>408</v>
      </c>
      <c r="D3" s="210" t="s">
        <v>409</v>
      </c>
      <c r="E3" s="210"/>
      <c r="F3" s="210"/>
      <c r="G3" s="210"/>
      <c r="H3" s="210"/>
      <c r="I3" s="210"/>
    </row>
    <row r="4" spans="2:9" ht="15.6" x14ac:dyDescent="0.25">
      <c r="B4" s="210"/>
      <c r="C4" s="127">
        <v>1</v>
      </c>
      <c r="D4" s="127">
        <v>1</v>
      </c>
      <c r="E4" s="127">
        <v>2</v>
      </c>
      <c r="F4" s="127">
        <v>3</v>
      </c>
      <c r="G4" s="127">
        <v>4</v>
      </c>
      <c r="H4" s="127">
        <v>5</v>
      </c>
      <c r="I4" s="128" t="s">
        <v>422</v>
      </c>
    </row>
    <row r="5" spans="2:9" x14ac:dyDescent="0.25">
      <c r="B5" s="129">
        <v>1</v>
      </c>
      <c r="C5" s="130">
        <v>3020</v>
      </c>
      <c r="D5" s="131">
        <v>3019</v>
      </c>
      <c r="E5" s="131">
        <v>3020</v>
      </c>
      <c r="F5" s="131">
        <v>3020</v>
      </c>
      <c r="G5" s="131">
        <v>3020</v>
      </c>
      <c r="H5" s="131">
        <v>3021</v>
      </c>
      <c r="I5" s="132">
        <f t="shared" ref="I5:I15" si="0">AVERAGE(D5:H5)</f>
        <v>3020</v>
      </c>
    </row>
    <row r="6" spans="2:9" x14ac:dyDescent="0.25">
      <c r="B6" s="129">
        <v>2</v>
      </c>
      <c r="C6" s="130">
        <v>2275</v>
      </c>
      <c r="D6" s="131">
        <v>2267</v>
      </c>
      <c r="E6" s="131">
        <v>2267</v>
      </c>
      <c r="F6" s="131">
        <v>2267</v>
      </c>
      <c r="G6" s="131">
        <v>2268</v>
      </c>
      <c r="H6" s="131">
        <v>2267</v>
      </c>
      <c r="I6" s="132">
        <f t="shared" si="0"/>
        <v>2267.1999999999998</v>
      </c>
    </row>
    <row r="7" spans="2:9" x14ac:dyDescent="0.25">
      <c r="B7" s="129">
        <v>3</v>
      </c>
      <c r="C7" s="130">
        <v>1975</v>
      </c>
      <c r="D7" s="131">
        <v>1975</v>
      </c>
      <c r="E7" s="131">
        <v>1975</v>
      </c>
      <c r="F7" s="131">
        <v>1976</v>
      </c>
      <c r="G7" s="131">
        <v>1976</v>
      </c>
      <c r="H7" s="131">
        <v>1976</v>
      </c>
      <c r="I7" s="132">
        <f t="shared" si="0"/>
        <v>1975.6</v>
      </c>
    </row>
    <row r="8" spans="2:9" x14ac:dyDescent="0.25">
      <c r="B8" s="129">
        <v>4</v>
      </c>
      <c r="C8" s="130">
        <v>1675</v>
      </c>
      <c r="D8" s="131">
        <v>1675</v>
      </c>
      <c r="E8" s="131">
        <v>1675</v>
      </c>
      <c r="F8" s="131">
        <v>1675</v>
      </c>
      <c r="G8" s="131">
        <v>1675</v>
      </c>
      <c r="H8" s="131">
        <v>1675</v>
      </c>
      <c r="I8" s="132">
        <f t="shared" si="0"/>
        <v>1675</v>
      </c>
    </row>
    <row r="9" spans="2:9" x14ac:dyDescent="0.25">
      <c r="B9" s="129">
        <v>5</v>
      </c>
      <c r="C9" s="130">
        <v>1375</v>
      </c>
      <c r="D9" s="131">
        <v>1374</v>
      </c>
      <c r="E9" s="131">
        <v>1375</v>
      </c>
      <c r="F9" s="131">
        <v>1375</v>
      </c>
      <c r="G9" s="131">
        <v>1375</v>
      </c>
      <c r="H9" s="131">
        <v>1375</v>
      </c>
      <c r="I9" s="132">
        <f t="shared" si="0"/>
        <v>1374.8</v>
      </c>
    </row>
    <row r="10" spans="2:9" x14ac:dyDescent="0.25">
      <c r="B10" s="129">
        <v>6</v>
      </c>
      <c r="C10" s="130">
        <v>1075</v>
      </c>
      <c r="D10" s="131">
        <v>1074</v>
      </c>
      <c r="E10" s="131">
        <v>1074</v>
      </c>
      <c r="F10" s="131">
        <v>1074</v>
      </c>
      <c r="G10" s="131">
        <v>1075</v>
      </c>
      <c r="H10" s="131">
        <v>1075</v>
      </c>
      <c r="I10" s="132">
        <f t="shared" si="0"/>
        <v>1074.4000000000001</v>
      </c>
    </row>
    <row r="11" spans="2:9" x14ac:dyDescent="0.25">
      <c r="B11" s="129">
        <v>7</v>
      </c>
      <c r="C11" s="130">
        <v>775</v>
      </c>
      <c r="D11" s="131">
        <v>774</v>
      </c>
      <c r="E11" s="131">
        <v>774</v>
      </c>
      <c r="F11" s="131">
        <v>774</v>
      </c>
      <c r="G11" s="131">
        <v>774</v>
      </c>
      <c r="H11" s="131">
        <v>774</v>
      </c>
      <c r="I11" s="132">
        <f t="shared" si="0"/>
        <v>774</v>
      </c>
    </row>
    <row r="12" spans="2:9" x14ac:dyDescent="0.25">
      <c r="B12" s="129">
        <v>8</v>
      </c>
      <c r="C12" s="130">
        <v>475</v>
      </c>
      <c r="D12" s="131">
        <v>473</v>
      </c>
      <c r="E12" s="131">
        <v>473</v>
      </c>
      <c r="F12" s="131">
        <v>473</v>
      </c>
      <c r="G12" s="131">
        <v>473</v>
      </c>
      <c r="H12" s="131">
        <v>472</v>
      </c>
      <c r="I12" s="132">
        <f t="shared" si="0"/>
        <v>472.8</v>
      </c>
    </row>
    <row r="13" spans="2:9" x14ac:dyDescent="0.25">
      <c r="B13" s="129">
        <v>9</v>
      </c>
      <c r="C13" s="130">
        <v>175</v>
      </c>
      <c r="D13" s="131">
        <v>169</v>
      </c>
      <c r="E13" s="131">
        <v>169</v>
      </c>
      <c r="F13" s="131">
        <v>169</v>
      </c>
      <c r="G13" s="131">
        <v>169</v>
      </c>
      <c r="H13" s="131">
        <v>169</v>
      </c>
      <c r="I13" s="132">
        <f t="shared" si="0"/>
        <v>169</v>
      </c>
    </row>
    <row r="14" spans="2:9" x14ac:dyDescent="0.25">
      <c r="B14" s="129">
        <v>10</v>
      </c>
      <c r="C14" s="130">
        <v>75</v>
      </c>
      <c r="D14" s="131">
        <v>73</v>
      </c>
      <c r="E14" s="131">
        <v>72</v>
      </c>
      <c r="F14" s="131">
        <v>73</v>
      </c>
      <c r="G14" s="131">
        <v>73</v>
      </c>
      <c r="H14" s="131">
        <v>72</v>
      </c>
      <c r="I14" s="132">
        <f t="shared" si="0"/>
        <v>72.599999999999994</v>
      </c>
    </row>
    <row r="15" spans="2:9" x14ac:dyDescent="0.25">
      <c r="B15" s="129">
        <v>11</v>
      </c>
      <c r="C15" s="130">
        <v>50</v>
      </c>
      <c r="D15" s="131">
        <v>47</v>
      </c>
      <c r="E15" s="131">
        <v>47</v>
      </c>
      <c r="F15" s="131">
        <v>48</v>
      </c>
      <c r="G15" s="131">
        <v>48</v>
      </c>
      <c r="H15" s="131">
        <v>48</v>
      </c>
      <c r="I15" s="132">
        <f t="shared" si="0"/>
        <v>47.6</v>
      </c>
    </row>
    <row r="16" spans="2:9" x14ac:dyDescent="0.25">
      <c r="B16" s="129">
        <v>12</v>
      </c>
      <c r="C16" s="130">
        <v>25</v>
      </c>
      <c r="D16" s="131">
        <v>25</v>
      </c>
      <c r="E16" s="201" t="s">
        <v>412</v>
      </c>
      <c r="F16" s="201"/>
      <c r="G16" s="201"/>
      <c r="H16" s="201"/>
      <c r="I16" s="130"/>
    </row>
    <row r="19" spans="2:15" ht="15.6" x14ac:dyDescent="0.25">
      <c r="B19" s="212" t="s">
        <v>420</v>
      </c>
      <c r="C19" s="212"/>
      <c r="D19" s="212"/>
      <c r="E19" s="212"/>
      <c r="F19" s="212"/>
      <c r="G19" s="212"/>
      <c r="H19" s="212"/>
      <c r="I19" s="212"/>
      <c r="J19" s="212"/>
      <c r="K19" s="212"/>
      <c r="L19" s="212"/>
      <c r="M19" s="212"/>
      <c r="N19" s="212"/>
      <c r="O19" s="212"/>
    </row>
    <row r="20" spans="2:15" ht="15.6" x14ac:dyDescent="0.25">
      <c r="B20" s="210" t="s">
        <v>411</v>
      </c>
      <c r="C20" s="133" t="s">
        <v>408</v>
      </c>
      <c r="D20" s="211" t="s">
        <v>421</v>
      </c>
      <c r="E20" s="211"/>
      <c r="F20" s="211"/>
      <c r="G20" s="211"/>
      <c r="H20" s="211"/>
      <c r="I20" s="211"/>
      <c r="J20" s="211"/>
      <c r="K20" s="211"/>
      <c r="L20" s="211"/>
      <c r="M20" s="211"/>
      <c r="N20" s="211"/>
      <c r="O20" s="211"/>
    </row>
    <row r="21" spans="2:15" ht="15.6" x14ac:dyDescent="0.25">
      <c r="B21" s="210"/>
      <c r="C21" s="134">
        <v>1</v>
      </c>
      <c r="D21" s="134">
        <v>1</v>
      </c>
      <c r="E21" s="134">
        <v>2</v>
      </c>
      <c r="F21" s="134">
        <v>3</v>
      </c>
      <c r="G21" s="134">
        <v>4</v>
      </c>
      <c r="H21" s="134">
        <v>5</v>
      </c>
      <c r="I21" s="134">
        <v>6</v>
      </c>
      <c r="J21" s="134">
        <v>7</v>
      </c>
      <c r="K21" s="134">
        <v>8</v>
      </c>
      <c r="L21" s="134">
        <v>9</v>
      </c>
      <c r="M21" s="134">
        <v>10</v>
      </c>
      <c r="N21" s="127" t="s">
        <v>422</v>
      </c>
      <c r="O21" s="127" t="s">
        <v>350</v>
      </c>
    </row>
    <row r="22" spans="2:15" x14ac:dyDescent="0.25">
      <c r="B22" s="201">
        <v>1</v>
      </c>
      <c r="C22" s="201">
        <v>15000</v>
      </c>
      <c r="D22" s="129">
        <v>14995</v>
      </c>
      <c r="E22" s="129">
        <v>14996</v>
      </c>
      <c r="F22" s="129">
        <v>15000</v>
      </c>
      <c r="G22" s="129">
        <v>14994</v>
      </c>
      <c r="H22" s="129">
        <v>14999</v>
      </c>
      <c r="I22" s="135">
        <v>14997</v>
      </c>
      <c r="J22" s="131"/>
      <c r="K22" s="131"/>
      <c r="L22" s="131"/>
      <c r="M22" s="131"/>
      <c r="N22" s="136">
        <f>AVERAGE(D22:I22)</f>
        <v>14996.833333333334</v>
      </c>
      <c r="O22" s="136">
        <f>N22-C22</f>
        <v>-3.1666666666660603</v>
      </c>
    </row>
    <row r="23" spans="2:15" x14ac:dyDescent="0.25">
      <c r="B23" s="201"/>
      <c r="C23" s="201"/>
      <c r="D23" s="129">
        <v>14997</v>
      </c>
      <c r="E23" s="129">
        <v>14997</v>
      </c>
      <c r="F23" s="129">
        <v>14994</v>
      </c>
      <c r="G23" s="129">
        <v>14996</v>
      </c>
      <c r="H23" s="129">
        <v>14997</v>
      </c>
      <c r="I23" s="135">
        <v>14995</v>
      </c>
      <c r="J23" s="131"/>
      <c r="K23" s="131"/>
      <c r="L23" s="131"/>
      <c r="M23" s="131"/>
      <c r="N23" s="136">
        <f>AVERAGE(D23:I23)</f>
        <v>14996</v>
      </c>
      <c r="O23" s="136">
        <f>N23-C22</f>
        <v>-4</v>
      </c>
    </row>
    <row r="24" spans="2:15" x14ac:dyDescent="0.25">
      <c r="B24" s="201"/>
      <c r="C24" s="201"/>
      <c r="D24" s="129">
        <v>14994</v>
      </c>
      <c r="E24" s="129">
        <v>14996</v>
      </c>
      <c r="F24" s="129">
        <v>14994</v>
      </c>
      <c r="G24" s="129">
        <v>14994</v>
      </c>
      <c r="H24" s="129">
        <v>14997</v>
      </c>
      <c r="I24" s="135">
        <v>14992</v>
      </c>
      <c r="J24" s="131"/>
      <c r="K24" s="131"/>
      <c r="L24" s="131"/>
      <c r="M24" s="131"/>
      <c r="N24" s="136">
        <f>AVERAGE(D24:I24)</f>
        <v>14994.5</v>
      </c>
      <c r="O24" s="136">
        <f>N24-C22</f>
        <v>-5.5</v>
      </c>
    </row>
    <row r="25" spans="2:15" x14ac:dyDescent="0.25">
      <c r="B25" s="201"/>
      <c r="C25" s="201"/>
      <c r="D25" s="129">
        <v>14995</v>
      </c>
      <c r="E25" s="129">
        <v>14999</v>
      </c>
      <c r="F25" s="129">
        <v>14995</v>
      </c>
      <c r="G25" s="129">
        <v>14996</v>
      </c>
      <c r="H25" s="129">
        <v>14998</v>
      </c>
      <c r="I25" s="135">
        <v>14996</v>
      </c>
      <c r="J25" s="135">
        <v>14996</v>
      </c>
      <c r="K25" s="135">
        <v>14999</v>
      </c>
      <c r="L25" s="135">
        <v>14996</v>
      </c>
      <c r="M25" s="135">
        <v>14999</v>
      </c>
      <c r="N25" s="136">
        <f t="shared" ref="N25:N30" si="1">AVERAGE(D25:M25)</f>
        <v>14996.9</v>
      </c>
      <c r="O25" s="136">
        <f>N25-C22</f>
        <v>-3.1000000000003638</v>
      </c>
    </row>
    <row r="26" spans="2:15" x14ac:dyDescent="0.25">
      <c r="B26" s="201">
        <v>2</v>
      </c>
      <c r="C26" s="201">
        <v>14000</v>
      </c>
      <c r="D26" s="129">
        <v>13999</v>
      </c>
      <c r="E26" s="129">
        <v>13994</v>
      </c>
      <c r="F26" s="129">
        <v>13996</v>
      </c>
      <c r="G26" s="129">
        <v>14000</v>
      </c>
      <c r="H26" s="129">
        <v>13994</v>
      </c>
      <c r="I26" s="135">
        <v>14009</v>
      </c>
      <c r="J26" s="135">
        <v>14003</v>
      </c>
      <c r="K26" s="135">
        <v>14003</v>
      </c>
      <c r="L26" s="135">
        <v>13997</v>
      </c>
      <c r="M26" s="135">
        <v>14008</v>
      </c>
      <c r="N26" s="136">
        <f t="shared" si="1"/>
        <v>14000.3</v>
      </c>
      <c r="O26" s="136">
        <f>N26-C26</f>
        <v>0.2999999999992724</v>
      </c>
    </row>
    <row r="27" spans="2:15" x14ac:dyDescent="0.25">
      <c r="B27" s="201"/>
      <c r="C27" s="201"/>
      <c r="D27" s="129">
        <v>13996</v>
      </c>
      <c r="E27" s="129">
        <v>14010</v>
      </c>
      <c r="F27" s="129">
        <v>14001</v>
      </c>
      <c r="G27" s="129">
        <v>14000</v>
      </c>
      <c r="H27" s="129">
        <v>14004</v>
      </c>
      <c r="I27" s="135">
        <v>14008</v>
      </c>
      <c r="J27" s="135">
        <v>14007</v>
      </c>
      <c r="K27" s="135">
        <v>13996</v>
      </c>
      <c r="L27" s="135">
        <v>14003</v>
      </c>
      <c r="M27" s="135">
        <v>13999</v>
      </c>
      <c r="N27" s="136">
        <f t="shared" si="1"/>
        <v>14002.4</v>
      </c>
      <c r="O27" s="136">
        <f>N27-C26</f>
        <v>2.3999999999996362</v>
      </c>
    </row>
    <row r="28" spans="2:15" x14ac:dyDescent="0.25">
      <c r="B28" s="201"/>
      <c r="C28" s="201"/>
      <c r="D28" s="129">
        <v>13999</v>
      </c>
      <c r="E28" s="129">
        <v>14000</v>
      </c>
      <c r="F28" s="129">
        <v>14001</v>
      </c>
      <c r="G28" s="129">
        <v>13999</v>
      </c>
      <c r="H28" s="129">
        <v>14001</v>
      </c>
      <c r="I28" s="135">
        <v>14002</v>
      </c>
      <c r="J28" s="135">
        <v>14003</v>
      </c>
      <c r="K28" s="135">
        <v>14006</v>
      </c>
      <c r="L28" s="135">
        <v>13997</v>
      </c>
      <c r="M28" s="135">
        <v>14006</v>
      </c>
      <c r="N28" s="136">
        <f t="shared" si="1"/>
        <v>14001.4</v>
      </c>
      <c r="O28" s="136">
        <f>N28-C26</f>
        <v>1.3999999999996362</v>
      </c>
    </row>
    <row r="29" spans="2:15" x14ac:dyDescent="0.25">
      <c r="B29" s="201">
        <v>3</v>
      </c>
      <c r="C29" s="201">
        <v>20000</v>
      </c>
      <c r="D29" s="129">
        <v>19971</v>
      </c>
      <c r="E29" s="129">
        <v>19977</v>
      </c>
      <c r="F29" s="129">
        <v>19969</v>
      </c>
      <c r="G29" s="129">
        <v>19969</v>
      </c>
      <c r="H29" s="129">
        <v>19969</v>
      </c>
      <c r="I29" s="135">
        <v>19972</v>
      </c>
      <c r="J29" s="135">
        <v>19970</v>
      </c>
      <c r="K29" s="135">
        <v>19971</v>
      </c>
      <c r="L29" s="135">
        <v>19974</v>
      </c>
      <c r="M29" s="135">
        <v>19966</v>
      </c>
      <c r="N29" s="136">
        <f t="shared" si="1"/>
        <v>19970.8</v>
      </c>
      <c r="O29" s="137">
        <f>N29-C29</f>
        <v>-29.200000000000728</v>
      </c>
    </row>
    <row r="30" spans="2:15" x14ac:dyDescent="0.25">
      <c r="B30" s="201"/>
      <c r="C30" s="201"/>
      <c r="D30" s="129">
        <v>19971</v>
      </c>
      <c r="E30" s="129">
        <v>19968</v>
      </c>
      <c r="F30" s="129">
        <v>19966</v>
      </c>
      <c r="G30" s="129">
        <v>19968</v>
      </c>
      <c r="H30" s="129">
        <v>19972</v>
      </c>
      <c r="I30" s="135">
        <v>19969</v>
      </c>
      <c r="J30" s="135">
        <v>19968</v>
      </c>
      <c r="K30" s="135">
        <v>19970</v>
      </c>
      <c r="L30" s="135">
        <v>19969</v>
      </c>
      <c r="M30" s="135">
        <v>19967</v>
      </c>
      <c r="N30" s="136">
        <f t="shared" si="1"/>
        <v>19968.8</v>
      </c>
      <c r="O30" s="137">
        <f>N30-C29</f>
        <v>-31.200000000000728</v>
      </c>
    </row>
    <row r="31" spans="2:15" x14ac:dyDescent="0.25">
      <c r="B31" s="201"/>
      <c r="C31" s="201"/>
      <c r="D31" s="129">
        <v>19964</v>
      </c>
      <c r="E31" s="129">
        <v>19973</v>
      </c>
      <c r="F31" s="129">
        <v>19973</v>
      </c>
      <c r="G31" s="129">
        <v>19976</v>
      </c>
      <c r="H31" s="129">
        <v>19975</v>
      </c>
      <c r="I31" s="135">
        <v>19964</v>
      </c>
      <c r="J31" s="135">
        <v>19969</v>
      </c>
      <c r="K31" s="135">
        <v>19974</v>
      </c>
      <c r="L31" s="135">
        <v>19973</v>
      </c>
      <c r="M31" s="135">
        <v>19972</v>
      </c>
      <c r="N31" s="136">
        <f t="shared" ref="N31:N35" si="2">AVERAGE(D31:M31)</f>
        <v>19971.3</v>
      </c>
      <c r="O31" s="137">
        <f>N31-C29</f>
        <v>-28.700000000000728</v>
      </c>
    </row>
    <row r="32" spans="2:15" x14ac:dyDescent="0.25">
      <c r="B32" s="201"/>
      <c r="C32" s="201"/>
      <c r="D32" s="135">
        <v>19969</v>
      </c>
      <c r="E32" s="129">
        <v>19970</v>
      </c>
      <c r="F32" s="129">
        <v>19972</v>
      </c>
      <c r="G32" s="129">
        <v>19975</v>
      </c>
      <c r="H32" s="129">
        <v>19971</v>
      </c>
      <c r="I32" s="135">
        <v>19975</v>
      </c>
      <c r="J32" s="135">
        <v>19974</v>
      </c>
      <c r="K32" s="135">
        <v>19973</v>
      </c>
      <c r="L32" s="135">
        <v>19971</v>
      </c>
      <c r="M32" s="135">
        <v>19975</v>
      </c>
      <c r="N32" s="136">
        <f t="shared" si="2"/>
        <v>19972.5</v>
      </c>
      <c r="O32" s="137">
        <f>N32-C29</f>
        <v>-27.5</v>
      </c>
    </row>
    <row r="33" spans="2:45" x14ac:dyDescent="0.25">
      <c r="B33" s="201"/>
      <c r="C33" s="201"/>
      <c r="D33" s="135">
        <v>19966</v>
      </c>
      <c r="E33" s="129">
        <v>19969</v>
      </c>
      <c r="F33" s="129">
        <v>19968</v>
      </c>
      <c r="G33" s="129">
        <v>19970</v>
      </c>
      <c r="H33" s="129">
        <v>19964</v>
      </c>
      <c r="I33" s="135">
        <v>19968</v>
      </c>
      <c r="J33" s="135">
        <v>19971</v>
      </c>
      <c r="K33" s="135">
        <v>19974</v>
      </c>
      <c r="L33" s="135">
        <v>19973</v>
      </c>
      <c r="M33" s="135">
        <v>19965</v>
      </c>
      <c r="N33" s="136">
        <f t="shared" si="2"/>
        <v>19968.8</v>
      </c>
      <c r="O33" s="137">
        <f>N33-C29</f>
        <v>-31.200000000000728</v>
      </c>
    </row>
    <row r="34" spans="2:45" x14ac:dyDescent="0.25">
      <c r="B34" s="201">
        <v>4</v>
      </c>
      <c r="C34" s="209">
        <v>25000</v>
      </c>
      <c r="D34" s="135">
        <v>25010</v>
      </c>
      <c r="E34" s="129">
        <v>25006</v>
      </c>
      <c r="F34" s="129">
        <v>24992</v>
      </c>
      <c r="G34" s="129">
        <v>24998</v>
      </c>
      <c r="H34" s="129">
        <v>24992</v>
      </c>
      <c r="I34" s="135">
        <v>25007</v>
      </c>
      <c r="J34" s="135">
        <v>25003</v>
      </c>
      <c r="K34" s="135">
        <v>24995</v>
      </c>
      <c r="L34" s="135">
        <v>25002</v>
      </c>
      <c r="M34" s="135">
        <v>24995</v>
      </c>
      <c r="N34" s="136">
        <f t="shared" si="2"/>
        <v>25000</v>
      </c>
      <c r="O34" s="136">
        <f>N34-C34</f>
        <v>0</v>
      </c>
    </row>
    <row r="35" spans="2:45" x14ac:dyDescent="0.25">
      <c r="B35" s="201"/>
      <c r="C35" s="209"/>
      <c r="D35" s="135">
        <v>25010</v>
      </c>
      <c r="E35" s="135">
        <v>25011</v>
      </c>
      <c r="F35" s="135">
        <v>25000</v>
      </c>
      <c r="G35" s="135">
        <v>24990</v>
      </c>
      <c r="H35" s="135">
        <v>24985</v>
      </c>
      <c r="I35" s="135">
        <v>25004</v>
      </c>
      <c r="J35" s="135">
        <v>24998</v>
      </c>
      <c r="K35" s="135">
        <v>24997</v>
      </c>
      <c r="L35" s="135">
        <v>25012</v>
      </c>
      <c r="M35" s="135">
        <v>24997</v>
      </c>
      <c r="N35" s="136">
        <f t="shared" si="2"/>
        <v>25000.400000000001</v>
      </c>
      <c r="O35" s="136">
        <f>N35-C34</f>
        <v>0.40000000000145519</v>
      </c>
    </row>
    <row r="38" spans="2:45" x14ac:dyDescent="0.25">
      <c r="B38" s="202" t="s">
        <v>427</v>
      </c>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4"/>
    </row>
    <row r="39" spans="2:45" x14ac:dyDescent="0.25">
      <c r="B39" s="201" t="s">
        <v>408</v>
      </c>
      <c r="C39" s="201"/>
      <c r="D39" s="201" t="s">
        <v>426</v>
      </c>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row>
    <row r="40" spans="2:45" x14ac:dyDescent="0.25">
      <c r="B40" s="131" t="s">
        <v>445</v>
      </c>
      <c r="C40" s="129" t="s">
        <v>446</v>
      </c>
      <c r="D40" s="214" t="s">
        <v>431</v>
      </c>
      <c r="E40" s="214"/>
      <c r="F40" s="214"/>
      <c r="G40" s="214"/>
      <c r="H40" s="214"/>
      <c r="I40" s="214"/>
      <c r="J40" s="214"/>
      <c r="K40" s="214"/>
      <c r="L40" s="214"/>
      <c r="M40" s="214"/>
      <c r="N40" s="214"/>
      <c r="O40" s="214"/>
      <c r="P40" s="214"/>
      <c r="Q40" s="214"/>
      <c r="R40" s="215" t="s">
        <v>430</v>
      </c>
      <c r="S40" s="215"/>
      <c r="T40" s="215"/>
      <c r="U40" s="215"/>
      <c r="V40" s="215"/>
      <c r="W40" s="215"/>
      <c r="X40" s="215"/>
      <c r="Y40" s="215"/>
      <c r="Z40" s="215"/>
      <c r="AA40" s="215"/>
      <c r="AB40" s="215"/>
      <c r="AC40" s="215"/>
      <c r="AD40" s="215"/>
      <c r="AE40" s="215"/>
      <c r="AF40" s="213" t="s">
        <v>429</v>
      </c>
      <c r="AG40" s="213"/>
      <c r="AH40" s="213"/>
      <c r="AI40" s="213"/>
      <c r="AJ40" s="213"/>
      <c r="AK40" s="213"/>
      <c r="AL40" s="213"/>
      <c r="AM40" s="213"/>
      <c r="AN40" s="213"/>
      <c r="AO40" s="213"/>
      <c r="AP40" s="213"/>
      <c r="AQ40" s="213"/>
      <c r="AR40" s="213"/>
      <c r="AS40" s="213"/>
    </row>
    <row r="41" spans="2:45" x14ac:dyDescent="0.25">
      <c r="B41" s="201">
        <v>1</v>
      </c>
      <c r="C41" s="201"/>
      <c r="D41" s="129">
        <v>1</v>
      </c>
      <c r="E41" s="129">
        <v>2</v>
      </c>
      <c r="F41" s="129">
        <v>3</v>
      </c>
      <c r="G41" s="129">
        <v>4</v>
      </c>
      <c r="H41" s="129">
        <v>5</v>
      </c>
      <c r="I41" s="129">
        <v>6</v>
      </c>
      <c r="J41" s="129">
        <v>7</v>
      </c>
      <c r="K41" s="129">
        <v>8</v>
      </c>
      <c r="L41" s="129">
        <v>9</v>
      </c>
      <c r="M41" s="129">
        <v>10</v>
      </c>
      <c r="N41" s="129" t="s">
        <v>423</v>
      </c>
      <c r="O41" s="129" t="s">
        <v>424</v>
      </c>
      <c r="P41" s="129" t="s">
        <v>425</v>
      </c>
      <c r="Q41" s="129" t="s">
        <v>350</v>
      </c>
      <c r="R41" s="129">
        <v>1</v>
      </c>
      <c r="S41" s="129">
        <v>2</v>
      </c>
      <c r="T41" s="129">
        <v>3</v>
      </c>
      <c r="U41" s="129">
        <v>4</v>
      </c>
      <c r="V41" s="129">
        <v>5</v>
      </c>
      <c r="W41" s="129">
        <v>6</v>
      </c>
      <c r="X41" s="129">
        <v>7</v>
      </c>
      <c r="Y41" s="129">
        <v>8</v>
      </c>
      <c r="Z41" s="129">
        <v>9</v>
      </c>
      <c r="AA41" s="129">
        <v>10</v>
      </c>
      <c r="AB41" s="129" t="s">
        <v>423</v>
      </c>
      <c r="AC41" s="129" t="s">
        <v>424</v>
      </c>
      <c r="AD41" s="129" t="s">
        <v>425</v>
      </c>
      <c r="AE41" s="129" t="s">
        <v>350</v>
      </c>
      <c r="AF41" s="129">
        <v>1</v>
      </c>
      <c r="AG41" s="129">
        <v>2</v>
      </c>
      <c r="AH41" s="129">
        <v>3</v>
      </c>
      <c r="AI41" s="129">
        <v>4</v>
      </c>
      <c r="AJ41" s="129">
        <v>5</v>
      </c>
      <c r="AK41" s="129">
        <v>6</v>
      </c>
      <c r="AL41" s="129">
        <v>7</v>
      </c>
      <c r="AM41" s="129">
        <v>8</v>
      </c>
      <c r="AN41" s="129">
        <v>9</v>
      </c>
      <c r="AO41" s="129">
        <v>10</v>
      </c>
      <c r="AP41" s="129" t="s">
        <v>423</v>
      </c>
      <c r="AQ41" s="129" t="s">
        <v>424</v>
      </c>
      <c r="AR41" s="129" t="s">
        <v>425</v>
      </c>
      <c r="AS41" s="131" t="s">
        <v>350</v>
      </c>
    </row>
    <row r="42" spans="2:45" ht="30" x14ac:dyDescent="0.25">
      <c r="B42" s="201" t="s">
        <v>428</v>
      </c>
      <c r="C42" s="138" t="s">
        <v>440</v>
      </c>
      <c r="D42" s="131">
        <v>26961</v>
      </c>
      <c r="E42" s="131">
        <v>26980</v>
      </c>
      <c r="F42" s="131">
        <v>26979</v>
      </c>
      <c r="G42" s="131">
        <v>26979</v>
      </c>
      <c r="H42" s="131">
        <v>26977</v>
      </c>
      <c r="I42" s="131">
        <v>26986</v>
      </c>
      <c r="J42" s="131">
        <v>26975</v>
      </c>
      <c r="K42" s="131">
        <v>26978</v>
      </c>
      <c r="L42" s="131">
        <v>26978</v>
      </c>
      <c r="M42" s="131">
        <v>26979</v>
      </c>
      <c r="N42" s="124">
        <f t="shared" ref="N42:N50" si="3">MIN(D42:M42)</f>
        <v>26961</v>
      </c>
      <c r="O42" s="124">
        <f t="shared" ref="O42:O50" si="4">MAX(D42:M42)</f>
        <v>26986</v>
      </c>
      <c r="P42" s="125">
        <f t="shared" ref="P42:P50" si="5">AVERAGE(D42:M42)</f>
        <v>26977.200000000001</v>
      </c>
      <c r="Q42" s="124">
        <f t="shared" ref="Q42:Q50" si="6">O42-N42</f>
        <v>25</v>
      </c>
      <c r="R42" s="131">
        <v>26972</v>
      </c>
      <c r="S42" s="131">
        <v>26972</v>
      </c>
      <c r="T42" s="131">
        <v>26971</v>
      </c>
      <c r="U42" s="131">
        <v>26974</v>
      </c>
      <c r="V42" s="131">
        <v>26974</v>
      </c>
      <c r="W42" s="131">
        <v>26974</v>
      </c>
      <c r="X42" s="131">
        <v>26975</v>
      </c>
      <c r="Y42" s="131">
        <v>26976</v>
      </c>
      <c r="Z42" s="131">
        <v>26976</v>
      </c>
      <c r="AA42" s="131">
        <v>26976</v>
      </c>
      <c r="AB42" s="124">
        <f t="shared" ref="AB42:AB50" si="7">MIN(R42:AA42)</f>
        <v>26971</v>
      </c>
      <c r="AC42" s="124">
        <f t="shared" ref="AC42:AC50" si="8">MAX(R42:AA42)</f>
        <v>26976</v>
      </c>
      <c r="AD42" s="125">
        <f t="shared" ref="AD42:AD50" si="9">AVERAGE(R42:AA42)</f>
        <v>26974</v>
      </c>
      <c r="AE42" s="124">
        <f t="shared" ref="AE42:AE50" si="10">AC42-AB42</f>
        <v>5</v>
      </c>
      <c r="AF42" s="131">
        <v>26967</v>
      </c>
      <c r="AG42" s="131">
        <v>26967</v>
      </c>
      <c r="AH42" s="131">
        <v>26968</v>
      </c>
      <c r="AI42" s="131">
        <v>26969</v>
      </c>
      <c r="AJ42" s="131">
        <v>26980</v>
      </c>
      <c r="AK42" s="131">
        <v>26988</v>
      </c>
      <c r="AL42" s="139">
        <v>12209</v>
      </c>
      <c r="AM42" s="131">
        <v>26988</v>
      </c>
      <c r="AN42" s="131">
        <v>26988</v>
      </c>
      <c r="AO42" s="131">
        <v>26988</v>
      </c>
      <c r="AP42" s="124"/>
      <c r="AQ42" s="124"/>
      <c r="AR42" s="125"/>
      <c r="AS42" s="124"/>
    </row>
    <row r="43" spans="2:45" x14ac:dyDescent="0.25">
      <c r="B43" s="201"/>
      <c r="C43" s="205" t="s">
        <v>441</v>
      </c>
      <c r="D43" s="131">
        <v>26987</v>
      </c>
      <c r="E43" s="131">
        <v>26987</v>
      </c>
      <c r="F43" s="131">
        <v>26982</v>
      </c>
      <c r="G43" s="131">
        <v>26982</v>
      </c>
      <c r="H43" s="131">
        <v>26990</v>
      </c>
      <c r="I43" s="131">
        <v>26987</v>
      </c>
      <c r="J43" s="131">
        <v>26988</v>
      </c>
      <c r="K43" s="131">
        <v>26975</v>
      </c>
      <c r="L43" s="131">
        <v>26980</v>
      </c>
      <c r="M43" s="131">
        <v>26978</v>
      </c>
      <c r="N43" s="124">
        <f t="shared" si="3"/>
        <v>26975</v>
      </c>
      <c r="O43" s="124">
        <f t="shared" si="4"/>
        <v>26990</v>
      </c>
      <c r="P43" s="125">
        <f t="shared" si="5"/>
        <v>26983.599999999999</v>
      </c>
      <c r="Q43" s="124">
        <f t="shared" si="6"/>
        <v>15</v>
      </c>
      <c r="R43" s="131">
        <v>26973</v>
      </c>
      <c r="S43" s="131">
        <v>26977</v>
      </c>
      <c r="T43" s="131">
        <v>26979</v>
      </c>
      <c r="U43" s="131">
        <v>26977</v>
      </c>
      <c r="V43" s="131">
        <v>26976</v>
      </c>
      <c r="W43" s="131">
        <v>26976</v>
      </c>
      <c r="X43" s="131">
        <v>26973</v>
      </c>
      <c r="Y43" s="131">
        <v>26977</v>
      </c>
      <c r="Z43" s="131">
        <v>26977</v>
      </c>
      <c r="AA43" s="131">
        <v>26977</v>
      </c>
      <c r="AB43" s="124">
        <f t="shared" si="7"/>
        <v>26973</v>
      </c>
      <c r="AC43" s="124">
        <f t="shared" si="8"/>
        <v>26979</v>
      </c>
      <c r="AD43" s="125">
        <f t="shared" si="9"/>
        <v>26976.2</v>
      </c>
      <c r="AE43" s="124">
        <f t="shared" si="10"/>
        <v>6</v>
      </c>
      <c r="AF43" s="131">
        <v>26977</v>
      </c>
      <c r="AG43" s="131">
        <v>26981</v>
      </c>
      <c r="AH43" s="131">
        <v>26974</v>
      </c>
      <c r="AI43" s="131">
        <v>26974</v>
      </c>
      <c r="AJ43" s="131">
        <v>26976</v>
      </c>
      <c r="AK43" s="131">
        <v>26979</v>
      </c>
      <c r="AL43" s="131">
        <v>26983</v>
      </c>
      <c r="AM43" s="131">
        <v>26979</v>
      </c>
      <c r="AN43" s="131">
        <v>26984</v>
      </c>
      <c r="AO43" s="131">
        <v>26982</v>
      </c>
      <c r="AP43" s="124">
        <f t="shared" ref="AP43:AP50" si="11">MIN(AF43:AO43)</f>
        <v>26974</v>
      </c>
      <c r="AQ43" s="124">
        <f t="shared" ref="AQ43:AQ50" si="12">MAX(AF43:AO43)</f>
        <v>26984</v>
      </c>
      <c r="AR43" s="125">
        <f t="shared" ref="AR43:AR50" si="13">AVERAGE(AF43:AO43)</f>
        <v>26978.9</v>
      </c>
      <c r="AS43" s="124">
        <f t="shared" ref="AS43:AS50" si="14">AQ43-AP43</f>
        <v>10</v>
      </c>
    </row>
    <row r="44" spans="2:45" x14ac:dyDescent="0.25">
      <c r="B44" s="201"/>
      <c r="C44" s="206"/>
      <c r="D44" s="131">
        <v>26979</v>
      </c>
      <c r="E44" s="131">
        <v>26981</v>
      </c>
      <c r="F44" s="131">
        <v>26981</v>
      </c>
      <c r="G44" s="131">
        <v>26980</v>
      </c>
      <c r="H44" s="131">
        <v>26973</v>
      </c>
      <c r="I44" s="131">
        <v>26984</v>
      </c>
      <c r="J44" s="131">
        <v>26970</v>
      </c>
      <c r="K44" s="131">
        <v>26982</v>
      </c>
      <c r="L44" s="131">
        <v>26982</v>
      </c>
      <c r="M44" s="131">
        <v>26977</v>
      </c>
      <c r="N44" s="124">
        <f t="shared" si="3"/>
        <v>26970</v>
      </c>
      <c r="O44" s="124">
        <f t="shared" si="4"/>
        <v>26984</v>
      </c>
      <c r="P44" s="125">
        <f t="shared" si="5"/>
        <v>26978.9</v>
      </c>
      <c r="Q44" s="124">
        <f t="shared" si="6"/>
        <v>14</v>
      </c>
      <c r="R44" s="131">
        <v>26978</v>
      </c>
      <c r="S44" s="131">
        <v>26980</v>
      </c>
      <c r="T44" s="131">
        <v>26980</v>
      </c>
      <c r="U44" s="131">
        <v>26979</v>
      </c>
      <c r="V44" s="131">
        <v>26980</v>
      </c>
      <c r="W44" s="131">
        <v>26978</v>
      </c>
      <c r="X44" s="131">
        <v>26980</v>
      </c>
      <c r="Y44" s="131">
        <v>26979</v>
      </c>
      <c r="Z44" s="131">
        <v>26978</v>
      </c>
      <c r="AA44" s="131">
        <v>26982</v>
      </c>
      <c r="AB44" s="124">
        <f t="shared" si="7"/>
        <v>26978</v>
      </c>
      <c r="AC44" s="124">
        <f t="shared" si="8"/>
        <v>26982</v>
      </c>
      <c r="AD44" s="125">
        <f t="shared" si="9"/>
        <v>26979.4</v>
      </c>
      <c r="AE44" s="124">
        <f t="shared" si="10"/>
        <v>4</v>
      </c>
      <c r="AF44" s="131">
        <v>26977</v>
      </c>
      <c r="AG44" s="131">
        <v>26973</v>
      </c>
      <c r="AH44" s="131">
        <v>26976</v>
      </c>
      <c r="AI44" s="131">
        <v>26976</v>
      </c>
      <c r="AJ44" s="131">
        <v>26981</v>
      </c>
      <c r="AK44" s="131">
        <v>26977</v>
      </c>
      <c r="AL44" s="131">
        <v>26979</v>
      </c>
      <c r="AM44" s="131">
        <v>26977</v>
      </c>
      <c r="AN44" s="131">
        <v>26976</v>
      </c>
      <c r="AO44" s="131">
        <v>26974</v>
      </c>
      <c r="AP44" s="124">
        <f t="shared" si="11"/>
        <v>26973</v>
      </c>
      <c r="AQ44" s="124">
        <f t="shared" si="12"/>
        <v>26981</v>
      </c>
      <c r="AR44" s="125">
        <f t="shared" si="13"/>
        <v>26976.6</v>
      </c>
      <c r="AS44" s="124">
        <f t="shared" si="14"/>
        <v>8</v>
      </c>
    </row>
    <row r="45" spans="2:45" x14ac:dyDescent="0.25">
      <c r="B45" s="201"/>
      <c r="C45" s="205" t="s">
        <v>440</v>
      </c>
      <c r="D45" s="131">
        <v>26985</v>
      </c>
      <c r="E45" s="131">
        <v>26977</v>
      </c>
      <c r="F45" s="131">
        <v>26976</v>
      </c>
      <c r="G45" s="131">
        <v>26980</v>
      </c>
      <c r="H45" s="131">
        <v>26982</v>
      </c>
      <c r="I45" s="131">
        <v>26980</v>
      </c>
      <c r="J45" s="131">
        <v>26989</v>
      </c>
      <c r="K45" s="131">
        <v>26979</v>
      </c>
      <c r="L45" s="131">
        <v>26981</v>
      </c>
      <c r="M45" s="131">
        <v>26984</v>
      </c>
      <c r="N45" s="124">
        <f t="shared" si="3"/>
        <v>26976</v>
      </c>
      <c r="O45" s="124">
        <f t="shared" si="4"/>
        <v>26989</v>
      </c>
      <c r="P45" s="125">
        <f t="shared" si="5"/>
        <v>26981.3</v>
      </c>
      <c r="Q45" s="124">
        <f t="shared" si="6"/>
        <v>13</v>
      </c>
      <c r="R45" s="131">
        <v>26982</v>
      </c>
      <c r="S45" s="131">
        <v>26983</v>
      </c>
      <c r="T45" s="131">
        <v>26983</v>
      </c>
      <c r="U45" s="131">
        <v>26985</v>
      </c>
      <c r="V45" s="131">
        <v>26981</v>
      </c>
      <c r="W45" s="131">
        <v>26984</v>
      </c>
      <c r="X45" s="131">
        <v>26984</v>
      </c>
      <c r="Y45" s="131">
        <v>26984</v>
      </c>
      <c r="Z45" s="131">
        <v>26981</v>
      </c>
      <c r="AA45" s="131">
        <v>26981</v>
      </c>
      <c r="AB45" s="124">
        <f t="shared" si="7"/>
        <v>26981</v>
      </c>
      <c r="AC45" s="124">
        <f t="shared" si="8"/>
        <v>26985</v>
      </c>
      <c r="AD45" s="125">
        <f t="shared" si="9"/>
        <v>26982.799999999999</v>
      </c>
      <c r="AE45" s="124">
        <f t="shared" si="10"/>
        <v>4</v>
      </c>
      <c r="AF45" s="131">
        <v>26983</v>
      </c>
      <c r="AG45" s="131">
        <v>26982</v>
      </c>
      <c r="AH45" s="131">
        <v>26980</v>
      </c>
      <c r="AI45" s="131">
        <v>26982</v>
      </c>
      <c r="AJ45" s="131">
        <v>26983</v>
      </c>
      <c r="AK45" s="131">
        <v>26984</v>
      </c>
      <c r="AL45" s="131">
        <v>26981</v>
      </c>
      <c r="AM45" s="131">
        <v>26984</v>
      </c>
      <c r="AN45" s="131">
        <v>26985</v>
      </c>
      <c r="AO45" s="131">
        <v>26986</v>
      </c>
      <c r="AP45" s="124">
        <f t="shared" si="11"/>
        <v>26980</v>
      </c>
      <c r="AQ45" s="124">
        <f t="shared" si="12"/>
        <v>26986</v>
      </c>
      <c r="AR45" s="125">
        <f t="shared" si="13"/>
        <v>26983</v>
      </c>
      <c r="AS45" s="124">
        <f t="shared" si="14"/>
        <v>6</v>
      </c>
    </row>
    <row r="46" spans="2:45" x14ac:dyDescent="0.25">
      <c r="B46" s="201"/>
      <c r="C46" s="206"/>
      <c r="D46" s="131">
        <v>26988</v>
      </c>
      <c r="E46" s="131">
        <v>26979</v>
      </c>
      <c r="F46" s="131">
        <v>26985</v>
      </c>
      <c r="G46" s="131">
        <v>26983</v>
      </c>
      <c r="H46" s="131">
        <v>26981</v>
      </c>
      <c r="I46" s="131">
        <v>26982</v>
      </c>
      <c r="J46" s="131">
        <v>26978</v>
      </c>
      <c r="K46" s="131">
        <v>26985</v>
      </c>
      <c r="L46" s="131">
        <v>26982</v>
      </c>
      <c r="M46" s="131">
        <v>26983</v>
      </c>
      <c r="N46" s="124">
        <f t="shared" si="3"/>
        <v>26978</v>
      </c>
      <c r="O46" s="124">
        <f t="shared" si="4"/>
        <v>26988</v>
      </c>
      <c r="P46" s="125">
        <f t="shared" si="5"/>
        <v>26982.6</v>
      </c>
      <c r="Q46" s="124">
        <f t="shared" si="6"/>
        <v>10</v>
      </c>
      <c r="R46" s="131">
        <v>26982</v>
      </c>
      <c r="S46" s="131">
        <v>26980</v>
      </c>
      <c r="T46" s="131">
        <v>26983</v>
      </c>
      <c r="U46" s="131">
        <v>26982</v>
      </c>
      <c r="V46" s="131">
        <v>26984</v>
      </c>
      <c r="W46" s="131">
        <v>26983</v>
      </c>
      <c r="X46" s="131">
        <v>26984</v>
      </c>
      <c r="Y46" s="131">
        <v>26982</v>
      </c>
      <c r="Z46" s="131">
        <v>26983</v>
      </c>
      <c r="AA46" s="131">
        <v>26982</v>
      </c>
      <c r="AB46" s="124">
        <f t="shared" si="7"/>
        <v>26980</v>
      </c>
      <c r="AC46" s="124">
        <f t="shared" si="8"/>
        <v>26984</v>
      </c>
      <c r="AD46" s="125">
        <f t="shared" si="9"/>
        <v>26982.5</v>
      </c>
      <c r="AE46" s="124">
        <f t="shared" si="10"/>
        <v>4</v>
      </c>
      <c r="AF46" s="131">
        <v>26981</v>
      </c>
      <c r="AG46" s="131">
        <v>26982</v>
      </c>
      <c r="AH46" s="131">
        <v>26983</v>
      </c>
      <c r="AI46" s="131">
        <v>26985</v>
      </c>
      <c r="AJ46" s="131">
        <v>26984</v>
      </c>
      <c r="AK46" s="131">
        <v>26985</v>
      </c>
      <c r="AL46" s="131">
        <v>26986</v>
      </c>
      <c r="AM46" s="131">
        <v>26988</v>
      </c>
      <c r="AN46" s="131">
        <v>26982</v>
      </c>
      <c r="AO46" s="131">
        <v>26984</v>
      </c>
      <c r="AP46" s="124">
        <f t="shared" si="11"/>
        <v>26981</v>
      </c>
      <c r="AQ46" s="124">
        <f t="shared" si="12"/>
        <v>26988</v>
      </c>
      <c r="AR46" s="125">
        <f t="shared" si="13"/>
        <v>26984</v>
      </c>
      <c r="AS46" s="124">
        <f t="shared" si="14"/>
        <v>7</v>
      </c>
    </row>
    <row r="47" spans="2:45" x14ac:dyDescent="0.25">
      <c r="B47" s="201"/>
      <c r="C47" s="206"/>
      <c r="D47" s="131">
        <v>26983</v>
      </c>
      <c r="E47" s="131">
        <v>26978</v>
      </c>
      <c r="F47" s="131">
        <v>26980</v>
      </c>
      <c r="G47" s="131">
        <v>26986</v>
      </c>
      <c r="H47" s="131">
        <v>26982</v>
      </c>
      <c r="I47" s="131">
        <v>26981</v>
      </c>
      <c r="J47" s="131">
        <v>26980</v>
      </c>
      <c r="K47" s="131">
        <v>26983</v>
      </c>
      <c r="L47" s="131">
        <v>26980</v>
      </c>
      <c r="M47" s="131">
        <v>26975</v>
      </c>
      <c r="N47" s="124">
        <f t="shared" si="3"/>
        <v>26975</v>
      </c>
      <c r="O47" s="124">
        <f t="shared" si="4"/>
        <v>26986</v>
      </c>
      <c r="P47" s="125">
        <f t="shared" si="5"/>
        <v>26980.799999999999</v>
      </c>
      <c r="Q47" s="124">
        <f t="shared" si="6"/>
        <v>11</v>
      </c>
      <c r="R47" s="131">
        <v>26981</v>
      </c>
      <c r="S47" s="131">
        <v>26983</v>
      </c>
      <c r="T47" s="131">
        <v>26982</v>
      </c>
      <c r="U47" s="131">
        <v>26984</v>
      </c>
      <c r="V47" s="131">
        <v>26982</v>
      </c>
      <c r="W47" s="131">
        <v>26983</v>
      </c>
      <c r="X47" s="131">
        <v>26982</v>
      </c>
      <c r="Y47" s="131">
        <v>26983</v>
      </c>
      <c r="Z47" s="131">
        <v>26983</v>
      </c>
      <c r="AA47" s="131">
        <v>26982</v>
      </c>
      <c r="AB47" s="124">
        <f t="shared" si="7"/>
        <v>26981</v>
      </c>
      <c r="AC47" s="124">
        <f t="shared" si="8"/>
        <v>26984</v>
      </c>
      <c r="AD47" s="125">
        <f t="shared" si="9"/>
        <v>26982.5</v>
      </c>
      <c r="AE47" s="124">
        <f t="shared" si="10"/>
        <v>3</v>
      </c>
      <c r="AF47" s="131">
        <v>26983</v>
      </c>
      <c r="AG47" s="131">
        <v>26988</v>
      </c>
      <c r="AH47" s="131">
        <v>26984</v>
      </c>
      <c r="AI47" s="131">
        <v>26980</v>
      </c>
      <c r="AJ47" s="131">
        <v>26984</v>
      </c>
      <c r="AK47" s="131">
        <v>26984</v>
      </c>
      <c r="AL47" s="131">
        <v>26983</v>
      </c>
      <c r="AM47" s="131">
        <v>26983</v>
      </c>
      <c r="AN47" s="131">
        <v>26983</v>
      </c>
      <c r="AO47" s="131">
        <v>26983</v>
      </c>
      <c r="AP47" s="124">
        <f t="shared" si="11"/>
        <v>26980</v>
      </c>
      <c r="AQ47" s="124">
        <f t="shared" si="12"/>
        <v>26988</v>
      </c>
      <c r="AR47" s="125">
        <f t="shared" si="13"/>
        <v>26983.5</v>
      </c>
      <c r="AS47" s="124">
        <f t="shared" si="14"/>
        <v>8</v>
      </c>
    </row>
    <row r="48" spans="2:45" x14ac:dyDescent="0.25">
      <c r="B48" s="201"/>
      <c r="C48" s="206"/>
      <c r="D48" s="131">
        <v>26985</v>
      </c>
      <c r="E48" s="131">
        <v>26984</v>
      </c>
      <c r="F48" s="131">
        <v>26984</v>
      </c>
      <c r="G48" s="131">
        <v>26981</v>
      </c>
      <c r="H48" s="131">
        <v>26982</v>
      </c>
      <c r="I48" s="131">
        <v>26977</v>
      </c>
      <c r="J48" s="131">
        <v>26986</v>
      </c>
      <c r="K48" s="131">
        <v>26981</v>
      </c>
      <c r="L48" s="131">
        <v>26980</v>
      </c>
      <c r="M48" s="131">
        <v>26981</v>
      </c>
      <c r="N48" s="124">
        <f t="shared" si="3"/>
        <v>26977</v>
      </c>
      <c r="O48" s="124">
        <f t="shared" si="4"/>
        <v>26986</v>
      </c>
      <c r="P48" s="125">
        <f t="shared" si="5"/>
        <v>26982.1</v>
      </c>
      <c r="Q48" s="124">
        <f t="shared" si="6"/>
        <v>9</v>
      </c>
      <c r="R48" s="131">
        <v>26985</v>
      </c>
      <c r="S48" s="131">
        <v>26983</v>
      </c>
      <c r="T48" s="131">
        <v>26983</v>
      </c>
      <c r="U48" s="131">
        <v>26983</v>
      </c>
      <c r="V48" s="131">
        <v>26983</v>
      </c>
      <c r="W48" s="131">
        <v>26984</v>
      </c>
      <c r="X48" s="131">
        <v>26983</v>
      </c>
      <c r="Y48" s="131">
        <v>26984</v>
      </c>
      <c r="Z48" s="131">
        <v>26985</v>
      </c>
      <c r="AA48" s="131">
        <v>26984</v>
      </c>
      <c r="AB48" s="124">
        <f t="shared" si="7"/>
        <v>26983</v>
      </c>
      <c r="AC48" s="124">
        <f t="shared" si="8"/>
        <v>26985</v>
      </c>
      <c r="AD48" s="125">
        <f t="shared" si="9"/>
        <v>26983.7</v>
      </c>
      <c r="AE48" s="124">
        <f t="shared" si="10"/>
        <v>2</v>
      </c>
      <c r="AF48" s="131">
        <v>26981</v>
      </c>
      <c r="AG48" s="131">
        <v>26984</v>
      </c>
      <c r="AH48" s="131">
        <v>26984</v>
      </c>
      <c r="AI48" s="131">
        <v>26983</v>
      </c>
      <c r="AJ48" s="131">
        <v>26981</v>
      </c>
      <c r="AK48" s="131">
        <v>26984</v>
      </c>
      <c r="AL48" s="131">
        <v>26984</v>
      </c>
      <c r="AM48" s="131">
        <v>26981</v>
      </c>
      <c r="AN48" s="131">
        <v>26982</v>
      </c>
      <c r="AO48" s="131">
        <v>26985</v>
      </c>
      <c r="AP48" s="124">
        <f t="shared" si="11"/>
        <v>26981</v>
      </c>
      <c r="AQ48" s="124">
        <f t="shared" si="12"/>
        <v>26985</v>
      </c>
      <c r="AR48" s="125">
        <f t="shared" si="13"/>
        <v>26982.9</v>
      </c>
      <c r="AS48" s="124">
        <f t="shared" si="14"/>
        <v>4</v>
      </c>
    </row>
    <row r="49" spans="2:45" x14ac:dyDescent="0.25">
      <c r="B49" s="201"/>
      <c r="C49" s="206"/>
      <c r="D49" s="131">
        <v>26978</v>
      </c>
      <c r="E49" s="131">
        <v>26984</v>
      </c>
      <c r="F49" s="131">
        <v>26983</v>
      </c>
      <c r="G49" s="131">
        <v>26985</v>
      </c>
      <c r="H49" s="131">
        <v>26982</v>
      </c>
      <c r="I49" s="131">
        <v>26983</v>
      </c>
      <c r="J49" s="131">
        <v>26988</v>
      </c>
      <c r="K49" s="131">
        <v>26981</v>
      </c>
      <c r="L49" s="131">
        <v>26980</v>
      </c>
      <c r="M49" s="131">
        <v>26980</v>
      </c>
      <c r="N49" s="124">
        <f t="shared" si="3"/>
        <v>26978</v>
      </c>
      <c r="O49" s="124">
        <f t="shared" si="4"/>
        <v>26988</v>
      </c>
      <c r="P49" s="125">
        <f t="shared" si="5"/>
        <v>26982.400000000001</v>
      </c>
      <c r="Q49" s="124">
        <f t="shared" si="6"/>
        <v>10</v>
      </c>
      <c r="R49" s="131">
        <v>26983</v>
      </c>
      <c r="S49" s="131">
        <v>26983</v>
      </c>
      <c r="T49" s="131">
        <v>26983</v>
      </c>
      <c r="U49" s="131">
        <v>26983</v>
      </c>
      <c r="V49" s="131">
        <v>26985</v>
      </c>
      <c r="W49" s="131">
        <v>26984</v>
      </c>
      <c r="X49" s="131">
        <v>26985</v>
      </c>
      <c r="Y49" s="131">
        <v>26983</v>
      </c>
      <c r="Z49" s="131">
        <v>26983</v>
      </c>
      <c r="AA49" s="131">
        <v>26984</v>
      </c>
      <c r="AB49" s="124">
        <f t="shared" si="7"/>
        <v>26983</v>
      </c>
      <c r="AC49" s="124">
        <f t="shared" si="8"/>
        <v>26985</v>
      </c>
      <c r="AD49" s="125">
        <f t="shared" si="9"/>
        <v>26983.599999999999</v>
      </c>
      <c r="AE49" s="124">
        <f t="shared" si="10"/>
        <v>2</v>
      </c>
      <c r="AF49" s="131">
        <v>26982</v>
      </c>
      <c r="AG49" s="131">
        <v>26985</v>
      </c>
      <c r="AH49" s="131">
        <v>26979</v>
      </c>
      <c r="AI49" s="131">
        <v>26983</v>
      </c>
      <c r="AJ49" s="131">
        <v>26982</v>
      </c>
      <c r="AK49" s="131">
        <v>26982</v>
      </c>
      <c r="AL49" s="131">
        <v>26986</v>
      </c>
      <c r="AM49" s="131">
        <v>26985</v>
      </c>
      <c r="AN49" s="131">
        <v>26985</v>
      </c>
      <c r="AO49" s="131">
        <v>26987</v>
      </c>
      <c r="AP49" s="124">
        <f t="shared" si="11"/>
        <v>26979</v>
      </c>
      <c r="AQ49" s="124">
        <f t="shared" si="12"/>
        <v>26987</v>
      </c>
      <c r="AR49" s="125">
        <f t="shared" si="13"/>
        <v>26983.599999999999</v>
      </c>
      <c r="AS49" s="124">
        <f t="shared" si="14"/>
        <v>8</v>
      </c>
    </row>
    <row r="50" spans="2:45" x14ac:dyDescent="0.25">
      <c r="B50" s="201"/>
      <c r="C50" s="206"/>
      <c r="D50" s="131">
        <v>26985</v>
      </c>
      <c r="E50" s="131">
        <v>26982</v>
      </c>
      <c r="F50" s="131">
        <v>26979</v>
      </c>
      <c r="G50" s="131">
        <v>26982</v>
      </c>
      <c r="H50" s="131">
        <v>26985</v>
      </c>
      <c r="I50" s="131">
        <v>26986</v>
      </c>
      <c r="J50" s="131">
        <v>26985</v>
      </c>
      <c r="K50" s="131">
        <v>26986</v>
      </c>
      <c r="L50" s="131">
        <v>26983</v>
      </c>
      <c r="M50" s="131">
        <v>26979</v>
      </c>
      <c r="N50" s="124">
        <f t="shared" si="3"/>
        <v>26979</v>
      </c>
      <c r="O50" s="124">
        <f t="shared" si="4"/>
        <v>26986</v>
      </c>
      <c r="P50" s="125">
        <f t="shared" si="5"/>
        <v>26983.200000000001</v>
      </c>
      <c r="Q50" s="124">
        <f t="shared" si="6"/>
        <v>7</v>
      </c>
      <c r="R50" s="131">
        <v>26984</v>
      </c>
      <c r="S50" s="131">
        <v>26983</v>
      </c>
      <c r="T50" s="131">
        <v>26984</v>
      </c>
      <c r="U50" s="131">
        <v>26984</v>
      </c>
      <c r="V50" s="131">
        <v>26984</v>
      </c>
      <c r="W50" s="131">
        <v>26983</v>
      </c>
      <c r="X50" s="131">
        <v>26984</v>
      </c>
      <c r="Y50" s="131">
        <v>26983</v>
      </c>
      <c r="Z50" s="131">
        <v>26984</v>
      </c>
      <c r="AA50" s="131">
        <v>26983</v>
      </c>
      <c r="AB50" s="124">
        <f t="shared" si="7"/>
        <v>26983</v>
      </c>
      <c r="AC50" s="124">
        <f t="shared" si="8"/>
        <v>26984</v>
      </c>
      <c r="AD50" s="125">
        <f t="shared" si="9"/>
        <v>26983.599999999999</v>
      </c>
      <c r="AE50" s="124">
        <f t="shared" si="10"/>
        <v>1</v>
      </c>
      <c r="AF50" s="131">
        <v>26983</v>
      </c>
      <c r="AG50" s="131">
        <v>26982</v>
      </c>
      <c r="AH50" s="131">
        <v>26982</v>
      </c>
      <c r="AI50" s="131">
        <v>26986</v>
      </c>
      <c r="AJ50" s="131">
        <v>26984</v>
      </c>
      <c r="AK50" s="131">
        <v>26984</v>
      </c>
      <c r="AL50" s="131">
        <v>26983</v>
      </c>
      <c r="AM50" s="131">
        <v>26985</v>
      </c>
      <c r="AN50" s="131">
        <v>26985</v>
      </c>
      <c r="AO50" s="131">
        <v>26984</v>
      </c>
      <c r="AP50" s="124">
        <f t="shared" si="11"/>
        <v>26982</v>
      </c>
      <c r="AQ50" s="124">
        <f t="shared" si="12"/>
        <v>26986</v>
      </c>
      <c r="AR50" s="125">
        <f t="shared" si="13"/>
        <v>26983.8</v>
      </c>
      <c r="AS50" s="124">
        <f t="shared" si="14"/>
        <v>4</v>
      </c>
    </row>
    <row r="51" spans="2:45" x14ac:dyDescent="0.25">
      <c r="B51" s="201" t="s">
        <v>434</v>
      </c>
      <c r="C51" s="205" t="s">
        <v>442</v>
      </c>
      <c r="D51" s="131">
        <v>30665</v>
      </c>
      <c r="E51" s="131">
        <v>30665</v>
      </c>
      <c r="F51" s="131">
        <v>30665</v>
      </c>
      <c r="G51" s="131">
        <v>30665</v>
      </c>
      <c r="H51" s="131">
        <v>30665</v>
      </c>
      <c r="I51" s="131">
        <v>30665</v>
      </c>
      <c r="J51" s="131">
        <v>30665</v>
      </c>
      <c r="K51" s="131">
        <v>30665</v>
      </c>
      <c r="L51" s="131">
        <v>30665</v>
      </c>
      <c r="M51" s="131">
        <v>30665</v>
      </c>
      <c r="N51" s="124">
        <f t="shared" ref="N51:N53" si="15">MIN(D51:M51)</f>
        <v>30665</v>
      </c>
      <c r="O51" s="124">
        <f t="shared" ref="O51:O53" si="16">MAX(D51:M51)</f>
        <v>30665</v>
      </c>
      <c r="P51" s="125">
        <f t="shared" ref="P51:P53" si="17">AVERAGE(D51:M51)</f>
        <v>30665</v>
      </c>
      <c r="Q51" s="124">
        <f t="shared" ref="Q51:Q53" si="18">O51-N51</f>
        <v>0</v>
      </c>
      <c r="R51" s="131">
        <v>30665</v>
      </c>
      <c r="S51" s="131">
        <v>30665</v>
      </c>
      <c r="T51" s="131">
        <v>30665</v>
      </c>
      <c r="U51" s="131">
        <v>30665</v>
      </c>
      <c r="V51" s="131">
        <v>30665</v>
      </c>
      <c r="W51" s="131">
        <v>30665</v>
      </c>
      <c r="X51" s="131">
        <v>30665</v>
      </c>
      <c r="Y51" s="131">
        <v>30665</v>
      </c>
      <c r="Z51" s="131">
        <v>30665</v>
      </c>
      <c r="AA51" s="131">
        <v>30665</v>
      </c>
      <c r="AB51" s="124">
        <f t="shared" ref="AB51:AB53" si="19">MIN(R51:AA51)</f>
        <v>30665</v>
      </c>
      <c r="AC51" s="124">
        <f t="shared" ref="AC51:AC53" si="20">MAX(R51:AA51)</f>
        <v>30665</v>
      </c>
      <c r="AD51" s="125">
        <f t="shared" ref="AD51:AD53" si="21">AVERAGE(R51:AA51)</f>
        <v>30665</v>
      </c>
      <c r="AE51" s="124">
        <f t="shared" ref="AE51:AE53" si="22">AC51-AB51</f>
        <v>0</v>
      </c>
      <c r="AF51" s="131">
        <v>30665</v>
      </c>
      <c r="AG51" s="131">
        <v>30665</v>
      </c>
      <c r="AH51" s="131">
        <v>30665</v>
      </c>
      <c r="AI51" s="131">
        <v>30665</v>
      </c>
      <c r="AJ51" s="131">
        <v>30665</v>
      </c>
      <c r="AK51" s="131">
        <v>30665</v>
      </c>
      <c r="AL51" s="131">
        <v>30665</v>
      </c>
      <c r="AM51" s="131">
        <v>30665</v>
      </c>
      <c r="AN51" s="131">
        <v>30666</v>
      </c>
      <c r="AO51" s="131">
        <v>30666</v>
      </c>
      <c r="AP51" s="124">
        <f t="shared" ref="AP51:AP53" si="23">MIN(AF51:AO51)</f>
        <v>30665</v>
      </c>
      <c r="AQ51" s="124">
        <f t="shared" ref="AQ51:AQ53" si="24">MAX(AF51:AO51)</f>
        <v>30666</v>
      </c>
      <c r="AR51" s="125">
        <f t="shared" ref="AR51:AR53" si="25">AVERAGE(AF51:AO51)</f>
        <v>30665.200000000001</v>
      </c>
      <c r="AS51" s="124">
        <f t="shared" ref="AS51:AS53" si="26">AQ51-AP51</f>
        <v>1</v>
      </c>
    </row>
    <row r="52" spans="2:45" x14ac:dyDescent="0.25">
      <c r="B52" s="201"/>
      <c r="C52" s="206"/>
      <c r="D52" s="131">
        <v>30665</v>
      </c>
      <c r="E52" s="131">
        <v>30665</v>
      </c>
      <c r="F52" s="131">
        <v>30665</v>
      </c>
      <c r="G52" s="131">
        <v>30666</v>
      </c>
      <c r="H52" s="131">
        <v>30666</v>
      </c>
      <c r="I52" s="131">
        <v>30666</v>
      </c>
      <c r="J52" s="131">
        <v>30666</v>
      </c>
      <c r="K52" s="131">
        <v>30666</v>
      </c>
      <c r="L52" s="131">
        <v>30666</v>
      </c>
      <c r="M52" s="131">
        <v>30666</v>
      </c>
      <c r="N52" s="124">
        <f t="shared" si="15"/>
        <v>30665</v>
      </c>
      <c r="O52" s="124">
        <f t="shared" si="16"/>
        <v>30666</v>
      </c>
      <c r="P52" s="125">
        <f t="shared" si="17"/>
        <v>30665.7</v>
      </c>
      <c r="Q52" s="124">
        <f t="shared" si="18"/>
        <v>1</v>
      </c>
      <c r="R52" s="131">
        <v>30665</v>
      </c>
      <c r="S52" s="131">
        <v>30665</v>
      </c>
      <c r="T52" s="131">
        <v>30665</v>
      </c>
      <c r="U52" s="131">
        <v>30665</v>
      </c>
      <c r="V52" s="131">
        <v>30665</v>
      </c>
      <c r="W52" s="131">
        <v>30665</v>
      </c>
      <c r="X52" s="131">
        <v>30666</v>
      </c>
      <c r="Y52" s="131">
        <v>30666</v>
      </c>
      <c r="Z52" s="131">
        <v>30666</v>
      </c>
      <c r="AA52" s="131">
        <v>30666</v>
      </c>
      <c r="AB52" s="124">
        <f t="shared" si="19"/>
        <v>30665</v>
      </c>
      <c r="AC52" s="124">
        <f t="shared" si="20"/>
        <v>30666</v>
      </c>
      <c r="AD52" s="125">
        <f t="shared" si="21"/>
        <v>30665.4</v>
      </c>
      <c r="AE52" s="124">
        <f t="shared" si="22"/>
        <v>1</v>
      </c>
      <c r="AF52" s="131">
        <v>30665</v>
      </c>
      <c r="AG52" s="131">
        <v>30665</v>
      </c>
      <c r="AH52" s="131">
        <v>30665</v>
      </c>
      <c r="AI52" s="131">
        <v>30665</v>
      </c>
      <c r="AJ52" s="131">
        <v>30665</v>
      </c>
      <c r="AK52" s="131">
        <v>30665</v>
      </c>
      <c r="AL52" s="131">
        <v>30665</v>
      </c>
      <c r="AM52" s="131">
        <v>30665</v>
      </c>
      <c r="AN52" s="131">
        <v>30665</v>
      </c>
      <c r="AO52" s="131">
        <v>30665</v>
      </c>
      <c r="AP52" s="124">
        <f t="shared" si="23"/>
        <v>30665</v>
      </c>
      <c r="AQ52" s="124">
        <f t="shared" si="24"/>
        <v>30665</v>
      </c>
      <c r="AR52" s="125">
        <f t="shared" si="25"/>
        <v>30665</v>
      </c>
      <c r="AS52" s="124">
        <f t="shared" si="26"/>
        <v>0</v>
      </c>
    </row>
    <row r="53" spans="2:45" x14ac:dyDescent="0.25">
      <c r="B53" s="201"/>
      <c r="C53" s="206"/>
      <c r="D53" s="131">
        <v>30665</v>
      </c>
      <c r="E53" s="131">
        <v>30665</v>
      </c>
      <c r="F53" s="131">
        <v>30665</v>
      </c>
      <c r="G53" s="131">
        <v>30665</v>
      </c>
      <c r="H53" s="131">
        <v>30665</v>
      </c>
      <c r="I53" s="131">
        <v>30665</v>
      </c>
      <c r="J53" s="131">
        <v>30665</v>
      </c>
      <c r="K53" s="131">
        <v>30665</v>
      </c>
      <c r="L53" s="131">
        <v>30665</v>
      </c>
      <c r="M53" s="131">
        <v>30665</v>
      </c>
      <c r="N53" s="124">
        <f t="shared" si="15"/>
        <v>30665</v>
      </c>
      <c r="O53" s="124">
        <f t="shared" si="16"/>
        <v>30665</v>
      </c>
      <c r="P53" s="125">
        <f t="shared" si="17"/>
        <v>30665</v>
      </c>
      <c r="Q53" s="124">
        <f t="shared" si="18"/>
        <v>0</v>
      </c>
      <c r="R53" s="131">
        <v>30665</v>
      </c>
      <c r="S53" s="131">
        <v>30665</v>
      </c>
      <c r="T53" s="131">
        <v>30665</v>
      </c>
      <c r="U53" s="131">
        <v>30665</v>
      </c>
      <c r="V53" s="131">
        <v>30665</v>
      </c>
      <c r="W53" s="131">
        <v>30665</v>
      </c>
      <c r="X53" s="131">
        <v>30665</v>
      </c>
      <c r="Y53" s="131">
        <v>30665</v>
      </c>
      <c r="Z53" s="131">
        <v>30665</v>
      </c>
      <c r="AA53" s="131">
        <v>30665</v>
      </c>
      <c r="AB53" s="124">
        <f t="shared" si="19"/>
        <v>30665</v>
      </c>
      <c r="AC53" s="124">
        <f t="shared" si="20"/>
        <v>30665</v>
      </c>
      <c r="AD53" s="125">
        <f t="shared" si="21"/>
        <v>30665</v>
      </c>
      <c r="AE53" s="124">
        <f t="shared" si="22"/>
        <v>0</v>
      </c>
      <c r="AF53" s="131">
        <v>30665</v>
      </c>
      <c r="AG53" s="131">
        <v>30665</v>
      </c>
      <c r="AH53" s="131">
        <v>30665</v>
      </c>
      <c r="AI53" s="131">
        <v>30665</v>
      </c>
      <c r="AJ53" s="131">
        <v>30665</v>
      </c>
      <c r="AK53" s="131">
        <v>30665</v>
      </c>
      <c r="AL53" s="131">
        <v>30665</v>
      </c>
      <c r="AM53" s="131">
        <v>30665</v>
      </c>
      <c r="AN53" s="131">
        <v>30665</v>
      </c>
      <c r="AO53" s="131">
        <v>30665</v>
      </c>
      <c r="AP53" s="124">
        <f t="shared" si="23"/>
        <v>30665</v>
      </c>
      <c r="AQ53" s="124">
        <f t="shared" si="24"/>
        <v>30665</v>
      </c>
      <c r="AR53" s="125">
        <f t="shared" si="25"/>
        <v>30665</v>
      </c>
      <c r="AS53" s="124">
        <f t="shared" si="26"/>
        <v>0</v>
      </c>
    </row>
    <row r="54" spans="2:45" x14ac:dyDescent="0.25">
      <c r="B54" s="201" t="s">
        <v>432</v>
      </c>
      <c r="C54" s="207" t="s">
        <v>444</v>
      </c>
      <c r="D54" s="135">
        <v>39898</v>
      </c>
      <c r="E54" s="135">
        <v>39898</v>
      </c>
      <c r="F54" s="135">
        <v>39898</v>
      </c>
      <c r="G54" s="135">
        <v>39898</v>
      </c>
      <c r="H54" s="135">
        <v>39898</v>
      </c>
      <c r="I54" s="135">
        <v>39898</v>
      </c>
      <c r="J54" s="135">
        <v>39898</v>
      </c>
      <c r="K54" s="135">
        <v>39898</v>
      </c>
      <c r="L54" s="135">
        <v>39898</v>
      </c>
      <c r="M54" s="135">
        <v>39897</v>
      </c>
      <c r="N54" s="124">
        <f>MIN(D54:M54)</f>
        <v>39897</v>
      </c>
      <c r="O54" s="124">
        <f>MAX(D54:M54)</f>
        <v>39898</v>
      </c>
      <c r="P54" s="125">
        <f>AVERAGE(D54:M54)</f>
        <v>39897.9</v>
      </c>
      <c r="Q54" s="124">
        <f>O54-N54</f>
        <v>1</v>
      </c>
      <c r="R54" s="135">
        <v>39897</v>
      </c>
      <c r="S54" s="135">
        <v>39897</v>
      </c>
      <c r="T54" s="135">
        <v>39897</v>
      </c>
      <c r="U54" s="135">
        <v>39897</v>
      </c>
      <c r="V54" s="135">
        <v>39897</v>
      </c>
      <c r="W54" s="135">
        <v>39897</v>
      </c>
      <c r="X54" s="135">
        <v>39898</v>
      </c>
      <c r="Y54" s="135">
        <v>39898</v>
      </c>
      <c r="Z54" s="135">
        <v>39898</v>
      </c>
      <c r="AA54" s="135">
        <v>39898</v>
      </c>
      <c r="AB54" s="124">
        <f>MIN(R54:AA54)</f>
        <v>39897</v>
      </c>
      <c r="AC54" s="124">
        <f>MAX(R54:AA54)</f>
        <v>39898</v>
      </c>
      <c r="AD54" s="125">
        <f>AVERAGE(R54:AA54)</f>
        <v>39897.4</v>
      </c>
      <c r="AE54" s="124">
        <f>AC54-AB54</f>
        <v>1</v>
      </c>
      <c r="AF54" s="135">
        <v>39898</v>
      </c>
      <c r="AG54" s="135">
        <v>39898</v>
      </c>
      <c r="AH54" s="135">
        <v>39898</v>
      </c>
      <c r="AI54" s="135">
        <v>39898</v>
      </c>
      <c r="AJ54" s="135">
        <v>39897</v>
      </c>
      <c r="AK54" s="135">
        <v>39897</v>
      </c>
      <c r="AL54" s="135">
        <v>39897</v>
      </c>
      <c r="AM54" s="135">
        <v>39897</v>
      </c>
      <c r="AN54" s="135">
        <v>39897</v>
      </c>
      <c r="AO54" s="135">
        <v>39897</v>
      </c>
      <c r="AP54" s="124">
        <f>MIN(AF54:AO54)</f>
        <v>39897</v>
      </c>
      <c r="AQ54" s="124">
        <f>MAX(AF54:AO54)</f>
        <v>39898</v>
      </c>
      <c r="AR54" s="125">
        <f>AVERAGE(AF54:AO54)</f>
        <v>39897.4</v>
      </c>
      <c r="AS54" s="124">
        <f>AQ54-AP54</f>
        <v>1</v>
      </c>
    </row>
    <row r="55" spans="2:45" x14ac:dyDescent="0.25">
      <c r="B55" s="201"/>
      <c r="C55" s="201"/>
      <c r="D55" s="131">
        <v>39897</v>
      </c>
      <c r="E55" s="131">
        <v>39897</v>
      </c>
      <c r="F55" s="131">
        <v>39897</v>
      </c>
      <c r="G55" s="131">
        <v>39897</v>
      </c>
      <c r="H55" s="131">
        <v>39897</v>
      </c>
      <c r="I55" s="131">
        <v>39897</v>
      </c>
      <c r="J55" s="131">
        <v>39897</v>
      </c>
      <c r="K55" s="131">
        <v>39897</v>
      </c>
      <c r="L55" s="131">
        <v>39897</v>
      </c>
      <c r="M55" s="131">
        <v>39898</v>
      </c>
      <c r="N55" s="124">
        <f t="shared" ref="N55:N59" si="27">MIN(D55:M55)</f>
        <v>39897</v>
      </c>
      <c r="O55" s="124">
        <f t="shared" ref="O55:O59" si="28">MAX(D55:M55)</f>
        <v>39898</v>
      </c>
      <c r="P55" s="125">
        <f t="shared" ref="P55:P59" si="29">AVERAGE(D55:M55)</f>
        <v>39897.1</v>
      </c>
      <c r="Q55" s="124">
        <f t="shared" ref="Q55:Q59" si="30">O55-N55</f>
        <v>1</v>
      </c>
      <c r="R55" s="131">
        <v>39897</v>
      </c>
      <c r="S55" s="131">
        <v>39897</v>
      </c>
      <c r="T55" s="131">
        <v>39897</v>
      </c>
      <c r="U55" s="131">
        <v>39897</v>
      </c>
      <c r="V55" s="131">
        <v>39897</v>
      </c>
      <c r="W55" s="131">
        <v>39897</v>
      </c>
      <c r="X55" s="131">
        <v>39897</v>
      </c>
      <c r="Y55" s="131">
        <v>39898</v>
      </c>
      <c r="Z55" s="131">
        <v>39898</v>
      </c>
      <c r="AA55" s="131">
        <v>39898</v>
      </c>
      <c r="AB55" s="124">
        <f t="shared" ref="AB55:AB59" si="31">MIN(R55:AA55)</f>
        <v>39897</v>
      </c>
      <c r="AC55" s="124">
        <f t="shared" ref="AC55:AC59" si="32">MAX(R55:AA55)</f>
        <v>39898</v>
      </c>
      <c r="AD55" s="125">
        <f t="shared" ref="AD55:AD59" si="33">AVERAGE(R55:AA55)</f>
        <v>39897.300000000003</v>
      </c>
      <c r="AE55" s="124">
        <f t="shared" ref="AE55:AE59" si="34">AC55-AB55</f>
        <v>1</v>
      </c>
      <c r="AF55" s="131">
        <v>39898</v>
      </c>
      <c r="AG55" s="131">
        <v>39898</v>
      </c>
      <c r="AH55" s="131">
        <v>39898</v>
      </c>
      <c r="AI55" s="131">
        <v>39898</v>
      </c>
      <c r="AJ55" s="131">
        <v>39898</v>
      </c>
      <c r="AK55" s="131">
        <v>39898</v>
      </c>
      <c r="AL55" s="131">
        <v>39898</v>
      </c>
      <c r="AM55" s="131">
        <v>39897</v>
      </c>
      <c r="AN55" s="131">
        <v>39897</v>
      </c>
      <c r="AO55" s="131">
        <v>39899</v>
      </c>
      <c r="AP55" s="124">
        <f t="shared" ref="AP55:AP59" si="35">MIN(AF55:AO55)</f>
        <v>39897</v>
      </c>
      <c r="AQ55" s="124">
        <f t="shared" ref="AQ55:AQ59" si="36">MAX(AF55:AO55)</f>
        <v>39899</v>
      </c>
      <c r="AR55" s="125">
        <f t="shared" ref="AR55:AR59" si="37">AVERAGE(AF55:AO55)</f>
        <v>39897.9</v>
      </c>
      <c r="AS55" s="124">
        <f t="shared" ref="AS55:AS59" si="38">AQ55-AP55</f>
        <v>2</v>
      </c>
    </row>
    <row r="56" spans="2:45" x14ac:dyDescent="0.25">
      <c r="B56" s="201"/>
      <c r="C56" s="201"/>
      <c r="D56" s="131">
        <v>39897</v>
      </c>
      <c r="E56" s="131">
        <v>39897</v>
      </c>
      <c r="F56" s="131">
        <v>39897</v>
      </c>
      <c r="G56" s="131">
        <v>39897</v>
      </c>
      <c r="H56" s="131">
        <v>39898</v>
      </c>
      <c r="I56" s="131">
        <v>39898</v>
      </c>
      <c r="J56" s="131">
        <v>39898</v>
      </c>
      <c r="K56" s="131">
        <v>39898</v>
      </c>
      <c r="L56" s="131">
        <v>39898</v>
      </c>
      <c r="M56" s="131">
        <v>39899</v>
      </c>
      <c r="N56" s="124">
        <f t="shared" si="27"/>
        <v>39897</v>
      </c>
      <c r="O56" s="124">
        <f t="shared" si="28"/>
        <v>39899</v>
      </c>
      <c r="P56" s="125">
        <f t="shared" si="29"/>
        <v>39897.699999999997</v>
      </c>
      <c r="Q56" s="124">
        <f t="shared" si="30"/>
        <v>2</v>
      </c>
      <c r="R56" s="131">
        <v>39897</v>
      </c>
      <c r="S56" s="131">
        <v>39897</v>
      </c>
      <c r="T56" s="131">
        <v>39897</v>
      </c>
      <c r="U56" s="131">
        <v>39897</v>
      </c>
      <c r="V56" s="131">
        <v>39897</v>
      </c>
      <c r="W56" s="131">
        <v>39898</v>
      </c>
      <c r="X56" s="131">
        <v>39898</v>
      </c>
      <c r="Y56" s="131">
        <v>39898</v>
      </c>
      <c r="Z56" s="131">
        <v>39898</v>
      </c>
      <c r="AA56" s="131">
        <v>39899</v>
      </c>
      <c r="AB56" s="124">
        <f t="shared" si="31"/>
        <v>39897</v>
      </c>
      <c r="AC56" s="124">
        <f t="shared" si="32"/>
        <v>39899</v>
      </c>
      <c r="AD56" s="125">
        <f t="shared" si="33"/>
        <v>39897.599999999999</v>
      </c>
      <c r="AE56" s="124">
        <f t="shared" si="34"/>
        <v>2</v>
      </c>
      <c r="AF56" s="131">
        <v>39897</v>
      </c>
      <c r="AG56" s="131">
        <v>39897</v>
      </c>
      <c r="AH56" s="131">
        <v>39897</v>
      </c>
      <c r="AI56" s="131">
        <v>39897</v>
      </c>
      <c r="AJ56" s="131">
        <v>39897</v>
      </c>
      <c r="AK56" s="131">
        <v>39897</v>
      </c>
      <c r="AL56" s="131">
        <v>39897</v>
      </c>
      <c r="AM56" s="131">
        <v>39897</v>
      </c>
      <c r="AN56" s="131">
        <v>39898</v>
      </c>
      <c r="AO56" s="131">
        <v>39898</v>
      </c>
      <c r="AP56" s="124">
        <f t="shared" si="35"/>
        <v>39897</v>
      </c>
      <c r="AQ56" s="124">
        <f t="shared" si="36"/>
        <v>39898</v>
      </c>
      <c r="AR56" s="125">
        <f t="shared" si="37"/>
        <v>39897.199999999997</v>
      </c>
      <c r="AS56" s="124">
        <f t="shared" si="38"/>
        <v>1</v>
      </c>
    </row>
    <row r="57" spans="2:45" ht="13.2" customHeight="1" x14ac:dyDescent="0.25">
      <c r="B57" s="201" t="s">
        <v>433</v>
      </c>
      <c r="C57" s="205" t="s">
        <v>443</v>
      </c>
      <c r="D57" s="131">
        <v>43327</v>
      </c>
      <c r="E57" s="131">
        <v>43327</v>
      </c>
      <c r="F57" s="131">
        <v>43327</v>
      </c>
      <c r="G57" s="131">
        <v>43327</v>
      </c>
      <c r="H57" s="131">
        <v>43327</v>
      </c>
      <c r="I57" s="131">
        <v>43327</v>
      </c>
      <c r="J57" s="131">
        <v>43327</v>
      </c>
      <c r="K57" s="131">
        <v>43327</v>
      </c>
      <c r="L57" s="131">
        <v>43327</v>
      </c>
      <c r="M57" s="131">
        <v>43327</v>
      </c>
      <c r="N57" s="124">
        <f t="shared" si="27"/>
        <v>43327</v>
      </c>
      <c r="O57" s="124">
        <f t="shared" si="28"/>
        <v>43327</v>
      </c>
      <c r="P57" s="125">
        <f t="shared" si="29"/>
        <v>43327</v>
      </c>
      <c r="Q57" s="124">
        <f t="shared" si="30"/>
        <v>0</v>
      </c>
      <c r="R57" s="131">
        <v>43327</v>
      </c>
      <c r="S57" s="131">
        <v>43327</v>
      </c>
      <c r="T57" s="131">
        <v>43327</v>
      </c>
      <c r="U57" s="131">
        <v>43327</v>
      </c>
      <c r="V57" s="131">
        <v>43327</v>
      </c>
      <c r="W57" s="131">
        <v>43327</v>
      </c>
      <c r="X57" s="131">
        <v>43327</v>
      </c>
      <c r="Y57" s="131">
        <v>43327</v>
      </c>
      <c r="Z57" s="131">
        <v>43327</v>
      </c>
      <c r="AA57" s="131">
        <v>43327</v>
      </c>
      <c r="AB57" s="124">
        <f t="shared" si="31"/>
        <v>43327</v>
      </c>
      <c r="AC57" s="124">
        <f t="shared" si="32"/>
        <v>43327</v>
      </c>
      <c r="AD57" s="125">
        <f t="shared" si="33"/>
        <v>43327</v>
      </c>
      <c r="AE57" s="124">
        <f t="shared" si="34"/>
        <v>0</v>
      </c>
      <c r="AF57" s="131">
        <v>43327</v>
      </c>
      <c r="AG57" s="131">
        <v>43327</v>
      </c>
      <c r="AH57" s="131">
        <v>43327</v>
      </c>
      <c r="AI57" s="131">
        <v>43327</v>
      </c>
      <c r="AJ57" s="131">
        <v>43328</v>
      </c>
      <c r="AK57" s="131">
        <v>43328</v>
      </c>
      <c r="AL57" s="131">
        <v>43328</v>
      </c>
      <c r="AM57" s="131">
        <v>43328</v>
      </c>
      <c r="AN57" s="131">
        <v>43328</v>
      </c>
      <c r="AO57" s="131">
        <v>43328</v>
      </c>
      <c r="AP57" s="124">
        <f t="shared" si="35"/>
        <v>43327</v>
      </c>
      <c r="AQ57" s="124">
        <f t="shared" si="36"/>
        <v>43328</v>
      </c>
      <c r="AR57" s="125">
        <f t="shared" si="37"/>
        <v>43327.6</v>
      </c>
      <c r="AS57" s="124">
        <f t="shared" si="38"/>
        <v>1</v>
      </c>
    </row>
    <row r="58" spans="2:45" x14ac:dyDescent="0.25">
      <c r="B58" s="201"/>
      <c r="C58" s="206"/>
      <c r="D58" s="131">
        <v>43327</v>
      </c>
      <c r="E58" s="131">
        <v>43327</v>
      </c>
      <c r="F58" s="131">
        <v>43327</v>
      </c>
      <c r="G58" s="131">
        <v>43327</v>
      </c>
      <c r="H58" s="131">
        <v>43327</v>
      </c>
      <c r="I58" s="131">
        <v>43327</v>
      </c>
      <c r="J58" s="131">
        <v>43327</v>
      </c>
      <c r="K58" s="131">
        <v>43327</v>
      </c>
      <c r="L58" s="131">
        <v>43327</v>
      </c>
      <c r="M58" s="131">
        <v>43327</v>
      </c>
      <c r="N58" s="124">
        <f t="shared" si="27"/>
        <v>43327</v>
      </c>
      <c r="O58" s="124">
        <f t="shared" si="28"/>
        <v>43327</v>
      </c>
      <c r="P58" s="125">
        <f t="shared" si="29"/>
        <v>43327</v>
      </c>
      <c r="Q58" s="124">
        <f t="shared" si="30"/>
        <v>0</v>
      </c>
      <c r="R58" s="131">
        <v>43327</v>
      </c>
      <c r="S58" s="131">
        <v>43327</v>
      </c>
      <c r="T58" s="131">
        <v>43327</v>
      </c>
      <c r="U58" s="131">
        <v>43327</v>
      </c>
      <c r="V58" s="131">
        <v>43327</v>
      </c>
      <c r="W58" s="131">
        <v>43327</v>
      </c>
      <c r="X58" s="131">
        <v>43327</v>
      </c>
      <c r="Y58" s="131">
        <v>43327</v>
      </c>
      <c r="Z58" s="131">
        <v>43327</v>
      </c>
      <c r="AA58" s="131">
        <v>43327</v>
      </c>
      <c r="AB58" s="124">
        <f t="shared" si="31"/>
        <v>43327</v>
      </c>
      <c r="AC58" s="124">
        <f t="shared" si="32"/>
        <v>43327</v>
      </c>
      <c r="AD58" s="125">
        <f t="shared" si="33"/>
        <v>43327</v>
      </c>
      <c r="AE58" s="124">
        <f t="shared" si="34"/>
        <v>0</v>
      </c>
      <c r="AF58" s="131">
        <v>43327</v>
      </c>
      <c r="AG58" s="131">
        <v>43327</v>
      </c>
      <c r="AH58" s="131">
        <v>43327</v>
      </c>
      <c r="AI58" s="131">
        <v>43327</v>
      </c>
      <c r="AJ58" s="131">
        <v>43327</v>
      </c>
      <c r="AK58" s="131">
        <v>43327</v>
      </c>
      <c r="AL58" s="131">
        <v>43327</v>
      </c>
      <c r="AM58" s="131">
        <v>43327</v>
      </c>
      <c r="AN58" s="131">
        <v>43327</v>
      </c>
      <c r="AO58" s="131">
        <v>43327</v>
      </c>
      <c r="AP58" s="124">
        <f t="shared" si="35"/>
        <v>43327</v>
      </c>
      <c r="AQ58" s="124">
        <f t="shared" si="36"/>
        <v>43327</v>
      </c>
      <c r="AR58" s="125">
        <f t="shared" si="37"/>
        <v>43327</v>
      </c>
      <c r="AS58" s="124">
        <f t="shared" si="38"/>
        <v>0</v>
      </c>
    </row>
    <row r="59" spans="2:45" x14ac:dyDescent="0.25">
      <c r="B59" s="201"/>
      <c r="C59" s="206"/>
      <c r="D59" s="131">
        <v>43327</v>
      </c>
      <c r="E59" s="131">
        <v>43327</v>
      </c>
      <c r="F59" s="131">
        <v>43327</v>
      </c>
      <c r="G59" s="131">
        <v>43327</v>
      </c>
      <c r="H59" s="131">
        <v>43327</v>
      </c>
      <c r="I59" s="131">
        <v>43327</v>
      </c>
      <c r="J59" s="131">
        <v>43327</v>
      </c>
      <c r="K59" s="131">
        <v>43327</v>
      </c>
      <c r="L59" s="131">
        <v>43327</v>
      </c>
      <c r="M59" s="131">
        <v>43327</v>
      </c>
      <c r="N59" s="124">
        <f t="shared" si="27"/>
        <v>43327</v>
      </c>
      <c r="O59" s="124">
        <f t="shared" si="28"/>
        <v>43327</v>
      </c>
      <c r="P59" s="125">
        <f t="shared" si="29"/>
        <v>43327</v>
      </c>
      <c r="Q59" s="124">
        <f t="shared" si="30"/>
        <v>0</v>
      </c>
      <c r="R59" s="131">
        <v>43327</v>
      </c>
      <c r="S59" s="131">
        <v>43327</v>
      </c>
      <c r="T59" s="131">
        <v>43327</v>
      </c>
      <c r="U59" s="131">
        <v>43327</v>
      </c>
      <c r="V59" s="131">
        <v>43327</v>
      </c>
      <c r="W59" s="131">
        <v>43327</v>
      </c>
      <c r="X59" s="131">
        <v>43327</v>
      </c>
      <c r="Y59" s="131">
        <v>43327</v>
      </c>
      <c r="Z59" s="131">
        <v>43327</v>
      </c>
      <c r="AA59" s="131">
        <v>43327</v>
      </c>
      <c r="AB59" s="124">
        <f t="shared" si="31"/>
        <v>43327</v>
      </c>
      <c r="AC59" s="124">
        <f t="shared" si="32"/>
        <v>43327</v>
      </c>
      <c r="AD59" s="125">
        <f t="shared" si="33"/>
        <v>43327</v>
      </c>
      <c r="AE59" s="124">
        <f t="shared" si="34"/>
        <v>0</v>
      </c>
      <c r="AF59" s="131">
        <v>43327</v>
      </c>
      <c r="AG59" s="131">
        <v>43327</v>
      </c>
      <c r="AH59" s="131">
        <v>43327</v>
      </c>
      <c r="AI59" s="131">
        <v>43327</v>
      </c>
      <c r="AJ59" s="131">
        <v>43327</v>
      </c>
      <c r="AK59" s="131">
        <v>43327</v>
      </c>
      <c r="AL59" s="131">
        <v>43327</v>
      </c>
      <c r="AM59" s="131">
        <v>43327</v>
      </c>
      <c r="AN59" s="131">
        <v>43327</v>
      </c>
      <c r="AO59" s="131">
        <v>43327</v>
      </c>
      <c r="AP59" s="124">
        <f t="shared" si="35"/>
        <v>43327</v>
      </c>
      <c r="AQ59" s="124">
        <f t="shared" si="36"/>
        <v>43327</v>
      </c>
      <c r="AR59" s="125">
        <f t="shared" si="37"/>
        <v>43327</v>
      </c>
      <c r="AS59" s="124">
        <f t="shared" si="38"/>
        <v>0</v>
      </c>
    </row>
    <row r="60" spans="2:45" x14ac:dyDescent="0.25">
      <c r="B60" s="201" t="s">
        <v>435</v>
      </c>
      <c r="C60" s="201">
        <v>45949</v>
      </c>
      <c r="D60" s="131">
        <v>45937</v>
      </c>
      <c r="E60" s="131">
        <v>45938</v>
      </c>
      <c r="F60" s="131">
        <v>45938</v>
      </c>
      <c r="G60" s="131">
        <v>45939</v>
      </c>
      <c r="H60" s="131">
        <v>45938</v>
      </c>
      <c r="I60" s="131">
        <v>45939</v>
      </c>
      <c r="J60" s="131">
        <v>45938</v>
      </c>
      <c r="K60" s="131">
        <v>45938</v>
      </c>
      <c r="L60" s="131">
        <v>45938</v>
      </c>
      <c r="M60" s="131">
        <v>45938</v>
      </c>
      <c r="N60" s="124">
        <f t="shared" ref="N60:N84" si="39">MIN(D60:M60)</f>
        <v>45937</v>
      </c>
      <c r="O60" s="124">
        <f t="shared" ref="O60:O84" si="40">MAX(D60:M60)</f>
        <v>45939</v>
      </c>
      <c r="P60" s="125">
        <f t="shared" ref="P60:P84" si="41">AVERAGE(D60:M60)</f>
        <v>45938.1</v>
      </c>
      <c r="Q60" s="124">
        <f t="shared" ref="Q60:Q84" si="42">O60-N60</f>
        <v>2</v>
      </c>
      <c r="R60" s="131">
        <v>45938</v>
      </c>
      <c r="S60" s="131">
        <v>45939</v>
      </c>
      <c r="T60" s="131">
        <v>45939</v>
      </c>
      <c r="U60" s="131">
        <v>45939</v>
      </c>
      <c r="V60" s="131">
        <v>45939</v>
      </c>
      <c r="W60" s="131">
        <v>45939</v>
      </c>
      <c r="X60" s="131">
        <v>45939</v>
      </c>
      <c r="Y60" s="131">
        <v>45939</v>
      </c>
      <c r="Z60" s="131">
        <v>45939</v>
      </c>
      <c r="AA60" s="131">
        <v>45939</v>
      </c>
      <c r="AB60" s="124">
        <f t="shared" ref="AB60:AB84" si="43">MIN(R60:AA60)</f>
        <v>45938</v>
      </c>
      <c r="AC60" s="124">
        <f t="shared" ref="AC60:AC84" si="44">MAX(R60:AA60)</f>
        <v>45939</v>
      </c>
      <c r="AD60" s="125">
        <f t="shared" ref="AD60:AD84" si="45">AVERAGE(R60:AA60)</f>
        <v>45938.9</v>
      </c>
      <c r="AE60" s="124">
        <f t="shared" ref="AE60:AE84" si="46">AC60-AB60</f>
        <v>1</v>
      </c>
      <c r="AF60" s="131">
        <v>45939</v>
      </c>
      <c r="AG60" s="131">
        <v>45939</v>
      </c>
      <c r="AH60" s="131">
        <v>45938</v>
      </c>
      <c r="AI60" s="131">
        <v>45938</v>
      </c>
      <c r="AJ60" s="131">
        <v>45938</v>
      </c>
      <c r="AK60" s="131">
        <v>45939</v>
      </c>
      <c r="AL60" s="131">
        <v>45939</v>
      </c>
      <c r="AM60" s="131">
        <v>45939</v>
      </c>
      <c r="AN60" s="131">
        <v>45939</v>
      </c>
      <c r="AO60" s="131">
        <v>45939</v>
      </c>
      <c r="AP60" s="124">
        <f t="shared" ref="AP60:AP84" si="47">MIN(AF60:AO60)</f>
        <v>45938</v>
      </c>
      <c r="AQ60" s="124">
        <f t="shared" ref="AQ60:AQ84" si="48">MAX(AF60:AO60)</f>
        <v>45939</v>
      </c>
      <c r="AR60" s="125">
        <f t="shared" ref="AR60:AR84" si="49">AVERAGE(AF60:AO60)</f>
        <v>45938.7</v>
      </c>
      <c r="AS60" s="124">
        <f t="shared" ref="AS60:AS84" si="50">AQ60-AP60</f>
        <v>1</v>
      </c>
    </row>
    <row r="61" spans="2:45" x14ac:dyDescent="0.25">
      <c r="B61" s="201"/>
      <c r="C61" s="201"/>
      <c r="D61" s="131">
        <v>45939</v>
      </c>
      <c r="E61" s="131">
        <v>45938</v>
      </c>
      <c r="F61" s="131">
        <v>45938</v>
      </c>
      <c r="G61" s="131">
        <v>45938</v>
      </c>
      <c r="H61" s="131">
        <v>45939</v>
      </c>
      <c r="I61" s="131">
        <v>45939</v>
      </c>
      <c r="J61" s="131">
        <v>45938</v>
      </c>
      <c r="K61" s="131">
        <v>45938</v>
      </c>
      <c r="L61" s="131">
        <v>45938</v>
      </c>
      <c r="M61" s="131">
        <v>45938</v>
      </c>
      <c r="N61" s="124">
        <f t="shared" si="39"/>
        <v>45938</v>
      </c>
      <c r="O61" s="124">
        <f t="shared" si="40"/>
        <v>45939</v>
      </c>
      <c r="P61" s="125">
        <f t="shared" si="41"/>
        <v>45938.3</v>
      </c>
      <c r="Q61" s="124">
        <f t="shared" si="42"/>
        <v>1</v>
      </c>
      <c r="R61" s="131">
        <v>45939</v>
      </c>
      <c r="S61" s="131">
        <v>45939</v>
      </c>
      <c r="T61" s="131">
        <v>45939</v>
      </c>
      <c r="U61" s="131">
        <v>45939</v>
      </c>
      <c r="V61" s="131">
        <v>45939</v>
      </c>
      <c r="W61" s="131">
        <v>45939</v>
      </c>
      <c r="X61" s="131">
        <v>45939</v>
      </c>
      <c r="Y61" s="131">
        <v>45939</v>
      </c>
      <c r="Z61" s="131">
        <v>45939</v>
      </c>
      <c r="AA61" s="131">
        <v>45940</v>
      </c>
      <c r="AB61" s="124">
        <f t="shared" si="43"/>
        <v>45939</v>
      </c>
      <c r="AC61" s="124">
        <f t="shared" si="44"/>
        <v>45940</v>
      </c>
      <c r="AD61" s="125">
        <f t="shared" si="45"/>
        <v>45939.1</v>
      </c>
      <c r="AE61" s="124">
        <f t="shared" si="46"/>
        <v>1</v>
      </c>
      <c r="AF61" s="131">
        <v>45938</v>
      </c>
      <c r="AG61" s="131">
        <v>45938</v>
      </c>
      <c r="AH61" s="131">
        <v>45938</v>
      </c>
      <c r="AI61" s="131">
        <v>45938</v>
      </c>
      <c r="AJ61" s="131">
        <v>45938</v>
      </c>
      <c r="AK61" s="131">
        <v>45938</v>
      </c>
      <c r="AL61" s="131">
        <v>45938</v>
      </c>
      <c r="AM61" s="131">
        <v>45938</v>
      </c>
      <c r="AN61" s="131">
        <v>45938</v>
      </c>
      <c r="AO61" s="131">
        <v>45938</v>
      </c>
      <c r="AP61" s="124">
        <f t="shared" si="47"/>
        <v>45938</v>
      </c>
      <c r="AQ61" s="124">
        <f t="shared" si="48"/>
        <v>45938</v>
      </c>
      <c r="AR61" s="125">
        <f t="shared" si="49"/>
        <v>45938</v>
      </c>
      <c r="AS61" s="124">
        <f t="shared" si="50"/>
        <v>0</v>
      </c>
    </row>
    <row r="62" spans="2:45" x14ac:dyDescent="0.25">
      <c r="B62" s="201"/>
      <c r="C62" s="201"/>
      <c r="D62" s="131">
        <v>45938</v>
      </c>
      <c r="E62" s="131">
        <v>45938</v>
      </c>
      <c r="F62" s="131">
        <v>45938</v>
      </c>
      <c r="G62" s="131">
        <v>45938</v>
      </c>
      <c r="H62" s="131">
        <v>45938</v>
      </c>
      <c r="I62" s="131">
        <v>45938</v>
      </c>
      <c r="J62" s="131">
        <v>45938</v>
      </c>
      <c r="K62" s="131">
        <v>45938</v>
      </c>
      <c r="L62" s="131">
        <v>45938</v>
      </c>
      <c r="M62" s="131">
        <v>45938</v>
      </c>
      <c r="N62" s="124">
        <f t="shared" si="39"/>
        <v>45938</v>
      </c>
      <c r="O62" s="124">
        <f t="shared" si="40"/>
        <v>45938</v>
      </c>
      <c r="P62" s="125">
        <f t="shared" si="41"/>
        <v>45938</v>
      </c>
      <c r="Q62" s="124">
        <f t="shared" si="42"/>
        <v>0</v>
      </c>
      <c r="R62" s="131">
        <v>45939</v>
      </c>
      <c r="S62" s="131">
        <v>45939</v>
      </c>
      <c r="T62" s="131">
        <v>45939</v>
      </c>
      <c r="U62" s="131">
        <v>45938</v>
      </c>
      <c r="V62" s="131">
        <v>45938</v>
      </c>
      <c r="W62" s="131">
        <v>45939</v>
      </c>
      <c r="X62" s="131">
        <v>45939</v>
      </c>
      <c r="Y62" s="131">
        <v>45939</v>
      </c>
      <c r="Z62" s="131">
        <v>45939</v>
      </c>
      <c r="AA62" s="131">
        <v>45939</v>
      </c>
      <c r="AB62" s="124">
        <f t="shared" si="43"/>
        <v>45938</v>
      </c>
      <c r="AC62" s="124">
        <f t="shared" si="44"/>
        <v>45939</v>
      </c>
      <c r="AD62" s="125">
        <f t="shared" si="45"/>
        <v>45938.8</v>
      </c>
      <c r="AE62" s="124">
        <f t="shared" si="46"/>
        <v>1</v>
      </c>
      <c r="AF62" s="131">
        <v>45938</v>
      </c>
      <c r="AG62" s="131">
        <v>45938</v>
      </c>
      <c r="AH62" s="131">
        <v>45938</v>
      </c>
      <c r="AI62" s="131">
        <v>45938</v>
      </c>
      <c r="AJ62" s="131">
        <v>45938</v>
      </c>
      <c r="AK62" s="131">
        <v>45938</v>
      </c>
      <c r="AL62" s="131">
        <v>45938</v>
      </c>
      <c r="AM62" s="131">
        <v>45938</v>
      </c>
      <c r="AN62" s="131">
        <v>45938</v>
      </c>
      <c r="AO62" s="131">
        <v>45938</v>
      </c>
      <c r="AP62" s="124">
        <f t="shared" si="47"/>
        <v>45938</v>
      </c>
      <c r="AQ62" s="124">
        <f t="shared" si="48"/>
        <v>45938</v>
      </c>
      <c r="AR62" s="125">
        <f t="shared" si="49"/>
        <v>45938</v>
      </c>
      <c r="AS62" s="124">
        <f t="shared" si="50"/>
        <v>0</v>
      </c>
    </row>
    <row r="63" spans="2:45" x14ac:dyDescent="0.25">
      <c r="B63" s="201"/>
      <c r="C63" s="201"/>
      <c r="D63" s="131">
        <v>45938</v>
      </c>
      <c r="E63" s="131">
        <v>45937</v>
      </c>
      <c r="F63" s="131">
        <v>45939</v>
      </c>
      <c r="G63" s="131">
        <v>45938</v>
      </c>
      <c r="H63" s="131">
        <v>45938</v>
      </c>
      <c r="I63" s="131">
        <v>45938</v>
      </c>
      <c r="J63" s="131">
        <v>45938</v>
      </c>
      <c r="K63" s="131">
        <v>45939</v>
      </c>
      <c r="L63" s="131">
        <v>45939</v>
      </c>
      <c r="M63" s="131">
        <v>45938</v>
      </c>
      <c r="N63" s="124">
        <f t="shared" si="39"/>
        <v>45937</v>
      </c>
      <c r="O63" s="124">
        <f t="shared" si="40"/>
        <v>45939</v>
      </c>
      <c r="P63" s="125">
        <f t="shared" si="41"/>
        <v>45938.2</v>
      </c>
      <c r="Q63" s="124">
        <f t="shared" si="42"/>
        <v>2</v>
      </c>
      <c r="R63" s="131">
        <v>45939</v>
      </c>
      <c r="S63" s="131">
        <v>45939</v>
      </c>
      <c r="T63" s="131">
        <v>45939</v>
      </c>
      <c r="U63" s="131">
        <v>45939</v>
      </c>
      <c r="V63" s="131">
        <v>45939</v>
      </c>
      <c r="W63" s="131">
        <v>45939</v>
      </c>
      <c r="X63" s="131">
        <v>45939</v>
      </c>
      <c r="Y63" s="131">
        <v>45939</v>
      </c>
      <c r="Z63" s="131">
        <v>45939</v>
      </c>
      <c r="AA63" s="131">
        <v>45940</v>
      </c>
      <c r="AB63" s="124">
        <f t="shared" si="43"/>
        <v>45939</v>
      </c>
      <c r="AC63" s="124">
        <f t="shared" si="44"/>
        <v>45940</v>
      </c>
      <c r="AD63" s="125">
        <f t="shared" si="45"/>
        <v>45939.1</v>
      </c>
      <c r="AE63" s="124">
        <f t="shared" si="46"/>
        <v>1</v>
      </c>
      <c r="AF63" s="131">
        <v>45939</v>
      </c>
      <c r="AG63" s="131">
        <v>45938</v>
      </c>
      <c r="AH63" s="131">
        <v>45938</v>
      </c>
      <c r="AI63" s="131">
        <v>45939</v>
      </c>
      <c r="AJ63" s="131">
        <v>45939</v>
      </c>
      <c r="AK63" s="131">
        <v>45938</v>
      </c>
      <c r="AL63" s="131">
        <v>45938</v>
      </c>
      <c r="AM63" s="131">
        <v>45939</v>
      </c>
      <c r="AN63" s="131">
        <v>45938</v>
      </c>
      <c r="AO63" s="131">
        <v>45939</v>
      </c>
      <c r="AP63" s="124">
        <f t="shared" si="47"/>
        <v>45938</v>
      </c>
      <c r="AQ63" s="124">
        <f t="shared" si="48"/>
        <v>45939</v>
      </c>
      <c r="AR63" s="125">
        <f t="shared" si="49"/>
        <v>45938.5</v>
      </c>
      <c r="AS63" s="124">
        <f t="shared" si="50"/>
        <v>1</v>
      </c>
    </row>
    <row r="64" spans="2:45" x14ac:dyDescent="0.25">
      <c r="B64" s="201"/>
      <c r="C64" s="201"/>
      <c r="D64" s="131">
        <v>45938</v>
      </c>
      <c r="E64" s="131">
        <v>45938</v>
      </c>
      <c r="F64" s="131">
        <v>45938</v>
      </c>
      <c r="G64" s="131">
        <v>45938</v>
      </c>
      <c r="H64" s="131">
        <v>45938</v>
      </c>
      <c r="I64" s="131">
        <v>45938</v>
      </c>
      <c r="J64" s="131">
        <v>45938</v>
      </c>
      <c r="K64" s="131">
        <v>45938</v>
      </c>
      <c r="L64" s="131">
        <v>45938</v>
      </c>
      <c r="M64" s="131">
        <v>45938</v>
      </c>
      <c r="N64" s="124">
        <f t="shared" si="39"/>
        <v>45938</v>
      </c>
      <c r="O64" s="124">
        <f t="shared" si="40"/>
        <v>45938</v>
      </c>
      <c r="P64" s="125">
        <f t="shared" si="41"/>
        <v>45938</v>
      </c>
      <c r="Q64" s="124">
        <f t="shared" si="42"/>
        <v>0</v>
      </c>
      <c r="R64" s="131">
        <v>45937</v>
      </c>
      <c r="S64" s="131">
        <v>45938</v>
      </c>
      <c r="T64" s="131">
        <v>45938</v>
      </c>
      <c r="U64" s="131">
        <v>45938</v>
      </c>
      <c r="V64" s="131">
        <v>45938</v>
      </c>
      <c r="W64" s="131">
        <v>45937</v>
      </c>
      <c r="X64" s="131">
        <v>45937</v>
      </c>
      <c r="Y64" s="131">
        <v>45938</v>
      </c>
      <c r="Z64" s="131">
        <v>45938</v>
      </c>
      <c r="AA64" s="131">
        <v>45938</v>
      </c>
      <c r="AB64" s="124">
        <f t="shared" si="43"/>
        <v>45937</v>
      </c>
      <c r="AC64" s="124">
        <f t="shared" si="44"/>
        <v>45938</v>
      </c>
      <c r="AD64" s="125">
        <f t="shared" si="45"/>
        <v>45937.7</v>
      </c>
      <c r="AE64" s="124">
        <f t="shared" si="46"/>
        <v>1</v>
      </c>
      <c r="AF64" s="131">
        <v>45937</v>
      </c>
      <c r="AG64" s="131">
        <v>45938</v>
      </c>
      <c r="AH64" s="131">
        <v>45938</v>
      </c>
      <c r="AI64" s="131">
        <v>45938</v>
      </c>
      <c r="AJ64" s="131">
        <v>45938</v>
      </c>
      <c r="AK64" s="131">
        <v>45938</v>
      </c>
      <c r="AL64" s="131">
        <v>45938</v>
      </c>
      <c r="AM64" s="131">
        <v>45938</v>
      </c>
      <c r="AN64" s="131">
        <v>45938</v>
      </c>
      <c r="AO64" s="131">
        <v>45938</v>
      </c>
      <c r="AP64" s="124">
        <f t="shared" si="47"/>
        <v>45937</v>
      </c>
      <c r="AQ64" s="124">
        <f t="shared" si="48"/>
        <v>45938</v>
      </c>
      <c r="AR64" s="125">
        <f t="shared" si="49"/>
        <v>45937.9</v>
      </c>
      <c r="AS64" s="124">
        <f t="shared" si="50"/>
        <v>1</v>
      </c>
    </row>
    <row r="65" spans="2:45" x14ac:dyDescent="0.25">
      <c r="B65" s="201" t="s">
        <v>436</v>
      </c>
      <c r="C65" s="201">
        <v>61417</v>
      </c>
      <c r="D65" s="131">
        <v>61447</v>
      </c>
      <c r="E65" s="131">
        <v>61447</v>
      </c>
      <c r="F65" s="131">
        <v>61447</v>
      </c>
      <c r="G65" s="131">
        <v>61447</v>
      </c>
      <c r="H65" s="131">
        <v>61447</v>
      </c>
      <c r="I65" s="131">
        <v>61447</v>
      </c>
      <c r="J65" s="131">
        <v>61447</v>
      </c>
      <c r="K65" s="131">
        <v>61447</v>
      </c>
      <c r="L65" s="131">
        <v>61447</v>
      </c>
      <c r="M65" s="131">
        <v>61447</v>
      </c>
      <c r="N65" s="124">
        <f t="shared" si="39"/>
        <v>61447</v>
      </c>
      <c r="O65" s="124">
        <f t="shared" si="40"/>
        <v>61447</v>
      </c>
      <c r="P65" s="125">
        <f t="shared" si="41"/>
        <v>61447</v>
      </c>
      <c r="Q65" s="124">
        <f t="shared" si="42"/>
        <v>0</v>
      </c>
      <c r="R65" s="131">
        <v>61447</v>
      </c>
      <c r="S65" s="131">
        <v>61447</v>
      </c>
      <c r="T65" s="131">
        <v>61447</v>
      </c>
      <c r="U65" s="131">
        <v>61447</v>
      </c>
      <c r="V65" s="131">
        <v>61447</v>
      </c>
      <c r="W65" s="131">
        <v>61447</v>
      </c>
      <c r="X65" s="131">
        <v>61447</v>
      </c>
      <c r="Y65" s="131">
        <v>61447</v>
      </c>
      <c r="Z65" s="131">
        <v>61447</v>
      </c>
      <c r="AA65" s="131">
        <v>61447</v>
      </c>
      <c r="AB65" s="124">
        <f t="shared" si="43"/>
        <v>61447</v>
      </c>
      <c r="AC65" s="124">
        <f t="shared" si="44"/>
        <v>61447</v>
      </c>
      <c r="AD65" s="125">
        <f t="shared" si="45"/>
        <v>61447</v>
      </c>
      <c r="AE65" s="124">
        <f t="shared" si="46"/>
        <v>0</v>
      </c>
      <c r="AF65" s="131">
        <v>61447</v>
      </c>
      <c r="AG65" s="131">
        <v>61447</v>
      </c>
      <c r="AH65" s="131">
        <v>61447</v>
      </c>
      <c r="AI65" s="131">
        <v>61447</v>
      </c>
      <c r="AJ65" s="131">
        <v>61447</v>
      </c>
      <c r="AK65" s="131">
        <v>61447</v>
      </c>
      <c r="AL65" s="131">
        <v>61447</v>
      </c>
      <c r="AM65" s="131">
        <v>61447</v>
      </c>
      <c r="AN65" s="131">
        <v>61447</v>
      </c>
      <c r="AO65" s="131">
        <v>61447</v>
      </c>
      <c r="AP65" s="124">
        <f t="shared" si="47"/>
        <v>61447</v>
      </c>
      <c r="AQ65" s="124">
        <f t="shared" si="48"/>
        <v>61447</v>
      </c>
      <c r="AR65" s="125">
        <f t="shared" si="49"/>
        <v>61447</v>
      </c>
      <c r="AS65" s="124">
        <f t="shared" si="50"/>
        <v>0</v>
      </c>
    </row>
    <row r="66" spans="2:45" x14ac:dyDescent="0.25">
      <c r="B66" s="201"/>
      <c r="C66" s="201"/>
      <c r="D66" s="131">
        <v>61446</v>
      </c>
      <c r="E66" s="131">
        <v>61447</v>
      </c>
      <c r="F66" s="131">
        <v>61448</v>
      </c>
      <c r="G66" s="131">
        <v>61448</v>
      </c>
      <c r="H66" s="131">
        <v>61448</v>
      </c>
      <c r="I66" s="131">
        <v>61448</v>
      </c>
      <c r="J66" s="131">
        <v>61447</v>
      </c>
      <c r="K66" s="131">
        <v>61448</v>
      </c>
      <c r="L66" s="131">
        <v>61448</v>
      </c>
      <c r="M66" s="131">
        <v>61448</v>
      </c>
      <c r="N66" s="124">
        <f t="shared" si="39"/>
        <v>61446</v>
      </c>
      <c r="O66" s="124">
        <f t="shared" si="40"/>
        <v>61448</v>
      </c>
      <c r="P66" s="125">
        <f t="shared" si="41"/>
        <v>61447.6</v>
      </c>
      <c r="Q66" s="124">
        <f t="shared" si="42"/>
        <v>2</v>
      </c>
      <c r="R66" s="131">
        <v>61447</v>
      </c>
      <c r="S66" s="131">
        <v>61447</v>
      </c>
      <c r="T66" s="131">
        <v>61447</v>
      </c>
      <c r="U66" s="131">
        <v>61447</v>
      </c>
      <c r="V66" s="131">
        <v>61447</v>
      </c>
      <c r="W66" s="131">
        <v>61447</v>
      </c>
      <c r="X66" s="131">
        <v>61447</v>
      </c>
      <c r="Y66" s="131">
        <v>61447</v>
      </c>
      <c r="Z66" s="131">
        <v>61448</v>
      </c>
      <c r="AA66" s="131">
        <v>61448</v>
      </c>
      <c r="AB66" s="124">
        <f t="shared" si="43"/>
        <v>61447</v>
      </c>
      <c r="AC66" s="124">
        <f t="shared" si="44"/>
        <v>61448</v>
      </c>
      <c r="AD66" s="125">
        <f t="shared" si="45"/>
        <v>61447.199999999997</v>
      </c>
      <c r="AE66" s="124">
        <f t="shared" si="46"/>
        <v>1</v>
      </c>
      <c r="AF66" s="131">
        <v>61447</v>
      </c>
      <c r="AG66" s="131">
        <v>61447</v>
      </c>
      <c r="AH66" s="131">
        <v>61447</v>
      </c>
      <c r="AI66" s="131">
        <v>61447</v>
      </c>
      <c r="AJ66" s="131">
        <v>61447</v>
      </c>
      <c r="AK66" s="131">
        <v>61447</v>
      </c>
      <c r="AL66" s="131">
        <v>61447</v>
      </c>
      <c r="AM66" s="131">
        <v>61447</v>
      </c>
      <c r="AN66" s="131">
        <v>61447</v>
      </c>
      <c r="AO66" s="131">
        <v>61447</v>
      </c>
      <c r="AP66" s="124">
        <f t="shared" si="47"/>
        <v>61447</v>
      </c>
      <c r="AQ66" s="124">
        <f t="shared" si="48"/>
        <v>61447</v>
      </c>
      <c r="AR66" s="125">
        <f t="shared" si="49"/>
        <v>61447</v>
      </c>
      <c r="AS66" s="124">
        <f t="shared" si="50"/>
        <v>0</v>
      </c>
    </row>
    <row r="67" spans="2:45" x14ac:dyDescent="0.25">
      <c r="B67" s="201"/>
      <c r="C67" s="201"/>
      <c r="D67" s="131">
        <v>61447</v>
      </c>
      <c r="E67" s="131">
        <v>61447</v>
      </c>
      <c r="F67" s="131">
        <v>61447</v>
      </c>
      <c r="G67" s="131">
        <v>61447</v>
      </c>
      <c r="H67" s="131">
        <v>61447</v>
      </c>
      <c r="I67" s="131">
        <v>61447</v>
      </c>
      <c r="J67" s="131">
        <v>61447</v>
      </c>
      <c r="K67" s="131">
        <v>61447</v>
      </c>
      <c r="L67" s="131">
        <v>61447</v>
      </c>
      <c r="M67" s="131">
        <v>61448</v>
      </c>
      <c r="N67" s="124">
        <f t="shared" si="39"/>
        <v>61447</v>
      </c>
      <c r="O67" s="124">
        <f t="shared" si="40"/>
        <v>61448</v>
      </c>
      <c r="P67" s="125">
        <f t="shared" si="41"/>
        <v>61447.1</v>
      </c>
      <c r="Q67" s="124">
        <f t="shared" si="42"/>
        <v>1</v>
      </c>
      <c r="R67" s="131">
        <v>61447</v>
      </c>
      <c r="S67" s="131">
        <v>61447</v>
      </c>
      <c r="T67" s="131">
        <v>61447</v>
      </c>
      <c r="U67" s="131">
        <v>61447</v>
      </c>
      <c r="V67" s="131">
        <v>61447</v>
      </c>
      <c r="W67" s="131">
        <v>61447</v>
      </c>
      <c r="X67" s="131">
        <v>61447</v>
      </c>
      <c r="Y67" s="131">
        <v>61447</v>
      </c>
      <c r="Z67" s="131">
        <v>61447</v>
      </c>
      <c r="AA67" s="131">
        <v>61447</v>
      </c>
      <c r="AB67" s="124">
        <f t="shared" si="43"/>
        <v>61447</v>
      </c>
      <c r="AC67" s="124">
        <f t="shared" si="44"/>
        <v>61447</v>
      </c>
      <c r="AD67" s="125">
        <f t="shared" si="45"/>
        <v>61447</v>
      </c>
      <c r="AE67" s="124">
        <f t="shared" si="46"/>
        <v>0</v>
      </c>
      <c r="AF67" s="131">
        <v>61447</v>
      </c>
      <c r="AG67" s="131">
        <v>61447</v>
      </c>
      <c r="AH67" s="131">
        <v>61447</v>
      </c>
      <c r="AI67" s="131">
        <v>61447</v>
      </c>
      <c r="AJ67" s="131">
        <v>61447</v>
      </c>
      <c r="AK67" s="131">
        <v>61447</v>
      </c>
      <c r="AL67" s="131">
        <v>61447</v>
      </c>
      <c r="AM67" s="131">
        <v>61447</v>
      </c>
      <c r="AN67" s="131">
        <v>61447</v>
      </c>
      <c r="AO67" s="131">
        <v>61448</v>
      </c>
      <c r="AP67" s="124">
        <f t="shared" si="47"/>
        <v>61447</v>
      </c>
      <c r="AQ67" s="124">
        <f t="shared" si="48"/>
        <v>61448</v>
      </c>
      <c r="AR67" s="125">
        <f t="shared" si="49"/>
        <v>61447.1</v>
      </c>
      <c r="AS67" s="124">
        <f t="shared" si="50"/>
        <v>1</v>
      </c>
    </row>
    <row r="68" spans="2:45" x14ac:dyDescent="0.25">
      <c r="B68" s="201"/>
      <c r="C68" s="201"/>
      <c r="D68" s="131">
        <v>61447</v>
      </c>
      <c r="E68" s="131">
        <v>61447</v>
      </c>
      <c r="F68" s="131">
        <v>61447</v>
      </c>
      <c r="G68" s="131">
        <v>61447</v>
      </c>
      <c r="H68" s="131">
        <v>61447</v>
      </c>
      <c r="I68" s="131">
        <v>61447</v>
      </c>
      <c r="J68" s="131">
        <v>61447</v>
      </c>
      <c r="K68" s="131">
        <v>61447</v>
      </c>
      <c r="L68" s="131">
        <v>61447</v>
      </c>
      <c r="M68" s="131">
        <v>61447</v>
      </c>
      <c r="N68" s="124">
        <f t="shared" si="39"/>
        <v>61447</v>
      </c>
      <c r="O68" s="124">
        <f t="shared" si="40"/>
        <v>61447</v>
      </c>
      <c r="P68" s="125">
        <f t="shared" si="41"/>
        <v>61447</v>
      </c>
      <c r="Q68" s="124">
        <f t="shared" si="42"/>
        <v>0</v>
      </c>
      <c r="R68" s="131">
        <v>61447</v>
      </c>
      <c r="S68" s="131">
        <v>61447</v>
      </c>
      <c r="T68" s="131">
        <v>61447</v>
      </c>
      <c r="U68" s="131">
        <v>61447</v>
      </c>
      <c r="V68" s="131">
        <v>61447</v>
      </c>
      <c r="W68" s="131">
        <v>61447</v>
      </c>
      <c r="X68" s="131">
        <v>61447</v>
      </c>
      <c r="Y68" s="131">
        <v>61447</v>
      </c>
      <c r="Z68" s="131">
        <v>61447</v>
      </c>
      <c r="AA68" s="131">
        <v>61447</v>
      </c>
      <c r="AB68" s="124">
        <f t="shared" si="43"/>
        <v>61447</v>
      </c>
      <c r="AC68" s="124">
        <f t="shared" si="44"/>
        <v>61447</v>
      </c>
      <c r="AD68" s="125">
        <f t="shared" si="45"/>
        <v>61447</v>
      </c>
      <c r="AE68" s="124">
        <f t="shared" si="46"/>
        <v>0</v>
      </c>
      <c r="AF68" s="131">
        <v>61447</v>
      </c>
      <c r="AG68" s="131">
        <v>61447</v>
      </c>
      <c r="AH68" s="131">
        <v>61447</v>
      </c>
      <c r="AI68" s="131">
        <v>61447</v>
      </c>
      <c r="AJ68" s="131">
        <v>61447</v>
      </c>
      <c r="AK68" s="131">
        <v>61447</v>
      </c>
      <c r="AL68" s="131">
        <v>61448</v>
      </c>
      <c r="AM68" s="131">
        <v>61448</v>
      </c>
      <c r="AN68" s="131">
        <v>61448</v>
      </c>
      <c r="AO68" s="131">
        <v>61448</v>
      </c>
      <c r="AP68" s="124">
        <f t="shared" si="47"/>
        <v>61447</v>
      </c>
      <c r="AQ68" s="124">
        <f t="shared" si="48"/>
        <v>61448</v>
      </c>
      <c r="AR68" s="125">
        <f t="shared" si="49"/>
        <v>61447.4</v>
      </c>
      <c r="AS68" s="124">
        <f t="shared" si="50"/>
        <v>1</v>
      </c>
    </row>
    <row r="69" spans="2:45" x14ac:dyDescent="0.25">
      <c r="B69" s="201"/>
      <c r="C69" s="201"/>
      <c r="D69" s="131">
        <v>61446</v>
      </c>
      <c r="E69" s="131">
        <v>61446</v>
      </c>
      <c r="F69" s="131">
        <v>61446</v>
      </c>
      <c r="G69" s="131">
        <v>61447</v>
      </c>
      <c r="H69" s="131">
        <v>61447</v>
      </c>
      <c r="I69" s="131">
        <v>61447</v>
      </c>
      <c r="J69" s="131">
        <v>61447</v>
      </c>
      <c r="K69" s="131">
        <v>61447</v>
      </c>
      <c r="L69" s="131">
        <v>61448</v>
      </c>
      <c r="M69" s="131">
        <v>61448</v>
      </c>
      <c r="N69" s="124">
        <f t="shared" si="39"/>
        <v>61446</v>
      </c>
      <c r="O69" s="124">
        <f t="shared" si="40"/>
        <v>61448</v>
      </c>
      <c r="P69" s="125">
        <f t="shared" si="41"/>
        <v>61446.9</v>
      </c>
      <c r="Q69" s="124">
        <f t="shared" si="42"/>
        <v>2</v>
      </c>
      <c r="R69" s="131">
        <v>61447</v>
      </c>
      <c r="S69" s="131">
        <v>61447</v>
      </c>
      <c r="T69" s="131">
        <v>61447</v>
      </c>
      <c r="U69" s="131">
        <v>61447</v>
      </c>
      <c r="V69" s="131">
        <v>61447</v>
      </c>
      <c r="W69" s="131">
        <v>61447</v>
      </c>
      <c r="X69" s="131">
        <v>61448</v>
      </c>
      <c r="Y69" s="131">
        <v>61448</v>
      </c>
      <c r="Z69" s="131">
        <v>61448</v>
      </c>
      <c r="AA69" s="131">
        <v>61448</v>
      </c>
      <c r="AB69" s="124">
        <f t="shared" si="43"/>
        <v>61447</v>
      </c>
      <c r="AC69" s="124">
        <f t="shared" si="44"/>
        <v>61448</v>
      </c>
      <c r="AD69" s="125">
        <f t="shared" si="45"/>
        <v>61447.4</v>
      </c>
      <c r="AE69" s="124">
        <f t="shared" si="46"/>
        <v>1</v>
      </c>
      <c r="AF69" s="131">
        <v>61446</v>
      </c>
      <c r="AG69" s="131">
        <v>61446</v>
      </c>
      <c r="AH69" s="131">
        <v>61446</v>
      </c>
      <c r="AI69" s="131">
        <v>61447</v>
      </c>
      <c r="AJ69" s="131">
        <v>61447</v>
      </c>
      <c r="AK69" s="131">
        <v>61447</v>
      </c>
      <c r="AL69" s="131">
        <v>61447</v>
      </c>
      <c r="AM69" s="131">
        <v>61447</v>
      </c>
      <c r="AN69" s="131">
        <v>61447</v>
      </c>
      <c r="AO69" s="131">
        <v>61447</v>
      </c>
      <c r="AP69" s="124">
        <f t="shared" si="47"/>
        <v>61446</v>
      </c>
      <c r="AQ69" s="124">
        <f t="shared" si="48"/>
        <v>61447</v>
      </c>
      <c r="AR69" s="125">
        <f t="shared" si="49"/>
        <v>61446.7</v>
      </c>
      <c r="AS69" s="124">
        <f t="shared" si="50"/>
        <v>1</v>
      </c>
    </row>
    <row r="70" spans="2:45" x14ac:dyDescent="0.25">
      <c r="B70" s="201" t="s">
        <v>437</v>
      </c>
      <c r="C70" s="201">
        <v>76657</v>
      </c>
      <c r="D70" s="131">
        <v>76644</v>
      </c>
      <c r="E70" s="131">
        <v>76644</v>
      </c>
      <c r="F70" s="131">
        <v>76644</v>
      </c>
      <c r="G70" s="131">
        <v>76644</v>
      </c>
      <c r="H70" s="131">
        <v>76644</v>
      </c>
      <c r="I70" s="131">
        <v>76644</v>
      </c>
      <c r="J70" s="131">
        <v>76644</v>
      </c>
      <c r="K70" s="131">
        <v>76644</v>
      </c>
      <c r="L70" s="131">
        <v>76643</v>
      </c>
      <c r="M70" s="131">
        <v>76645</v>
      </c>
      <c r="N70" s="124">
        <f t="shared" si="39"/>
        <v>76643</v>
      </c>
      <c r="O70" s="124">
        <f t="shared" si="40"/>
        <v>76645</v>
      </c>
      <c r="P70" s="125">
        <f t="shared" si="41"/>
        <v>76644</v>
      </c>
      <c r="Q70" s="124">
        <f t="shared" si="42"/>
        <v>2</v>
      </c>
      <c r="R70" s="131">
        <v>76643</v>
      </c>
      <c r="S70" s="131">
        <v>76643</v>
      </c>
      <c r="T70" s="131">
        <v>76643</v>
      </c>
      <c r="U70" s="131">
        <v>76643</v>
      </c>
      <c r="V70" s="131">
        <v>76643</v>
      </c>
      <c r="W70" s="131">
        <v>76643</v>
      </c>
      <c r="X70" s="131">
        <v>76643</v>
      </c>
      <c r="Y70" s="131">
        <v>76643</v>
      </c>
      <c r="Z70" s="131">
        <v>76643</v>
      </c>
      <c r="AA70" s="131">
        <v>76642</v>
      </c>
      <c r="AB70" s="124">
        <f t="shared" si="43"/>
        <v>76642</v>
      </c>
      <c r="AC70" s="124">
        <f t="shared" si="44"/>
        <v>76643</v>
      </c>
      <c r="AD70" s="125">
        <f t="shared" si="45"/>
        <v>76642.899999999994</v>
      </c>
      <c r="AE70" s="124">
        <f t="shared" si="46"/>
        <v>1</v>
      </c>
      <c r="AF70" s="131">
        <v>76643</v>
      </c>
      <c r="AG70" s="131">
        <v>76643</v>
      </c>
      <c r="AH70" s="131">
        <v>76643</v>
      </c>
      <c r="AI70" s="131">
        <v>76643</v>
      </c>
      <c r="AJ70" s="131">
        <v>76643</v>
      </c>
      <c r="AK70" s="131">
        <v>76643</v>
      </c>
      <c r="AL70" s="131">
        <v>76643</v>
      </c>
      <c r="AM70" s="131">
        <v>76643</v>
      </c>
      <c r="AN70" s="131">
        <v>76643</v>
      </c>
      <c r="AO70" s="131">
        <v>76644</v>
      </c>
      <c r="AP70" s="124">
        <f t="shared" si="47"/>
        <v>76643</v>
      </c>
      <c r="AQ70" s="124">
        <f t="shared" si="48"/>
        <v>76644</v>
      </c>
      <c r="AR70" s="125">
        <f t="shared" si="49"/>
        <v>76643.100000000006</v>
      </c>
      <c r="AS70" s="124">
        <f t="shared" si="50"/>
        <v>1</v>
      </c>
    </row>
    <row r="71" spans="2:45" x14ac:dyDescent="0.25">
      <c r="B71" s="201"/>
      <c r="C71" s="201"/>
      <c r="D71" s="131">
        <v>76643</v>
      </c>
      <c r="E71" s="131">
        <v>76643</v>
      </c>
      <c r="F71" s="131">
        <v>76643</v>
      </c>
      <c r="G71" s="131">
        <v>76643</v>
      </c>
      <c r="H71" s="131">
        <v>76643</v>
      </c>
      <c r="I71" s="131">
        <v>76643</v>
      </c>
      <c r="J71" s="131">
        <v>76643</v>
      </c>
      <c r="K71" s="131">
        <v>76643</v>
      </c>
      <c r="L71" s="131">
        <v>76643</v>
      </c>
      <c r="M71" s="131">
        <v>76643</v>
      </c>
      <c r="N71" s="124">
        <f t="shared" si="39"/>
        <v>76643</v>
      </c>
      <c r="O71" s="124">
        <f t="shared" si="40"/>
        <v>76643</v>
      </c>
      <c r="P71" s="125">
        <f t="shared" si="41"/>
        <v>76643</v>
      </c>
      <c r="Q71" s="124">
        <f t="shared" si="42"/>
        <v>0</v>
      </c>
      <c r="R71" s="131">
        <v>76643</v>
      </c>
      <c r="S71" s="131">
        <v>76643</v>
      </c>
      <c r="T71" s="131">
        <v>76643</v>
      </c>
      <c r="U71" s="131">
        <v>76643</v>
      </c>
      <c r="V71" s="131">
        <v>76643</v>
      </c>
      <c r="W71" s="131">
        <v>76643</v>
      </c>
      <c r="X71" s="131">
        <v>76643</v>
      </c>
      <c r="Y71" s="131">
        <v>76643</v>
      </c>
      <c r="Z71" s="131">
        <v>76643</v>
      </c>
      <c r="AA71" s="131">
        <v>76643</v>
      </c>
      <c r="AB71" s="124">
        <f t="shared" si="43"/>
        <v>76643</v>
      </c>
      <c r="AC71" s="124">
        <f t="shared" si="44"/>
        <v>76643</v>
      </c>
      <c r="AD71" s="125">
        <f t="shared" si="45"/>
        <v>76643</v>
      </c>
      <c r="AE71" s="124">
        <f t="shared" si="46"/>
        <v>0</v>
      </c>
      <c r="AF71" s="131">
        <v>76644</v>
      </c>
      <c r="AG71" s="131">
        <v>76644</v>
      </c>
      <c r="AH71" s="131">
        <v>76644</v>
      </c>
      <c r="AI71" s="131">
        <v>76644</v>
      </c>
      <c r="AJ71" s="131">
        <v>76644</v>
      </c>
      <c r="AK71" s="131">
        <v>76644</v>
      </c>
      <c r="AL71" s="131">
        <v>76644</v>
      </c>
      <c r="AM71" s="131">
        <v>76644</v>
      </c>
      <c r="AN71" s="131">
        <v>76644</v>
      </c>
      <c r="AO71" s="131">
        <v>76643</v>
      </c>
      <c r="AP71" s="124">
        <f t="shared" si="47"/>
        <v>76643</v>
      </c>
      <c r="AQ71" s="124">
        <f t="shared" si="48"/>
        <v>76644</v>
      </c>
      <c r="AR71" s="125">
        <f t="shared" si="49"/>
        <v>76643.899999999994</v>
      </c>
      <c r="AS71" s="124">
        <f t="shared" si="50"/>
        <v>1</v>
      </c>
    </row>
    <row r="72" spans="2:45" x14ac:dyDescent="0.25">
      <c r="B72" s="201"/>
      <c r="C72" s="201"/>
      <c r="D72" s="131">
        <v>76643</v>
      </c>
      <c r="E72" s="131">
        <v>76643</v>
      </c>
      <c r="F72" s="131">
        <v>76643</v>
      </c>
      <c r="G72" s="131">
        <v>76643</v>
      </c>
      <c r="H72" s="131">
        <v>76643</v>
      </c>
      <c r="I72" s="131">
        <v>76643</v>
      </c>
      <c r="J72" s="131">
        <v>76643</v>
      </c>
      <c r="K72" s="131">
        <v>76644</v>
      </c>
      <c r="L72" s="131">
        <v>76644</v>
      </c>
      <c r="M72" s="131">
        <v>76642</v>
      </c>
      <c r="N72" s="124">
        <f t="shared" si="39"/>
        <v>76642</v>
      </c>
      <c r="O72" s="124">
        <f t="shared" si="40"/>
        <v>76644</v>
      </c>
      <c r="P72" s="125">
        <f t="shared" si="41"/>
        <v>76643.100000000006</v>
      </c>
      <c r="Q72" s="124">
        <f t="shared" si="42"/>
        <v>2</v>
      </c>
      <c r="R72" s="131">
        <v>76643</v>
      </c>
      <c r="S72" s="131">
        <v>76643</v>
      </c>
      <c r="T72" s="131">
        <v>76643</v>
      </c>
      <c r="U72" s="131">
        <v>76643</v>
      </c>
      <c r="V72" s="131">
        <v>76643</v>
      </c>
      <c r="W72" s="131">
        <v>76643</v>
      </c>
      <c r="X72" s="131">
        <v>76643</v>
      </c>
      <c r="Y72" s="131">
        <v>76643</v>
      </c>
      <c r="Z72" s="131">
        <v>76643</v>
      </c>
      <c r="AA72" s="131">
        <v>76643</v>
      </c>
      <c r="AB72" s="124">
        <f t="shared" si="43"/>
        <v>76643</v>
      </c>
      <c r="AC72" s="124">
        <f t="shared" si="44"/>
        <v>76643</v>
      </c>
      <c r="AD72" s="125">
        <f t="shared" si="45"/>
        <v>76643</v>
      </c>
      <c r="AE72" s="124">
        <f t="shared" si="46"/>
        <v>0</v>
      </c>
      <c r="AF72" s="131">
        <v>76644</v>
      </c>
      <c r="AG72" s="131">
        <v>76644</v>
      </c>
      <c r="AH72" s="131">
        <v>76644</v>
      </c>
      <c r="AI72" s="131">
        <v>76645</v>
      </c>
      <c r="AJ72" s="131">
        <v>76645</v>
      </c>
      <c r="AK72" s="131">
        <v>76645</v>
      </c>
      <c r="AL72" s="131">
        <v>76645</v>
      </c>
      <c r="AM72" s="131">
        <v>76645</v>
      </c>
      <c r="AN72" s="131">
        <v>76645</v>
      </c>
      <c r="AO72" s="131">
        <v>76646</v>
      </c>
      <c r="AP72" s="124">
        <f t="shared" si="47"/>
        <v>76644</v>
      </c>
      <c r="AQ72" s="124">
        <f t="shared" si="48"/>
        <v>76646</v>
      </c>
      <c r="AR72" s="125">
        <f t="shared" si="49"/>
        <v>76644.800000000003</v>
      </c>
      <c r="AS72" s="124">
        <f t="shared" si="50"/>
        <v>2</v>
      </c>
    </row>
    <row r="73" spans="2:45" x14ac:dyDescent="0.25">
      <c r="B73" s="201"/>
      <c r="C73" s="201"/>
      <c r="D73" s="131">
        <v>76643</v>
      </c>
      <c r="E73" s="131">
        <v>76643</v>
      </c>
      <c r="F73" s="131">
        <v>76643</v>
      </c>
      <c r="G73" s="131">
        <v>76643</v>
      </c>
      <c r="H73" s="131">
        <v>76643</v>
      </c>
      <c r="I73" s="131">
        <v>76644</v>
      </c>
      <c r="J73" s="131">
        <v>76644</v>
      </c>
      <c r="K73" s="131">
        <v>76644</v>
      </c>
      <c r="L73" s="131">
        <v>76644</v>
      </c>
      <c r="M73" s="131">
        <v>76644</v>
      </c>
      <c r="N73" s="124">
        <f t="shared" si="39"/>
        <v>76643</v>
      </c>
      <c r="O73" s="124">
        <f t="shared" si="40"/>
        <v>76644</v>
      </c>
      <c r="P73" s="125">
        <f t="shared" si="41"/>
        <v>76643.5</v>
      </c>
      <c r="Q73" s="124">
        <f t="shared" si="42"/>
        <v>1</v>
      </c>
      <c r="R73" s="131">
        <v>76643</v>
      </c>
      <c r="S73" s="131">
        <v>76643</v>
      </c>
      <c r="T73" s="131">
        <v>76643</v>
      </c>
      <c r="U73" s="131">
        <v>76643</v>
      </c>
      <c r="V73" s="131">
        <v>76643</v>
      </c>
      <c r="W73" s="131">
        <v>76643</v>
      </c>
      <c r="X73" s="131">
        <v>76643</v>
      </c>
      <c r="Y73" s="131">
        <v>76643</v>
      </c>
      <c r="Z73" s="131">
        <v>76643</v>
      </c>
      <c r="AA73" s="131">
        <v>76643</v>
      </c>
      <c r="AB73" s="124">
        <f t="shared" si="43"/>
        <v>76643</v>
      </c>
      <c r="AC73" s="124">
        <f t="shared" si="44"/>
        <v>76643</v>
      </c>
      <c r="AD73" s="125">
        <f t="shared" si="45"/>
        <v>76643</v>
      </c>
      <c r="AE73" s="124">
        <f t="shared" si="46"/>
        <v>0</v>
      </c>
      <c r="AF73" s="131">
        <v>76646</v>
      </c>
      <c r="AG73" s="131">
        <v>76646</v>
      </c>
      <c r="AH73" s="131">
        <v>76646</v>
      </c>
      <c r="AI73" s="131">
        <v>76646</v>
      </c>
      <c r="AJ73" s="131">
        <v>76646</v>
      </c>
      <c r="AK73" s="131">
        <v>76646</v>
      </c>
      <c r="AL73" s="131">
        <v>76646</v>
      </c>
      <c r="AM73" s="131">
        <v>76646</v>
      </c>
      <c r="AN73" s="131">
        <v>76646</v>
      </c>
      <c r="AO73" s="131">
        <v>76646</v>
      </c>
      <c r="AP73" s="124">
        <f t="shared" si="47"/>
        <v>76646</v>
      </c>
      <c r="AQ73" s="124">
        <f t="shared" si="48"/>
        <v>76646</v>
      </c>
      <c r="AR73" s="125">
        <f t="shared" si="49"/>
        <v>76646</v>
      </c>
      <c r="AS73" s="124">
        <f t="shared" si="50"/>
        <v>0</v>
      </c>
    </row>
    <row r="74" spans="2:45" x14ac:dyDescent="0.25">
      <c r="B74" s="201"/>
      <c r="C74" s="201"/>
      <c r="D74" s="131">
        <v>76645</v>
      </c>
      <c r="E74" s="131">
        <v>76645</v>
      </c>
      <c r="F74" s="131">
        <v>76646</v>
      </c>
      <c r="G74" s="131">
        <v>76646</v>
      </c>
      <c r="H74" s="131">
        <v>76646</v>
      </c>
      <c r="I74" s="131">
        <v>76646</v>
      </c>
      <c r="J74" s="131">
        <v>76646</v>
      </c>
      <c r="K74" s="131">
        <v>76646</v>
      </c>
      <c r="L74" s="131">
        <v>76646</v>
      </c>
      <c r="M74" s="131">
        <v>76647</v>
      </c>
      <c r="N74" s="124">
        <f t="shared" si="39"/>
        <v>76645</v>
      </c>
      <c r="O74" s="124">
        <f t="shared" si="40"/>
        <v>76647</v>
      </c>
      <c r="P74" s="125">
        <f t="shared" si="41"/>
        <v>76645.899999999994</v>
      </c>
      <c r="Q74" s="124">
        <f t="shared" si="42"/>
        <v>2</v>
      </c>
      <c r="R74" s="131">
        <v>76646</v>
      </c>
      <c r="S74" s="131">
        <v>76646</v>
      </c>
      <c r="T74" s="131">
        <v>76646</v>
      </c>
      <c r="U74" s="131">
        <v>76646</v>
      </c>
      <c r="V74" s="131">
        <v>76646</v>
      </c>
      <c r="W74" s="131">
        <v>76646</v>
      </c>
      <c r="X74" s="131">
        <v>76646</v>
      </c>
      <c r="Y74" s="131">
        <v>76646</v>
      </c>
      <c r="Z74" s="131">
        <v>76646</v>
      </c>
      <c r="AA74" s="131">
        <v>76646</v>
      </c>
      <c r="AB74" s="124">
        <f t="shared" si="43"/>
        <v>76646</v>
      </c>
      <c r="AC74" s="124">
        <f t="shared" si="44"/>
        <v>76646</v>
      </c>
      <c r="AD74" s="125">
        <f t="shared" si="45"/>
        <v>76646</v>
      </c>
      <c r="AE74" s="124">
        <f t="shared" si="46"/>
        <v>0</v>
      </c>
      <c r="AF74" s="131">
        <v>76646</v>
      </c>
      <c r="AG74" s="131">
        <v>76646</v>
      </c>
      <c r="AH74" s="131">
        <v>76646</v>
      </c>
      <c r="AI74" s="131">
        <v>76646</v>
      </c>
      <c r="AJ74" s="131">
        <v>76646</v>
      </c>
      <c r="AK74" s="131">
        <v>76646</v>
      </c>
      <c r="AL74" s="131">
        <v>76646</v>
      </c>
      <c r="AM74" s="131">
        <v>76646</v>
      </c>
      <c r="AN74" s="131">
        <v>76646</v>
      </c>
      <c r="AO74" s="131">
        <v>76646</v>
      </c>
      <c r="AP74" s="124">
        <f t="shared" si="47"/>
        <v>76646</v>
      </c>
      <c r="AQ74" s="124">
        <f t="shared" si="48"/>
        <v>76646</v>
      </c>
      <c r="AR74" s="125">
        <f t="shared" si="49"/>
        <v>76646</v>
      </c>
      <c r="AS74" s="124">
        <f t="shared" si="50"/>
        <v>0</v>
      </c>
    </row>
    <row r="75" spans="2:45" x14ac:dyDescent="0.25">
      <c r="B75" s="201" t="s">
        <v>438</v>
      </c>
      <c r="C75" s="201">
        <v>92123</v>
      </c>
      <c r="D75" s="131">
        <v>92148</v>
      </c>
      <c r="E75" s="131">
        <v>92148</v>
      </c>
      <c r="F75" s="131">
        <v>92148</v>
      </c>
      <c r="G75" s="131">
        <v>92148</v>
      </c>
      <c r="H75" s="131">
        <v>92148</v>
      </c>
      <c r="I75" s="131">
        <v>92148</v>
      </c>
      <c r="J75" s="131">
        <v>92149</v>
      </c>
      <c r="K75" s="131">
        <v>92149</v>
      </c>
      <c r="L75" s="131">
        <v>92149</v>
      </c>
      <c r="M75" s="131">
        <v>92149</v>
      </c>
      <c r="N75" s="124">
        <f t="shared" si="39"/>
        <v>92148</v>
      </c>
      <c r="O75" s="124">
        <f t="shared" si="40"/>
        <v>92149</v>
      </c>
      <c r="P75" s="125">
        <f t="shared" si="41"/>
        <v>92148.4</v>
      </c>
      <c r="Q75" s="124">
        <f t="shared" si="42"/>
        <v>1</v>
      </c>
      <c r="R75" s="131">
        <v>92148</v>
      </c>
      <c r="S75" s="131">
        <v>92148</v>
      </c>
      <c r="T75" s="131">
        <v>92148</v>
      </c>
      <c r="U75" s="131">
        <v>92148</v>
      </c>
      <c r="V75" s="131">
        <v>92148</v>
      </c>
      <c r="W75" s="131">
        <v>92148</v>
      </c>
      <c r="X75" s="131">
        <v>92148</v>
      </c>
      <c r="Y75" s="131">
        <v>92148</v>
      </c>
      <c r="Z75" s="131">
        <v>92148</v>
      </c>
      <c r="AA75" s="131">
        <v>92149</v>
      </c>
      <c r="AB75" s="124">
        <f t="shared" si="43"/>
        <v>92148</v>
      </c>
      <c r="AC75" s="124">
        <f t="shared" si="44"/>
        <v>92149</v>
      </c>
      <c r="AD75" s="125">
        <f t="shared" si="45"/>
        <v>92148.1</v>
      </c>
      <c r="AE75" s="124">
        <f t="shared" si="46"/>
        <v>1</v>
      </c>
      <c r="AF75" s="131">
        <v>92147</v>
      </c>
      <c r="AG75" s="131">
        <v>92147</v>
      </c>
      <c r="AH75" s="131">
        <v>92148</v>
      </c>
      <c r="AI75" s="131">
        <v>92148</v>
      </c>
      <c r="AJ75" s="131">
        <v>92148</v>
      </c>
      <c r="AK75" s="131">
        <v>92148</v>
      </c>
      <c r="AL75" s="131">
        <v>92148</v>
      </c>
      <c r="AM75" s="131">
        <v>92148</v>
      </c>
      <c r="AN75" s="131">
        <v>92148</v>
      </c>
      <c r="AO75" s="131">
        <v>92148</v>
      </c>
      <c r="AP75" s="124">
        <f t="shared" si="47"/>
        <v>92147</v>
      </c>
      <c r="AQ75" s="124">
        <f t="shared" si="48"/>
        <v>92148</v>
      </c>
      <c r="AR75" s="125">
        <f t="shared" si="49"/>
        <v>92147.8</v>
      </c>
      <c r="AS75" s="124">
        <f t="shared" si="50"/>
        <v>1</v>
      </c>
    </row>
    <row r="76" spans="2:45" x14ac:dyDescent="0.25">
      <c r="B76" s="201"/>
      <c r="C76" s="201"/>
      <c r="D76" s="131">
        <v>92146</v>
      </c>
      <c r="E76" s="131">
        <v>92146</v>
      </c>
      <c r="F76" s="131">
        <v>92146</v>
      </c>
      <c r="G76" s="131">
        <v>92147</v>
      </c>
      <c r="H76" s="131">
        <v>92147</v>
      </c>
      <c r="I76" s="131">
        <v>92147</v>
      </c>
      <c r="J76" s="131">
        <v>92148</v>
      </c>
      <c r="K76" s="131">
        <v>92148</v>
      </c>
      <c r="L76" s="131">
        <v>92148</v>
      </c>
      <c r="M76" s="131">
        <v>92148</v>
      </c>
      <c r="N76" s="124">
        <f t="shared" si="39"/>
        <v>92146</v>
      </c>
      <c r="O76" s="124">
        <f t="shared" si="40"/>
        <v>92148</v>
      </c>
      <c r="P76" s="125">
        <f t="shared" si="41"/>
        <v>92147.1</v>
      </c>
      <c r="Q76" s="124">
        <f t="shared" si="42"/>
        <v>2</v>
      </c>
      <c r="R76" s="131">
        <v>92146</v>
      </c>
      <c r="S76" s="131">
        <v>92147</v>
      </c>
      <c r="T76" s="131">
        <v>92147</v>
      </c>
      <c r="U76" s="131">
        <v>92147</v>
      </c>
      <c r="V76" s="131">
        <v>92147</v>
      </c>
      <c r="W76" s="131">
        <v>92147</v>
      </c>
      <c r="X76" s="131">
        <v>92147</v>
      </c>
      <c r="Y76" s="131">
        <v>92148</v>
      </c>
      <c r="Z76" s="131">
        <v>92148</v>
      </c>
      <c r="AA76" s="131">
        <v>92148</v>
      </c>
      <c r="AB76" s="124">
        <f t="shared" si="43"/>
        <v>92146</v>
      </c>
      <c r="AC76" s="124">
        <f t="shared" si="44"/>
        <v>92148</v>
      </c>
      <c r="AD76" s="125">
        <f t="shared" si="45"/>
        <v>92147.199999999997</v>
      </c>
      <c r="AE76" s="124">
        <f t="shared" si="46"/>
        <v>2</v>
      </c>
      <c r="AF76" s="131">
        <v>92146</v>
      </c>
      <c r="AG76" s="131">
        <v>92146</v>
      </c>
      <c r="AH76" s="131">
        <v>92146</v>
      </c>
      <c r="AI76" s="131">
        <v>92147</v>
      </c>
      <c r="AJ76" s="131">
        <v>92147</v>
      </c>
      <c r="AK76" s="131">
        <v>92147</v>
      </c>
      <c r="AL76" s="131">
        <v>92147</v>
      </c>
      <c r="AM76" s="131">
        <v>92147</v>
      </c>
      <c r="AN76" s="131">
        <v>92148</v>
      </c>
      <c r="AO76" s="131">
        <v>92148</v>
      </c>
      <c r="AP76" s="124">
        <f t="shared" si="47"/>
        <v>92146</v>
      </c>
      <c r="AQ76" s="124">
        <f t="shared" si="48"/>
        <v>92148</v>
      </c>
      <c r="AR76" s="125">
        <f t="shared" si="49"/>
        <v>92146.9</v>
      </c>
      <c r="AS76" s="124">
        <f t="shared" si="50"/>
        <v>2</v>
      </c>
    </row>
    <row r="77" spans="2:45" x14ac:dyDescent="0.25">
      <c r="B77" s="201"/>
      <c r="C77" s="201"/>
      <c r="D77" s="131">
        <v>92147</v>
      </c>
      <c r="E77" s="131">
        <v>92147</v>
      </c>
      <c r="F77" s="131">
        <v>92147</v>
      </c>
      <c r="G77" s="131">
        <v>92147</v>
      </c>
      <c r="H77" s="131">
        <v>92148</v>
      </c>
      <c r="I77" s="131">
        <v>92148</v>
      </c>
      <c r="J77" s="131">
        <v>92148</v>
      </c>
      <c r="K77" s="131">
        <v>92148</v>
      </c>
      <c r="L77" s="131">
        <v>92148</v>
      </c>
      <c r="M77" s="131">
        <v>92149</v>
      </c>
      <c r="N77" s="124">
        <f t="shared" si="39"/>
        <v>92147</v>
      </c>
      <c r="O77" s="124">
        <f t="shared" si="40"/>
        <v>92149</v>
      </c>
      <c r="P77" s="125">
        <f t="shared" si="41"/>
        <v>92147.7</v>
      </c>
      <c r="Q77" s="124">
        <f t="shared" si="42"/>
        <v>2</v>
      </c>
      <c r="R77" s="131">
        <v>92147</v>
      </c>
      <c r="S77" s="131">
        <v>92147</v>
      </c>
      <c r="T77" s="131">
        <v>92147</v>
      </c>
      <c r="U77" s="131">
        <v>92147</v>
      </c>
      <c r="V77" s="131">
        <v>92147</v>
      </c>
      <c r="W77" s="131">
        <v>92147</v>
      </c>
      <c r="X77" s="131">
        <v>92147</v>
      </c>
      <c r="Y77" s="131">
        <v>92147</v>
      </c>
      <c r="Z77" s="131">
        <v>92147</v>
      </c>
      <c r="AA77" s="131">
        <v>92147</v>
      </c>
      <c r="AB77" s="124">
        <f t="shared" si="43"/>
        <v>92147</v>
      </c>
      <c r="AC77" s="124">
        <f t="shared" si="44"/>
        <v>92147</v>
      </c>
      <c r="AD77" s="125">
        <f t="shared" si="45"/>
        <v>92147</v>
      </c>
      <c r="AE77" s="124">
        <f t="shared" si="46"/>
        <v>0</v>
      </c>
      <c r="AF77" s="131">
        <v>92147</v>
      </c>
      <c r="AG77" s="131">
        <v>92147</v>
      </c>
      <c r="AH77" s="131">
        <v>92147</v>
      </c>
      <c r="AI77" s="131">
        <v>92147</v>
      </c>
      <c r="AJ77" s="131">
        <v>92147</v>
      </c>
      <c r="AK77" s="131">
        <v>92147</v>
      </c>
      <c r="AL77" s="131">
        <v>92147</v>
      </c>
      <c r="AM77" s="131">
        <v>92147</v>
      </c>
      <c r="AN77" s="131">
        <v>92147</v>
      </c>
      <c r="AO77" s="131">
        <v>92148</v>
      </c>
      <c r="AP77" s="124">
        <f t="shared" si="47"/>
        <v>92147</v>
      </c>
      <c r="AQ77" s="124">
        <f t="shared" si="48"/>
        <v>92148</v>
      </c>
      <c r="AR77" s="125">
        <f t="shared" si="49"/>
        <v>92147.1</v>
      </c>
      <c r="AS77" s="124">
        <f t="shared" si="50"/>
        <v>1</v>
      </c>
    </row>
    <row r="78" spans="2:45" x14ac:dyDescent="0.25">
      <c r="B78" s="201"/>
      <c r="C78" s="201"/>
      <c r="D78" s="131">
        <v>92146</v>
      </c>
      <c r="E78" s="131">
        <v>92147</v>
      </c>
      <c r="F78" s="131">
        <v>92147</v>
      </c>
      <c r="G78" s="131">
        <v>92147</v>
      </c>
      <c r="H78" s="131">
        <v>92148</v>
      </c>
      <c r="I78" s="131">
        <v>92148</v>
      </c>
      <c r="J78" s="131">
        <v>92148</v>
      </c>
      <c r="K78" s="131">
        <v>92148</v>
      </c>
      <c r="L78" s="131">
        <v>92148</v>
      </c>
      <c r="M78" s="131">
        <v>92149</v>
      </c>
      <c r="N78" s="124">
        <f t="shared" si="39"/>
        <v>92146</v>
      </c>
      <c r="O78" s="124">
        <f t="shared" si="40"/>
        <v>92149</v>
      </c>
      <c r="P78" s="125">
        <f t="shared" si="41"/>
        <v>92147.6</v>
      </c>
      <c r="Q78" s="124">
        <f t="shared" si="42"/>
        <v>3</v>
      </c>
      <c r="R78" s="131">
        <v>92147</v>
      </c>
      <c r="S78" s="131">
        <v>92147</v>
      </c>
      <c r="T78" s="131">
        <v>92147</v>
      </c>
      <c r="U78" s="131">
        <v>92147</v>
      </c>
      <c r="V78" s="131">
        <v>92147</v>
      </c>
      <c r="W78" s="131">
        <v>92147</v>
      </c>
      <c r="X78" s="131">
        <v>92147</v>
      </c>
      <c r="Y78" s="131">
        <v>92147</v>
      </c>
      <c r="Z78" s="131">
        <v>92147</v>
      </c>
      <c r="AA78" s="131">
        <v>92147</v>
      </c>
      <c r="AB78" s="124">
        <f t="shared" si="43"/>
        <v>92147</v>
      </c>
      <c r="AC78" s="124">
        <f t="shared" si="44"/>
        <v>92147</v>
      </c>
      <c r="AD78" s="125">
        <f t="shared" si="45"/>
        <v>92147</v>
      </c>
      <c r="AE78" s="124">
        <f t="shared" si="46"/>
        <v>0</v>
      </c>
      <c r="AF78" s="131">
        <v>92147</v>
      </c>
      <c r="AG78" s="131">
        <v>92147</v>
      </c>
      <c r="AH78" s="131">
        <v>92148</v>
      </c>
      <c r="AI78" s="131">
        <v>92148</v>
      </c>
      <c r="AJ78" s="131">
        <v>92148</v>
      </c>
      <c r="AK78" s="131">
        <v>92148</v>
      </c>
      <c r="AL78" s="131">
        <v>92148</v>
      </c>
      <c r="AM78" s="131">
        <v>92148</v>
      </c>
      <c r="AN78" s="131">
        <v>92149</v>
      </c>
      <c r="AO78" s="131">
        <v>92149</v>
      </c>
      <c r="AP78" s="124">
        <f t="shared" si="47"/>
        <v>92147</v>
      </c>
      <c r="AQ78" s="124">
        <f t="shared" si="48"/>
        <v>92149</v>
      </c>
      <c r="AR78" s="125">
        <f t="shared" si="49"/>
        <v>92148</v>
      </c>
      <c r="AS78" s="124">
        <f t="shared" si="50"/>
        <v>2</v>
      </c>
    </row>
    <row r="79" spans="2:45" x14ac:dyDescent="0.25">
      <c r="B79" s="201"/>
      <c r="C79" s="201"/>
      <c r="D79" s="131">
        <v>92148</v>
      </c>
      <c r="E79" s="131">
        <v>92148</v>
      </c>
      <c r="F79" s="131">
        <v>92148</v>
      </c>
      <c r="G79" s="131">
        <v>92148</v>
      </c>
      <c r="H79" s="131">
        <v>92148</v>
      </c>
      <c r="I79" s="131">
        <v>92148</v>
      </c>
      <c r="J79" s="131">
        <v>92149</v>
      </c>
      <c r="K79" s="131">
        <v>92149</v>
      </c>
      <c r="L79" s="131">
        <v>92149</v>
      </c>
      <c r="M79" s="131">
        <v>92149</v>
      </c>
      <c r="N79" s="124">
        <f t="shared" si="39"/>
        <v>92148</v>
      </c>
      <c r="O79" s="124">
        <f t="shared" si="40"/>
        <v>92149</v>
      </c>
      <c r="P79" s="125">
        <f t="shared" si="41"/>
        <v>92148.4</v>
      </c>
      <c r="Q79" s="124">
        <f t="shared" si="42"/>
        <v>1</v>
      </c>
      <c r="R79" s="131">
        <v>92148</v>
      </c>
      <c r="S79" s="131">
        <v>92148</v>
      </c>
      <c r="T79" s="131">
        <v>92148</v>
      </c>
      <c r="U79" s="131">
        <v>92148</v>
      </c>
      <c r="V79" s="131">
        <v>92148</v>
      </c>
      <c r="W79" s="131">
        <v>92148</v>
      </c>
      <c r="X79" s="131">
        <v>92148</v>
      </c>
      <c r="Y79" s="131">
        <v>92148</v>
      </c>
      <c r="Z79" s="131">
        <v>92148</v>
      </c>
      <c r="AA79" s="131">
        <v>92148</v>
      </c>
      <c r="AB79" s="124">
        <f t="shared" si="43"/>
        <v>92148</v>
      </c>
      <c r="AC79" s="124">
        <f t="shared" si="44"/>
        <v>92148</v>
      </c>
      <c r="AD79" s="125">
        <f t="shared" si="45"/>
        <v>92148</v>
      </c>
      <c r="AE79" s="124">
        <f t="shared" si="46"/>
        <v>0</v>
      </c>
      <c r="AF79" s="131">
        <v>92148</v>
      </c>
      <c r="AG79" s="131">
        <v>92148</v>
      </c>
      <c r="AH79" s="131">
        <v>92148</v>
      </c>
      <c r="AI79" s="131">
        <v>92148</v>
      </c>
      <c r="AJ79" s="131">
        <v>92148</v>
      </c>
      <c r="AK79" s="131">
        <v>92148</v>
      </c>
      <c r="AL79" s="131">
        <v>92148</v>
      </c>
      <c r="AM79" s="131">
        <v>92148</v>
      </c>
      <c r="AN79" s="131">
        <v>92148</v>
      </c>
      <c r="AO79" s="131">
        <v>92148</v>
      </c>
      <c r="AP79" s="124">
        <f t="shared" si="47"/>
        <v>92148</v>
      </c>
      <c r="AQ79" s="124">
        <f t="shared" si="48"/>
        <v>92148</v>
      </c>
      <c r="AR79" s="125">
        <f t="shared" si="49"/>
        <v>92148</v>
      </c>
      <c r="AS79" s="124">
        <f t="shared" si="50"/>
        <v>0</v>
      </c>
    </row>
    <row r="80" spans="2:45" x14ac:dyDescent="0.25">
      <c r="B80" s="201" t="s">
        <v>439</v>
      </c>
      <c r="C80" s="201">
        <v>107366</v>
      </c>
      <c r="D80" s="131">
        <v>107376</v>
      </c>
      <c r="E80" s="131">
        <v>107376</v>
      </c>
      <c r="F80" s="131">
        <v>107375</v>
      </c>
      <c r="G80" s="131">
        <v>107375</v>
      </c>
      <c r="H80" s="131">
        <v>107376</v>
      </c>
      <c r="I80" s="131">
        <v>107376</v>
      </c>
      <c r="J80" s="131">
        <v>107376</v>
      </c>
      <c r="K80" s="131">
        <v>107375</v>
      </c>
      <c r="L80" s="131">
        <v>107372</v>
      </c>
      <c r="M80" s="131">
        <v>107376</v>
      </c>
      <c r="N80" s="124">
        <f t="shared" si="39"/>
        <v>107372</v>
      </c>
      <c r="O80" s="124">
        <f t="shared" si="40"/>
        <v>107376</v>
      </c>
      <c r="P80" s="125">
        <f t="shared" si="41"/>
        <v>107375.3</v>
      </c>
      <c r="Q80" s="124">
        <f t="shared" si="42"/>
        <v>4</v>
      </c>
      <c r="R80" s="131">
        <v>107377</v>
      </c>
      <c r="S80" s="131">
        <v>107378</v>
      </c>
      <c r="T80" s="131">
        <v>107378</v>
      </c>
      <c r="U80" s="131">
        <v>107378</v>
      </c>
      <c r="V80" s="131">
        <v>107378</v>
      </c>
      <c r="W80" s="131">
        <v>107378</v>
      </c>
      <c r="X80" s="131">
        <v>107378</v>
      </c>
      <c r="Y80" s="131">
        <v>107378</v>
      </c>
      <c r="Z80" s="131">
        <v>107378</v>
      </c>
      <c r="AA80" s="131">
        <v>107379</v>
      </c>
      <c r="AB80" s="124">
        <f t="shared" si="43"/>
        <v>107377</v>
      </c>
      <c r="AC80" s="124">
        <f t="shared" si="44"/>
        <v>107379</v>
      </c>
      <c r="AD80" s="125">
        <f t="shared" si="45"/>
        <v>107378</v>
      </c>
      <c r="AE80" s="124">
        <f t="shared" si="46"/>
        <v>2</v>
      </c>
      <c r="AF80" s="131">
        <v>107377</v>
      </c>
      <c r="AG80" s="131">
        <v>107377</v>
      </c>
      <c r="AH80" s="131">
        <v>107377</v>
      </c>
      <c r="AI80" s="131">
        <v>107377</v>
      </c>
      <c r="AJ80" s="131">
        <v>107377</v>
      </c>
      <c r="AK80" s="131">
        <v>107377</v>
      </c>
      <c r="AL80" s="131">
        <v>107377</v>
      </c>
      <c r="AM80" s="131">
        <v>107377</v>
      </c>
      <c r="AN80" s="131">
        <v>107377</v>
      </c>
      <c r="AO80" s="131">
        <v>107377</v>
      </c>
      <c r="AP80" s="124">
        <f t="shared" si="47"/>
        <v>107377</v>
      </c>
      <c r="AQ80" s="124">
        <f t="shared" si="48"/>
        <v>107377</v>
      </c>
      <c r="AR80" s="125">
        <f t="shared" si="49"/>
        <v>107377</v>
      </c>
      <c r="AS80" s="124">
        <f t="shared" si="50"/>
        <v>0</v>
      </c>
    </row>
    <row r="81" spans="2:45" x14ac:dyDescent="0.25">
      <c r="B81" s="201"/>
      <c r="C81" s="201"/>
      <c r="D81" s="131">
        <v>107377</v>
      </c>
      <c r="E81" s="131">
        <v>107377</v>
      </c>
      <c r="F81" s="131">
        <v>107377</v>
      </c>
      <c r="G81" s="131">
        <v>107377</v>
      </c>
      <c r="H81" s="131">
        <v>107378</v>
      </c>
      <c r="I81" s="131">
        <v>107378</v>
      </c>
      <c r="J81" s="131">
        <v>107378</v>
      </c>
      <c r="K81" s="131">
        <v>107378</v>
      </c>
      <c r="L81" s="131">
        <v>107379</v>
      </c>
      <c r="M81" s="131">
        <v>107379</v>
      </c>
      <c r="N81" s="124">
        <f t="shared" si="39"/>
        <v>107377</v>
      </c>
      <c r="O81" s="124">
        <f t="shared" si="40"/>
        <v>107379</v>
      </c>
      <c r="P81" s="125">
        <f t="shared" si="41"/>
        <v>107377.8</v>
      </c>
      <c r="Q81" s="124">
        <f t="shared" si="42"/>
        <v>2</v>
      </c>
      <c r="R81" s="131">
        <v>107378</v>
      </c>
      <c r="S81" s="131">
        <v>107378</v>
      </c>
      <c r="T81" s="131">
        <v>107378</v>
      </c>
      <c r="U81" s="131">
        <v>107379</v>
      </c>
      <c r="V81" s="131">
        <v>107379</v>
      </c>
      <c r="W81" s="131">
        <v>107379</v>
      </c>
      <c r="X81" s="131">
        <v>107379</v>
      </c>
      <c r="Y81" s="131">
        <v>107379</v>
      </c>
      <c r="Z81" s="131">
        <v>107379</v>
      </c>
      <c r="AA81" s="131">
        <v>107379</v>
      </c>
      <c r="AB81" s="124">
        <f t="shared" si="43"/>
        <v>107378</v>
      </c>
      <c r="AC81" s="124">
        <f t="shared" si="44"/>
        <v>107379</v>
      </c>
      <c r="AD81" s="125">
        <f t="shared" si="45"/>
        <v>107378.7</v>
      </c>
      <c r="AE81" s="124">
        <f t="shared" si="46"/>
        <v>1</v>
      </c>
      <c r="AF81" s="131">
        <v>107375</v>
      </c>
      <c r="AG81" s="131">
        <v>107376</v>
      </c>
      <c r="AH81" s="131">
        <v>107376</v>
      </c>
      <c r="AI81" s="131">
        <v>107376</v>
      </c>
      <c r="AJ81" s="131">
        <v>107376</v>
      </c>
      <c r="AK81" s="131">
        <v>107377</v>
      </c>
      <c r="AL81" s="131">
        <v>107378</v>
      </c>
      <c r="AM81" s="131">
        <v>107378</v>
      </c>
      <c r="AN81" s="131">
        <v>107378</v>
      </c>
      <c r="AO81" s="131">
        <v>107378</v>
      </c>
      <c r="AP81" s="124">
        <f t="shared" si="47"/>
        <v>107375</v>
      </c>
      <c r="AQ81" s="124">
        <f t="shared" si="48"/>
        <v>107378</v>
      </c>
      <c r="AR81" s="125">
        <f t="shared" si="49"/>
        <v>107376.8</v>
      </c>
      <c r="AS81" s="124">
        <f t="shared" si="50"/>
        <v>3</v>
      </c>
    </row>
    <row r="82" spans="2:45" x14ac:dyDescent="0.25">
      <c r="B82" s="201"/>
      <c r="C82" s="201"/>
      <c r="D82" s="131">
        <v>107377</v>
      </c>
      <c r="E82" s="131">
        <v>107377</v>
      </c>
      <c r="F82" s="131">
        <v>107378</v>
      </c>
      <c r="G82" s="131">
        <v>107378</v>
      </c>
      <c r="H82" s="131">
        <v>107378</v>
      </c>
      <c r="I82" s="131">
        <v>107378</v>
      </c>
      <c r="J82" s="131">
        <v>107378</v>
      </c>
      <c r="K82" s="131">
        <v>107378</v>
      </c>
      <c r="L82" s="131">
        <v>107378</v>
      </c>
      <c r="M82" s="131">
        <v>107378</v>
      </c>
      <c r="N82" s="124">
        <f t="shared" si="39"/>
        <v>107377</v>
      </c>
      <c r="O82" s="124">
        <f t="shared" si="40"/>
        <v>107378</v>
      </c>
      <c r="P82" s="125">
        <f t="shared" si="41"/>
        <v>107377.8</v>
      </c>
      <c r="Q82" s="124">
        <f t="shared" si="42"/>
        <v>1</v>
      </c>
      <c r="R82" s="131">
        <v>107378</v>
      </c>
      <c r="S82" s="131">
        <v>107378</v>
      </c>
      <c r="T82" s="131">
        <v>107378</v>
      </c>
      <c r="U82" s="131">
        <v>107378</v>
      </c>
      <c r="V82" s="131">
        <v>107378</v>
      </c>
      <c r="W82" s="131">
        <v>107378</v>
      </c>
      <c r="X82" s="131">
        <v>107378</v>
      </c>
      <c r="Y82" s="131">
        <v>107378</v>
      </c>
      <c r="Z82" s="131">
        <v>107378</v>
      </c>
      <c r="AA82" s="131">
        <v>107378</v>
      </c>
      <c r="AB82" s="124">
        <f t="shared" si="43"/>
        <v>107378</v>
      </c>
      <c r="AC82" s="124">
        <f t="shared" si="44"/>
        <v>107378</v>
      </c>
      <c r="AD82" s="125">
        <f t="shared" si="45"/>
        <v>107378</v>
      </c>
      <c r="AE82" s="124">
        <f t="shared" si="46"/>
        <v>0</v>
      </c>
      <c r="AF82" s="131">
        <v>107375</v>
      </c>
      <c r="AG82" s="131">
        <v>107376</v>
      </c>
      <c r="AH82" s="131">
        <v>107376</v>
      </c>
      <c r="AI82" s="131">
        <v>107376</v>
      </c>
      <c r="AJ82" s="131">
        <v>107377</v>
      </c>
      <c r="AK82" s="131">
        <v>107377</v>
      </c>
      <c r="AL82" s="131">
        <v>107377</v>
      </c>
      <c r="AM82" s="131">
        <v>107377</v>
      </c>
      <c r="AN82" s="131">
        <v>107377</v>
      </c>
      <c r="AO82" s="131">
        <v>107377</v>
      </c>
      <c r="AP82" s="124">
        <f t="shared" si="47"/>
        <v>107375</v>
      </c>
      <c r="AQ82" s="124">
        <f t="shared" si="48"/>
        <v>107377</v>
      </c>
      <c r="AR82" s="125">
        <f t="shared" si="49"/>
        <v>107376.5</v>
      </c>
      <c r="AS82" s="124">
        <f t="shared" si="50"/>
        <v>2</v>
      </c>
    </row>
    <row r="83" spans="2:45" x14ac:dyDescent="0.25">
      <c r="B83" s="201"/>
      <c r="C83" s="201"/>
      <c r="D83" s="131">
        <v>107377</v>
      </c>
      <c r="E83" s="131">
        <v>107377</v>
      </c>
      <c r="F83" s="131">
        <v>107377</v>
      </c>
      <c r="G83" s="131">
        <v>107378</v>
      </c>
      <c r="H83" s="131">
        <v>107378</v>
      </c>
      <c r="I83" s="131">
        <v>107378</v>
      </c>
      <c r="J83" s="131">
        <v>107378</v>
      </c>
      <c r="K83" s="131">
        <v>107378</v>
      </c>
      <c r="L83" s="131">
        <v>107378</v>
      </c>
      <c r="M83" s="131">
        <v>107379</v>
      </c>
      <c r="N83" s="124">
        <f t="shared" si="39"/>
        <v>107377</v>
      </c>
      <c r="O83" s="124">
        <f t="shared" si="40"/>
        <v>107379</v>
      </c>
      <c r="P83" s="125">
        <f t="shared" si="41"/>
        <v>107377.8</v>
      </c>
      <c r="Q83" s="124">
        <f t="shared" si="42"/>
        <v>2</v>
      </c>
      <c r="R83" s="131">
        <v>107376</v>
      </c>
      <c r="S83" s="131">
        <v>107377</v>
      </c>
      <c r="T83" s="131">
        <v>107377</v>
      </c>
      <c r="U83" s="131">
        <v>107377</v>
      </c>
      <c r="V83" s="131">
        <v>107377</v>
      </c>
      <c r="W83" s="131">
        <v>107378</v>
      </c>
      <c r="X83" s="131">
        <v>107378</v>
      </c>
      <c r="Y83" s="131">
        <v>107378</v>
      </c>
      <c r="Z83" s="131">
        <v>107378</v>
      </c>
      <c r="AA83" s="131">
        <v>107378</v>
      </c>
      <c r="AB83" s="124">
        <f t="shared" si="43"/>
        <v>107376</v>
      </c>
      <c r="AC83" s="124">
        <f t="shared" si="44"/>
        <v>107378</v>
      </c>
      <c r="AD83" s="125">
        <f t="shared" si="45"/>
        <v>107377.4</v>
      </c>
      <c r="AE83" s="124">
        <f t="shared" si="46"/>
        <v>2</v>
      </c>
      <c r="AF83" s="131">
        <v>107376</v>
      </c>
      <c r="AG83" s="131">
        <v>107376</v>
      </c>
      <c r="AH83" s="131">
        <v>107376</v>
      </c>
      <c r="AI83" s="131">
        <v>107376</v>
      </c>
      <c r="AJ83" s="131">
        <v>107376</v>
      </c>
      <c r="AK83" s="131">
        <v>107376</v>
      </c>
      <c r="AL83" s="131">
        <v>107376</v>
      </c>
      <c r="AM83" s="131">
        <v>107376</v>
      </c>
      <c r="AN83" s="131">
        <v>107377</v>
      </c>
      <c r="AO83" s="131">
        <v>107378</v>
      </c>
      <c r="AP83" s="124">
        <f t="shared" si="47"/>
        <v>107376</v>
      </c>
      <c r="AQ83" s="124">
        <f t="shared" si="48"/>
        <v>107378</v>
      </c>
      <c r="AR83" s="125">
        <f t="shared" si="49"/>
        <v>107376.3</v>
      </c>
      <c r="AS83" s="124">
        <f t="shared" si="50"/>
        <v>2</v>
      </c>
    </row>
    <row r="84" spans="2:45" x14ac:dyDescent="0.25">
      <c r="B84" s="201"/>
      <c r="C84" s="201"/>
      <c r="D84" s="131">
        <v>107375</v>
      </c>
      <c r="E84" s="131">
        <v>107376</v>
      </c>
      <c r="F84" s="131">
        <v>107376</v>
      </c>
      <c r="G84" s="131">
        <v>107377</v>
      </c>
      <c r="H84" s="131">
        <v>107377</v>
      </c>
      <c r="I84" s="131">
        <v>107377</v>
      </c>
      <c r="J84" s="131">
        <v>107377</v>
      </c>
      <c r="K84" s="131">
        <v>107378</v>
      </c>
      <c r="L84" s="131">
        <v>107378</v>
      </c>
      <c r="M84" s="131">
        <v>107378</v>
      </c>
      <c r="N84" s="124">
        <f t="shared" si="39"/>
        <v>107375</v>
      </c>
      <c r="O84" s="124">
        <f t="shared" si="40"/>
        <v>107378</v>
      </c>
      <c r="P84" s="125">
        <f t="shared" si="41"/>
        <v>107376.9</v>
      </c>
      <c r="Q84" s="124">
        <f t="shared" si="42"/>
        <v>3</v>
      </c>
      <c r="R84" s="131">
        <v>107376</v>
      </c>
      <c r="S84" s="131">
        <v>107376</v>
      </c>
      <c r="T84" s="131">
        <v>107376</v>
      </c>
      <c r="U84" s="131">
        <v>107377</v>
      </c>
      <c r="V84" s="131">
        <v>107377</v>
      </c>
      <c r="W84" s="131">
        <v>107377</v>
      </c>
      <c r="X84" s="131">
        <v>107377</v>
      </c>
      <c r="Y84" s="131">
        <v>107377</v>
      </c>
      <c r="Z84" s="131">
        <v>107377</v>
      </c>
      <c r="AA84" s="131">
        <v>107377</v>
      </c>
      <c r="AB84" s="124">
        <f t="shared" si="43"/>
        <v>107376</v>
      </c>
      <c r="AC84" s="124">
        <f t="shared" si="44"/>
        <v>107377</v>
      </c>
      <c r="AD84" s="125">
        <f t="shared" si="45"/>
        <v>107376.7</v>
      </c>
      <c r="AE84" s="124">
        <f t="shared" si="46"/>
        <v>1</v>
      </c>
      <c r="AF84" s="131">
        <v>107375</v>
      </c>
      <c r="AG84" s="131">
        <v>107375</v>
      </c>
      <c r="AH84" s="131">
        <v>107376</v>
      </c>
      <c r="AI84" s="131">
        <v>107376</v>
      </c>
      <c r="AJ84" s="131">
        <v>107376</v>
      </c>
      <c r="AK84" s="131">
        <v>107376</v>
      </c>
      <c r="AL84" s="131">
        <v>107376</v>
      </c>
      <c r="AM84" s="131">
        <v>107376</v>
      </c>
      <c r="AN84" s="131">
        <v>107377</v>
      </c>
      <c r="AO84" s="131">
        <v>107377</v>
      </c>
      <c r="AP84" s="124">
        <f t="shared" si="47"/>
        <v>107375</v>
      </c>
      <c r="AQ84" s="124">
        <f t="shared" si="48"/>
        <v>107377</v>
      </c>
      <c r="AR84" s="125">
        <f t="shared" si="49"/>
        <v>107376</v>
      </c>
      <c r="AS84" s="124">
        <f t="shared" si="50"/>
        <v>2</v>
      </c>
    </row>
    <row r="86" spans="2:45" ht="15.6" x14ac:dyDescent="0.25">
      <c r="B86" s="198" t="s">
        <v>451</v>
      </c>
      <c r="C86" s="199"/>
      <c r="D86" s="199"/>
      <c r="E86" s="199"/>
      <c r="F86" s="199"/>
      <c r="G86" s="199"/>
      <c r="H86" s="199"/>
      <c r="I86" s="199"/>
      <c r="J86" s="199"/>
      <c r="K86" s="199"/>
      <c r="L86" s="199"/>
      <c r="M86" s="199"/>
      <c r="N86" s="199"/>
      <c r="O86" s="199"/>
      <c r="P86" s="199"/>
      <c r="Q86" s="199"/>
      <c r="R86" s="199"/>
      <c r="S86" s="199"/>
      <c r="T86" s="199"/>
      <c r="U86" s="199"/>
      <c r="V86" s="199"/>
      <c r="W86" s="199"/>
      <c r="X86" s="199"/>
      <c r="Y86" s="199"/>
      <c r="Z86" s="199"/>
      <c r="AA86" s="200"/>
    </row>
    <row r="87" spans="2:45" x14ac:dyDescent="0.25">
      <c r="B87" s="129">
        <v>1</v>
      </c>
      <c r="C87" s="197" t="s">
        <v>447</v>
      </c>
      <c r="D87" s="197"/>
      <c r="E87" s="197"/>
      <c r="F87" s="197"/>
      <c r="G87" s="197"/>
      <c r="H87" s="197"/>
      <c r="I87" s="197"/>
      <c r="J87" s="197"/>
      <c r="K87" s="197"/>
      <c r="L87" s="197"/>
      <c r="M87" s="197"/>
      <c r="N87" s="197"/>
      <c r="O87" s="197"/>
      <c r="P87" s="197"/>
      <c r="Q87" s="197"/>
      <c r="R87" s="197"/>
      <c r="S87" s="197"/>
      <c r="T87" s="197"/>
      <c r="U87" s="197"/>
      <c r="V87" s="197"/>
      <c r="W87" s="197"/>
      <c r="X87" s="197"/>
      <c r="Y87" s="197"/>
      <c r="Z87" s="197"/>
      <c r="AA87" s="197"/>
    </row>
    <row r="88" spans="2:45" x14ac:dyDescent="0.25">
      <c r="B88" s="129"/>
      <c r="C88" s="197" t="s">
        <v>449</v>
      </c>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row>
    <row r="89" spans="2:45" x14ac:dyDescent="0.25">
      <c r="B89" s="129">
        <v>2</v>
      </c>
      <c r="C89" s="197" t="s">
        <v>448</v>
      </c>
      <c r="D89" s="197"/>
      <c r="E89" s="197"/>
      <c r="F89" s="197"/>
      <c r="G89" s="197"/>
      <c r="H89" s="197"/>
      <c r="I89" s="197"/>
      <c r="J89" s="197"/>
      <c r="K89" s="197"/>
      <c r="L89" s="197"/>
      <c r="M89" s="197"/>
      <c r="N89" s="197"/>
      <c r="O89" s="197"/>
      <c r="P89" s="197"/>
      <c r="Q89" s="197"/>
      <c r="R89" s="197"/>
      <c r="S89" s="197"/>
      <c r="T89" s="197"/>
      <c r="U89" s="197"/>
      <c r="V89" s="197"/>
      <c r="W89" s="197"/>
      <c r="X89" s="197"/>
      <c r="Y89" s="197"/>
      <c r="Z89" s="197"/>
      <c r="AA89" s="197"/>
    </row>
    <row r="90" spans="2:45" x14ac:dyDescent="0.25">
      <c r="B90" s="129">
        <v>3</v>
      </c>
      <c r="C90" s="197" t="s">
        <v>450</v>
      </c>
      <c r="D90" s="197"/>
      <c r="E90" s="197"/>
      <c r="F90" s="197"/>
      <c r="G90" s="197"/>
      <c r="H90" s="197"/>
      <c r="I90" s="197"/>
      <c r="J90" s="197"/>
      <c r="K90" s="197"/>
      <c r="L90" s="197"/>
      <c r="M90" s="197"/>
      <c r="N90" s="197"/>
      <c r="O90" s="197"/>
      <c r="P90" s="197"/>
      <c r="Q90" s="197"/>
      <c r="R90" s="197"/>
      <c r="S90" s="197"/>
      <c r="T90" s="197"/>
      <c r="U90" s="197"/>
      <c r="V90" s="197"/>
      <c r="W90" s="197"/>
      <c r="X90" s="197"/>
      <c r="Y90" s="197"/>
      <c r="Z90" s="197"/>
      <c r="AA90" s="197"/>
    </row>
    <row r="91" spans="2:45" x14ac:dyDescent="0.25">
      <c r="B91" s="131"/>
      <c r="C91" s="194"/>
      <c r="D91" s="195"/>
      <c r="E91" s="195"/>
      <c r="F91" s="195"/>
      <c r="G91" s="195"/>
      <c r="H91" s="195"/>
      <c r="I91" s="195"/>
      <c r="J91" s="195"/>
      <c r="K91" s="195"/>
      <c r="L91" s="195"/>
      <c r="M91" s="195"/>
      <c r="N91" s="195"/>
      <c r="O91" s="195"/>
      <c r="P91" s="195"/>
      <c r="Q91" s="195"/>
      <c r="R91" s="195"/>
      <c r="S91" s="195"/>
      <c r="T91" s="195"/>
      <c r="U91" s="195"/>
      <c r="V91" s="195"/>
      <c r="W91" s="195"/>
      <c r="X91" s="195"/>
      <c r="Y91" s="195"/>
      <c r="Z91" s="195"/>
      <c r="AA91" s="196"/>
    </row>
    <row r="92" spans="2:45" x14ac:dyDescent="0.25">
      <c r="B92" s="131"/>
      <c r="C92" s="194"/>
      <c r="D92" s="195"/>
      <c r="E92" s="195"/>
      <c r="F92" s="195"/>
      <c r="G92" s="195"/>
      <c r="H92" s="195"/>
      <c r="I92" s="195"/>
      <c r="J92" s="195"/>
      <c r="K92" s="195"/>
      <c r="L92" s="195"/>
      <c r="M92" s="195"/>
      <c r="N92" s="195"/>
      <c r="O92" s="195"/>
      <c r="P92" s="195"/>
      <c r="Q92" s="195"/>
      <c r="R92" s="195"/>
      <c r="S92" s="195"/>
      <c r="T92" s="195"/>
      <c r="U92" s="195"/>
      <c r="V92" s="195"/>
      <c r="W92" s="195"/>
      <c r="X92" s="195"/>
      <c r="Y92" s="195"/>
      <c r="Z92" s="195"/>
      <c r="AA92" s="196"/>
    </row>
    <row r="93" spans="2:45" x14ac:dyDescent="0.25">
      <c r="B93" s="131"/>
      <c r="C93" s="194"/>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6"/>
    </row>
  </sheetData>
  <mergeCells count="49">
    <mergeCell ref="C43:C44"/>
    <mergeCell ref="C45:C50"/>
    <mergeCell ref="B42:B50"/>
    <mergeCell ref="D40:Q40"/>
    <mergeCell ref="R40:AE40"/>
    <mergeCell ref="AF40:AS40"/>
    <mergeCell ref="D39:AS39"/>
    <mergeCell ref="B39:C39"/>
    <mergeCell ref="B3:B4"/>
    <mergeCell ref="E16:H16"/>
    <mergeCell ref="D3:I3"/>
    <mergeCell ref="B2:I2"/>
    <mergeCell ref="C34:C35"/>
    <mergeCell ref="B20:B21"/>
    <mergeCell ref="B22:B25"/>
    <mergeCell ref="B26:B28"/>
    <mergeCell ref="B29:B33"/>
    <mergeCell ref="B34:B35"/>
    <mergeCell ref="D20:O20"/>
    <mergeCell ref="B19:O19"/>
    <mergeCell ref="C22:C25"/>
    <mergeCell ref="C26:C28"/>
    <mergeCell ref="C29:C33"/>
    <mergeCell ref="C57:C59"/>
    <mergeCell ref="B51:B53"/>
    <mergeCell ref="C51:C53"/>
    <mergeCell ref="B54:B56"/>
    <mergeCell ref="C54:C56"/>
    <mergeCell ref="B86:AA86"/>
    <mergeCell ref="C91:AA91"/>
    <mergeCell ref="B41:C41"/>
    <mergeCell ref="B38:AS38"/>
    <mergeCell ref="C87:AA87"/>
    <mergeCell ref="B60:B64"/>
    <mergeCell ref="B65:B69"/>
    <mergeCell ref="B70:B74"/>
    <mergeCell ref="B75:B79"/>
    <mergeCell ref="B80:B84"/>
    <mergeCell ref="C80:C84"/>
    <mergeCell ref="C75:C79"/>
    <mergeCell ref="C70:C74"/>
    <mergeCell ref="C65:C69"/>
    <mergeCell ref="C60:C64"/>
    <mergeCell ref="B57:B59"/>
    <mergeCell ref="C92:AA92"/>
    <mergeCell ref="C93:AA93"/>
    <mergeCell ref="C88:AA88"/>
    <mergeCell ref="C89:AA89"/>
    <mergeCell ref="C90:AA90"/>
  </mergeCells>
  <pageMargins left="0.70866141732283472" right="0.70866141732283472" top="0.74803149606299213" bottom="0.74803149606299213" header="0.31496062992125984" footer="0.31496062992125984"/>
  <pageSetup scale="33" fitToHeight="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Y102"/>
  <sheetViews>
    <sheetView tabSelected="1" zoomScaleNormal="100" workbookViewId="0">
      <selection activeCell="V10" sqref="V10"/>
    </sheetView>
  </sheetViews>
  <sheetFormatPr defaultRowHeight="13.2" x14ac:dyDescent="0.25"/>
  <cols>
    <col min="1" max="1" width="1.6640625" style="140" customWidth="1"/>
    <col min="2" max="2" width="5.77734375" style="140" bestFit="1" customWidth="1"/>
    <col min="3" max="3" width="44.21875" style="140" customWidth="1"/>
    <col min="4" max="4" width="10.44140625" style="140" bestFit="1" customWidth="1"/>
    <col min="5" max="6" width="10.33203125" style="140" bestFit="1" customWidth="1"/>
    <col min="7" max="7" width="9.88671875" style="140" bestFit="1" customWidth="1"/>
    <col min="8" max="8" width="4.88671875" style="140" hidden="1" customWidth="1"/>
    <col min="9" max="9" width="4.88671875" style="140" bestFit="1" customWidth="1"/>
    <col min="10" max="10" width="4.88671875" style="140" hidden="1" customWidth="1"/>
    <col min="11" max="11" width="5.21875" style="140" customWidth="1"/>
    <col min="12" max="12" width="4.88671875" style="140" hidden="1" customWidth="1"/>
    <col min="13" max="13" width="5.21875" style="140" customWidth="1"/>
    <col min="14" max="14" width="2" style="140" customWidth="1"/>
    <col min="15" max="15" width="6.77734375" style="141" bestFit="1" customWidth="1"/>
    <col min="16" max="16" width="9.33203125" style="141" bestFit="1" customWidth="1"/>
    <col min="17" max="17" width="9.5546875" style="141" bestFit="1" customWidth="1"/>
    <col min="18" max="20" width="3.44140625" style="141" bestFit="1" customWidth="1"/>
    <col min="21" max="21" width="10" style="141" bestFit="1" customWidth="1"/>
    <col min="22" max="22" width="8.6640625" style="141" bestFit="1" customWidth="1"/>
    <col min="23" max="23" width="5.6640625" style="141" customWidth="1"/>
    <col min="24" max="24" width="4.77734375" style="141" customWidth="1"/>
    <col min="25" max="25" width="31" style="140" customWidth="1"/>
    <col min="26" max="16384" width="8.88671875" style="140"/>
  </cols>
  <sheetData>
    <row r="2" spans="2:25" ht="21" x14ac:dyDescent="0.25">
      <c r="B2" s="218" t="s">
        <v>257</v>
      </c>
      <c r="C2" s="218"/>
      <c r="D2" s="218"/>
      <c r="E2" s="150" t="s">
        <v>258</v>
      </c>
      <c r="F2" s="151" t="s">
        <v>379</v>
      </c>
      <c r="G2" s="152">
        <v>43643</v>
      </c>
      <c r="H2" s="153"/>
      <c r="I2" s="153"/>
      <c r="J2" s="153"/>
      <c r="K2" s="153"/>
      <c r="L2" s="153"/>
      <c r="M2" s="153"/>
      <c r="N2" s="143"/>
      <c r="O2" s="228" t="s">
        <v>484</v>
      </c>
      <c r="P2" s="228"/>
      <c r="Q2" s="228"/>
      <c r="R2" s="228"/>
      <c r="S2" s="228"/>
      <c r="T2" s="228"/>
      <c r="U2" s="228"/>
      <c r="V2" s="228"/>
      <c r="W2" s="228"/>
      <c r="X2" s="228"/>
      <c r="Y2" s="228"/>
    </row>
    <row r="3" spans="2:25" ht="52.8" customHeight="1" x14ac:dyDescent="0.25">
      <c r="B3" s="220" t="s">
        <v>259</v>
      </c>
      <c r="C3" s="220" t="s">
        <v>260</v>
      </c>
      <c r="D3" s="220" t="s">
        <v>7</v>
      </c>
      <c r="E3" s="220" t="s">
        <v>230</v>
      </c>
      <c r="F3" s="220" t="s">
        <v>231</v>
      </c>
      <c r="G3" s="220" t="s">
        <v>467</v>
      </c>
      <c r="H3" s="224">
        <f>SUM(H7:H86)</f>
        <v>264</v>
      </c>
      <c r="I3" s="225"/>
      <c r="J3" s="224">
        <f>SUM(J7:J86)</f>
        <v>476</v>
      </c>
      <c r="K3" s="225"/>
      <c r="L3" s="224">
        <f>SUM(L7:L86)</f>
        <v>446</v>
      </c>
      <c r="M3" s="225"/>
      <c r="N3" s="143"/>
      <c r="O3" s="222" t="s">
        <v>471</v>
      </c>
      <c r="P3" s="222" t="s">
        <v>469</v>
      </c>
      <c r="Q3" s="222" t="s">
        <v>468</v>
      </c>
      <c r="R3" s="229" t="s">
        <v>472</v>
      </c>
      <c r="S3" s="230"/>
      <c r="T3" s="231"/>
      <c r="U3" s="228" t="s">
        <v>470</v>
      </c>
      <c r="V3" s="228" t="s">
        <v>473</v>
      </c>
      <c r="W3" s="221" t="s">
        <v>485</v>
      </c>
      <c r="X3" s="221"/>
      <c r="Y3" s="228" t="s">
        <v>12</v>
      </c>
    </row>
    <row r="4" spans="2:25" ht="15.6" customHeight="1" x14ac:dyDescent="0.25">
      <c r="B4" s="220"/>
      <c r="C4" s="220"/>
      <c r="D4" s="220"/>
      <c r="E4" s="220"/>
      <c r="F4" s="220"/>
      <c r="G4" s="220"/>
      <c r="H4" s="226"/>
      <c r="I4" s="227"/>
      <c r="J4" s="226"/>
      <c r="K4" s="227"/>
      <c r="L4" s="226"/>
      <c r="M4" s="227"/>
      <c r="N4" s="143"/>
      <c r="O4" s="223"/>
      <c r="P4" s="223"/>
      <c r="Q4" s="223"/>
      <c r="R4" s="232"/>
      <c r="S4" s="233"/>
      <c r="T4" s="234"/>
      <c r="U4" s="228"/>
      <c r="V4" s="228"/>
      <c r="W4" s="187" t="s">
        <v>486</v>
      </c>
      <c r="X4" s="187" t="s">
        <v>474</v>
      </c>
      <c r="Y4" s="228"/>
    </row>
    <row r="5" spans="2:25" ht="31.2" x14ac:dyDescent="0.25">
      <c r="B5" s="155">
        <v>1</v>
      </c>
      <c r="C5" s="156" t="s">
        <v>262</v>
      </c>
      <c r="D5" s="157">
        <v>62</v>
      </c>
      <c r="E5" s="158">
        <v>43635.333333333336</v>
      </c>
      <c r="F5" s="158">
        <v>43720.708333333336</v>
      </c>
      <c r="G5" s="159">
        <f>SUM(G6:G86)</f>
        <v>1186</v>
      </c>
      <c r="H5" s="219" t="s">
        <v>15</v>
      </c>
      <c r="I5" s="219"/>
      <c r="J5" s="219" t="s">
        <v>16</v>
      </c>
      <c r="K5" s="219"/>
      <c r="L5" s="219" t="s">
        <v>17</v>
      </c>
      <c r="M5" s="219"/>
      <c r="N5" s="143"/>
      <c r="O5" s="144">
        <f>SUM(O6:O86)</f>
        <v>648</v>
      </c>
      <c r="P5" s="181"/>
      <c r="Q5" s="181"/>
      <c r="R5" s="144" t="s">
        <v>15</v>
      </c>
      <c r="S5" s="144" t="s">
        <v>16</v>
      </c>
      <c r="T5" s="144" t="s">
        <v>17</v>
      </c>
      <c r="U5" s="228"/>
      <c r="V5" s="228"/>
      <c r="W5" s="187"/>
      <c r="X5" s="187"/>
      <c r="Y5" s="228"/>
    </row>
    <row r="6" spans="2:25" ht="31.2" x14ac:dyDescent="0.25">
      <c r="B6" s="74">
        <v>2</v>
      </c>
      <c r="C6" s="111" t="s">
        <v>377</v>
      </c>
      <c r="D6" s="74">
        <v>0</v>
      </c>
      <c r="E6" s="160">
        <v>43635.333333333336</v>
      </c>
      <c r="F6" s="160">
        <v>43635.333333333336</v>
      </c>
      <c r="G6" s="161"/>
      <c r="H6" s="154"/>
      <c r="I6" s="162"/>
      <c r="J6" s="154"/>
      <c r="K6" s="162"/>
      <c r="L6" s="154"/>
      <c r="M6" s="162"/>
      <c r="N6" s="143"/>
      <c r="O6" s="144">
        <v>0</v>
      </c>
      <c r="P6" s="144"/>
      <c r="Q6" s="144"/>
      <c r="R6" s="144"/>
      <c r="S6" s="144"/>
      <c r="T6" s="144"/>
      <c r="U6" s="180" t="s">
        <v>381</v>
      </c>
      <c r="V6" s="144"/>
      <c r="W6" s="187"/>
      <c r="X6" s="187"/>
      <c r="Y6" s="143"/>
    </row>
    <row r="7" spans="2:25" ht="15.6" x14ac:dyDescent="0.25">
      <c r="B7" s="74">
        <v>3</v>
      </c>
      <c r="C7" s="111" t="s">
        <v>265</v>
      </c>
      <c r="D7" s="74">
        <v>1</v>
      </c>
      <c r="E7" s="160">
        <v>43635.333333333336</v>
      </c>
      <c r="F7" s="160">
        <v>43635.708333333336</v>
      </c>
      <c r="G7" s="161">
        <f>H7+J7+L7</f>
        <v>4</v>
      </c>
      <c r="H7" s="163">
        <f>I7*D7*8</f>
        <v>4</v>
      </c>
      <c r="I7" s="162">
        <v>0.5</v>
      </c>
      <c r="J7" s="163">
        <f>K7*D7*8</f>
        <v>0</v>
      </c>
      <c r="K7" s="162"/>
      <c r="L7" s="163">
        <f>M7*D7*8</f>
        <v>0</v>
      </c>
      <c r="M7" s="162"/>
      <c r="N7" s="143"/>
      <c r="O7" s="144">
        <v>8</v>
      </c>
      <c r="P7" s="144"/>
      <c r="Q7" s="144"/>
      <c r="R7" s="144"/>
      <c r="S7" s="144"/>
      <c r="T7" s="144"/>
      <c r="U7" s="180" t="s">
        <v>381</v>
      </c>
      <c r="V7" s="144"/>
      <c r="W7" s="187"/>
      <c r="X7" s="187"/>
      <c r="Y7" s="143"/>
    </row>
    <row r="8" spans="2:25" ht="31.2" x14ac:dyDescent="0.25">
      <c r="B8" s="74">
        <v>4</v>
      </c>
      <c r="C8" s="111" t="s">
        <v>266</v>
      </c>
      <c r="D8" s="74">
        <v>1</v>
      </c>
      <c r="E8" s="160">
        <v>43636.333333333336</v>
      </c>
      <c r="F8" s="160">
        <v>43636.708333333336</v>
      </c>
      <c r="G8" s="161">
        <f t="shared" ref="G8:G65" si="0">H8+J8+L8</f>
        <v>4</v>
      </c>
      <c r="H8" s="163">
        <f t="shared" ref="H8:H73" si="1">I8*D8*8</f>
        <v>4</v>
      </c>
      <c r="I8" s="162">
        <v>0.5</v>
      </c>
      <c r="J8" s="163">
        <f t="shared" ref="J8:J73" si="2">K8*D8*8</f>
        <v>0</v>
      </c>
      <c r="K8" s="162"/>
      <c r="L8" s="163">
        <f t="shared" ref="L8:L73" si="3">M8*D8*8</f>
        <v>0</v>
      </c>
      <c r="M8" s="162"/>
      <c r="N8" s="143"/>
      <c r="O8" s="144">
        <v>12</v>
      </c>
      <c r="P8" s="144"/>
      <c r="Q8" s="144"/>
      <c r="R8" s="144"/>
      <c r="S8" s="144"/>
      <c r="T8" s="144"/>
      <c r="U8" s="180" t="s">
        <v>381</v>
      </c>
      <c r="V8" s="144"/>
      <c r="W8" s="187"/>
      <c r="X8" s="187"/>
      <c r="Y8" s="143"/>
    </row>
    <row r="9" spans="2:25" ht="31.2" x14ac:dyDescent="0.25">
      <c r="B9" s="74">
        <v>5</v>
      </c>
      <c r="C9" s="111" t="s">
        <v>267</v>
      </c>
      <c r="D9" s="74">
        <v>3</v>
      </c>
      <c r="E9" s="160">
        <v>43637.333333333336</v>
      </c>
      <c r="F9" s="160">
        <v>43641.708333333336</v>
      </c>
      <c r="G9" s="161">
        <f t="shared" si="0"/>
        <v>12</v>
      </c>
      <c r="H9" s="163">
        <f t="shared" si="1"/>
        <v>12</v>
      </c>
      <c r="I9" s="162">
        <v>0.5</v>
      </c>
      <c r="J9" s="163">
        <f t="shared" si="2"/>
        <v>0</v>
      </c>
      <c r="K9" s="162"/>
      <c r="L9" s="163">
        <f t="shared" si="3"/>
        <v>0</v>
      </c>
      <c r="M9" s="162"/>
      <c r="N9" s="143"/>
      <c r="O9" s="144">
        <v>26</v>
      </c>
      <c r="P9" s="144"/>
      <c r="Q9" s="144"/>
      <c r="R9" s="144"/>
      <c r="S9" s="144"/>
      <c r="T9" s="144"/>
      <c r="U9" s="182">
        <v>0.9</v>
      </c>
      <c r="V9" s="144"/>
      <c r="W9" s="187"/>
      <c r="X9" s="187"/>
      <c r="Y9" s="143"/>
    </row>
    <row r="10" spans="2:25" ht="46.8" x14ac:dyDescent="0.25">
      <c r="B10" s="74">
        <v>6</v>
      </c>
      <c r="C10" s="111" t="s">
        <v>352</v>
      </c>
      <c r="D10" s="74">
        <v>3</v>
      </c>
      <c r="E10" s="160">
        <v>43642.333333333336</v>
      </c>
      <c r="F10" s="160">
        <v>43644.708333333336</v>
      </c>
      <c r="G10" s="161">
        <f t="shared" si="0"/>
        <v>12</v>
      </c>
      <c r="H10" s="163">
        <f t="shared" si="1"/>
        <v>12</v>
      </c>
      <c r="I10" s="162">
        <v>0.5</v>
      </c>
      <c r="J10" s="163">
        <f t="shared" si="2"/>
        <v>0</v>
      </c>
      <c r="K10" s="162"/>
      <c r="L10" s="163">
        <f t="shared" si="3"/>
        <v>0</v>
      </c>
      <c r="M10" s="162"/>
      <c r="N10" s="143"/>
      <c r="O10" s="144">
        <v>16</v>
      </c>
      <c r="P10" s="144"/>
      <c r="Q10" s="144"/>
      <c r="R10" s="144"/>
      <c r="S10" s="144"/>
      <c r="T10" s="144"/>
      <c r="U10" s="180" t="s">
        <v>381</v>
      </c>
      <c r="V10" s="144"/>
      <c r="W10" s="187"/>
      <c r="X10" s="187"/>
      <c r="Y10" s="143"/>
    </row>
    <row r="11" spans="2:25" ht="15.6" x14ac:dyDescent="0.25">
      <c r="B11" s="74">
        <v>7</v>
      </c>
      <c r="C11" s="111" t="s">
        <v>355</v>
      </c>
      <c r="D11" s="74">
        <v>2</v>
      </c>
      <c r="E11" s="160">
        <v>43635.333333333336</v>
      </c>
      <c r="F11" s="160">
        <v>43636.708333333336</v>
      </c>
      <c r="G11" s="161">
        <f t="shared" ref="G11:G15" si="4">H11+J11+L11</f>
        <v>16</v>
      </c>
      <c r="H11" s="163">
        <f t="shared" ref="H11:H15" si="5">I11*D11*8</f>
        <v>0</v>
      </c>
      <c r="I11" s="162"/>
      <c r="J11" s="163">
        <f t="shared" ref="J11:J15" si="6">K11*D11*8</f>
        <v>0</v>
      </c>
      <c r="K11" s="162"/>
      <c r="L11" s="163">
        <f t="shared" ref="L11:L15" si="7">M11*D11*8</f>
        <v>16</v>
      </c>
      <c r="M11" s="162">
        <v>1</v>
      </c>
      <c r="N11" s="143"/>
      <c r="O11" s="144">
        <v>20</v>
      </c>
      <c r="P11" s="144"/>
      <c r="Q11" s="144"/>
      <c r="R11" s="144"/>
      <c r="S11" s="144"/>
      <c r="T11" s="144"/>
      <c r="U11" s="180" t="s">
        <v>381</v>
      </c>
      <c r="V11" s="144"/>
      <c r="W11" s="187"/>
      <c r="X11" s="187"/>
      <c r="Y11" s="143"/>
    </row>
    <row r="12" spans="2:25" ht="31.2" x14ac:dyDescent="0.25">
      <c r="B12" s="74">
        <v>8</v>
      </c>
      <c r="C12" s="111" t="s">
        <v>356</v>
      </c>
      <c r="D12" s="74">
        <v>2</v>
      </c>
      <c r="E12" s="160">
        <v>43637.333333333336</v>
      </c>
      <c r="F12" s="160">
        <v>43640.708333333336</v>
      </c>
      <c r="G12" s="161">
        <f t="shared" si="4"/>
        <v>16</v>
      </c>
      <c r="H12" s="163">
        <f t="shared" si="5"/>
        <v>0</v>
      </c>
      <c r="I12" s="162"/>
      <c r="J12" s="163">
        <f t="shared" si="6"/>
        <v>0</v>
      </c>
      <c r="K12" s="162"/>
      <c r="L12" s="163">
        <f t="shared" si="7"/>
        <v>16</v>
      </c>
      <c r="M12" s="162">
        <v>1</v>
      </c>
      <c r="N12" s="143"/>
      <c r="O12" s="144">
        <v>20</v>
      </c>
      <c r="P12" s="144"/>
      <c r="Q12" s="144"/>
      <c r="R12" s="144"/>
      <c r="S12" s="144"/>
      <c r="T12" s="144"/>
      <c r="U12" s="180" t="s">
        <v>381</v>
      </c>
      <c r="V12" s="144"/>
      <c r="W12" s="187"/>
      <c r="X12" s="187"/>
      <c r="Y12" s="143"/>
    </row>
    <row r="13" spans="2:25" ht="31.2" x14ac:dyDescent="0.25">
      <c r="B13" s="74">
        <v>9</v>
      </c>
      <c r="C13" s="111" t="s">
        <v>357</v>
      </c>
      <c r="D13" s="74">
        <v>1</v>
      </c>
      <c r="E13" s="160">
        <v>43641.333333333336</v>
      </c>
      <c r="F13" s="160">
        <v>43641.708333333336</v>
      </c>
      <c r="G13" s="161">
        <f t="shared" si="4"/>
        <v>8</v>
      </c>
      <c r="H13" s="163">
        <f t="shared" si="5"/>
        <v>0</v>
      </c>
      <c r="I13" s="162"/>
      <c r="J13" s="163">
        <f t="shared" si="6"/>
        <v>0</v>
      </c>
      <c r="K13" s="162"/>
      <c r="L13" s="163">
        <f t="shared" si="7"/>
        <v>8</v>
      </c>
      <c r="M13" s="162">
        <v>1</v>
      </c>
      <c r="N13" s="143"/>
      <c r="O13" s="144">
        <v>4</v>
      </c>
      <c r="P13" s="144"/>
      <c r="Q13" s="144"/>
      <c r="R13" s="144"/>
      <c r="S13" s="144"/>
      <c r="T13" s="144"/>
      <c r="U13" s="180" t="s">
        <v>381</v>
      </c>
      <c r="V13" s="144"/>
      <c r="W13" s="187"/>
      <c r="X13" s="187"/>
      <c r="Y13" s="143"/>
    </row>
    <row r="14" spans="2:25" ht="31.2" x14ac:dyDescent="0.25">
      <c r="B14" s="74">
        <v>10</v>
      </c>
      <c r="C14" s="111" t="s">
        <v>358</v>
      </c>
      <c r="D14" s="74">
        <v>1</v>
      </c>
      <c r="E14" s="160">
        <v>43642.333333333336</v>
      </c>
      <c r="F14" s="160">
        <v>43642.708333333336</v>
      </c>
      <c r="G14" s="161">
        <f t="shared" si="4"/>
        <v>8</v>
      </c>
      <c r="H14" s="163">
        <f t="shared" si="5"/>
        <v>0</v>
      </c>
      <c r="I14" s="162"/>
      <c r="J14" s="163">
        <f t="shared" si="6"/>
        <v>0</v>
      </c>
      <c r="K14" s="162"/>
      <c r="L14" s="163">
        <f t="shared" si="7"/>
        <v>8</v>
      </c>
      <c r="M14" s="162">
        <v>1</v>
      </c>
      <c r="N14" s="143"/>
      <c r="O14" s="144">
        <v>4</v>
      </c>
      <c r="P14" s="144"/>
      <c r="Q14" s="144"/>
      <c r="R14" s="144"/>
      <c r="S14" s="144"/>
      <c r="T14" s="144"/>
      <c r="U14" s="180" t="s">
        <v>381</v>
      </c>
      <c r="V14" s="144"/>
      <c r="W14" s="187"/>
      <c r="X14" s="187"/>
      <c r="Y14" s="143"/>
    </row>
    <row r="15" spans="2:25" ht="15.6" x14ac:dyDescent="0.25">
      <c r="B15" s="74">
        <v>11</v>
      </c>
      <c r="C15" s="111" t="s">
        <v>359</v>
      </c>
      <c r="D15" s="74">
        <v>2</v>
      </c>
      <c r="E15" s="160">
        <v>43643.333333333336</v>
      </c>
      <c r="F15" s="160">
        <v>43644.708333333336</v>
      </c>
      <c r="G15" s="161">
        <f t="shared" si="4"/>
        <v>16</v>
      </c>
      <c r="H15" s="163">
        <f t="shared" si="5"/>
        <v>0</v>
      </c>
      <c r="I15" s="162"/>
      <c r="J15" s="163">
        <f t="shared" si="6"/>
        <v>0</v>
      </c>
      <c r="K15" s="162"/>
      <c r="L15" s="163">
        <f t="shared" si="7"/>
        <v>16</v>
      </c>
      <c r="M15" s="162">
        <v>1</v>
      </c>
      <c r="N15" s="143"/>
      <c r="O15" s="144">
        <v>20</v>
      </c>
      <c r="P15" s="144"/>
      <c r="Q15" s="144"/>
      <c r="R15" s="144"/>
      <c r="S15" s="144"/>
      <c r="T15" s="144"/>
      <c r="U15" s="180" t="s">
        <v>381</v>
      </c>
      <c r="V15" s="144"/>
      <c r="W15" s="187"/>
      <c r="X15" s="187"/>
      <c r="Y15" s="143"/>
    </row>
    <row r="16" spans="2:25" ht="15.6" x14ac:dyDescent="0.25">
      <c r="B16" s="74">
        <v>12</v>
      </c>
      <c r="C16" s="111" t="s">
        <v>274</v>
      </c>
      <c r="D16" s="74">
        <v>2</v>
      </c>
      <c r="E16" s="160">
        <v>43635.333333333336</v>
      </c>
      <c r="F16" s="160">
        <v>43636.708333333336</v>
      </c>
      <c r="G16" s="161">
        <f t="shared" ref="G16:G19" si="8">H16+J16+L16</f>
        <v>16</v>
      </c>
      <c r="H16" s="163">
        <f t="shared" ref="H16:H19" si="9">I16*D16*8</f>
        <v>0</v>
      </c>
      <c r="I16" s="162"/>
      <c r="J16" s="163">
        <f t="shared" ref="J16:J19" si="10">K16*D16*8</f>
        <v>16</v>
      </c>
      <c r="K16" s="162">
        <v>1</v>
      </c>
      <c r="L16" s="163">
        <f t="shared" ref="L16:L19" si="11">M16*D16*8</f>
        <v>0</v>
      </c>
      <c r="M16" s="162"/>
      <c r="N16" s="143"/>
      <c r="O16" s="144">
        <v>20</v>
      </c>
      <c r="P16" s="144"/>
      <c r="Q16" s="144"/>
      <c r="R16" s="144"/>
      <c r="S16" s="144"/>
      <c r="T16" s="144"/>
      <c r="U16" s="180" t="s">
        <v>381</v>
      </c>
      <c r="V16" s="144"/>
      <c r="W16" s="187"/>
      <c r="X16" s="187"/>
      <c r="Y16" s="143"/>
    </row>
    <row r="17" spans="2:25" ht="31.2" x14ac:dyDescent="0.25">
      <c r="B17" s="74">
        <v>13</v>
      </c>
      <c r="C17" s="111" t="s">
        <v>275</v>
      </c>
      <c r="D17" s="74">
        <v>2</v>
      </c>
      <c r="E17" s="160">
        <v>43637.333333333336</v>
      </c>
      <c r="F17" s="160">
        <v>43640.708333333336</v>
      </c>
      <c r="G17" s="161">
        <f t="shared" si="8"/>
        <v>16</v>
      </c>
      <c r="H17" s="163">
        <f t="shared" si="9"/>
        <v>0</v>
      </c>
      <c r="I17" s="162"/>
      <c r="J17" s="163">
        <f t="shared" si="10"/>
        <v>16</v>
      </c>
      <c r="K17" s="162">
        <v>1</v>
      </c>
      <c r="L17" s="163">
        <f t="shared" si="11"/>
        <v>0</v>
      </c>
      <c r="M17" s="162"/>
      <c r="N17" s="143"/>
      <c r="O17" s="144">
        <v>20</v>
      </c>
      <c r="P17" s="144"/>
      <c r="Q17" s="144"/>
      <c r="R17" s="144"/>
      <c r="S17" s="144"/>
      <c r="T17" s="144"/>
      <c r="U17" s="180" t="s">
        <v>381</v>
      </c>
      <c r="V17" s="144"/>
      <c r="W17" s="187"/>
      <c r="X17" s="187"/>
      <c r="Y17" s="143"/>
    </row>
    <row r="18" spans="2:25" ht="15.6" x14ac:dyDescent="0.25">
      <c r="B18" s="74">
        <v>14</v>
      </c>
      <c r="C18" s="111" t="s">
        <v>276</v>
      </c>
      <c r="D18" s="74">
        <v>2</v>
      </c>
      <c r="E18" s="160">
        <v>43641.333333333336</v>
      </c>
      <c r="F18" s="160">
        <v>43642.708333333336</v>
      </c>
      <c r="G18" s="161">
        <f t="shared" si="8"/>
        <v>16</v>
      </c>
      <c r="H18" s="163">
        <f t="shared" si="9"/>
        <v>0</v>
      </c>
      <c r="I18" s="162"/>
      <c r="J18" s="163">
        <f t="shared" si="10"/>
        <v>16</v>
      </c>
      <c r="K18" s="162">
        <v>1</v>
      </c>
      <c r="L18" s="163">
        <f t="shared" si="11"/>
        <v>0</v>
      </c>
      <c r="M18" s="162"/>
      <c r="N18" s="143"/>
      <c r="O18" s="144">
        <v>0</v>
      </c>
      <c r="P18" s="144"/>
      <c r="Q18" s="144"/>
      <c r="R18" s="144"/>
      <c r="S18" s="144"/>
      <c r="T18" s="144"/>
      <c r="U18" s="144" t="s">
        <v>490</v>
      </c>
      <c r="V18" s="144"/>
      <c r="W18" s="187"/>
      <c r="X18" s="187"/>
      <c r="Y18" s="143"/>
    </row>
    <row r="19" spans="2:25" ht="31.2" x14ac:dyDescent="0.25">
      <c r="B19" s="74">
        <v>15</v>
      </c>
      <c r="C19" s="111" t="s">
        <v>277</v>
      </c>
      <c r="D19" s="74">
        <v>2</v>
      </c>
      <c r="E19" s="160">
        <v>43643.333333333336</v>
      </c>
      <c r="F19" s="160">
        <v>43644.708333333336</v>
      </c>
      <c r="G19" s="161">
        <f t="shared" si="8"/>
        <v>16</v>
      </c>
      <c r="H19" s="163">
        <f t="shared" si="9"/>
        <v>0</v>
      </c>
      <c r="I19" s="162"/>
      <c r="J19" s="163">
        <f t="shared" si="10"/>
        <v>16</v>
      </c>
      <c r="K19" s="162">
        <v>1</v>
      </c>
      <c r="L19" s="163">
        <f t="shared" si="11"/>
        <v>0</v>
      </c>
      <c r="M19" s="162"/>
      <c r="N19" s="143"/>
      <c r="O19" s="144">
        <v>0</v>
      </c>
      <c r="P19" s="144"/>
      <c r="Q19" s="144"/>
      <c r="R19" s="144"/>
      <c r="S19" s="144"/>
      <c r="T19" s="144"/>
      <c r="U19" s="144" t="s">
        <v>490</v>
      </c>
      <c r="V19" s="144"/>
      <c r="W19" s="187"/>
      <c r="X19" s="187"/>
      <c r="Y19" s="143"/>
    </row>
    <row r="20" spans="2:25" ht="15.6" x14ac:dyDescent="0.25">
      <c r="B20" s="116">
        <v>16</v>
      </c>
      <c r="C20" s="112" t="s">
        <v>376</v>
      </c>
      <c r="D20" s="116">
        <v>2</v>
      </c>
      <c r="E20" s="164">
        <v>43647.333333333336</v>
      </c>
      <c r="F20" s="164">
        <v>43648.708333333336</v>
      </c>
      <c r="G20" s="165">
        <f t="shared" si="0"/>
        <v>4</v>
      </c>
      <c r="H20" s="166">
        <f t="shared" si="1"/>
        <v>4</v>
      </c>
      <c r="I20" s="167">
        <v>0.25</v>
      </c>
      <c r="J20" s="166">
        <f t="shared" si="2"/>
        <v>0</v>
      </c>
      <c r="K20" s="167"/>
      <c r="L20" s="166">
        <f t="shared" si="3"/>
        <v>0</v>
      </c>
      <c r="M20" s="167"/>
      <c r="N20" s="143"/>
      <c r="O20" s="144">
        <v>12</v>
      </c>
      <c r="P20" s="144"/>
      <c r="Q20" s="144"/>
      <c r="R20" s="144"/>
      <c r="S20" s="144"/>
      <c r="T20" s="144"/>
      <c r="U20" s="180" t="s">
        <v>381</v>
      </c>
      <c r="V20" s="144"/>
      <c r="W20" s="187"/>
      <c r="X20" s="187"/>
      <c r="Y20" s="143"/>
    </row>
    <row r="21" spans="2:25" ht="15.6" x14ac:dyDescent="0.25">
      <c r="B21" s="116">
        <v>17</v>
      </c>
      <c r="C21" s="112" t="s">
        <v>375</v>
      </c>
      <c r="D21" s="116">
        <v>2</v>
      </c>
      <c r="E21" s="164">
        <v>43649.333333333336</v>
      </c>
      <c r="F21" s="164">
        <v>43650.708333333336</v>
      </c>
      <c r="G21" s="165">
        <f t="shared" si="0"/>
        <v>4</v>
      </c>
      <c r="H21" s="166">
        <f t="shared" si="1"/>
        <v>4</v>
      </c>
      <c r="I21" s="167">
        <v>0.25</v>
      </c>
      <c r="J21" s="166">
        <f t="shared" si="2"/>
        <v>0</v>
      </c>
      <c r="K21" s="167"/>
      <c r="L21" s="166">
        <f t="shared" si="3"/>
        <v>0</v>
      </c>
      <c r="M21" s="167"/>
      <c r="N21" s="143"/>
      <c r="O21" s="144">
        <v>10</v>
      </c>
      <c r="P21" s="144"/>
      <c r="Q21" s="144"/>
      <c r="R21" s="144"/>
      <c r="S21" s="144"/>
      <c r="T21" s="144"/>
      <c r="U21" s="180" t="s">
        <v>381</v>
      </c>
      <c r="V21" s="144"/>
      <c r="W21" s="187"/>
      <c r="X21" s="187"/>
      <c r="Y21" s="143"/>
    </row>
    <row r="22" spans="2:25" ht="31.2" x14ac:dyDescent="0.25">
      <c r="B22" s="116">
        <v>18</v>
      </c>
      <c r="C22" s="112" t="s">
        <v>353</v>
      </c>
      <c r="D22" s="116">
        <v>2</v>
      </c>
      <c r="E22" s="164">
        <v>43651.333333333336</v>
      </c>
      <c r="F22" s="164">
        <v>43654.708333333336</v>
      </c>
      <c r="G22" s="165">
        <f t="shared" si="0"/>
        <v>4</v>
      </c>
      <c r="H22" s="166">
        <f t="shared" si="1"/>
        <v>4</v>
      </c>
      <c r="I22" s="167">
        <v>0.25</v>
      </c>
      <c r="J22" s="166">
        <f t="shared" si="2"/>
        <v>0</v>
      </c>
      <c r="K22" s="167"/>
      <c r="L22" s="166">
        <f t="shared" si="3"/>
        <v>0</v>
      </c>
      <c r="M22" s="167"/>
      <c r="N22" s="143"/>
      <c r="O22" s="144">
        <v>12</v>
      </c>
      <c r="P22" s="144"/>
      <c r="Q22" s="144"/>
      <c r="R22" s="144"/>
      <c r="S22" s="144"/>
      <c r="T22" s="144"/>
      <c r="U22" s="180" t="s">
        <v>381</v>
      </c>
      <c r="V22" s="144"/>
      <c r="W22" s="187"/>
      <c r="X22" s="187"/>
      <c r="Y22" s="143"/>
    </row>
    <row r="23" spans="2:25" ht="46.8" x14ac:dyDescent="0.25">
      <c r="B23" s="116">
        <v>19</v>
      </c>
      <c r="C23" s="112" t="s">
        <v>351</v>
      </c>
      <c r="D23" s="116">
        <v>3</v>
      </c>
      <c r="E23" s="164">
        <v>43655.333333333336</v>
      </c>
      <c r="F23" s="164">
        <v>43657.708333333336</v>
      </c>
      <c r="G23" s="165">
        <f t="shared" si="0"/>
        <v>6</v>
      </c>
      <c r="H23" s="166">
        <f t="shared" si="1"/>
        <v>6</v>
      </c>
      <c r="I23" s="167">
        <v>0.25</v>
      </c>
      <c r="J23" s="166">
        <f t="shared" si="2"/>
        <v>0</v>
      </c>
      <c r="K23" s="167"/>
      <c r="L23" s="166">
        <f t="shared" si="3"/>
        <v>0</v>
      </c>
      <c r="M23" s="167"/>
      <c r="N23" s="143"/>
      <c r="O23" s="144">
        <v>28</v>
      </c>
      <c r="P23" s="144"/>
      <c r="Q23" s="144"/>
      <c r="R23" s="144"/>
      <c r="S23" s="144"/>
      <c r="T23" s="144"/>
      <c r="U23" s="182">
        <v>0.5</v>
      </c>
      <c r="V23" s="144"/>
      <c r="W23" s="187"/>
      <c r="X23" s="187"/>
      <c r="Y23" s="143"/>
    </row>
    <row r="24" spans="2:25" ht="31.2" x14ac:dyDescent="0.25">
      <c r="B24" s="116">
        <v>20</v>
      </c>
      <c r="C24" s="112" t="s">
        <v>270</v>
      </c>
      <c r="D24" s="116">
        <v>2</v>
      </c>
      <c r="E24" s="164">
        <v>43658.333333333336</v>
      </c>
      <c r="F24" s="164">
        <v>43661.708333333336</v>
      </c>
      <c r="G24" s="165">
        <f t="shared" si="0"/>
        <v>4</v>
      </c>
      <c r="H24" s="166">
        <f t="shared" si="1"/>
        <v>4</v>
      </c>
      <c r="I24" s="167">
        <v>0.25</v>
      </c>
      <c r="J24" s="166">
        <f t="shared" si="2"/>
        <v>0</v>
      </c>
      <c r="K24" s="167"/>
      <c r="L24" s="166">
        <f t="shared" si="3"/>
        <v>0</v>
      </c>
      <c r="M24" s="167"/>
      <c r="N24" s="143"/>
      <c r="O24" s="144">
        <v>12</v>
      </c>
      <c r="P24" s="144"/>
      <c r="Q24" s="144"/>
      <c r="R24" s="144"/>
      <c r="S24" s="144"/>
      <c r="T24" s="144"/>
      <c r="U24" s="180" t="s">
        <v>381</v>
      </c>
      <c r="V24" s="144"/>
      <c r="W24" s="187"/>
      <c r="X24" s="187"/>
      <c r="Y24" s="143"/>
    </row>
    <row r="25" spans="2:25" ht="31.2" x14ac:dyDescent="0.25">
      <c r="B25" s="116">
        <v>21</v>
      </c>
      <c r="C25" s="112" t="s">
        <v>374</v>
      </c>
      <c r="D25" s="116">
        <v>2</v>
      </c>
      <c r="E25" s="164">
        <v>43662.333333333336</v>
      </c>
      <c r="F25" s="164">
        <v>43663.708333333336</v>
      </c>
      <c r="G25" s="165">
        <f t="shared" si="0"/>
        <v>4</v>
      </c>
      <c r="H25" s="166">
        <f t="shared" si="1"/>
        <v>4</v>
      </c>
      <c r="I25" s="167">
        <v>0.25</v>
      </c>
      <c r="J25" s="166">
        <f t="shared" si="2"/>
        <v>0</v>
      </c>
      <c r="K25" s="167"/>
      <c r="L25" s="166">
        <f t="shared" si="3"/>
        <v>0</v>
      </c>
      <c r="M25" s="167"/>
      <c r="N25" s="143"/>
      <c r="O25" s="144">
        <v>56</v>
      </c>
      <c r="P25" s="144"/>
      <c r="Q25" s="144"/>
      <c r="R25" s="144"/>
      <c r="S25" s="144"/>
      <c r="T25" s="144"/>
      <c r="U25" s="180" t="s">
        <v>381</v>
      </c>
      <c r="V25" s="144"/>
      <c r="W25" s="187"/>
      <c r="X25" s="187"/>
      <c r="Y25" s="143"/>
    </row>
    <row r="26" spans="2:25" ht="31.2" x14ac:dyDescent="0.25">
      <c r="B26" s="116">
        <v>22</v>
      </c>
      <c r="C26" s="112" t="s">
        <v>272</v>
      </c>
      <c r="D26" s="116">
        <v>1</v>
      </c>
      <c r="E26" s="164">
        <v>43664.333333333336</v>
      </c>
      <c r="F26" s="164">
        <v>43664.708333333336</v>
      </c>
      <c r="G26" s="165">
        <f t="shared" si="0"/>
        <v>2</v>
      </c>
      <c r="H26" s="166">
        <f t="shared" si="1"/>
        <v>2</v>
      </c>
      <c r="I26" s="167">
        <v>0.25</v>
      </c>
      <c r="J26" s="166">
        <f t="shared" si="2"/>
        <v>0</v>
      </c>
      <c r="K26" s="167"/>
      <c r="L26" s="166">
        <f t="shared" si="3"/>
        <v>0</v>
      </c>
      <c r="M26" s="167"/>
      <c r="N26" s="143"/>
      <c r="O26" s="144">
        <v>6</v>
      </c>
      <c r="P26" s="144"/>
      <c r="Q26" s="144"/>
      <c r="R26" s="144"/>
      <c r="S26" s="144"/>
      <c r="T26" s="144"/>
      <c r="U26" s="180" t="s">
        <v>381</v>
      </c>
      <c r="V26" s="144"/>
      <c r="W26" s="187"/>
      <c r="X26" s="187"/>
      <c r="Y26" s="143"/>
    </row>
    <row r="27" spans="2:25" ht="31.2" x14ac:dyDescent="0.25">
      <c r="B27" s="116">
        <v>23</v>
      </c>
      <c r="C27" s="112" t="s">
        <v>360</v>
      </c>
      <c r="D27" s="116">
        <v>2</v>
      </c>
      <c r="E27" s="164">
        <v>43647.333333333336</v>
      </c>
      <c r="F27" s="164">
        <v>43648.708333333336</v>
      </c>
      <c r="G27" s="165">
        <f t="shared" si="0"/>
        <v>8</v>
      </c>
      <c r="H27" s="166">
        <f t="shared" si="1"/>
        <v>0</v>
      </c>
      <c r="I27" s="167"/>
      <c r="J27" s="166">
        <f t="shared" si="2"/>
        <v>0</v>
      </c>
      <c r="K27" s="167"/>
      <c r="L27" s="166">
        <f t="shared" si="3"/>
        <v>8</v>
      </c>
      <c r="M27" s="167">
        <v>0.5</v>
      </c>
      <c r="N27" s="143"/>
      <c r="O27" s="144">
        <v>24</v>
      </c>
      <c r="P27" s="144"/>
      <c r="Q27" s="144"/>
      <c r="R27" s="144"/>
      <c r="S27" s="144"/>
      <c r="T27" s="144"/>
      <c r="U27" s="182">
        <v>0.6</v>
      </c>
      <c r="V27" s="144"/>
      <c r="W27" s="187"/>
      <c r="X27" s="187"/>
      <c r="Y27" s="143"/>
    </row>
    <row r="28" spans="2:25" ht="15.6" x14ac:dyDescent="0.25">
      <c r="B28" s="116">
        <v>24</v>
      </c>
      <c r="C28" s="112" t="s">
        <v>361</v>
      </c>
      <c r="D28" s="116">
        <v>3</v>
      </c>
      <c r="E28" s="164">
        <v>43649.333333333336</v>
      </c>
      <c r="F28" s="164">
        <v>43651.708333333336</v>
      </c>
      <c r="G28" s="165">
        <f t="shared" si="0"/>
        <v>12</v>
      </c>
      <c r="H28" s="166">
        <f t="shared" si="1"/>
        <v>0</v>
      </c>
      <c r="I28" s="167"/>
      <c r="J28" s="166">
        <f t="shared" si="2"/>
        <v>0</v>
      </c>
      <c r="K28" s="167"/>
      <c r="L28" s="166">
        <f t="shared" si="3"/>
        <v>12</v>
      </c>
      <c r="M28" s="167">
        <v>0.5</v>
      </c>
      <c r="N28" s="143"/>
      <c r="O28" s="144">
        <v>4</v>
      </c>
      <c r="P28" s="144"/>
      <c r="Q28" s="144"/>
      <c r="R28" s="144"/>
      <c r="S28" s="144"/>
      <c r="T28" s="144"/>
      <c r="U28" s="182">
        <v>0.3</v>
      </c>
      <c r="V28" s="144"/>
      <c r="W28" s="187"/>
      <c r="X28" s="187"/>
      <c r="Y28" s="143"/>
    </row>
    <row r="29" spans="2:25" ht="31.2" x14ac:dyDescent="0.25">
      <c r="B29" s="116">
        <v>25</v>
      </c>
      <c r="C29" s="112" t="s">
        <v>362</v>
      </c>
      <c r="D29" s="116">
        <v>3</v>
      </c>
      <c r="E29" s="164">
        <v>43654.333333333336</v>
      </c>
      <c r="F29" s="164">
        <v>43656.708333333336</v>
      </c>
      <c r="G29" s="165">
        <f t="shared" si="0"/>
        <v>12</v>
      </c>
      <c r="H29" s="166">
        <f t="shared" si="1"/>
        <v>0</v>
      </c>
      <c r="I29" s="167"/>
      <c r="J29" s="166">
        <f t="shared" si="2"/>
        <v>0</v>
      </c>
      <c r="K29" s="167"/>
      <c r="L29" s="166">
        <f t="shared" si="3"/>
        <v>12</v>
      </c>
      <c r="M29" s="167">
        <v>0.5</v>
      </c>
      <c r="N29" s="143"/>
      <c r="O29" s="144">
        <v>0</v>
      </c>
      <c r="P29" s="144"/>
      <c r="Q29" s="144"/>
      <c r="R29" s="144"/>
      <c r="S29" s="144"/>
      <c r="T29" s="144"/>
      <c r="U29" s="144" t="s">
        <v>490</v>
      </c>
      <c r="V29" s="144"/>
      <c r="W29" s="187"/>
      <c r="X29" s="187"/>
      <c r="Y29" s="143"/>
    </row>
    <row r="30" spans="2:25" ht="31.2" x14ac:dyDescent="0.25">
      <c r="B30" s="116">
        <v>26</v>
      </c>
      <c r="C30" s="112" t="s">
        <v>278</v>
      </c>
      <c r="D30" s="116">
        <v>2</v>
      </c>
      <c r="E30" s="164">
        <v>43647.333333333336</v>
      </c>
      <c r="F30" s="164">
        <v>43648.708333333336</v>
      </c>
      <c r="G30" s="165">
        <f t="shared" si="0"/>
        <v>8</v>
      </c>
      <c r="H30" s="166">
        <f t="shared" si="1"/>
        <v>0</v>
      </c>
      <c r="I30" s="167"/>
      <c r="J30" s="166">
        <f t="shared" si="2"/>
        <v>8</v>
      </c>
      <c r="K30" s="167">
        <v>0.5</v>
      </c>
      <c r="L30" s="166">
        <f t="shared" si="3"/>
        <v>0</v>
      </c>
      <c r="M30" s="167"/>
      <c r="N30" s="143"/>
      <c r="O30" s="144">
        <v>8</v>
      </c>
      <c r="P30" s="144"/>
      <c r="Q30" s="144"/>
      <c r="R30" s="144"/>
      <c r="S30" s="144"/>
      <c r="T30" s="144"/>
      <c r="U30" s="144" t="s">
        <v>490</v>
      </c>
      <c r="V30" s="144"/>
      <c r="W30" s="187"/>
      <c r="X30" s="187"/>
      <c r="Y30" s="143" t="s">
        <v>475</v>
      </c>
    </row>
    <row r="31" spans="2:25" ht="15.6" x14ac:dyDescent="0.25">
      <c r="B31" s="116">
        <v>27</v>
      </c>
      <c r="C31" s="112" t="s">
        <v>279</v>
      </c>
      <c r="D31" s="116">
        <v>2</v>
      </c>
      <c r="E31" s="164">
        <v>43649.333333333336</v>
      </c>
      <c r="F31" s="164">
        <v>43650.708333333336</v>
      </c>
      <c r="G31" s="165">
        <f t="shared" si="0"/>
        <v>8</v>
      </c>
      <c r="H31" s="166">
        <f t="shared" si="1"/>
        <v>0</v>
      </c>
      <c r="I31" s="167"/>
      <c r="J31" s="166">
        <f t="shared" si="2"/>
        <v>8</v>
      </c>
      <c r="K31" s="167">
        <v>0.5</v>
      </c>
      <c r="L31" s="166">
        <f t="shared" si="3"/>
        <v>0</v>
      </c>
      <c r="M31" s="167"/>
      <c r="N31" s="143"/>
      <c r="O31" s="144">
        <v>10</v>
      </c>
      <c r="P31" s="144"/>
      <c r="Q31" s="144"/>
      <c r="R31" s="144"/>
      <c r="S31" s="144"/>
      <c r="T31" s="144"/>
      <c r="U31" s="180" t="s">
        <v>381</v>
      </c>
      <c r="V31" s="144"/>
      <c r="W31" s="187"/>
      <c r="X31" s="187"/>
      <c r="Y31" s="143"/>
    </row>
    <row r="32" spans="2:25" ht="15.6" x14ac:dyDescent="0.25">
      <c r="B32" s="116">
        <v>28</v>
      </c>
      <c r="C32" s="112" t="s">
        <v>280</v>
      </c>
      <c r="D32" s="116">
        <v>2</v>
      </c>
      <c r="E32" s="164">
        <v>43651.333333333336</v>
      </c>
      <c r="F32" s="164">
        <v>43654.708333333336</v>
      </c>
      <c r="G32" s="165">
        <f t="shared" si="0"/>
        <v>8</v>
      </c>
      <c r="H32" s="166">
        <f t="shared" si="1"/>
        <v>0</v>
      </c>
      <c r="I32" s="167"/>
      <c r="J32" s="166">
        <f t="shared" si="2"/>
        <v>8</v>
      </c>
      <c r="K32" s="167">
        <v>0.5</v>
      </c>
      <c r="L32" s="166">
        <f t="shared" si="3"/>
        <v>0</v>
      </c>
      <c r="M32" s="167"/>
      <c r="N32" s="143"/>
      <c r="O32" s="144">
        <v>8</v>
      </c>
      <c r="P32" s="144"/>
      <c r="Q32" s="144"/>
      <c r="R32" s="144"/>
      <c r="S32" s="144"/>
      <c r="T32" s="144"/>
      <c r="U32" s="180" t="s">
        <v>381</v>
      </c>
      <c r="V32" s="144"/>
      <c r="W32" s="187"/>
      <c r="X32" s="187"/>
      <c r="Y32" s="143"/>
    </row>
    <row r="33" spans="2:25" ht="15.6" x14ac:dyDescent="0.25">
      <c r="B33" s="116">
        <v>29</v>
      </c>
      <c r="C33" s="112" t="s">
        <v>378</v>
      </c>
      <c r="D33" s="116">
        <v>2</v>
      </c>
      <c r="E33" s="164">
        <v>43655.333333333336</v>
      </c>
      <c r="F33" s="164">
        <v>43656.708333333336</v>
      </c>
      <c r="G33" s="165">
        <f t="shared" si="0"/>
        <v>8</v>
      </c>
      <c r="H33" s="166">
        <f t="shared" si="1"/>
        <v>0</v>
      </c>
      <c r="I33" s="167"/>
      <c r="J33" s="166">
        <f t="shared" si="2"/>
        <v>8</v>
      </c>
      <c r="K33" s="167">
        <v>0.5</v>
      </c>
      <c r="L33" s="166">
        <f t="shared" si="3"/>
        <v>0</v>
      </c>
      <c r="M33" s="167"/>
      <c r="N33" s="143"/>
      <c r="O33" s="144">
        <v>0</v>
      </c>
      <c r="P33" s="144"/>
      <c r="Q33" s="144"/>
      <c r="R33" s="144"/>
      <c r="S33" s="144"/>
      <c r="T33" s="144"/>
      <c r="U33" s="144" t="s">
        <v>490</v>
      </c>
      <c r="V33" s="144"/>
      <c r="W33" s="187"/>
      <c r="X33" s="187"/>
      <c r="Y33" s="143" t="s">
        <v>476</v>
      </c>
    </row>
    <row r="34" spans="2:25" ht="26.4" x14ac:dyDescent="0.25">
      <c r="B34" s="116">
        <v>30</v>
      </c>
      <c r="C34" s="112" t="s">
        <v>282</v>
      </c>
      <c r="D34" s="116">
        <v>2</v>
      </c>
      <c r="E34" s="164">
        <v>43657.333333333336</v>
      </c>
      <c r="F34" s="164">
        <v>43658.708333333336</v>
      </c>
      <c r="G34" s="165">
        <f t="shared" si="0"/>
        <v>8</v>
      </c>
      <c r="H34" s="166">
        <f t="shared" si="1"/>
        <v>0</v>
      </c>
      <c r="I34" s="167"/>
      <c r="J34" s="166">
        <f t="shared" si="2"/>
        <v>8</v>
      </c>
      <c r="K34" s="167">
        <v>0.5</v>
      </c>
      <c r="L34" s="166">
        <f t="shared" si="3"/>
        <v>0</v>
      </c>
      <c r="M34" s="167"/>
      <c r="N34" s="143"/>
      <c r="O34" s="144">
        <v>0</v>
      </c>
      <c r="P34" s="144"/>
      <c r="Q34" s="144"/>
      <c r="R34" s="144"/>
      <c r="S34" s="144"/>
      <c r="T34" s="144"/>
      <c r="U34" s="144" t="s">
        <v>490</v>
      </c>
      <c r="V34" s="144"/>
      <c r="W34" s="187"/>
      <c r="X34" s="187"/>
      <c r="Y34" s="143" t="s">
        <v>477</v>
      </c>
    </row>
    <row r="35" spans="2:25" ht="15.6" x14ac:dyDescent="0.25">
      <c r="B35" s="116">
        <v>31</v>
      </c>
      <c r="C35" s="112" t="s">
        <v>363</v>
      </c>
      <c r="D35" s="116">
        <v>2</v>
      </c>
      <c r="E35" s="164">
        <v>43661.333333333336</v>
      </c>
      <c r="F35" s="164">
        <v>43662.708333333336</v>
      </c>
      <c r="G35" s="165">
        <f t="shared" si="0"/>
        <v>8</v>
      </c>
      <c r="H35" s="166">
        <f t="shared" si="1"/>
        <v>0</v>
      </c>
      <c r="I35" s="167"/>
      <c r="J35" s="166">
        <f t="shared" si="2"/>
        <v>8</v>
      </c>
      <c r="K35" s="167">
        <v>0.5</v>
      </c>
      <c r="L35" s="166">
        <f t="shared" si="3"/>
        <v>0</v>
      </c>
      <c r="M35" s="167"/>
      <c r="N35" s="143"/>
      <c r="O35" s="144">
        <v>14</v>
      </c>
      <c r="P35" s="144"/>
      <c r="Q35" s="144"/>
      <c r="R35" s="144"/>
      <c r="S35" s="144"/>
      <c r="T35" s="144"/>
      <c r="U35" s="144">
        <v>75</v>
      </c>
      <c r="V35" s="144"/>
      <c r="W35" s="187"/>
      <c r="X35" s="187"/>
      <c r="Y35" s="143"/>
    </row>
    <row r="36" spans="2:25" ht="31.2" x14ac:dyDescent="0.25">
      <c r="B36" s="116">
        <v>32</v>
      </c>
      <c r="C36" s="112" t="s">
        <v>284</v>
      </c>
      <c r="D36" s="116">
        <v>0</v>
      </c>
      <c r="E36" s="164">
        <v>43648.708333333336</v>
      </c>
      <c r="F36" s="164">
        <v>43648.708333333336</v>
      </c>
      <c r="G36" s="165">
        <v>0</v>
      </c>
      <c r="H36" s="166">
        <f t="shared" si="1"/>
        <v>0</v>
      </c>
      <c r="I36" s="167"/>
      <c r="J36" s="166">
        <f t="shared" si="2"/>
        <v>0</v>
      </c>
      <c r="K36" s="167"/>
      <c r="L36" s="166">
        <f t="shared" si="3"/>
        <v>0</v>
      </c>
      <c r="M36" s="167"/>
      <c r="N36" s="143"/>
      <c r="O36" s="144">
        <v>0</v>
      </c>
      <c r="P36" s="144"/>
      <c r="Q36" s="144"/>
      <c r="R36" s="144"/>
      <c r="S36" s="144"/>
      <c r="T36" s="144"/>
      <c r="U36" s="180" t="s">
        <v>381</v>
      </c>
      <c r="V36" s="144"/>
      <c r="W36" s="187"/>
      <c r="X36" s="187"/>
      <c r="Y36" s="143"/>
    </row>
    <row r="37" spans="2:25" ht="15.6" x14ac:dyDescent="0.25">
      <c r="B37" s="116">
        <v>33</v>
      </c>
      <c r="C37" s="112" t="s">
        <v>286</v>
      </c>
      <c r="D37" s="116">
        <v>2</v>
      </c>
      <c r="E37" s="164">
        <v>43649.333333333336</v>
      </c>
      <c r="F37" s="164">
        <v>43650.708333333336</v>
      </c>
      <c r="G37" s="165">
        <f t="shared" si="0"/>
        <v>8</v>
      </c>
      <c r="H37" s="166">
        <f t="shared" si="1"/>
        <v>0</v>
      </c>
      <c r="I37" s="167"/>
      <c r="J37" s="166">
        <f t="shared" si="2"/>
        <v>8</v>
      </c>
      <c r="K37" s="167">
        <v>0.5</v>
      </c>
      <c r="L37" s="166">
        <f t="shared" si="3"/>
        <v>0</v>
      </c>
      <c r="M37" s="167"/>
      <c r="N37" s="143"/>
      <c r="O37" s="144">
        <v>16</v>
      </c>
      <c r="P37" s="144"/>
      <c r="Q37" s="144"/>
      <c r="R37" s="144"/>
      <c r="S37" s="144"/>
      <c r="T37" s="144"/>
      <c r="U37" s="144" t="s">
        <v>490</v>
      </c>
      <c r="V37" s="144"/>
      <c r="W37" s="187"/>
      <c r="X37" s="187"/>
      <c r="Y37" s="143" t="s">
        <v>478</v>
      </c>
    </row>
    <row r="38" spans="2:25" ht="15.6" x14ac:dyDescent="0.25">
      <c r="B38" s="116">
        <v>34</v>
      </c>
      <c r="C38" s="112" t="s">
        <v>287</v>
      </c>
      <c r="D38" s="116">
        <v>2</v>
      </c>
      <c r="E38" s="164">
        <v>43651.333333333336</v>
      </c>
      <c r="F38" s="164">
        <v>43654.708333333336</v>
      </c>
      <c r="G38" s="165">
        <f t="shared" si="0"/>
        <v>8</v>
      </c>
      <c r="H38" s="166">
        <f t="shared" si="1"/>
        <v>0</v>
      </c>
      <c r="I38" s="167"/>
      <c r="J38" s="166">
        <f t="shared" si="2"/>
        <v>8</v>
      </c>
      <c r="K38" s="167">
        <v>0.5</v>
      </c>
      <c r="L38" s="166">
        <f t="shared" si="3"/>
        <v>0</v>
      </c>
      <c r="M38" s="167"/>
      <c r="N38" s="143"/>
      <c r="O38" s="144">
        <v>4</v>
      </c>
      <c r="P38" s="144"/>
      <c r="Q38" s="144"/>
      <c r="R38" s="144"/>
      <c r="S38" s="144"/>
      <c r="T38" s="144"/>
      <c r="U38" s="144" t="s">
        <v>490</v>
      </c>
      <c r="V38" s="144"/>
      <c r="W38" s="187"/>
      <c r="X38" s="187"/>
      <c r="Y38" s="143" t="s">
        <v>478</v>
      </c>
    </row>
    <row r="39" spans="2:25" ht="15.6" x14ac:dyDescent="0.25">
      <c r="B39" s="116">
        <v>35</v>
      </c>
      <c r="C39" s="112" t="s">
        <v>288</v>
      </c>
      <c r="D39" s="116">
        <v>2</v>
      </c>
      <c r="E39" s="164">
        <v>43655.333333333336</v>
      </c>
      <c r="F39" s="164">
        <v>43656.708333333336</v>
      </c>
      <c r="G39" s="165">
        <f t="shared" si="0"/>
        <v>8</v>
      </c>
      <c r="H39" s="166">
        <f t="shared" si="1"/>
        <v>0</v>
      </c>
      <c r="I39" s="167"/>
      <c r="J39" s="166">
        <f t="shared" si="2"/>
        <v>8</v>
      </c>
      <c r="K39" s="167">
        <v>0.5</v>
      </c>
      <c r="L39" s="166">
        <f t="shared" si="3"/>
        <v>0</v>
      </c>
      <c r="M39" s="167"/>
      <c r="N39" s="143"/>
      <c r="O39" s="144">
        <v>12</v>
      </c>
      <c r="P39" s="144"/>
      <c r="Q39" s="144"/>
      <c r="R39" s="144"/>
      <c r="S39" s="144"/>
      <c r="T39" s="144"/>
      <c r="U39" s="144" t="s">
        <v>490</v>
      </c>
      <c r="V39" s="144"/>
      <c r="W39" s="187"/>
      <c r="X39" s="187"/>
      <c r="Y39" s="143" t="s">
        <v>478</v>
      </c>
    </row>
    <row r="40" spans="2:25" ht="15.6" x14ac:dyDescent="0.25">
      <c r="B40" s="116">
        <v>36</v>
      </c>
      <c r="C40" s="112" t="s">
        <v>289</v>
      </c>
      <c r="D40" s="116">
        <v>2</v>
      </c>
      <c r="E40" s="164">
        <v>43657.333333333336</v>
      </c>
      <c r="F40" s="164">
        <v>43658.708333333336</v>
      </c>
      <c r="G40" s="165">
        <f t="shared" si="0"/>
        <v>8</v>
      </c>
      <c r="H40" s="166">
        <f t="shared" si="1"/>
        <v>0</v>
      </c>
      <c r="I40" s="167"/>
      <c r="J40" s="166">
        <f t="shared" si="2"/>
        <v>8</v>
      </c>
      <c r="K40" s="167">
        <v>0.5</v>
      </c>
      <c r="L40" s="166">
        <f t="shared" si="3"/>
        <v>0</v>
      </c>
      <c r="M40" s="167"/>
      <c r="N40" s="143"/>
      <c r="O40" s="144">
        <v>14</v>
      </c>
      <c r="P40" s="144"/>
      <c r="Q40" s="144"/>
      <c r="R40" s="144"/>
      <c r="S40" s="144"/>
      <c r="T40" s="144"/>
      <c r="U40" s="144" t="s">
        <v>490</v>
      </c>
      <c r="V40" s="144"/>
      <c r="W40" s="187"/>
      <c r="X40" s="187"/>
      <c r="Y40" s="143" t="s">
        <v>478</v>
      </c>
    </row>
    <row r="41" spans="2:25" ht="15.6" x14ac:dyDescent="0.25">
      <c r="B41" s="116">
        <v>37</v>
      </c>
      <c r="C41" s="112" t="s">
        <v>290</v>
      </c>
      <c r="D41" s="116">
        <v>2</v>
      </c>
      <c r="E41" s="164">
        <v>43661.333333333336</v>
      </c>
      <c r="F41" s="164">
        <v>43662.708333333336</v>
      </c>
      <c r="G41" s="165">
        <f t="shared" si="0"/>
        <v>8</v>
      </c>
      <c r="H41" s="166">
        <f t="shared" si="1"/>
        <v>0</v>
      </c>
      <c r="I41" s="167"/>
      <c r="J41" s="166">
        <f t="shared" si="2"/>
        <v>8</v>
      </c>
      <c r="K41" s="167">
        <v>0.5</v>
      </c>
      <c r="L41" s="166">
        <f t="shared" si="3"/>
        <v>0</v>
      </c>
      <c r="M41" s="167"/>
      <c r="N41" s="143"/>
      <c r="O41" s="144">
        <v>0</v>
      </c>
      <c r="P41" s="144"/>
      <c r="Q41" s="144"/>
      <c r="R41" s="144"/>
      <c r="S41" s="144"/>
      <c r="T41" s="144"/>
      <c r="U41" s="144" t="s">
        <v>490</v>
      </c>
      <c r="V41" s="144"/>
      <c r="W41" s="187"/>
      <c r="X41" s="187"/>
      <c r="Y41" s="143"/>
    </row>
    <row r="42" spans="2:25" ht="31.2" x14ac:dyDescent="0.25">
      <c r="B42" s="116">
        <v>38</v>
      </c>
      <c r="C42" s="112" t="s">
        <v>291</v>
      </c>
      <c r="D42" s="116">
        <v>2</v>
      </c>
      <c r="E42" s="164">
        <v>43651.333333333336</v>
      </c>
      <c r="F42" s="164">
        <v>43654.708333333336</v>
      </c>
      <c r="G42" s="165">
        <f t="shared" si="0"/>
        <v>8</v>
      </c>
      <c r="H42" s="166">
        <f t="shared" si="1"/>
        <v>0</v>
      </c>
      <c r="I42" s="167"/>
      <c r="J42" s="166">
        <f t="shared" si="2"/>
        <v>8</v>
      </c>
      <c r="K42" s="167">
        <v>0.5</v>
      </c>
      <c r="L42" s="166">
        <f t="shared" si="3"/>
        <v>0</v>
      </c>
      <c r="M42" s="167"/>
      <c r="N42" s="143"/>
      <c r="O42" s="144">
        <v>0</v>
      </c>
      <c r="P42" s="144"/>
      <c r="Q42" s="144"/>
      <c r="R42" s="144"/>
      <c r="S42" s="144"/>
      <c r="T42" s="144"/>
      <c r="U42" s="144" t="s">
        <v>490</v>
      </c>
      <c r="V42" s="144"/>
      <c r="W42" s="187"/>
      <c r="X42" s="187"/>
      <c r="Y42" s="143" t="s">
        <v>478</v>
      </c>
    </row>
    <row r="43" spans="2:25" ht="31.2" x14ac:dyDescent="0.25">
      <c r="B43" s="116">
        <v>39</v>
      </c>
      <c r="C43" s="112" t="s">
        <v>292</v>
      </c>
      <c r="D43" s="116">
        <v>1</v>
      </c>
      <c r="E43" s="164">
        <v>43655.333333333336</v>
      </c>
      <c r="F43" s="164">
        <v>43655.708333333336</v>
      </c>
      <c r="G43" s="165">
        <f t="shared" si="0"/>
        <v>4</v>
      </c>
      <c r="H43" s="166">
        <f t="shared" si="1"/>
        <v>0</v>
      </c>
      <c r="I43" s="167"/>
      <c r="J43" s="166">
        <f t="shared" si="2"/>
        <v>4</v>
      </c>
      <c r="K43" s="167">
        <v>0.5</v>
      </c>
      <c r="L43" s="166">
        <f t="shared" si="3"/>
        <v>0</v>
      </c>
      <c r="M43" s="167"/>
      <c r="N43" s="143"/>
      <c r="O43" s="144">
        <v>40</v>
      </c>
      <c r="P43" s="144"/>
      <c r="Q43" s="144"/>
      <c r="R43" s="144"/>
      <c r="S43" s="144"/>
      <c r="T43" s="144"/>
      <c r="U43" s="182">
        <v>0.8</v>
      </c>
      <c r="V43" s="144"/>
      <c r="W43" s="187"/>
      <c r="X43" s="187"/>
      <c r="Y43" s="143"/>
    </row>
    <row r="44" spans="2:25" ht="15.6" x14ac:dyDescent="0.25">
      <c r="B44" s="116">
        <v>40</v>
      </c>
      <c r="C44" s="112" t="s">
        <v>294</v>
      </c>
      <c r="D44" s="116">
        <v>1</v>
      </c>
      <c r="E44" s="164">
        <v>43656.333333333336</v>
      </c>
      <c r="F44" s="164">
        <v>43656.708333333336</v>
      </c>
      <c r="G44" s="165">
        <f t="shared" si="0"/>
        <v>8</v>
      </c>
      <c r="H44" s="166">
        <f t="shared" si="1"/>
        <v>4</v>
      </c>
      <c r="I44" s="167">
        <v>0.5</v>
      </c>
      <c r="J44" s="166">
        <f t="shared" si="2"/>
        <v>0</v>
      </c>
      <c r="K44" s="167"/>
      <c r="L44" s="166">
        <f t="shared" si="3"/>
        <v>4</v>
      </c>
      <c r="M44" s="167">
        <v>0.5</v>
      </c>
      <c r="N44" s="143"/>
      <c r="O44" s="144">
        <v>8</v>
      </c>
      <c r="P44" s="144"/>
      <c r="Q44" s="144"/>
      <c r="R44" s="144"/>
      <c r="S44" s="144"/>
      <c r="T44" s="144"/>
      <c r="U44" s="180" t="s">
        <v>381</v>
      </c>
      <c r="V44" s="144"/>
      <c r="W44" s="187"/>
      <c r="X44" s="187"/>
      <c r="Y44" s="143"/>
    </row>
    <row r="45" spans="2:25" ht="15.6" x14ac:dyDescent="0.25">
      <c r="B45" s="116">
        <v>41</v>
      </c>
      <c r="C45" s="112" t="s">
        <v>295</v>
      </c>
      <c r="D45" s="116">
        <v>1</v>
      </c>
      <c r="E45" s="164">
        <v>43657.333333333336</v>
      </c>
      <c r="F45" s="164">
        <v>43657.708333333336</v>
      </c>
      <c r="G45" s="165">
        <f t="shared" si="0"/>
        <v>8</v>
      </c>
      <c r="H45" s="166">
        <f t="shared" si="1"/>
        <v>4</v>
      </c>
      <c r="I45" s="167">
        <v>0.5</v>
      </c>
      <c r="J45" s="166">
        <f t="shared" si="2"/>
        <v>0</v>
      </c>
      <c r="K45" s="167"/>
      <c r="L45" s="166">
        <f t="shared" si="3"/>
        <v>4</v>
      </c>
      <c r="M45" s="167">
        <v>0.5</v>
      </c>
      <c r="N45" s="143"/>
      <c r="O45" s="144">
        <v>8</v>
      </c>
      <c r="P45" s="144"/>
      <c r="Q45" s="144"/>
      <c r="R45" s="144"/>
      <c r="S45" s="144"/>
      <c r="T45" s="144"/>
      <c r="U45" s="180" t="s">
        <v>381</v>
      </c>
      <c r="V45" s="144"/>
      <c r="W45" s="187"/>
      <c r="X45" s="187"/>
      <c r="Y45" s="143"/>
    </row>
    <row r="46" spans="2:25" ht="15.6" x14ac:dyDescent="0.25">
      <c r="B46" s="116">
        <v>42</v>
      </c>
      <c r="C46" s="112" t="s">
        <v>296</v>
      </c>
      <c r="D46" s="116">
        <v>1</v>
      </c>
      <c r="E46" s="164">
        <v>43658.333333333336</v>
      </c>
      <c r="F46" s="164">
        <v>43658.708333333336</v>
      </c>
      <c r="G46" s="165">
        <f t="shared" si="0"/>
        <v>8</v>
      </c>
      <c r="H46" s="166">
        <f t="shared" si="1"/>
        <v>4</v>
      </c>
      <c r="I46" s="167">
        <v>0.5</v>
      </c>
      <c r="J46" s="166">
        <f t="shared" si="2"/>
        <v>0</v>
      </c>
      <c r="K46" s="167"/>
      <c r="L46" s="166">
        <f t="shared" si="3"/>
        <v>4</v>
      </c>
      <c r="M46" s="167">
        <v>0.5</v>
      </c>
      <c r="N46" s="143"/>
      <c r="O46" s="144">
        <v>28</v>
      </c>
      <c r="P46" s="144"/>
      <c r="Q46" s="144"/>
      <c r="R46" s="144"/>
      <c r="S46" s="144"/>
      <c r="T46" s="144"/>
      <c r="U46" s="180" t="s">
        <v>381</v>
      </c>
      <c r="V46" s="144"/>
      <c r="W46" s="187"/>
      <c r="X46" s="187"/>
      <c r="Y46" s="143"/>
    </row>
    <row r="47" spans="2:25" ht="15.6" x14ac:dyDescent="0.25">
      <c r="B47" s="116">
        <v>43</v>
      </c>
      <c r="C47" s="112" t="s">
        <v>297</v>
      </c>
      <c r="D47" s="116">
        <v>1</v>
      </c>
      <c r="E47" s="164">
        <v>43661.333333333336</v>
      </c>
      <c r="F47" s="164">
        <v>43661.708333333336</v>
      </c>
      <c r="G47" s="165">
        <f t="shared" si="0"/>
        <v>8</v>
      </c>
      <c r="H47" s="166">
        <f t="shared" si="1"/>
        <v>4</v>
      </c>
      <c r="I47" s="167">
        <v>0.5</v>
      </c>
      <c r="J47" s="166">
        <f t="shared" si="2"/>
        <v>0</v>
      </c>
      <c r="K47" s="167"/>
      <c r="L47" s="166">
        <f t="shared" si="3"/>
        <v>4</v>
      </c>
      <c r="M47" s="167">
        <v>0.5</v>
      </c>
      <c r="N47" s="143"/>
      <c r="O47" s="144">
        <v>8</v>
      </c>
      <c r="P47" s="144"/>
      <c r="Q47" s="144"/>
      <c r="R47" s="144"/>
      <c r="S47" s="144"/>
      <c r="T47" s="144"/>
      <c r="U47" s="182">
        <v>0.75</v>
      </c>
      <c r="V47" s="144"/>
      <c r="W47" s="187"/>
      <c r="X47" s="187"/>
      <c r="Y47" s="143"/>
    </row>
    <row r="48" spans="2:25" ht="31.2" x14ac:dyDescent="0.25">
      <c r="B48" s="116">
        <v>44</v>
      </c>
      <c r="C48" s="112" t="s">
        <v>300</v>
      </c>
      <c r="D48" s="116">
        <v>1</v>
      </c>
      <c r="E48" s="164">
        <v>43662.333333333336</v>
      </c>
      <c r="F48" s="164">
        <v>43662.708333333336</v>
      </c>
      <c r="G48" s="165">
        <f t="shared" si="0"/>
        <v>16</v>
      </c>
      <c r="H48" s="166">
        <f t="shared" si="1"/>
        <v>4</v>
      </c>
      <c r="I48" s="167">
        <v>0.5</v>
      </c>
      <c r="J48" s="166">
        <f t="shared" si="2"/>
        <v>4</v>
      </c>
      <c r="K48" s="167">
        <v>0.5</v>
      </c>
      <c r="L48" s="166">
        <f t="shared" si="3"/>
        <v>8</v>
      </c>
      <c r="M48" s="167">
        <v>1</v>
      </c>
      <c r="N48" s="143"/>
      <c r="O48" s="144">
        <v>18</v>
      </c>
      <c r="P48" s="144"/>
      <c r="Q48" s="144"/>
      <c r="R48" s="144"/>
      <c r="S48" s="144"/>
      <c r="T48" s="144">
        <v>4</v>
      </c>
      <c r="U48" s="180" t="s">
        <v>381</v>
      </c>
      <c r="V48" s="144"/>
      <c r="W48" s="187">
        <v>4</v>
      </c>
      <c r="X48" s="188">
        <v>0.2</v>
      </c>
      <c r="Y48" s="143"/>
    </row>
    <row r="49" spans="2:25" ht="31.2" x14ac:dyDescent="0.25">
      <c r="B49" s="116">
        <v>45</v>
      </c>
      <c r="C49" s="112" t="s">
        <v>301</v>
      </c>
      <c r="D49" s="116">
        <v>1</v>
      </c>
      <c r="E49" s="164">
        <v>43663.333333333336</v>
      </c>
      <c r="F49" s="164">
        <v>43663.708333333336</v>
      </c>
      <c r="G49" s="165">
        <f t="shared" si="0"/>
        <v>16</v>
      </c>
      <c r="H49" s="166">
        <f t="shared" si="1"/>
        <v>4</v>
      </c>
      <c r="I49" s="167">
        <v>0.5</v>
      </c>
      <c r="J49" s="166">
        <f t="shared" si="2"/>
        <v>4</v>
      </c>
      <c r="K49" s="167">
        <v>0.5</v>
      </c>
      <c r="L49" s="166">
        <f t="shared" si="3"/>
        <v>8</v>
      </c>
      <c r="M49" s="167">
        <v>1</v>
      </c>
      <c r="N49" s="143"/>
      <c r="O49" s="144">
        <v>18</v>
      </c>
      <c r="P49" s="144"/>
      <c r="Q49" s="144"/>
      <c r="R49" s="144"/>
      <c r="S49" s="144"/>
      <c r="T49" s="144">
        <v>4</v>
      </c>
      <c r="U49" s="180" t="s">
        <v>381</v>
      </c>
      <c r="V49" s="144"/>
      <c r="W49" s="187">
        <v>4</v>
      </c>
      <c r="X49" s="188">
        <v>0.2</v>
      </c>
      <c r="Y49" s="143"/>
    </row>
    <row r="50" spans="2:25" ht="31.2" x14ac:dyDescent="0.25">
      <c r="B50" s="116">
        <v>46</v>
      </c>
      <c r="C50" s="112" t="s">
        <v>302</v>
      </c>
      <c r="D50" s="116">
        <v>1</v>
      </c>
      <c r="E50" s="164">
        <v>43664.333333333336</v>
      </c>
      <c r="F50" s="164">
        <v>43664.708333333336</v>
      </c>
      <c r="G50" s="165">
        <f t="shared" si="0"/>
        <v>16</v>
      </c>
      <c r="H50" s="166">
        <f t="shared" si="1"/>
        <v>4</v>
      </c>
      <c r="I50" s="167">
        <v>0.5</v>
      </c>
      <c r="J50" s="166">
        <f t="shared" si="2"/>
        <v>4</v>
      </c>
      <c r="K50" s="167">
        <v>0.5</v>
      </c>
      <c r="L50" s="166">
        <f t="shared" si="3"/>
        <v>8</v>
      </c>
      <c r="M50" s="167">
        <v>1</v>
      </c>
      <c r="N50" s="143"/>
      <c r="O50" s="144">
        <v>18</v>
      </c>
      <c r="P50" s="144"/>
      <c r="Q50" s="144"/>
      <c r="R50" s="144"/>
      <c r="S50" s="144"/>
      <c r="T50" s="144">
        <v>4</v>
      </c>
      <c r="U50" s="180" t="s">
        <v>381</v>
      </c>
      <c r="V50" s="144"/>
      <c r="W50" s="187">
        <v>4</v>
      </c>
      <c r="X50" s="188">
        <v>0.2</v>
      </c>
      <c r="Y50" s="143"/>
    </row>
    <row r="51" spans="2:25" ht="31.2" x14ac:dyDescent="0.25">
      <c r="B51" s="116">
        <v>47</v>
      </c>
      <c r="C51" s="112" t="s">
        <v>303</v>
      </c>
      <c r="D51" s="116">
        <v>1</v>
      </c>
      <c r="E51" s="164">
        <v>43665.333333333336</v>
      </c>
      <c r="F51" s="164">
        <v>43665.708333333336</v>
      </c>
      <c r="G51" s="165">
        <f t="shared" si="0"/>
        <v>16</v>
      </c>
      <c r="H51" s="166">
        <f t="shared" si="1"/>
        <v>4</v>
      </c>
      <c r="I51" s="167">
        <v>0.5</v>
      </c>
      <c r="J51" s="166">
        <f t="shared" si="2"/>
        <v>4</v>
      </c>
      <c r="K51" s="167">
        <v>0.5</v>
      </c>
      <c r="L51" s="166">
        <f t="shared" si="3"/>
        <v>8</v>
      </c>
      <c r="M51" s="167">
        <v>1</v>
      </c>
      <c r="N51" s="143"/>
      <c r="O51" s="144">
        <v>18</v>
      </c>
      <c r="P51" s="144"/>
      <c r="Q51" s="144"/>
      <c r="R51" s="144"/>
      <c r="S51" s="144"/>
      <c r="T51" s="144">
        <v>4</v>
      </c>
      <c r="U51" s="180" t="s">
        <v>381</v>
      </c>
      <c r="V51" s="144"/>
      <c r="W51" s="187">
        <v>4</v>
      </c>
      <c r="X51" s="188">
        <v>0.2</v>
      </c>
      <c r="Y51" s="143"/>
    </row>
    <row r="52" spans="2:25" ht="31.2" x14ac:dyDescent="0.25">
      <c r="B52" s="116">
        <v>48</v>
      </c>
      <c r="C52" s="112" t="s">
        <v>304</v>
      </c>
      <c r="D52" s="116">
        <v>1</v>
      </c>
      <c r="E52" s="164">
        <v>43668.333333333336</v>
      </c>
      <c r="F52" s="164">
        <v>43668.708333333336</v>
      </c>
      <c r="G52" s="165">
        <f t="shared" si="0"/>
        <v>16</v>
      </c>
      <c r="H52" s="166">
        <f t="shared" si="1"/>
        <v>4</v>
      </c>
      <c r="I52" s="167">
        <v>0.5</v>
      </c>
      <c r="J52" s="166">
        <f t="shared" si="2"/>
        <v>4</v>
      </c>
      <c r="K52" s="167">
        <v>0.5</v>
      </c>
      <c r="L52" s="166">
        <f t="shared" si="3"/>
        <v>8</v>
      </c>
      <c r="M52" s="167">
        <v>1</v>
      </c>
      <c r="N52" s="143"/>
      <c r="O52" s="144">
        <v>8</v>
      </c>
      <c r="P52" s="144"/>
      <c r="Q52" s="144"/>
      <c r="R52" s="144">
        <v>4</v>
      </c>
      <c r="S52" s="144">
        <v>4</v>
      </c>
      <c r="T52" s="144"/>
      <c r="U52" s="182">
        <v>0.5</v>
      </c>
      <c r="V52" s="144"/>
      <c r="W52" s="187">
        <v>8</v>
      </c>
      <c r="X52" s="188">
        <v>0.5</v>
      </c>
      <c r="Y52" s="143"/>
    </row>
    <row r="53" spans="2:25" ht="31.2" x14ac:dyDescent="0.25">
      <c r="B53" s="116">
        <v>49</v>
      </c>
      <c r="C53" s="112" t="s">
        <v>305</v>
      </c>
      <c r="D53" s="116">
        <v>1</v>
      </c>
      <c r="E53" s="164">
        <v>43669.333333333336</v>
      </c>
      <c r="F53" s="164">
        <v>43669.708333333336</v>
      </c>
      <c r="G53" s="165">
        <f t="shared" si="0"/>
        <v>16</v>
      </c>
      <c r="H53" s="166">
        <f t="shared" si="1"/>
        <v>4</v>
      </c>
      <c r="I53" s="167">
        <v>0.5</v>
      </c>
      <c r="J53" s="166">
        <f t="shared" si="2"/>
        <v>4</v>
      </c>
      <c r="K53" s="167">
        <v>0.5</v>
      </c>
      <c r="L53" s="166">
        <f t="shared" si="3"/>
        <v>8</v>
      </c>
      <c r="M53" s="167">
        <v>1</v>
      </c>
      <c r="N53" s="143"/>
      <c r="O53" s="144">
        <v>8</v>
      </c>
      <c r="P53" s="144"/>
      <c r="Q53" s="144"/>
      <c r="R53" s="144">
        <v>4</v>
      </c>
      <c r="S53" s="144">
        <v>4</v>
      </c>
      <c r="T53" s="144"/>
      <c r="U53" s="182">
        <v>0.5</v>
      </c>
      <c r="V53" s="144"/>
      <c r="W53" s="187">
        <v>8</v>
      </c>
      <c r="X53" s="188">
        <v>0.5</v>
      </c>
      <c r="Y53" s="143"/>
    </row>
    <row r="54" spans="2:25" ht="31.2" x14ac:dyDescent="0.25">
      <c r="B54" s="116">
        <v>50</v>
      </c>
      <c r="C54" s="112" t="s">
        <v>306</v>
      </c>
      <c r="D54" s="116">
        <v>1</v>
      </c>
      <c r="E54" s="164">
        <v>43670.333333333336</v>
      </c>
      <c r="F54" s="164">
        <v>43670.708333333336</v>
      </c>
      <c r="G54" s="165">
        <f t="shared" si="0"/>
        <v>16</v>
      </c>
      <c r="H54" s="166">
        <f t="shared" si="1"/>
        <v>4</v>
      </c>
      <c r="I54" s="167">
        <v>0.5</v>
      </c>
      <c r="J54" s="166">
        <f t="shared" si="2"/>
        <v>4</v>
      </c>
      <c r="K54" s="167">
        <v>0.5</v>
      </c>
      <c r="L54" s="166">
        <f t="shared" si="3"/>
        <v>8</v>
      </c>
      <c r="M54" s="167">
        <v>1</v>
      </c>
      <c r="N54" s="143"/>
      <c r="O54" s="144">
        <v>8</v>
      </c>
      <c r="P54" s="144"/>
      <c r="Q54" s="144"/>
      <c r="R54" s="144">
        <v>4</v>
      </c>
      <c r="S54" s="144">
        <v>4</v>
      </c>
      <c r="T54" s="144"/>
      <c r="U54" s="182">
        <v>0.5</v>
      </c>
      <c r="V54" s="144"/>
      <c r="W54" s="187">
        <v>8</v>
      </c>
      <c r="X54" s="188">
        <v>0.5</v>
      </c>
      <c r="Y54" s="143"/>
    </row>
    <row r="55" spans="2:25" ht="31.2" x14ac:dyDescent="0.25">
      <c r="B55" s="116">
        <v>51</v>
      </c>
      <c r="C55" s="112" t="s">
        <v>308</v>
      </c>
      <c r="D55" s="116">
        <v>3</v>
      </c>
      <c r="E55" s="164">
        <v>43671.333333333336</v>
      </c>
      <c r="F55" s="164">
        <v>43675.708333333336</v>
      </c>
      <c r="G55" s="165">
        <f t="shared" si="0"/>
        <v>24</v>
      </c>
      <c r="H55" s="166">
        <f t="shared" si="1"/>
        <v>12</v>
      </c>
      <c r="I55" s="167">
        <v>0.5</v>
      </c>
      <c r="J55" s="166">
        <f t="shared" si="2"/>
        <v>0</v>
      </c>
      <c r="K55" s="167"/>
      <c r="L55" s="166">
        <f t="shared" si="3"/>
        <v>12</v>
      </c>
      <c r="M55" s="167">
        <v>0.5</v>
      </c>
      <c r="N55" s="143"/>
      <c r="O55" s="144">
        <v>8</v>
      </c>
      <c r="P55" s="144"/>
      <c r="Q55" s="144"/>
      <c r="R55" s="144">
        <v>4</v>
      </c>
      <c r="S55" s="144">
        <v>4</v>
      </c>
      <c r="T55" s="144"/>
      <c r="U55" s="182">
        <v>0.5</v>
      </c>
      <c r="V55" s="144"/>
      <c r="W55" s="187">
        <v>8</v>
      </c>
      <c r="X55" s="188">
        <v>0.5</v>
      </c>
      <c r="Y55" s="143"/>
    </row>
    <row r="56" spans="2:25" ht="31.2" x14ac:dyDescent="0.25">
      <c r="B56" s="116">
        <v>52</v>
      </c>
      <c r="C56" s="112" t="s">
        <v>309</v>
      </c>
      <c r="D56" s="116">
        <v>2</v>
      </c>
      <c r="E56" s="164">
        <v>43676.333333333336</v>
      </c>
      <c r="F56" s="164">
        <v>43677.708333333336</v>
      </c>
      <c r="G56" s="165">
        <f t="shared" si="0"/>
        <v>16</v>
      </c>
      <c r="H56" s="166">
        <f t="shared" si="1"/>
        <v>8</v>
      </c>
      <c r="I56" s="167">
        <v>0.5</v>
      </c>
      <c r="J56" s="166">
        <f t="shared" si="2"/>
        <v>0</v>
      </c>
      <c r="K56" s="167"/>
      <c r="L56" s="166">
        <f t="shared" si="3"/>
        <v>8</v>
      </c>
      <c r="M56" s="167">
        <v>0.5</v>
      </c>
      <c r="N56" s="143"/>
      <c r="O56" s="144">
        <v>8</v>
      </c>
      <c r="P56" s="144"/>
      <c r="Q56" s="144"/>
      <c r="R56" s="144">
        <v>4</v>
      </c>
      <c r="S56" s="144">
        <v>4</v>
      </c>
      <c r="T56" s="144"/>
      <c r="U56" s="182">
        <v>0.5</v>
      </c>
      <c r="V56" s="144"/>
      <c r="W56" s="187">
        <v>8</v>
      </c>
      <c r="X56" s="188">
        <v>0.5</v>
      </c>
      <c r="Y56" s="143"/>
    </row>
    <row r="57" spans="2:25" ht="15.6" x14ac:dyDescent="0.25">
      <c r="B57" s="116">
        <v>53</v>
      </c>
      <c r="C57" s="112" t="s">
        <v>333</v>
      </c>
      <c r="D57" s="116">
        <v>3</v>
      </c>
      <c r="E57" s="164">
        <v>43662.333333333336</v>
      </c>
      <c r="F57" s="164">
        <v>43664.708333333336</v>
      </c>
      <c r="G57" s="165">
        <f t="shared" ref="G57:G60" si="12">H57+J57+L57</f>
        <v>24</v>
      </c>
      <c r="H57" s="166">
        <f t="shared" ref="H57:H60" si="13">I57*D57*8</f>
        <v>0</v>
      </c>
      <c r="I57" s="167"/>
      <c r="J57" s="166">
        <f t="shared" ref="J57:J60" si="14">K57*D57*8</f>
        <v>12</v>
      </c>
      <c r="K57" s="167">
        <v>0.5</v>
      </c>
      <c r="L57" s="166">
        <f t="shared" ref="L57:L60" si="15">M57*D57*8</f>
        <v>12</v>
      </c>
      <c r="M57" s="167">
        <v>0.5</v>
      </c>
      <c r="N57" s="143"/>
      <c r="O57" s="144">
        <v>0</v>
      </c>
      <c r="P57" s="144"/>
      <c r="Q57" s="144"/>
      <c r="R57" s="144"/>
      <c r="S57" s="144"/>
      <c r="T57" s="144"/>
      <c r="U57" s="144" t="s">
        <v>490</v>
      </c>
      <c r="V57" s="144"/>
      <c r="W57" s="187"/>
      <c r="X57" s="187"/>
      <c r="Y57" s="143"/>
    </row>
    <row r="58" spans="2:25" ht="15.6" x14ac:dyDescent="0.25">
      <c r="B58" s="116">
        <v>54</v>
      </c>
      <c r="C58" s="112" t="s">
        <v>334</v>
      </c>
      <c r="D58" s="116">
        <v>3</v>
      </c>
      <c r="E58" s="164">
        <v>43665.333333333336</v>
      </c>
      <c r="F58" s="164">
        <v>43669.708333333336</v>
      </c>
      <c r="G58" s="165">
        <f t="shared" si="12"/>
        <v>24</v>
      </c>
      <c r="H58" s="166">
        <f t="shared" si="13"/>
        <v>0</v>
      </c>
      <c r="I58" s="167"/>
      <c r="J58" s="166">
        <f t="shared" si="14"/>
        <v>12</v>
      </c>
      <c r="K58" s="167">
        <v>0.5</v>
      </c>
      <c r="L58" s="166">
        <f t="shared" si="15"/>
        <v>12</v>
      </c>
      <c r="M58" s="167">
        <v>0.5</v>
      </c>
      <c r="N58" s="143"/>
      <c r="O58" s="144">
        <v>0</v>
      </c>
      <c r="P58" s="144"/>
      <c r="Q58" s="144"/>
      <c r="R58" s="144"/>
      <c r="S58" s="144"/>
      <c r="T58" s="144"/>
      <c r="U58" s="144" t="s">
        <v>490</v>
      </c>
      <c r="V58" s="144"/>
      <c r="W58" s="187"/>
      <c r="X58" s="187"/>
      <c r="Y58" s="143"/>
    </row>
    <row r="59" spans="2:25" ht="15.6" x14ac:dyDescent="0.25">
      <c r="B59" s="116">
        <v>55</v>
      </c>
      <c r="C59" s="112" t="s">
        <v>335</v>
      </c>
      <c r="D59" s="116">
        <v>3</v>
      </c>
      <c r="E59" s="164">
        <v>43670.333333333336</v>
      </c>
      <c r="F59" s="164">
        <v>43672.708333333336</v>
      </c>
      <c r="G59" s="165">
        <f t="shared" si="12"/>
        <v>24</v>
      </c>
      <c r="H59" s="166">
        <f t="shared" si="13"/>
        <v>0</v>
      </c>
      <c r="I59" s="167"/>
      <c r="J59" s="166">
        <f t="shared" si="14"/>
        <v>12</v>
      </c>
      <c r="K59" s="167">
        <v>0.5</v>
      </c>
      <c r="L59" s="166">
        <f t="shared" si="15"/>
        <v>12</v>
      </c>
      <c r="M59" s="167">
        <v>0.5</v>
      </c>
      <c r="N59" s="143"/>
      <c r="O59" s="144">
        <v>0</v>
      </c>
      <c r="P59" s="144"/>
      <c r="Q59" s="144"/>
      <c r="R59" s="144"/>
      <c r="S59" s="144"/>
      <c r="T59" s="144"/>
      <c r="U59" s="144" t="s">
        <v>490</v>
      </c>
      <c r="V59" s="144"/>
      <c r="W59" s="187"/>
      <c r="X59" s="187"/>
      <c r="Y59" s="143"/>
    </row>
    <row r="60" spans="2:25" ht="15.6" x14ac:dyDescent="0.25">
      <c r="B60" s="116">
        <v>56</v>
      </c>
      <c r="C60" s="112" t="s">
        <v>364</v>
      </c>
      <c r="D60" s="116">
        <v>3</v>
      </c>
      <c r="E60" s="164">
        <v>43663.333333333336</v>
      </c>
      <c r="F60" s="164">
        <v>43665.708333333336</v>
      </c>
      <c r="G60" s="165">
        <f t="shared" si="12"/>
        <v>24</v>
      </c>
      <c r="H60" s="166">
        <f t="shared" si="13"/>
        <v>0</v>
      </c>
      <c r="I60" s="167"/>
      <c r="J60" s="166">
        <f t="shared" si="14"/>
        <v>12</v>
      </c>
      <c r="K60" s="167">
        <v>0.5</v>
      </c>
      <c r="L60" s="166">
        <f t="shared" si="15"/>
        <v>12</v>
      </c>
      <c r="M60" s="167">
        <v>0.5</v>
      </c>
      <c r="N60" s="143"/>
      <c r="O60" s="144">
        <v>0</v>
      </c>
      <c r="P60" s="144"/>
      <c r="Q60" s="144"/>
      <c r="R60" s="144"/>
      <c r="S60" s="144"/>
      <c r="T60" s="144"/>
      <c r="U60" s="144" t="s">
        <v>490</v>
      </c>
      <c r="V60" s="144"/>
      <c r="W60" s="187"/>
      <c r="X60" s="187"/>
      <c r="Y60" s="143"/>
    </row>
    <row r="61" spans="2:25" ht="31.2" x14ac:dyDescent="0.25">
      <c r="B61" s="168">
        <v>57</v>
      </c>
      <c r="C61" s="169" t="s">
        <v>311</v>
      </c>
      <c r="D61" s="168">
        <v>3</v>
      </c>
      <c r="E61" s="170">
        <v>43678.333333333336</v>
      </c>
      <c r="F61" s="170">
        <v>43682.708333333336</v>
      </c>
      <c r="G61" s="171">
        <f t="shared" si="0"/>
        <v>36</v>
      </c>
      <c r="H61" s="172">
        <f t="shared" si="1"/>
        <v>12</v>
      </c>
      <c r="I61" s="173">
        <v>0.5</v>
      </c>
      <c r="J61" s="172">
        <f>K61*D61*8</f>
        <v>12</v>
      </c>
      <c r="K61" s="173">
        <v>0.5</v>
      </c>
      <c r="L61" s="172">
        <f t="shared" si="3"/>
        <v>12</v>
      </c>
      <c r="M61" s="173">
        <v>0.5</v>
      </c>
      <c r="N61" s="143"/>
      <c r="O61" s="144">
        <v>24</v>
      </c>
      <c r="P61" s="144"/>
      <c r="Q61" s="144"/>
      <c r="R61" s="144"/>
      <c r="S61" s="144">
        <v>12</v>
      </c>
      <c r="T61" s="144"/>
      <c r="U61" s="182">
        <v>0.5</v>
      </c>
      <c r="V61" s="144"/>
      <c r="W61" s="187">
        <v>12</v>
      </c>
      <c r="X61" s="188">
        <v>0.25</v>
      </c>
      <c r="Y61" s="143"/>
    </row>
    <row r="62" spans="2:25" ht="31.2" x14ac:dyDescent="0.25">
      <c r="B62" s="168">
        <v>58</v>
      </c>
      <c r="C62" s="169" t="s">
        <v>312</v>
      </c>
      <c r="D62" s="168">
        <v>2</v>
      </c>
      <c r="E62" s="170">
        <v>43683.333333333336</v>
      </c>
      <c r="F62" s="170">
        <v>43684.708333333336</v>
      </c>
      <c r="G62" s="171">
        <f t="shared" si="0"/>
        <v>24</v>
      </c>
      <c r="H62" s="172">
        <f t="shared" si="1"/>
        <v>8</v>
      </c>
      <c r="I62" s="173">
        <v>0.5</v>
      </c>
      <c r="J62" s="172">
        <f t="shared" si="2"/>
        <v>8</v>
      </c>
      <c r="K62" s="173">
        <v>0.5</v>
      </c>
      <c r="L62" s="172">
        <f t="shared" si="3"/>
        <v>8</v>
      </c>
      <c r="M62" s="173">
        <v>0.5</v>
      </c>
      <c r="N62" s="143"/>
      <c r="O62" s="144"/>
      <c r="P62" s="144"/>
      <c r="Q62" s="144"/>
      <c r="R62" s="144"/>
      <c r="S62" s="144"/>
      <c r="T62" s="144"/>
      <c r="U62" s="144"/>
      <c r="V62" s="144"/>
      <c r="W62" s="187"/>
      <c r="X62" s="187"/>
      <c r="Y62" s="143"/>
    </row>
    <row r="63" spans="2:25" ht="31.2" x14ac:dyDescent="0.25">
      <c r="B63" s="168">
        <v>59</v>
      </c>
      <c r="C63" s="169" t="s">
        <v>313</v>
      </c>
      <c r="D63" s="168">
        <v>2</v>
      </c>
      <c r="E63" s="170">
        <v>43685.333333333336</v>
      </c>
      <c r="F63" s="170">
        <v>43686.708333333336</v>
      </c>
      <c r="G63" s="171">
        <f t="shared" si="0"/>
        <v>24</v>
      </c>
      <c r="H63" s="172">
        <f t="shared" si="1"/>
        <v>8</v>
      </c>
      <c r="I63" s="173">
        <v>0.5</v>
      </c>
      <c r="J63" s="172">
        <f t="shared" si="2"/>
        <v>8</v>
      </c>
      <c r="K63" s="173">
        <v>0.5</v>
      </c>
      <c r="L63" s="172">
        <f t="shared" si="3"/>
        <v>8</v>
      </c>
      <c r="M63" s="173">
        <v>0.5</v>
      </c>
      <c r="N63" s="143"/>
      <c r="O63" s="144"/>
      <c r="P63" s="144"/>
      <c r="Q63" s="144"/>
      <c r="R63" s="144"/>
      <c r="S63" s="144"/>
      <c r="T63" s="144"/>
      <c r="U63" s="144"/>
      <c r="V63" s="144"/>
      <c r="W63" s="187"/>
      <c r="X63" s="187"/>
      <c r="Y63" s="143"/>
    </row>
    <row r="64" spans="2:25" ht="31.2" x14ac:dyDescent="0.25">
      <c r="B64" s="168">
        <v>60</v>
      </c>
      <c r="C64" s="169" t="s">
        <v>314</v>
      </c>
      <c r="D64" s="168">
        <v>2</v>
      </c>
      <c r="E64" s="170">
        <v>43689.333333333336</v>
      </c>
      <c r="F64" s="170">
        <v>43690.708333333336</v>
      </c>
      <c r="G64" s="171">
        <f t="shared" si="0"/>
        <v>24</v>
      </c>
      <c r="H64" s="172">
        <f t="shared" si="1"/>
        <v>8</v>
      </c>
      <c r="I64" s="173">
        <v>0.5</v>
      </c>
      <c r="J64" s="172">
        <f t="shared" si="2"/>
        <v>8</v>
      </c>
      <c r="K64" s="173">
        <v>0.5</v>
      </c>
      <c r="L64" s="172">
        <f t="shared" si="3"/>
        <v>8</v>
      </c>
      <c r="M64" s="173">
        <v>0.5</v>
      </c>
      <c r="N64" s="143"/>
      <c r="O64" s="144"/>
      <c r="P64" s="144"/>
      <c r="Q64" s="144"/>
      <c r="R64" s="144"/>
      <c r="S64" s="144"/>
      <c r="T64" s="144"/>
      <c r="U64" s="144"/>
      <c r="V64" s="144"/>
      <c r="W64" s="187"/>
      <c r="X64" s="187"/>
      <c r="Y64" s="143"/>
    </row>
    <row r="65" spans="2:25" ht="31.2" x14ac:dyDescent="0.25">
      <c r="B65" s="168">
        <v>61</v>
      </c>
      <c r="C65" s="169" t="s">
        <v>316</v>
      </c>
      <c r="D65" s="168">
        <v>2</v>
      </c>
      <c r="E65" s="170">
        <v>43678.333333333336</v>
      </c>
      <c r="F65" s="170">
        <v>43679.708333333336</v>
      </c>
      <c r="G65" s="171">
        <f t="shared" si="0"/>
        <v>24</v>
      </c>
      <c r="H65" s="172">
        <f t="shared" si="1"/>
        <v>8</v>
      </c>
      <c r="I65" s="173">
        <v>0.5</v>
      </c>
      <c r="J65" s="172">
        <f t="shared" si="2"/>
        <v>8</v>
      </c>
      <c r="K65" s="173">
        <v>0.5</v>
      </c>
      <c r="L65" s="172">
        <f t="shared" si="3"/>
        <v>8</v>
      </c>
      <c r="M65" s="173">
        <v>0.5</v>
      </c>
      <c r="N65" s="143"/>
      <c r="O65" s="144"/>
      <c r="P65" s="144"/>
      <c r="Q65" s="144"/>
      <c r="R65" s="144"/>
      <c r="S65" s="144"/>
      <c r="T65" s="144"/>
      <c r="U65" s="144"/>
      <c r="V65" s="144"/>
      <c r="W65" s="187"/>
      <c r="X65" s="187"/>
      <c r="Y65" s="143"/>
    </row>
    <row r="66" spans="2:25" ht="31.2" x14ac:dyDescent="0.25">
      <c r="B66" s="168">
        <v>62</v>
      </c>
      <c r="C66" s="169" t="s">
        <v>317</v>
      </c>
      <c r="D66" s="168">
        <v>1</v>
      </c>
      <c r="E66" s="170">
        <v>43682.333333333336</v>
      </c>
      <c r="F66" s="170">
        <v>43682.708333333336</v>
      </c>
      <c r="G66" s="171">
        <f t="shared" ref="G66:G86" si="16">H66+J66+L66</f>
        <v>12</v>
      </c>
      <c r="H66" s="172">
        <f t="shared" si="1"/>
        <v>4</v>
      </c>
      <c r="I66" s="173">
        <v>0.5</v>
      </c>
      <c r="J66" s="172">
        <f t="shared" si="2"/>
        <v>4</v>
      </c>
      <c r="K66" s="173">
        <v>0.5</v>
      </c>
      <c r="L66" s="172">
        <f t="shared" si="3"/>
        <v>4</v>
      </c>
      <c r="M66" s="173">
        <v>0.5</v>
      </c>
      <c r="N66" s="143"/>
      <c r="O66" s="144"/>
      <c r="P66" s="144"/>
      <c r="Q66" s="144"/>
      <c r="R66" s="144"/>
      <c r="S66" s="144"/>
      <c r="T66" s="144"/>
      <c r="U66" s="144"/>
      <c r="V66" s="144"/>
      <c r="W66" s="187"/>
      <c r="X66" s="187"/>
      <c r="Y66" s="143"/>
    </row>
    <row r="67" spans="2:25" ht="31.2" x14ac:dyDescent="0.25">
      <c r="B67" s="168">
        <v>63</v>
      </c>
      <c r="C67" s="169" t="s">
        <v>318</v>
      </c>
      <c r="D67" s="168">
        <v>1</v>
      </c>
      <c r="E67" s="170">
        <v>43683.333333333336</v>
      </c>
      <c r="F67" s="170">
        <v>43683.708333333336</v>
      </c>
      <c r="G67" s="171">
        <f t="shared" si="16"/>
        <v>12</v>
      </c>
      <c r="H67" s="172">
        <f t="shared" si="1"/>
        <v>4</v>
      </c>
      <c r="I67" s="173">
        <v>0.5</v>
      </c>
      <c r="J67" s="172">
        <f t="shared" si="2"/>
        <v>4</v>
      </c>
      <c r="K67" s="173">
        <v>0.5</v>
      </c>
      <c r="L67" s="172">
        <f t="shared" si="3"/>
        <v>4</v>
      </c>
      <c r="M67" s="173">
        <v>0.5</v>
      </c>
      <c r="N67" s="143"/>
      <c r="O67" s="144"/>
      <c r="P67" s="144"/>
      <c r="Q67" s="144"/>
      <c r="R67" s="144"/>
      <c r="S67" s="144"/>
      <c r="T67" s="144"/>
      <c r="U67" s="144"/>
      <c r="V67" s="144"/>
      <c r="W67" s="187"/>
      <c r="X67" s="187"/>
      <c r="Y67" s="143"/>
    </row>
    <row r="68" spans="2:25" ht="31.2" x14ac:dyDescent="0.25">
      <c r="B68" s="168">
        <v>64</v>
      </c>
      <c r="C68" s="169" t="s">
        <v>320</v>
      </c>
      <c r="D68" s="168">
        <v>2</v>
      </c>
      <c r="E68" s="170">
        <v>43684.333333333336</v>
      </c>
      <c r="F68" s="170">
        <v>43685.708333333336</v>
      </c>
      <c r="G68" s="171">
        <f t="shared" si="16"/>
        <v>24</v>
      </c>
      <c r="H68" s="172">
        <f t="shared" si="1"/>
        <v>8</v>
      </c>
      <c r="I68" s="173">
        <v>0.5</v>
      </c>
      <c r="J68" s="172">
        <f t="shared" si="2"/>
        <v>8</v>
      </c>
      <c r="K68" s="173">
        <v>0.5</v>
      </c>
      <c r="L68" s="172">
        <f t="shared" si="3"/>
        <v>8</v>
      </c>
      <c r="M68" s="173">
        <v>0.5</v>
      </c>
      <c r="N68" s="143"/>
      <c r="O68" s="144"/>
      <c r="P68" s="144"/>
      <c r="Q68" s="144"/>
      <c r="R68" s="144"/>
      <c r="S68" s="144"/>
      <c r="T68" s="144"/>
      <c r="U68" s="144"/>
      <c r="V68" s="144"/>
      <c r="W68" s="187"/>
      <c r="X68" s="187"/>
      <c r="Y68" s="143"/>
    </row>
    <row r="69" spans="2:25" ht="31.2" x14ac:dyDescent="0.25">
      <c r="B69" s="168">
        <v>65</v>
      </c>
      <c r="C69" s="169" t="s">
        <v>321</v>
      </c>
      <c r="D69" s="168">
        <v>1</v>
      </c>
      <c r="E69" s="170">
        <v>43686.333333333336</v>
      </c>
      <c r="F69" s="170">
        <v>43686.708333333336</v>
      </c>
      <c r="G69" s="171">
        <f t="shared" si="16"/>
        <v>12</v>
      </c>
      <c r="H69" s="172">
        <f t="shared" si="1"/>
        <v>4</v>
      </c>
      <c r="I69" s="173">
        <v>0.5</v>
      </c>
      <c r="J69" s="172">
        <f t="shared" si="2"/>
        <v>4</v>
      </c>
      <c r="K69" s="173">
        <v>0.5</v>
      </c>
      <c r="L69" s="172">
        <f t="shared" si="3"/>
        <v>4</v>
      </c>
      <c r="M69" s="173">
        <v>0.5</v>
      </c>
      <c r="N69" s="143"/>
      <c r="O69" s="144"/>
      <c r="P69" s="144"/>
      <c r="Q69" s="144"/>
      <c r="R69" s="144"/>
      <c r="S69" s="144"/>
      <c r="T69" s="144"/>
      <c r="U69" s="144"/>
      <c r="V69" s="144"/>
      <c r="W69" s="187"/>
      <c r="X69" s="187"/>
      <c r="Y69" s="143"/>
    </row>
    <row r="70" spans="2:25" ht="31.2" x14ac:dyDescent="0.25">
      <c r="B70" s="168">
        <v>66</v>
      </c>
      <c r="C70" s="169" t="s">
        <v>314</v>
      </c>
      <c r="D70" s="168">
        <v>1</v>
      </c>
      <c r="E70" s="170">
        <v>43689.333333333336</v>
      </c>
      <c r="F70" s="170">
        <v>43689.708333333336</v>
      </c>
      <c r="G70" s="171">
        <f t="shared" si="16"/>
        <v>12</v>
      </c>
      <c r="H70" s="172">
        <f t="shared" si="1"/>
        <v>4</v>
      </c>
      <c r="I70" s="173">
        <v>0.5</v>
      </c>
      <c r="J70" s="172">
        <f t="shared" si="2"/>
        <v>4</v>
      </c>
      <c r="K70" s="173">
        <v>0.5</v>
      </c>
      <c r="L70" s="172">
        <f t="shared" si="3"/>
        <v>4</v>
      </c>
      <c r="M70" s="173">
        <v>0.5</v>
      </c>
      <c r="N70" s="143"/>
      <c r="O70" s="144"/>
      <c r="P70" s="144"/>
      <c r="Q70" s="144"/>
      <c r="R70" s="144"/>
      <c r="S70" s="144"/>
      <c r="T70" s="144"/>
      <c r="U70" s="144"/>
      <c r="V70" s="144"/>
      <c r="W70" s="187"/>
      <c r="X70" s="187"/>
      <c r="Y70" s="143"/>
    </row>
    <row r="71" spans="2:25" ht="31.2" x14ac:dyDescent="0.25">
      <c r="B71" s="168">
        <v>67</v>
      </c>
      <c r="C71" s="169" t="s">
        <v>323</v>
      </c>
      <c r="D71" s="168">
        <v>1</v>
      </c>
      <c r="E71" s="170">
        <v>43690.333333333336</v>
      </c>
      <c r="F71" s="170">
        <v>43690.708333333336</v>
      </c>
      <c r="G71" s="171">
        <f t="shared" si="16"/>
        <v>10</v>
      </c>
      <c r="H71" s="172">
        <f t="shared" si="1"/>
        <v>2</v>
      </c>
      <c r="I71" s="173">
        <v>0.25</v>
      </c>
      <c r="J71" s="172">
        <f t="shared" si="2"/>
        <v>4</v>
      </c>
      <c r="K71" s="173">
        <v>0.5</v>
      </c>
      <c r="L71" s="172">
        <f t="shared" si="3"/>
        <v>4</v>
      </c>
      <c r="M71" s="173">
        <v>0.5</v>
      </c>
      <c r="N71" s="143"/>
      <c r="O71" s="144"/>
      <c r="P71" s="144"/>
      <c r="Q71" s="144"/>
      <c r="R71" s="144"/>
      <c r="S71" s="144"/>
      <c r="T71" s="144"/>
      <c r="U71" s="144"/>
      <c r="V71" s="144"/>
      <c r="W71" s="187"/>
      <c r="X71" s="187"/>
      <c r="Y71" s="143"/>
    </row>
    <row r="72" spans="2:25" ht="31.2" x14ac:dyDescent="0.25">
      <c r="B72" s="168">
        <v>68</v>
      </c>
      <c r="C72" s="169" t="s">
        <v>324</v>
      </c>
      <c r="D72" s="168">
        <v>1</v>
      </c>
      <c r="E72" s="170">
        <v>43691.333333333336</v>
      </c>
      <c r="F72" s="170">
        <v>43691.708333333336</v>
      </c>
      <c r="G72" s="171">
        <f t="shared" si="16"/>
        <v>14</v>
      </c>
      <c r="H72" s="172">
        <f t="shared" si="1"/>
        <v>2</v>
      </c>
      <c r="I72" s="173">
        <v>0.25</v>
      </c>
      <c r="J72" s="172">
        <f t="shared" si="2"/>
        <v>8</v>
      </c>
      <c r="K72" s="173">
        <v>1</v>
      </c>
      <c r="L72" s="172">
        <f t="shared" si="3"/>
        <v>4</v>
      </c>
      <c r="M72" s="173">
        <v>0.5</v>
      </c>
      <c r="N72" s="143"/>
      <c r="O72" s="144"/>
      <c r="P72" s="144"/>
      <c r="Q72" s="144"/>
      <c r="R72" s="144"/>
      <c r="S72" s="144"/>
      <c r="T72" s="144"/>
      <c r="U72" s="144"/>
      <c r="V72" s="144"/>
      <c r="W72" s="187"/>
      <c r="X72" s="187"/>
      <c r="Y72" s="143"/>
    </row>
    <row r="73" spans="2:25" ht="31.2" x14ac:dyDescent="0.25">
      <c r="B73" s="168">
        <v>69</v>
      </c>
      <c r="C73" s="169" t="s">
        <v>325</v>
      </c>
      <c r="D73" s="168">
        <v>1</v>
      </c>
      <c r="E73" s="170">
        <v>43692.333333333336</v>
      </c>
      <c r="F73" s="170">
        <v>43692.708333333336</v>
      </c>
      <c r="G73" s="171">
        <f t="shared" si="16"/>
        <v>14</v>
      </c>
      <c r="H73" s="172">
        <f t="shared" si="1"/>
        <v>2</v>
      </c>
      <c r="I73" s="173">
        <v>0.25</v>
      </c>
      <c r="J73" s="172">
        <f t="shared" si="2"/>
        <v>8</v>
      </c>
      <c r="K73" s="173">
        <v>1</v>
      </c>
      <c r="L73" s="172">
        <f t="shared" si="3"/>
        <v>4</v>
      </c>
      <c r="M73" s="173">
        <v>0.5</v>
      </c>
      <c r="N73" s="143"/>
      <c r="O73" s="144"/>
      <c r="P73" s="144"/>
      <c r="Q73" s="144"/>
      <c r="R73" s="144"/>
      <c r="S73" s="144"/>
      <c r="T73" s="144"/>
      <c r="U73" s="144"/>
      <c r="V73" s="144"/>
      <c r="W73" s="187"/>
      <c r="X73" s="187"/>
      <c r="Y73" s="143"/>
    </row>
    <row r="74" spans="2:25" ht="31.2" x14ac:dyDescent="0.25">
      <c r="B74" s="168">
        <v>70</v>
      </c>
      <c r="C74" s="169" t="s">
        <v>326</v>
      </c>
      <c r="D74" s="168">
        <v>1</v>
      </c>
      <c r="E74" s="170">
        <v>43693.333333333336</v>
      </c>
      <c r="F74" s="170">
        <v>43693.708333333336</v>
      </c>
      <c r="G74" s="171">
        <f t="shared" si="16"/>
        <v>14</v>
      </c>
      <c r="H74" s="172">
        <f t="shared" ref="H74:H86" si="17">I74*D74*8</f>
        <v>2</v>
      </c>
      <c r="I74" s="173">
        <v>0.25</v>
      </c>
      <c r="J74" s="172">
        <f t="shared" ref="J74:J86" si="18">K74*D74*8</f>
        <v>8</v>
      </c>
      <c r="K74" s="173">
        <v>1</v>
      </c>
      <c r="L74" s="172">
        <f t="shared" ref="L74:L86" si="19">M74*D74*8</f>
        <v>4</v>
      </c>
      <c r="M74" s="173">
        <v>0.5</v>
      </c>
      <c r="N74" s="143"/>
      <c r="O74" s="144"/>
      <c r="P74" s="144"/>
      <c r="Q74" s="144"/>
      <c r="R74" s="144"/>
      <c r="S74" s="144"/>
      <c r="T74" s="144"/>
      <c r="U74" s="144"/>
      <c r="V74" s="144"/>
      <c r="W74" s="187"/>
      <c r="X74" s="187"/>
      <c r="Y74" s="143"/>
    </row>
    <row r="75" spans="2:25" ht="15.6" x14ac:dyDescent="0.25">
      <c r="B75" s="168">
        <v>71</v>
      </c>
      <c r="C75" s="169" t="s">
        <v>327</v>
      </c>
      <c r="D75" s="168">
        <v>1</v>
      </c>
      <c r="E75" s="170">
        <v>43696.333333333336</v>
      </c>
      <c r="F75" s="170">
        <v>43696.708333333336</v>
      </c>
      <c r="G75" s="171">
        <f t="shared" si="16"/>
        <v>14</v>
      </c>
      <c r="H75" s="172">
        <f t="shared" si="17"/>
        <v>2</v>
      </c>
      <c r="I75" s="173">
        <v>0.25</v>
      </c>
      <c r="J75" s="172">
        <f t="shared" si="18"/>
        <v>8</v>
      </c>
      <c r="K75" s="173">
        <v>1</v>
      </c>
      <c r="L75" s="172">
        <f t="shared" si="19"/>
        <v>4</v>
      </c>
      <c r="M75" s="173">
        <v>0.5</v>
      </c>
      <c r="N75" s="143"/>
      <c r="O75" s="144"/>
      <c r="P75" s="144"/>
      <c r="Q75" s="144"/>
      <c r="R75" s="144"/>
      <c r="S75" s="144"/>
      <c r="T75" s="144"/>
      <c r="U75" s="144"/>
      <c r="V75" s="144"/>
      <c r="W75" s="187"/>
      <c r="X75" s="187"/>
      <c r="Y75" s="143"/>
    </row>
    <row r="76" spans="2:25" ht="31.2" x14ac:dyDescent="0.25">
      <c r="B76" s="168">
        <v>72</v>
      </c>
      <c r="C76" s="169" t="s">
        <v>328</v>
      </c>
      <c r="D76" s="168">
        <v>1</v>
      </c>
      <c r="E76" s="170">
        <v>43697.333333333336</v>
      </c>
      <c r="F76" s="170">
        <v>43697.708333333336</v>
      </c>
      <c r="G76" s="171">
        <f t="shared" si="16"/>
        <v>14</v>
      </c>
      <c r="H76" s="172">
        <f t="shared" si="17"/>
        <v>2</v>
      </c>
      <c r="I76" s="173">
        <v>0.25</v>
      </c>
      <c r="J76" s="172">
        <f t="shared" si="18"/>
        <v>8</v>
      </c>
      <c r="K76" s="173">
        <v>1</v>
      </c>
      <c r="L76" s="172">
        <f t="shared" si="19"/>
        <v>4</v>
      </c>
      <c r="M76" s="173">
        <v>0.5</v>
      </c>
      <c r="N76" s="143"/>
      <c r="O76" s="144"/>
      <c r="P76" s="144"/>
      <c r="Q76" s="144"/>
      <c r="R76" s="144"/>
      <c r="S76" s="144"/>
      <c r="T76" s="144"/>
      <c r="U76" s="144"/>
      <c r="V76" s="144"/>
      <c r="W76" s="187"/>
      <c r="X76" s="187"/>
      <c r="Y76" s="143"/>
    </row>
    <row r="77" spans="2:25" ht="31.2" x14ac:dyDescent="0.25">
      <c r="B77" s="168">
        <v>73</v>
      </c>
      <c r="C77" s="169" t="s">
        <v>329</v>
      </c>
      <c r="D77" s="168">
        <v>1</v>
      </c>
      <c r="E77" s="170">
        <v>43698.333333333336</v>
      </c>
      <c r="F77" s="170">
        <v>43698.708333333336</v>
      </c>
      <c r="G77" s="171">
        <f t="shared" si="16"/>
        <v>14</v>
      </c>
      <c r="H77" s="172">
        <f t="shared" si="17"/>
        <v>2</v>
      </c>
      <c r="I77" s="173">
        <v>0.25</v>
      </c>
      <c r="J77" s="172">
        <f t="shared" si="18"/>
        <v>8</v>
      </c>
      <c r="K77" s="173">
        <v>1</v>
      </c>
      <c r="L77" s="172">
        <f t="shared" si="19"/>
        <v>4</v>
      </c>
      <c r="M77" s="173">
        <v>0.5</v>
      </c>
      <c r="N77" s="143"/>
      <c r="O77" s="144"/>
      <c r="P77" s="144"/>
      <c r="Q77" s="144"/>
      <c r="R77" s="144"/>
      <c r="S77" s="144"/>
      <c r="T77" s="144"/>
      <c r="U77" s="144"/>
      <c r="V77" s="144"/>
      <c r="W77" s="187"/>
      <c r="X77" s="187"/>
      <c r="Y77" s="143"/>
    </row>
    <row r="78" spans="2:25" ht="31.2" x14ac:dyDescent="0.25">
      <c r="B78" s="168">
        <v>74</v>
      </c>
      <c r="C78" s="169" t="s">
        <v>330</v>
      </c>
      <c r="D78" s="168">
        <v>1</v>
      </c>
      <c r="E78" s="170">
        <v>43699.333333333336</v>
      </c>
      <c r="F78" s="170">
        <v>43699.708333333336</v>
      </c>
      <c r="G78" s="171">
        <f t="shared" si="16"/>
        <v>14</v>
      </c>
      <c r="H78" s="172">
        <f t="shared" si="17"/>
        <v>2</v>
      </c>
      <c r="I78" s="173">
        <v>0.25</v>
      </c>
      <c r="J78" s="172">
        <f t="shared" si="18"/>
        <v>8</v>
      </c>
      <c r="K78" s="173">
        <v>1</v>
      </c>
      <c r="L78" s="172">
        <f t="shared" si="19"/>
        <v>4</v>
      </c>
      <c r="M78" s="173">
        <v>0.5</v>
      </c>
      <c r="N78" s="143"/>
      <c r="O78" s="144"/>
      <c r="P78" s="144"/>
      <c r="Q78" s="144"/>
      <c r="R78" s="144"/>
      <c r="S78" s="144"/>
      <c r="T78" s="144"/>
      <c r="U78" s="144"/>
      <c r="V78" s="144"/>
      <c r="W78" s="187"/>
      <c r="X78" s="187"/>
      <c r="Y78" s="143"/>
    </row>
    <row r="79" spans="2:25" ht="31.2" x14ac:dyDescent="0.25">
      <c r="B79" s="168">
        <v>75</v>
      </c>
      <c r="C79" s="169" t="s">
        <v>331</v>
      </c>
      <c r="D79" s="168">
        <v>3</v>
      </c>
      <c r="E79" s="170">
        <v>43700.333333333336</v>
      </c>
      <c r="F79" s="170">
        <v>43704.708333333336</v>
      </c>
      <c r="G79" s="171">
        <f t="shared" si="16"/>
        <v>24</v>
      </c>
      <c r="H79" s="172">
        <f t="shared" si="17"/>
        <v>6</v>
      </c>
      <c r="I79" s="173">
        <v>0.25</v>
      </c>
      <c r="J79" s="172">
        <f t="shared" si="18"/>
        <v>6</v>
      </c>
      <c r="K79" s="173">
        <v>0.25</v>
      </c>
      <c r="L79" s="172">
        <f t="shared" si="19"/>
        <v>12</v>
      </c>
      <c r="M79" s="173">
        <v>0.5</v>
      </c>
      <c r="N79" s="143"/>
      <c r="O79" s="144"/>
      <c r="P79" s="144"/>
      <c r="Q79" s="144"/>
      <c r="R79" s="144"/>
      <c r="S79" s="144"/>
      <c r="T79" s="144"/>
      <c r="U79" s="144"/>
      <c r="V79" s="144"/>
      <c r="W79" s="187"/>
      <c r="X79" s="187"/>
      <c r="Y79" s="143"/>
    </row>
    <row r="80" spans="2:25" ht="15.6" x14ac:dyDescent="0.25">
      <c r="B80" s="168">
        <v>76</v>
      </c>
      <c r="C80" s="169" t="s">
        <v>365</v>
      </c>
      <c r="D80" s="168">
        <v>3</v>
      </c>
      <c r="E80" s="170">
        <v>43705.333333333336</v>
      </c>
      <c r="F80" s="170">
        <v>43707</v>
      </c>
      <c r="G80" s="171">
        <f t="shared" si="16"/>
        <v>30</v>
      </c>
      <c r="H80" s="172">
        <f t="shared" si="17"/>
        <v>0</v>
      </c>
      <c r="I80" s="173"/>
      <c r="J80" s="172">
        <f t="shared" si="18"/>
        <v>6</v>
      </c>
      <c r="K80" s="173">
        <v>0.25</v>
      </c>
      <c r="L80" s="172">
        <f t="shared" si="19"/>
        <v>24</v>
      </c>
      <c r="M80" s="173">
        <v>1</v>
      </c>
      <c r="N80" s="143"/>
      <c r="O80" s="144"/>
      <c r="P80" s="144"/>
      <c r="Q80" s="144"/>
      <c r="R80" s="144"/>
      <c r="S80" s="144"/>
      <c r="T80" s="144"/>
      <c r="U80" s="144"/>
      <c r="V80" s="144"/>
      <c r="W80" s="187"/>
      <c r="X80" s="187"/>
      <c r="Y80" s="143"/>
    </row>
    <row r="81" spans="2:25" ht="15.6" x14ac:dyDescent="0.25">
      <c r="B81" s="168">
        <v>77</v>
      </c>
      <c r="C81" s="169" t="s">
        <v>337</v>
      </c>
      <c r="D81" s="168">
        <v>3</v>
      </c>
      <c r="E81" s="170">
        <v>43705.333333333336</v>
      </c>
      <c r="F81" s="170">
        <v>43707.708333333336</v>
      </c>
      <c r="G81" s="171">
        <f t="shared" ref="G81" si="20">H81+J81+L81</f>
        <v>24</v>
      </c>
      <c r="H81" s="172">
        <f t="shared" ref="H81" si="21">I81*D81*8</f>
        <v>0</v>
      </c>
      <c r="I81" s="173"/>
      <c r="J81" s="172">
        <f t="shared" ref="J81" si="22">K81*D81*8</f>
        <v>24</v>
      </c>
      <c r="K81" s="173">
        <v>1</v>
      </c>
      <c r="L81" s="172">
        <f t="shared" ref="L81" si="23">M81*D81*8</f>
        <v>0</v>
      </c>
      <c r="M81" s="173"/>
      <c r="N81" s="143"/>
      <c r="O81" s="144"/>
      <c r="P81" s="144"/>
      <c r="Q81" s="144"/>
      <c r="R81" s="144"/>
      <c r="S81" s="144"/>
      <c r="T81" s="144"/>
      <c r="U81" s="144"/>
      <c r="V81" s="144"/>
      <c r="W81" s="187"/>
      <c r="X81" s="187"/>
      <c r="Y81" s="143"/>
    </row>
    <row r="82" spans="2:25" ht="15.6" x14ac:dyDescent="0.25">
      <c r="B82" s="174">
        <v>78</v>
      </c>
      <c r="C82" s="175" t="s">
        <v>365</v>
      </c>
      <c r="D82" s="174">
        <v>1</v>
      </c>
      <c r="E82" s="176">
        <v>43710</v>
      </c>
      <c r="F82" s="176">
        <v>43710</v>
      </c>
      <c r="G82" s="177">
        <f t="shared" ref="G82" si="24">H82+J82+L82</f>
        <v>10</v>
      </c>
      <c r="H82" s="178">
        <f t="shared" ref="H82" si="25">I82*D82*8</f>
        <v>0</v>
      </c>
      <c r="I82" s="179"/>
      <c r="J82" s="178">
        <f t="shared" ref="J82" si="26">K82*D82*8</f>
        <v>2</v>
      </c>
      <c r="K82" s="179">
        <v>0.25</v>
      </c>
      <c r="L82" s="178">
        <f t="shared" ref="L82" si="27">M82*D82*8</f>
        <v>8</v>
      </c>
      <c r="M82" s="179">
        <v>1</v>
      </c>
      <c r="N82" s="143"/>
      <c r="O82" s="144"/>
      <c r="P82" s="144"/>
      <c r="Q82" s="144"/>
      <c r="R82" s="144"/>
      <c r="S82" s="144"/>
      <c r="T82" s="144"/>
      <c r="U82" s="144"/>
      <c r="V82" s="144"/>
      <c r="W82" s="187"/>
      <c r="X82" s="187"/>
      <c r="Y82" s="143"/>
    </row>
    <row r="83" spans="2:25" ht="15.6" x14ac:dyDescent="0.25">
      <c r="B83" s="174">
        <v>79</v>
      </c>
      <c r="C83" s="175" t="s">
        <v>366</v>
      </c>
      <c r="D83" s="174">
        <v>5</v>
      </c>
      <c r="E83" s="176">
        <v>43711.333333333336</v>
      </c>
      <c r="F83" s="176">
        <v>43717.708333333336</v>
      </c>
      <c r="G83" s="177">
        <f t="shared" si="16"/>
        <v>60</v>
      </c>
      <c r="H83" s="178">
        <f t="shared" si="17"/>
        <v>20</v>
      </c>
      <c r="I83" s="179">
        <v>0.5</v>
      </c>
      <c r="J83" s="178">
        <f t="shared" si="18"/>
        <v>10</v>
      </c>
      <c r="K83" s="179">
        <v>0.25</v>
      </c>
      <c r="L83" s="178">
        <f t="shared" si="19"/>
        <v>30</v>
      </c>
      <c r="M83" s="179">
        <v>0.75</v>
      </c>
      <c r="N83" s="143"/>
      <c r="O83" s="144"/>
      <c r="P83" s="144"/>
      <c r="Q83" s="144"/>
      <c r="R83" s="144"/>
      <c r="S83" s="144"/>
      <c r="T83" s="144"/>
      <c r="U83" s="144"/>
      <c r="V83" s="144"/>
      <c r="W83" s="187"/>
      <c r="X83" s="187"/>
      <c r="Y83" s="143"/>
    </row>
    <row r="84" spans="2:25" ht="15.6" x14ac:dyDescent="0.25">
      <c r="B84" s="174">
        <v>80</v>
      </c>
      <c r="C84" s="175" t="s">
        <v>367</v>
      </c>
      <c r="D84" s="174">
        <v>3</v>
      </c>
      <c r="E84" s="176">
        <v>43718.333333333336</v>
      </c>
      <c r="F84" s="176">
        <v>43720.708333333336</v>
      </c>
      <c r="G84" s="177">
        <f t="shared" si="16"/>
        <v>36</v>
      </c>
      <c r="H84" s="178">
        <f t="shared" si="17"/>
        <v>12</v>
      </c>
      <c r="I84" s="179">
        <v>0.5</v>
      </c>
      <c r="J84" s="178">
        <f t="shared" si="18"/>
        <v>6</v>
      </c>
      <c r="K84" s="179">
        <v>0.25</v>
      </c>
      <c r="L84" s="178">
        <f t="shared" si="19"/>
        <v>18</v>
      </c>
      <c r="M84" s="179">
        <v>0.75</v>
      </c>
      <c r="N84" s="143"/>
      <c r="O84" s="144"/>
      <c r="P84" s="144"/>
      <c r="Q84" s="144"/>
      <c r="R84" s="144"/>
      <c r="S84" s="144"/>
      <c r="T84" s="144"/>
      <c r="U84" s="144"/>
      <c r="V84" s="144"/>
      <c r="W84" s="187"/>
      <c r="X84" s="187"/>
      <c r="Y84" s="143"/>
    </row>
    <row r="85" spans="2:25" ht="15.6" x14ac:dyDescent="0.25">
      <c r="B85" s="174">
        <v>81</v>
      </c>
      <c r="C85" s="175" t="s">
        <v>368</v>
      </c>
      <c r="D85" s="174">
        <v>4</v>
      </c>
      <c r="E85" s="176">
        <v>43710.333333333336</v>
      </c>
      <c r="F85" s="176">
        <v>43713.708333333336</v>
      </c>
      <c r="G85" s="177">
        <f t="shared" si="16"/>
        <v>40</v>
      </c>
      <c r="H85" s="178">
        <f t="shared" si="17"/>
        <v>8</v>
      </c>
      <c r="I85" s="179">
        <v>0.25</v>
      </c>
      <c r="J85" s="178">
        <f t="shared" si="18"/>
        <v>24</v>
      </c>
      <c r="K85" s="179">
        <v>0.75</v>
      </c>
      <c r="L85" s="178">
        <f t="shared" si="19"/>
        <v>8</v>
      </c>
      <c r="M85" s="179">
        <v>0.25</v>
      </c>
      <c r="N85" s="183"/>
      <c r="O85" s="184"/>
      <c r="P85" s="144"/>
      <c r="Q85" s="144"/>
      <c r="R85" s="144"/>
      <c r="S85" s="144"/>
      <c r="T85" s="144"/>
      <c r="U85" s="144"/>
      <c r="V85" s="144"/>
      <c r="W85" s="187"/>
      <c r="X85" s="187"/>
      <c r="Y85" s="143"/>
    </row>
    <row r="86" spans="2:25" ht="31.2" x14ac:dyDescent="0.25">
      <c r="B86" s="174">
        <v>82</v>
      </c>
      <c r="C86" s="175" t="s">
        <v>369</v>
      </c>
      <c r="D86" s="174">
        <v>5</v>
      </c>
      <c r="E86" s="176">
        <v>43714.333333333336</v>
      </c>
      <c r="F86" s="176">
        <v>43720.708333333336</v>
      </c>
      <c r="G86" s="177">
        <f t="shared" si="16"/>
        <v>50</v>
      </c>
      <c r="H86" s="178">
        <f t="shared" si="17"/>
        <v>10</v>
      </c>
      <c r="I86" s="179">
        <v>0.25</v>
      </c>
      <c r="J86" s="178">
        <f t="shared" si="18"/>
        <v>30</v>
      </c>
      <c r="K86" s="179">
        <v>0.75</v>
      </c>
      <c r="L86" s="178">
        <f t="shared" si="19"/>
        <v>10</v>
      </c>
      <c r="M86" s="179">
        <v>0.25</v>
      </c>
      <c r="N86" s="183"/>
      <c r="O86" s="184"/>
      <c r="P86" s="144"/>
      <c r="Q86" s="144"/>
      <c r="R86" s="144"/>
      <c r="S86" s="144"/>
      <c r="T86" s="144"/>
      <c r="U86" s="144"/>
      <c r="V86" s="144"/>
      <c r="W86" s="187"/>
      <c r="X86" s="187"/>
      <c r="Y86" s="143"/>
    </row>
    <row r="87" spans="2:25" ht="28.8" customHeight="1" x14ac:dyDescent="0.25">
      <c r="B87" s="185"/>
      <c r="C87" s="186"/>
      <c r="D87" s="217" t="s">
        <v>487</v>
      </c>
      <c r="E87" s="217"/>
      <c r="F87" s="217"/>
      <c r="G87" s="189">
        <f>SUM(G6:G86)</f>
        <v>1186</v>
      </c>
      <c r="H87" s="186"/>
      <c r="I87" s="186"/>
      <c r="J87" s="186"/>
      <c r="K87" s="186"/>
      <c r="L87" s="186"/>
      <c r="M87" s="186"/>
      <c r="N87" s="183"/>
      <c r="O87" s="235" t="s">
        <v>489</v>
      </c>
      <c r="P87" s="236"/>
      <c r="Q87" s="236"/>
      <c r="R87" s="236"/>
      <c r="S87" s="236"/>
      <c r="T87" s="236"/>
      <c r="U87" s="237"/>
      <c r="V87" s="190">
        <f>SUM(G6:G61)-O5</f>
        <v>-12</v>
      </c>
      <c r="W87" s="187"/>
      <c r="X87" s="187"/>
      <c r="Y87" s="143"/>
    </row>
    <row r="88" spans="2:25" ht="13.8" x14ac:dyDescent="0.25">
      <c r="B88" s="216" t="s">
        <v>479</v>
      </c>
      <c r="C88" s="216"/>
      <c r="D88" s="216"/>
      <c r="E88" s="216"/>
      <c r="F88" s="216"/>
      <c r="G88" s="216"/>
      <c r="H88" s="216"/>
      <c r="I88" s="216"/>
      <c r="J88" s="216"/>
      <c r="K88" s="216"/>
      <c r="L88" s="216"/>
      <c r="M88" s="216"/>
      <c r="N88" s="143"/>
      <c r="O88" s="144"/>
      <c r="P88" s="144"/>
      <c r="Q88" s="144"/>
      <c r="R88" s="144"/>
      <c r="S88" s="144"/>
      <c r="T88" s="144"/>
      <c r="U88" s="144"/>
      <c r="V88" s="144"/>
      <c r="W88" s="187"/>
      <c r="X88" s="187"/>
      <c r="Y88" s="143"/>
    </row>
    <row r="89" spans="2:25" x14ac:dyDescent="0.25">
      <c r="B89" s="144" t="s">
        <v>480</v>
      </c>
      <c r="C89" s="143" t="s">
        <v>454</v>
      </c>
      <c r="D89" s="143"/>
      <c r="E89" s="143"/>
      <c r="F89" s="143"/>
      <c r="G89" s="144">
        <v>0</v>
      </c>
      <c r="H89" s="143"/>
      <c r="I89" s="143"/>
      <c r="J89" s="143"/>
      <c r="K89" s="143"/>
      <c r="L89" s="143"/>
      <c r="M89" s="143"/>
      <c r="N89" s="143"/>
      <c r="O89" s="144">
        <v>12</v>
      </c>
      <c r="P89" s="144"/>
      <c r="Q89" s="144"/>
      <c r="R89" s="144"/>
      <c r="S89" s="144"/>
      <c r="T89" s="144"/>
      <c r="U89" s="144"/>
      <c r="V89" s="144"/>
      <c r="W89" s="187"/>
      <c r="X89" s="187"/>
      <c r="Y89" s="143"/>
    </row>
    <row r="90" spans="2:25" ht="26.4" x14ac:dyDescent="0.25">
      <c r="B90" s="144" t="s">
        <v>481</v>
      </c>
      <c r="C90" s="143" t="s">
        <v>460</v>
      </c>
      <c r="D90" s="143"/>
      <c r="E90" s="143"/>
      <c r="F90" s="143"/>
      <c r="G90" s="144">
        <v>0</v>
      </c>
      <c r="H90" s="143"/>
      <c r="I90" s="143"/>
      <c r="J90" s="143"/>
      <c r="K90" s="143"/>
      <c r="L90" s="143"/>
      <c r="M90" s="143"/>
      <c r="N90" s="143"/>
      <c r="O90" s="144">
        <v>24</v>
      </c>
      <c r="P90" s="144"/>
      <c r="Q90" s="144"/>
      <c r="R90" s="144"/>
      <c r="S90" s="144"/>
      <c r="T90" s="144"/>
      <c r="U90" s="180" t="s">
        <v>381</v>
      </c>
      <c r="V90" s="144"/>
      <c r="W90" s="187"/>
      <c r="X90" s="187"/>
      <c r="Y90" s="143"/>
    </row>
    <row r="91" spans="2:25" x14ac:dyDescent="0.25">
      <c r="B91" s="144" t="s">
        <v>483</v>
      </c>
      <c r="C91" s="143" t="s">
        <v>482</v>
      </c>
      <c r="D91" s="143"/>
      <c r="E91" s="143"/>
      <c r="F91" s="143"/>
      <c r="G91" s="144">
        <v>0</v>
      </c>
      <c r="H91" s="143"/>
      <c r="I91" s="143"/>
      <c r="J91" s="143"/>
      <c r="K91" s="143"/>
      <c r="L91" s="143"/>
      <c r="M91" s="143"/>
      <c r="N91" s="143"/>
      <c r="O91" s="144">
        <v>16</v>
      </c>
      <c r="P91" s="181">
        <v>43676</v>
      </c>
      <c r="Q91" s="181">
        <v>43677</v>
      </c>
      <c r="R91" s="144"/>
      <c r="S91" s="144"/>
      <c r="T91" s="144">
        <v>16</v>
      </c>
      <c r="U91" s="182">
        <v>0.4</v>
      </c>
      <c r="V91" s="144"/>
      <c r="W91" s="187">
        <v>16</v>
      </c>
      <c r="X91" s="188">
        <v>0.4</v>
      </c>
      <c r="Y91" s="143"/>
    </row>
    <row r="92" spans="2:25" ht="13.2" customHeight="1" x14ac:dyDescent="0.25">
      <c r="B92" s="144"/>
      <c r="C92" s="143"/>
      <c r="D92" s="143"/>
      <c r="E92" s="143"/>
      <c r="F92" s="143"/>
      <c r="G92" s="143"/>
      <c r="H92" s="143"/>
      <c r="I92" s="143"/>
      <c r="J92" s="143"/>
      <c r="K92" s="143"/>
      <c r="L92" s="143"/>
      <c r="M92" s="143"/>
      <c r="N92" s="143"/>
      <c r="O92" s="144"/>
      <c r="P92" s="144"/>
      <c r="Q92" s="144"/>
      <c r="R92" s="221" t="s">
        <v>488</v>
      </c>
      <c r="S92" s="221"/>
      <c r="T92" s="221"/>
      <c r="U92" s="221"/>
      <c r="V92" s="221"/>
      <c r="W92" s="221">
        <f>SUM(W5:W91)</f>
        <v>84</v>
      </c>
      <c r="X92" s="221"/>
      <c r="Y92" s="143"/>
    </row>
    <row r="93" spans="2:25" x14ac:dyDescent="0.25">
      <c r="B93" s="141"/>
    </row>
    <row r="94" spans="2:25" x14ac:dyDescent="0.25">
      <c r="B94" s="141"/>
    </row>
    <row r="95" spans="2:25" x14ac:dyDescent="0.25">
      <c r="B95" s="141"/>
    </row>
    <row r="96" spans="2:25" x14ac:dyDescent="0.25">
      <c r="B96" s="141"/>
    </row>
    <row r="97" spans="2:2" x14ac:dyDescent="0.25">
      <c r="B97" s="141"/>
    </row>
    <row r="98" spans="2:2" x14ac:dyDescent="0.25">
      <c r="B98" s="141"/>
    </row>
    <row r="99" spans="2:2" x14ac:dyDescent="0.25">
      <c r="B99" s="141"/>
    </row>
    <row r="100" spans="2:2" x14ac:dyDescent="0.25">
      <c r="B100" s="141"/>
    </row>
    <row r="101" spans="2:2" x14ac:dyDescent="0.25">
      <c r="B101" s="141"/>
    </row>
    <row r="102" spans="2:2" x14ac:dyDescent="0.25">
      <c r="B102" s="141"/>
    </row>
  </sheetData>
  <mergeCells count="27">
    <mergeCell ref="W92:X92"/>
    <mergeCell ref="R92:V92"/>
    <mergeCell ref="R3:T4"/>
    <mergeCell ref="O87:U87"/>
    <mergeCell ref="O2:Y2"/>
    <mergeCell ref="Y3:Y5"/>
    <mergeCell ref="W3:X3"/>
    <mergeCell ref="Q3:Q4"/>
    <mergeCell ref="P3:P4"/>
    <mergeCell ref="O3:O4"/>
    <mergeCell ref="L3:M4"/>
    <mergeCell ref="U3:U5"/>
    <mergeCell ref="V3:V5"/>
    <mergeCell ref="B88:M88"/>
    <mergeCell ref="D87:F87"/>
    <mergeCell ref="B2:D2"/>
    <mergeCell ref="H5:I5"/>
    <mergeCell ref="J5:K5"/>
    <mergeCell ref="L5:M5"/>
    <mergeCell ref="G3:G4"/>
    <mergeCell ref="J3:K4"/>
    <mergeCell ref="H3:I4"/>
    <mergeCell ref="B3:B4"/>
    <mergeCell ref="C3:C4"/>
    <mergeCell ref="D3:D4"/>
    <mergeCell ref="E3:E4"/>
    <mergeCell ref="F3:F4"/>
  </mergeCells>
  <printOptions horizontalCentered="1"/>
  <pageMargins left="0.70866141732283472" right="0.70866141732283472" top="0.74803149606299213" bottom="0.74803149606299213" header="0.31496062992125984" footer="0.31496062992125984"/>
  <pageSetup scale="60" fitToHeight="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Q110"/>
  <sheetViews>
    <sheetView topLeftCell="B64" workbookViewId="0">
      <selection activeCell="Q105" sqref="Q105"/>
    </sheetView>
  </sheetViews>
  <sheetFormatPr defaultRowHeight="13.2" x14ac:dyDescent="0.25"/>
  <cols>
    <col min="1" max="2" width="4" customWidth="1"/>
    <col min="4" max="4" width="80.6640625" bestFit="1" customWidth="1"/>
    <col min="5" max="5" width="10.44140625" bestFit="1" customWidth="1"/>
    <col min="6" max="7" width="10.33203125" bestFit="1" customWidth="1"/>
    <col min="8" max="8" width="15.5546875" customWidth="1"/>
    <col min="9" max="9" width="4.88671875" hidden="1" customWidth="1"/>
    <col min="10" max="10" width="4.33203125" bestFit="1" customWidth="1"/>
    <col min="11" max="11" width="4.88671875" hidden="1" customWidth="1"/>
    <col min="12" max="12" width="5.21875" customWidth="1"/>
    <col min="13" max="13" width="4.88671875" hidden="1" customWidth="1"/>
    <col min="14" max="14" width="5.21875" customWidth="1"/>
    <col min="15" max="15" width="4.88671875" hidden="1" customWidth="1"/>
    <col min="16" max="16" width="5.109375" customWidth="1"/>
    <col min="17" max="17" width="4" bestFit="1" customWidth="1"/>
  </cols>
  <sheetData>
    <row r="2" spans="3:16" ht="21" x14ac:dyDescent="0.25">
      <c r="C2" s="240" t="s">
        <v>257</v>
      </c>
      <c r="D2" s="240"/>
      <c r="E2" s="240"/>
      <c r="F2" s="90" t="s">
        <v>258</v>
      </c>
      <c r="G2" s="91">
        <v>0.2</v>
      </c>
      <c r="H2" s="107">
        <v>43637</v>
      </c>
      <c r="I2" s="92"/>
      <c r="J2" s="92"/>
      <c r="K2" s="92"/>
      <c r="L2" s="92"/>
      <c r="M2" s="92"/>
      <c r="N2" s="92"/>
      <c r="O2" s="92"/>
      <c r="P2" s="92"/>
    </row>
    <row r="3" spans="3:16" ht="31.2" x14ac:dyDescent="0.25">
      <c r="C3" s="72" t="s">
        <v>259</v>
      </c>
      <c r="D3" s="73" t="s">
        <v>260</v>
      </c>
      <c r="E3" s="74" t="s">
        <v>7</v>
      </c>
      <c r="F3" s="74" t="s">
        <v>230</v>
      </c>
      <c r="G3" s="74" t="s">
        <v>231</v>
      </c>
      <c r="H3" s="74" t="s">
        <v>261</v>
      </c>
      <c r="I3" s="241">
        <f>SUM(I7:I99)</f>
        <v>264</v>
      </c>
      <c r="J3" s="241"/>
      <c r="K3" s="241">
        <f>SUM(K7:K99)</f>
        <v>476</v>
      </c>
      <c r="L3" s="241"/>
      <c r="M3" s="241">
        <f>SUM(M7:M99)</f>
        <v>446</v>
      </c>
      <c r="N3" s="241"/>
      <c r="O3" s="241">
        <f>SUM(O7:O99)</f>
        <v>264</v>
      </c>
      <c r="P3" s="241"/>
    </row>
    <row r="4" spans="3:16" ht="15.6" x14ac:dyDescent="0.25">
      <c r="C4" s="88">
        <v>1</v>
      </c>
      <c r="D4" s="75" t="s">
        <v>262</v>
      </c>
      <c r="E4" s="95">
        <v>62</v>
      </c>
      <c r="F4" s="96">
        <v>43635.333333333336</v>
      </c>
      <c r="G4" s="96">
        <v>43720.708333333336</v>
      </c>
      <c r="H4" s="76">
        <f>SUM(H5:H99)</f>
        <v>1450</v>
      </c>
      <c r="I4" s="247" t="s">
        <v>15</v>
      </c>
      <c r="J4" s="247"/>
      <c r="K4" s="247" t="s">
        <v>16</v>
      </c>
      <c r="L4" s="247"/>
      <c r="M4" s="247" t="s">
        <v>17</v>
      </c>
      <c r="N4" s="247"/>
      <c r="O4" s="247" t="s">
        <v>18</v>
      </c>
      <c r="P4" s="247"/>
    </row>
    <row r="5" spans="3:16" ht="15.6" x14ac:dyDescent="0.25">
      <c r="C5" s="77">
        <v>2</v>
      </c>
      <c r="D5" s="78" t="s">
        <v>263</v>
      </c>
      <c r="E5" s="93">
        <v>22</v>
      </c>
      <c r="F5" s="94">
        <v>43635.333333333336</v>
      </c>
      <c r="G5" s="94">
        <v>43664.708333333336</v>
      </c>
      <c r="H5" s="80"/>
      <c r="I5" s="81"/>
      <c r="J5" s="81"/>
      <c r="K5" s="81"/>
      <c r="L5" s="81"/>
      <c r="M5" s="81"/>
      <c r="N5" s="81"/>
      <c r="O5" s="81"/>
      <c r="P5" s="81"/>
    </row>
    <row r="6" spans="3:16" ht="15.6" x14ac:dyDescent="0.25">
      <c r="C6" s="77">
        <v>3</v>
      </c>
      <c r="D6" s="82" t="s">
        <v>264</v>
      </c>
      <c r="E6" s="77">
        <v>0</v>
      </c>
      <c r="F6" s="79">
        <v>43635.333333333336</v>
      </c>
      <c r="G6" s="79">
        <v>43635.333333333336</v>
      </c>
      <c r="H6" s="80"/>
      <c r="I6" s="81"/>
      <c r="J6" s="81"/>
      <c r="K6" s="81"/>
      <c r="L6" s="81"/>
      <c r="M6" s="81"/>
      <c r="N6" s="81"/>
      <c r="O6" s="81"/>
      <c r="P6" s="81"/>
    </row>
    <row r="7" spans="3:16" ht="15.6" x14ac:dyDescent="0.25">
      <c r="C7" s="77">
        <v>4</v>
      </c>
      <c r="D7" s="82" t="s">
        <v>265</v>
      </c>
      <c r="E7" s="77">
        <v>1</v>
      </c>
      <c r="F7" s="79">
        <v>43635.333333333336</v>
      </c>
      <c r="G7" s="79">
        <v>43635.708333333336</v>
      </c>
      <c r="H7" s="80">
        <f t="shared" ref="H7:H12" si="0">I7+K7+M7+O7</f>
        <v>8</v>
      </c>
      <c r="I7" s="83">
        <f>J7*E7*8</f>
        <v>4</v>
      </c>
      <c r="J7" s="83">
        <v>0.5</v>
      </c>
      <c r="K7" s="83">
        <f>L7*E7*8</f>
        <v>0</v>
      </c>
      <c r="L7" s="83"/>
      <c r="M7" s="83">
        <f>N7*E7*8</f>
        <v>0</v>
      </c>
      <c r="N7" s="83"/>
      <c r="O7" s="83">
        <f>P7*E7*8</f>
        <v>4</v>
      </c>
      <c r="P7" s="83">
        <v>0.5</v>
      </c>
    </row>
    <row r="8" spans="3:16" ht="15.6" x14ac:dyDescent="0.25">
      <c r="C8" s="77">
        <v>5</v>
      </c>
      <c r="D8" s="82" t="s">
        <v>266</v>
      </c>
      <c r="E8" s="77">
        <v>1</v>
      </c>
      <c r="F8" s="79">
        <v>43636.333333333336</v>
      </c>
      <c r="G8" s="79">
        <v>43636.708333333336</v>
      </c>
      <c r="H8" s="80">
        <f t="shared" si="0"/>
        <v>8</v>
      </c>
      <c r="I8" s="83">
        <f t="shared" ref="I8:I81" si="1">J8*E8*8</f>
        <v>4</v>
      </c>
      <c r="J8" s="83">
        <v>0.5</v>
      </c>
      <c r="K8" s="83">
        <f t="shared" ref="K8:K81" si="2">L8*E8*8</f>
        <v>0</v>
      </c>
      <c r="L8" s="83"/>
      <c r="M8" s="83">
        <f t="shared" ref="M8:M81" si="3">N8*E8*8</f>
        <v>0</v>
      </c>
      <c r="N8" s="83"/>
      <c r="O8" s="83">
        <f t="shared" ref="O8:O81" si="4">P8*E8*8</f>
        <v>4</v>
      </c>
      <c r="P8" s="83">
        <v>0.5</v>
      </c>
    </row>
    <row r="9" spans="3:16" ht="15.6" x14ac:dyDescent="0.25">
      <c r="C9" s="77">
        <v>6</v>
      </c>
      <c r="D9" s="82" t="s">
        <v>267</v>
      </c>
      <c r="E9" s="77">
        <v>3</v>
      </c>
      <c r="F9" s="79">
        <v>43637.333333333336</v>
      </c>
      <c r="G9" s="79">
        <v>43641.708333333336</v>
      </c>
      <c r="H9" s="80">
        <f t="shared" si="0"/>
        <v>24</v>
      </c>
      <c r="I9" s="83">
        <f t="shared" si="1"/>
        <v>12</v>
      </c>
      <c r="J9" s="83">
        <v>0.5</v>
      </c>
      <c r="K9" s="83">
        <f t="shared" si="2"/>
        <v>0</v>
      </c>
      <c r="L9" s="83"/>
      <c r="M9" s="83">
        <f t="shared" si="3"/>
        <v>0</v>
      </c>
      <c r="N9" s="83"/>
      <c r="O9" s="83">
        <f t="shared" si="4"/>
        <v>12</v>
      </c>
      <c r="P9" s="83">
        <v>0.5</v>
      </c>
    </row>
    <row r="10" spans="3:16" ht="15.6" x14ac:dyDescent="0.25">
      <c r="C10" s="77">
        <v>7</v>
      </c>
      <c r="D10" s="82" t="s">
        <v>352</v>
      </c>
      <c r="E10" s="77">
        <v>3</v>
      </c>
      <c r="F10" s="79">
        <v>43642.333333333336</v>
      </c>
      <c r="G10" s="79">
        <v>43644.708333333336</v>
      </c>
      <c r="H10" s="80">
        <f t="shared" si="0"/>
        <v>24</v>
      </c>
      <c r="I10" s="83">
        <f t="shared" si="1"/>
        <v>12</v>
      </c>
      <c r="J10" s="83">
        <v>0.5</v>
      </c>
      <c r="K10" s="83">
        <f t="shared" si="2"/>
        <v>0</v>
      </c>
      <c r="L10" s="83"/>
      <c r="M10" s="83">
        <f t="shared" si="3"/>
        <v>0</v>
      </c>
      <c r="N10" s="83"/>
      <c r="O10" s="83">
        <f t="shared" si="4"/>
        <v>12</v>
      </c>
      <c r="P10" s="83">
        <v>0.5</v>
      </c>
    </row>
    <row r="11" spans="3:16" ht="15.6" x14ac:dyDescent="0.25">
      <c r="C11" s="77">
        <v>8</v>
      </c>
      <c r="D11" s="82" t="s">
        <v>268</v>
      </c>
      <c r="E11" s="77">
        <v>2</v>
      </c>
      <c r="F11" s="79">
        <v>43647.333333333336</v>
      </c>
      <c r="G11" s="79">
        <v>43648.708333333336</v>
      </c>
      <c r="H11" s="80">
        <f t="shared" si="0"/>
        <v>12</v>
      </c>
      <c r="I11" s="83">
        <f t="shared" si="1"/>
        <v>4</v>
      </c>
      <c r="J11" s="83">
        <v>0.25</v>
      </c>
      <c r="K11" s="83">
        <f t="shared" si="2"/>
        <v>0</v>
      </c>
      <c r="L11" s="83"/>
      <c r="M11" s="83">
        <f t="shared" si="3"/>
        <v>0</v>
      </c>
      <c r="N11" s="83"/>
      <c r="O11" s="83">
        <f t="shared" si="4"/>
        <v>8</v>
      </c>
      <c r="P11" s="83">
        <v>0.5</v>
      </c>
    </row>
    <row r="12" spans="3:16" ht="15.6" x14ac:dyDescent="0.25">
      <c r="C12" s="77">
        <v>9</v>
      </c>
      <c r="D12" s="82" t="s">
        <v>269</v>
      </c>
      <c r="E12" s="77">
        <v>2</v>
      </c>
      <c r="F12" s="79">
        <v>43649.333333333336</v>
      </c>
      <c r="G12" s="79">
        <v>43650.708333333336</v>
      </c>
      <c r="H12" s="80">
        <f t="shared" si="0"/>
        <v>12</v>
      </c>
      <c r="I12" s="83">
        <f t="shared" si="1"/>
        <v>4</v>
      </c>
      <c r="J12" s="83">
        <v>0.25</v>
      </c>
      <c r="K12" s="83">
        <f t="shared" si="2"/>
        <v>0</v>
      </c>
      <c r="L12" s="83"/>
      <c r="M12" s="83">
        <f t="shared" si="3"/>
        <v>0</v>
      </c>
      <c r="N12" s="83"/>
      <c r="O12" s="83">
        <f t="shared" si="4"/>
        <v>8</v>
      </c>
      <c r="P12" s="83">
        <v>0.5</v>
      </c>
    </row>
    <row r="13" spans="3:16" ht="15.6" x14ac:dyDescent="0.25">
      <c r="C13" s="77">
        <v>10</v>
      </c>
      <c r="D13" s="82" t="s">
        <v>353</v>
      </c>
      <c r="E13" s="77">
        <v>2</v>
      </c>
      <c r="F13" s="79">
        <v>43651.333333333336</v>
      </c>
      <c r="G13" s="79">
        <v>43654.708333333336</v>
      </c>
      <c r="H13" s="80">
        <f t="shared" ref="H13:H76" si="5">I13+K13+M13+O13</f>
        <v>12</v>
      </c>
      <c r="I13" s="83">
        <f t="shared" si="1"/>
        <v>4</v>
      </c>
      <c r="J13" s="83">
        <v>0.25</v>
      </c>
      <c r="K13" s="83">
        <f t="shared" si="2"/>
        <v>0</v>
      </c>
      <c r="L13" s="83"/>
      <c r="M13" s="83">
        <f t="shared" si="3"/>
        <v>0</v>
      </c>
      <c r="N13" s="83"/>
      <c r="O13" s="83">
        <f t="shared" si="4"/>
        <v>8</v>
      </c>
      <c r="P13" s="83">
        <v>0.5</v>
      </c>
    </row>
    <row r="14" spans="3:16" ht="15.6" x14ac:dyDescent="0.25">
      <c r="C14" s="77">
        <v>11</v>
      </c>
      <c r="D14" s="82" t="s">
        <v>351</v>
      </c>
      <c r="E14" s="77">
        <v>3</v>
      </c>
      <c r="F14" s="79">
        <v>43655.333333333336</v>
      </c>
      <c r="G14" s="79">
        <v>43657.708333333336</v>
      </c>
      <c r="H14" s="80">
        <f t="shared" si="5"/>
        <v>18</v>
      </c>
      <c r="I14" s="83">
        <f t="shared" si="1"/>
        <v>6</v>
      </c>
      <c r="J14" s="83">
        <v>0.25</v>
      </c>
      <c r="K14" s="83">
        <f t="shared" si="2"/>
        <v>0</v>
      </c>
      <c r="L14" s="83"/>
      <c r="M14" s="83">
        <f t="shared" si="3"/>
        <v>0</v>
      </c>
      <c r="N14" s="83"/>
      <c r="O14" s="83">
        <f t="shared" si="4"/>
        <v>12</v>
      </c>
      <c r="P14" s="83">
        <v>0.5</v>
      </c>
    </row>
    <row r="15" spans="3:16" ht="15.6" x14ac:dyDescent="0.25">
      <c r="C15" s="77">
        <v>12</v>
      </c>
      <c r="D15" s="82" t="s">
        <v>270</v>
      </c>
      <c r="E15" s="77">
        <v>2</v>
      </c>
      <c r="F15" s="79">
        <v>43658.333333333336</v>
      </c>
      <c r="G15" s="79">
        <v>43661.708333333336</v>
      </c>
      <c r="H15" s="80">
        <f t="shared" si="5"/>
        <v>12</v>
      </c>
      <c r="I15" s="83">
        <f t="shared" si="1"/>
        <v>4</v>
      </c>
      <c r="J15" s="83">
        <v>0.25</v>
      </c>
      <c r="K15" s="83">
        <f t="shared" si="2"/>
        <v>0</v>
      </c>
      <c r="L15" s="83"/>
      <c r="M15" s="83">
        <f t="shared" si="3"/>
        <v>0</v>
      </c>
      <c r="N15" s="83"/>
      <c r="O15" s="83">
        <f t="shared" si="4"/>
        <v>8</v>
      </c>
      <c r="P15" s="83">
        <v>0.5</v>
      </c>
    </row>
    <row r="16" spans="3:16" ht="15.6" x14ac:dyDescent="0.25">
      <c r="C16" s="77">
        <v>13</v>
      </c>
      <c r="D16" s="82" t="s">
        <v>271</v>
      </c>
      <c r="E16" s="77">
        <v>2</v>
      </c>
      <c r="F16" s="79">
        <v>43662.333333333336</v>
      </c>
      <c r="G16" s="79">
        <v>43663.708333333336</v>
      </c>
      <c r="H16" s="80">
        <f t="shared" si="5"/>
        <v>12</v>
      </c>
      <c r="I16" s="83">
        <f t="shared" si="1"/>
        <v>4</v>
      </c>
      <c r="J16" s="83">
        <v>0.25</v>
      </c>
      <c r="K16" s="83">
        <f t="shared" si="2"/>
        <v>0</v>
      </c>
      <c r="L16" s="83"/>
      <c r="M16" s="83">
        <f t="shared" si="3"/>
        <v>0</v>
      </c>
      <c r="N16" s="83"/>
      <c r="O16" s="83">
        <f t="shared" si="4"/>
        <v>8</v>
      </c>
      <c r="P16" s="83">
        <v>0.5</v>
      </c>
    </row>
    <row r="17" spans="3:16" ht="15.6" x14ac:dyDescent="0.25">
      <c r="C17" s="77">
        <v>14</v>
      </c>
      <c r="D17" s="82" t="s">
        <v>272</v>
      </c>
      <c r="E17" s="77">
        <v>1</v>
      </c>
      <c r="F17" s="79">
        <v>43664.333333333336</v>
      </c>
      <c r="G17" s="79">
        <v>43664.708333333336</v>
      </c>
      <c r="H17" s="80">
        <f t="shared" si="5"/>
        <v>6</v>
      </c>
      <c r="I17" s="83">
        <f t="shared" si="1"/>
        <v>2</v>
      </c>
      <c r="J17" s="83">
        <v>0.25</v>
      </c>
      <c r="K17" s="83">
        <f t="shared" si="2"/>
        <v>0</v>
      </c>
      <c r="L17" s="83"/>
      <c r="M17" s="83">
        <f t="shared" si="3"/>
        <v>0</v>
      </c>
      <c r="N17" s="83"/>
      <c r="O17" s="83">
        <f t="shared" si="4"/>
        <v>4</v>
      </c>
      <c r="P17" s="83">
        <v>0.5</v>
      </c>
    </row>
    <row r="18" spans="3:16" ht="15.6" x14ac:dyDescent="0.25">
      <c r="C18" s="77">
        <v>15</v>
      </c>
      <c r="D18" s="78" t="s">
        <v>354</v>
      </c>
      <c r="E18" s="93">
        <v>16</v>
      </c>
      <c r="F18" s="94">
        <v>43635.333333333336</v>
      </c>
      <c r="G18" s="94">
        <v>43656.708333333336</v>
      </c>
      <c r="H18" s="80"/>
      <c r="I18" s="83"/>
      <c r="J18" s="83"/>
      <c r="K18" s="83"/>
      <c r="L18" s="83"/>
      <c r="M18" s="83"/>
      <c r="N18" s="83"/>
      <c r="O18" s="83"/>
      <c r="P18" s="83"/>
    </row>
    <row r="19" spans="3:16" ht="15.6" x14ac:dyDescent="0.25">
      <c r="C19" s="77">
        <v>16</v>
      </c>
      <c r="D19" s="82" t="s">
        <v>355</v>
      </c>
      <c r="E19" s="77">
        <v>2</v>
      </c>
      <c r="F19" s="79">
        <v>43635.333333333336</v>
      </c>
      <c r="G19" s="79">
        <v>43636.708333333336</v>
      </c>
      <c r="H19" s="80">
        <f t="shared" si="5"/>
        <v>16</v>
      </c>
      <c r="I19" s="83">
        <f t="shared" si="1"/>
        <v>0</v>
      </c>
      <c r="J19" s="83"/>
      <c r="K19" s="83">
        <f t="shared" si="2"/>
        <v>0</v>
      </c>
      <c r="L19" s="83"/>
      <c r="M19" s="83">
        <f t="shared" si="3"/>
        <v>16</v>
      </c>
      <c r="N19" s="83">
        <v>1</v>
      </c>
      <c r="O19" s="83">
        <f t="shared" si="4"/>
        <v>0</v>
      </c>
      <c r="P19" s="83"/>
    </row>
    <row r="20" spans="3:16" ht="15.6" x14ac:dyDescent="0.25">
      <c r="C20" s="77">
        <v>17</v>
      </c>
      <c r="D20" s="82" t="s">
        <v>356</v>
      </c>
      <c r="E20" s="77">
        <v>2</v>
      </c>
      <c r="F20" s="79">
        <v>43637.333333333336</v>
      </c>
      <c r="G20" s="79">
        <v>43640.708333333336</v>
      </c>
      <c r="H20" s="80">
        <f t="shared" si="5"/>
        <v>16</v>
      </c>
      <c r="I20" s="83">
        <f t="shared" si="1"/>
        <v>0</v>
      </c>
      <c r="J20" s="83"/>
      <c r="K20" s="83">
        <f t="shared" si="2"/>
        <v>0</v>
      </c>
      <c r="L20" s="83"/>
      <c r="M20" s="83">
        <f t="shared" si="3"/>
        <v>16</v>
      </c>
      <c r="N20" s="83">
        <v>1</v>
      </c>
      <c r="O20" s="83">
        <f t="shared" si="4"/>
        <v>0</v>
      </c>
      <c r="P20" s="83"/>
    </row>
    <row r="21" spans="3:16" ht="15.6" x14ac:dyDescent="0.25">
      <c r="C21" s="77">
        <v>18</v>
      </c>
      <c r="D21" s="82" t="s">
        <v>357</v>
      </c>
      <c r="E21" s="77">
        <v>1</v>
      </c>
      <c r="F21" s="79">
        <v>43641.333333333336</v>
      </c>
      <c r="G21" s="79">
        <v>43641.708333333336</v>
      </c>
      <c r="H21" s="80">
        <f t="shared" si="5"/>
        <v>8</v>
      </c>
      <c r="I21" s="83">
        <f t="shared" si="1"/>
        <v>0</v>
      </c>
      <c r="J21" s="83"/>
      <c r="K21" s="83">
        <f t="shared" si="2"/>
        <v>0</v>
      </c>
      <c r="L21" s="83"/>
      <c r="M21" s="83">
        <f t="shared" si="3"/>
        <v>8</v>
      </c>
      <c r="N21" s="83">
        <v>1</v>
      </c>
      <c r="O21" s="83">
        <f t="shared" si="4"/>
        <v>0</v>
      </c>
      <c r="P21" s="83"/>
    </row>
    <row r="22" spans="3:16" ht="15.6" x14ac:dyDescent="0.25">
      <c r="C22" s="77">
        <v>19</v>
      </c>
      <c r="D22" s="82" t="s">
        <v>358</v>
      </c>
      <c r="E22" s="77">
        <v>1</v>
      </c>
      <c r="F22" s="79">
        <v>43642.333333333336</v>
      </c>
      <c r="G22" s="79">
        <v>43642.708333333336</v>
      </c>
      <c r="H22" s="80">
        <f t="shared" si="5"/>
        <v>8</v>
      </c>
      <c r="I22" s="83">
        <f t="shared" si="1"/>
        <v>0</v>
      </c>
      <c r="J22" s="83"/>
      <c r="K22" s="83">
        <f t="shared" si="2"/>
        <v>0</v>
      </c>
      <c r="L22" s="83"/>
      <c r="M22" s="83">
        <f t="shared" si="3"/>
        <v>8</v>
      </c>
      <c r="N22" s="83">
        <v>1</v>
      </c>
      <c r="O22" s="83">
        <f t="shared" si="4"/>
        <v>0</v>
      </c>
      <c r="P22" s="83"/>
    </row>
    <row r="23" spans="3:16" ht="15.6" x14ac:dyDescent="0.25">
      <c r="C23" s="77">
        <v>20</v>
      </c>
      <c r="D23" s="82" t="s">
        <v>359</v>
      </c>
      <c r="E23" s="77">
        <v>2</v>
      </c>
      <c r="F23" s="79">
        <v>43643.333333333336</v>
      </c>
      <c r="G23" s="79">
        <v>43644.708333333336</v>
      </c>
      <c r="H23" s="80">
        <f t="shared" si="5"/>
        <v>16</v>
      </c>
      <c r="I23" s="83">
        <f t="shared" si="1"/>
        <v>0</v>
      </c>
      <c r="J23" s="83"/>
      <c r="K23" s="83">
        <f t="shared" si="2"/>
        <v>0</v>
      </c>
      <c r="L23" s="83"/>
      <c r="M23" s="83">
        <f t="shared" si="3"/>
        <v>16</v>
      </c>
      <c r="N23" s="83">
        <v>1</v>
      </c>
      <c r="O23" s="83">
        <f t="shared" si="4"/>
        <v>0</v>
      </c>
      <c r="P23" s="83"/>
    </row>
    <row r="24" spans="3:16" ht="15.6" x14ac:dyDescent="0.25">
      <c r="C24" s="77">
        <v>21</v>
      </c>
      <c r="D24" s="82" t="s">
        <v>360</v>
      </c>
      <c r="E24" s="77">
        <v>2</v>
      </c>
      <c r="F24" s="79">
        <v>43647.333333333336</v>
      </c>
      <c r="G24" s="79">
        <v>43648.708333333336</v>
      </c>
      <c r="H24" s="80">
        <f t="shared" si="5"/>
        <v>8</v>
      </c>
      <c r="I24" s="83">
        <f t="shared" si="1"/>
        <v>0</v>
      </c>
      <c r="J24" s="83"/>
      <c r="K24" s="83">
        <f t="shared" si="2"/>
        <v>0</v>
      </c>
      <c r="L24" s="83"/>
      <c r="M24" s="83">
        <f t="shared" si="3"/>
        <v>8</v>
      </c>
      <c r="N24" s="83">
        <v>0.5</v>
      </c>
      <c r="O24" s="83">
        <f t="shared" si="4"/>
        <v>0</v>
      </c>
      <c r="P24" s="83"/>
    </row>
    <row r="25" spans="3:16" ht="15.6" x14ac:dyDescent="0.25">
      <c r="C25" s="77">
        <v>22</v>
      </c>
      <c r="D25" s="82" t="s">
        <v>361</v>
      </c>
      <c r="E25" s="77">
        <v>3</v>
      </c>
      <c r="F25" s="79">
        <v>43649.333333333336</v>
      </c>
      <c r="G25" s="79">
        <v>43651.708333333336</v>
      </c>
      <c r="H25" s="80">
        <f t="shared" si="5"/>
        <v>12</v>
      </c>
      <c r="I25" s="83">
        <f t="shared" si="1"/>
        <v>0</v>
      </c>
      <c r="J25" s="83"/>
      <c r="K25" s="83">
        <f t="shared" si="2"/>
        <v>0</v>
      </c>
      <c r="L25" s="83"/>
      <c r="M25" s="83">
        <f t="shared" si="3"/>
        <v>12</v>
      </c>
      <c r="N25" s="83">
        <v>0.5</v>
      </c>
      <c r="O25" s="83">
        <f t="shared" si="4"/>
        <v>0</v>
      </c>
      <c r="P25" s="83"/>
    </row>
    <row r="26" spans="3:16" ht="15.6" x14ac:dyDescent="0.25">
      <c r="C26" s="77">
        <v>23</v>
      </c>
      <c r="D26" s="82" t="s">
        <v>362</v>
      </c>
      <c r="E26" s="77">
        <v>3</v>
      </c>
      <c r="F26" s="79">
        <v>43654.333333333336</v>
      </c>
      <c r="G26" s="79">
        <v>43656.708333333336</v>
      </c>
      <c r="H26" s="80">
        <f t="shared" si="5"/>
        <v>12</v>
      </c>
      <c r="I26" s="83">
        <f t="shared" si="1"/>
        <v>0</v>
      </c>
      <c r="J26" s="83"/>
      <c r="K26" s="83">
        <f t="shared" si="2"/>
        <v>0</v>
      </c>
      <c r="L26" s="83"/>
      <c r="M26" s="83">
        <f t="shared" si="3"/>
        <v>12</v>
      </c>
      <c r="N26" s="83">
        <v>0.5</v>
      </c>
      <c r="O26" s="83">
        <f t="shared" si="4"/>
        <v>0</v>
      </c>
      <c r="P26" s="83"/>
    </row>
    <row r="27" spans="3:16" ht="15.6" x14ac:dyDescent="0.25">
      <c r="C27" s="77">
        <v>24</v>
      </c>
      <c r="D27" s="78" t="s">
        <v>273</v>
      </c>
      <c r="E27" s="93">
        <v>20</v>
      </c>
      <c r="F27" s="94">
        <v>43635.333333333336</v>
      </c>
      <c r="G27" s="94">
        <v>43662.708333333336</v>
      </c>
      <c r="H27" s="80"/>
      <c r="I27" s="83"/>
      <c r="J27" s="83"/>
      <c r="K27" s="83"/>
      <c r="L27" s="83"/>
      <c r="M27" s="83"/>
      <c r="N27" s="83"/>
      <c r="O27" s="83"/>
      <c r="P27" s="83"/>
    </row>
    <row r="28" spans="3:16" ht="15.6" x14ac:dyDescent="0.25">
      <c r="C28" s="77">
        <v>25</v>
      </c>
      <c r="D28" s="82" t="s">
        <v>274</v>
      </c>
      <c r="E28" s="77">
        <v>2</v>
      </c>
      <c r="F28" s="79">
        <v>43635.333333333336</v>
      </c>
      <c r="G28" s="79">
        <v>43636.708333333336</v>
      </c>
      <c r="H28" s="80">
        <f t="shared" si="5"/>
        <v>16</v>
      </c>
      <c r="I28" s="83">
        <f t="shared" si="1"/>
        <v>0</v>
      </c>
      <c r="J28" s="83"/>
      <c r="K28" s="83">
        <f t="shared" si="2"/>
        <v>16</v>
      </c>
      <c r="L28" s="83">
        <v>1</v>
      </c>
      <c r="M28" s="83">
        <f t="shared" si="3"/>
        <v>0</v>
      </c>
      <c r="N28" s="83"/>
      <c r="O28" s="83">
        <f t="shared" si="4"/>
        <v>0</v>
      </c>
      <c r="P28" s="83"/>
    </row>
    <row r="29" spans="3:16" ht="15.6" x14ac:dyDescent="0.25">
      <c r="C29" s="77">
        <v>26</v>
      </c>
      <c r="D29" s="82" t="s">
        <v>275</v>
      </c>
      <c r="E29" s="77">
        <v>2</v>
      </c>
      <c r="F29" s="79">
        <v>43637.333333333336</v>
      </c>
      <c r="G29" s="79">
        <v>43640.708333333336</v>
      </c>
      <c r="H29" s="80">
        <f t="shared" si="5"/>
        <v>16</v>
      </c>
      <c r="I29" s="83">
        <f t="shared" si="1"/>
        <v>0</v>
      </c>
      <c r="J29" s="83"/>
      <c r="K29" s="83">
        <f t="shared" si="2"/>
        <v>16</v>
      </c>
      <c r="L29" s="83">
        <v>1</v>
      </c>
      <c r="M29" s="83">
        <f t="shared" si="3"/>
        <v>0</v>
      </c>
      <c r="N29" s="83"/>
      <c r="O29" s="83">
        <f t="shared" si="4"/>
        <v>0</v>
      </c>
      <c r="P29" s="83"/>
    </row>
    <row r="30" spans="3:16" ht="15.6" x14ac:dyDescent="0.25">
      <c r="C30" s="77">
        <v>27</v>
      </c>
      <c r="D30" s="82" t="s">
        <v>276</v>
      </c>
      <c r="E30" s="77">
        <v>2</v>
      </c>
      <c r="F30" s="79">
        <v>43641.333333333336</v>
      </c>
      <c r="G30" s="79">
        <v>43642.708333333336</v>
      </c>
      <c r="H30" s="80">
        <f t="shared" si="5"/>
        <v>16</v>
      </c>
      <c r="I30" s="83">
        <f t="shared" si="1"/>
        <v>0</v>
      </c>
      <c r="J30" s="83"/>
      <c r="K30" s="83">
        <f t="shared" si="2"/>
        <v>16</v>
      </c>
      <c r="L30" s="83">
        <v>1</v>
      </c>
      <c r="M30" s="83">
        <f t="shared" si="3"/>
        <v>0</v>
      </c>
      <c r="N30" s="83"/>
      <c r="O30" s="83">
        <f t="shared" si="4"/>
        <v>0</v>
      </c>
      <c r="P30" s="83"/>
    </row>
    <row r="31" spans="3:16" ht="15.6" x14ac:dyDescent="0.25">
      <c r="C31" s="77">
        <v>28</v>
      </c>
      <c r="D31" s="82" t="s">
        <v>277</v>
      </c>
      <c r="E31" s="77">
        <v>2</v>
      </c>
      <c r="F31" s="79">
        <v>43643.333333333336</v>
      </c>
      <c r="G31" s="79">
        <v>43644.708333333336</v>
      </c>
      <c r="H31" s="80">
        <f t="shared" si="5"/>
        <v>16</v>
      </c>
      <c r="I31" s="83">
        <f t="shared" si="1"/>
        <v>0</v>
      </c>
      <c r="J31" s="83"/>
      <c r="K31" s="83">
        <f t="shared" si="2"/>
        <v>16</v>
      </c>
      <c r="L31" s="83">
        <v>1</v>
      </c>
      <c r="M31" s="83">
        <f t="shared" si="3"/>
        <v>0</v>
      </c>
      <c r="N31" s="83"/>
      <c r="O31" s="83">
        <f t="shared" si="4"/>
        <v>0</v>
      </c>
      <c r="P31" s="83"/>
    </row>
    <row r="32" spans="3:16" ht="15.6" x14ac:dyDescent="0.25">
      <c r="C32" s="77">
        <v>29</v>
      </c>
      <c r="D32" s="82" t="s">
        <v>278</v>
      </c>
      <c r="E32" s="77">
        <v>2</v>
      </c>
      <c r="F32" s="79">
        <v>43647.333333333336</v>
      </c>
      <c r="G32" s="79">
        <v>43648.708333333336</v>
      </c>
      <c r="H32" s="80">
        <f t="shared" si="5"/>
        <v>8</v>
      </c>
      <c r="I32" s="83">
        <f t="shared" si="1"/>
        <v>0</v>
      </c>
      <c r="J32" s="83"/>
      <c r="K32" s="83">
        <f t="shared" si="2"/>
        <v>8</v>
      </c>
      <c r="L32" s="83">
        <v>0.5</v>
      </c>
      <c r="M32" s="83">
        <f t="shared" si="3"/>
        <v>0</v>
      </c>
      <c r="N32" s="83"/>
      <c r="O32" s="83">
        <f t="shared" si="4"/>
        <v>0</v>
      </c>
      <c r="P32" s="83"/>
    </row>
    <row r="33" spans="3:16" ht="15.6" x14ac:dyDescent="0.25">
      <c r="C33" s="77">
        <v>30</v>
      </c>
      <c r="D33" s="82" t="s">
        <v>279</v>
      </c>
      <c r="E33" s="77">
        <v>2</v>
      </c>
      <c r="F33" s="79">
        <v>43649.333333333336</v>
      </c>
      <c r="G33" s="79">
        <v>43650.708333333336</v>
      </c>
      <c r="H33" s="80">
        <f t="shared" si="5"/>
        <v>8</v>
      </c>
      <c r="I33" s="83">
        <f t="shared" si="1"/>
        <v>0</v>
      </c>
      <c r="J33" s="83"/>
      <c r="K33" s="83">
        <f t="shared" si="2"/>
        <v>8</v>
      </c>
      <c r="L33" s="83">
        <v>0.5</v>
      </c>
      <c r="M33" s="83">
        <f t="shared" si="3"/>
        <v>0</v>
      </c>
      <c r="N33" s="83"/>
      <c r="O33" s="83">
        <f t="shared" si="4"/>
        <v>0</v>
      </c>
      <c r="P33" s="83"/>
    </row>
    <row r="34" spans="3:16" ht="15.6" x14ac:dyDescent="0.25">
      <c r="C34" s="77">
        <v>31</v>
      </c>
      <c r="D34" s="82" t="s">
        <v>280</v>
      </c>
      <c r="E34" s="77">
        <v>2</v>
      </c>
      <c r="F34" s="79">
        <v>43651.333333333336</v>
      </c>
      <c r="G34" s="79">
        <v>43654.708333333336</v>
      </c>
      <c r="H34" s="80">
        <f t="shared" si="5"/>
        <v>8</v>
      </c>
      <c r="I34" s="83">
        <f t="shared" si="1"/>
        <v>0</v>
      </c>
      <c r="J34" s="83"/>
      <c r="K34" s="83">
        <f t="shared" si="2"/>
        <v>8</v>
      </c>
      <c r="L34" s="83">
        <v>0.5</v>
      </c>
      <c r="M34" s="83">
        <f t="shared" si="3"/>
        <v>0</v>
      </c>
      <c r="N34" s="83"/>
      <c r="O34" s="83">
        <f t="shared" si="4"/>
        <v>0</v>
      </c>
      <c r="P34" s="83"/>
    </row>
    <row r="35" spans="3:16" ht="15.6" x14ac:dyDescent="0.25">
      <c r="C35" s="77">
        <v>32</v>
      </c>
      <c r="D35" s="82" t="s">
        <v>281</v>
      </c>
      <c r="E35" s="77">
        <v>2</v>
      </c>
      <c r="F35" s="79">
        <v>43655.333333333336</v>
      </c>
      <c r="G35" s="79">
        <v>43656.708333333336</v>
      </c>
      <c r="H35" s="80">
        <f t="shared" si="5"/>
        <v>8</v>
      </c>
      <c r="I35" s="83">
        <f t="shared" si="1"/>
        <v>0</v>
      </c>
      <c r="J35" s="83"/>
      <c r="K35" s="83">
        <f t="shared" si="2"/>
        <v>8</v>
      </c>
      <c r="L35" s="83">
        <v>0.5</v>
      </c>
      <c r="M35" s="83">
        <f t="shared" si="3"/>
        <v>0</v>
      </c>
      <c r="N35" s="83"/>
      <c r="O35" s="83">
        <f t="shared" si="4"/>
        <v>0</v>
      </c>
      <c r="P35" s="83"/>
    </row>
    <row r="36" spans="3:16" ht="15.6" x14ac:dyDescent="0.25">
      <c r="C36" s="77">
        <v>33</v>
      </c>
      <c r="D36" s="82" t="s">
        <v>282</v>
      </c>
      <c r="E36" s="77">
        <v>2</v>
      </c>
      <c r="F36" s="79">
        <v>43657.333333333336</v>
      </c>
      <c r="G36" s="79">
        <v>43658.708333333336</v>
      </c>
      <c r="H36" s="80">
        <f t="shared" si="5"/>
        <v>8</v>
      </c>
      <c r="I36" s="83">
        <f t="shared" si="1"/>
        <v>0</v>
      </c>
      <c r="J36" s="83"/>
      <c r="K36" s="83">
        <f t="shared" si="2"/>
        <v>8</v>
      </c>
      <c r="L36" s="83">
        <v>0.5</v>
      </c>
      <c r="M36" s="83">
        <f t="shared" si="3"/>
        <v>0</v>
      </c>
      <c r="N36" s="83"/>
      <c r="O36" s="83">
        <f t="shared" si="4"/>
        <v>0</v>
      </c>
      <c r="P36" s="83"/>
    </row>
    <row r="37" spans="3:16" ht="15.6" x14ac:dyDescent="0.25">
      <c r="C37" s="77">
        <v>34</v>
      </c>
      <c r="D37" s="82" t="s">
        <v>363</v>
      </c>
      <c r="E37" s="77">
        <v>2</v>
      </c>
      <c r="F37" s="79">
        <v>43661.333333333336</v>
      </c>
      <c r="G37" s="79">
        <v>43662.708333333336</v>
      </c>
      <c r="H37" s="80">
        <f t="shared" si="5"/>
        <v>8</v>
      </c>
      <c r="I37" s="83">
        <f t="shared" si="1"/>
        <v>0</v>
      </c>
      <c r="J37" s="83"/>
      <c r="K37" s="83">
        <f t="shared" si="2"/>
        <v>8</v>
      </c>
      <c r="L37" s="83">
        <v>0.5</v>
      </c>
      <c r="M37" s="83">
        <f t="shared" si="3"/>
        <v>0</v>
      </c>
      <c r="N37" s="83"/>
      <c r="O37" s="83">
        <f t="shared" si="4"/>
        <v>0</v>
      </c>
      <c r="P37" s="83"/>
    </row>
    <row r="38" spans="3:16" ht="15.6" x14ac:dyDescent="0.25">
      <c r="C38" s="77">
        <v>35</v>
      </c>
      <c r="D38" s="78" t="s">
        <v>283</v>
      </c>
      <c r="E38" s="93">
        <v>10</v>
      </c>
      <c r="F38" s="94">
        <v>43648.708333333336</v>
      </c>
      <c r="G38" s="94">
        <v>43662.708333333336</v>
      </c>
      <c r="H38" s="80"/>
      <c r="I38" s="83"/>
      <c r="J38" s="83"/>
      <c r="K38" s="83"/>
      <c r="L38" s="83"/>
      <c r="M38" s="83"/>
      <c r="N38" s="83"/>
      <c r="O38" s="83"/>
      <c r="P38" s="83"/>
    </row>
    <row r="39" spans="3:16" ht="15.6" x14ac:dyDescent="0.25">
      <c r="C39" s="77">
        <v>36</v>
      </c>
      <c r="D39" s="82" t="s">
        <v>284</v>
      </c>
      <c r="E39" s="77">
        <v>0</v>
      </c>
      <c r="F39" s="79">
        <v>43648.708333333336</v>
      </c>
      <c r="G39" s="79">
        <v>43648.708333333336</v>
      </c>
      <c r="H39" s="80">
        <f t="shared" si="5"/>
        <v>0</v>
      </c>
      <c r="I39" s="83">
        <f t="shared" si="1"/>
        <v>0</v>
      </c>
      <c r="J39" s="83"/>
      <c r="K39" s="83">
        <f t="shared" si="2"/>
        <v>0</v>
      </c>
      <c r="L39" s="83"/>
      <c r="M39" s="83">
        <f t="shared" si="3"/>
        <v>0</v>
      </c>
      <c r="N39" s="83"/>
      <c r="O39" s="83">
        <f t="shared" si="4"/>
        <v>0</v>
      </c>
      <c r="P39" s="83"/>
    </row>
    <row r="40" spans="3:16" ht="15.6" x14ac:dyDescent="0.25">
      <c r="C40" s="77">
        <v>37</v>
      </c>
      <c r="D40" s="84" t="s">
        <v>285</v>
      </c>
      <c r="E40" s="93">
        <v>10</v>
      </c>
      <c r="F40" s="94">
        <v>43649.333333333336</v>
      </c>
      <c r="G40" s="94">
        <v>43662.708333333336</v>
      </c>
      <c r="H40" s="80"/>
      <c r="I40" s="83"/>
      <c r="J40" s="83"/>
      <c r="K40" s="83"/>
      <c r="L40" s="83"/>
      <c r="M40" s="83"/>
      <c r="N40" s="83"/>
      <c r="O40" s="83"/>
      <c r="P40" s="83"/>
    </row>
    <row r="41" spans="3:16" ht="15.6" x14ac:dyDescent="0.25">
      <c r="C41" s="77">
        <v>38</v>
      </c>
      <c r="D41" s="85" t="s">
        <v>286</v>
      </c>
      <c r="E41" s="77">
        <v>2</v>
      </c>
      <c r="F41" s="79">
        <v>43649.333333333336</v>
      </c>
      <c r="G41" s="79">
        <v>43650.708333333336</v>
      </c>
      <c r="H41" s="80">
        <f t="shared" si="5"/>
        <v>8</v>
      </c>
      <c r="I41" s="83">
        <f t="shared" si="1"/>
        <v>0</v>
      </c>
      <c r="J41" s="83"/>
      <c r="K41" s="83">
        <f t="shared" si="2"/>
        <v>8</v>
      </c>
      <c r="L41" s="83">
        <v>0.5</v>
      </c>
      <c r="M41" s="83">
        <f t="shared" si="3"/>
        <v>0</v>
      </c>
      <c r="N41" s="83"/>
      <c r="O41" s="83">
        <f t="shared" si="4"/>
        <v>0</v>
      </c>
      <c r="P41" s="83"/>
    </row>
    <row r="42" spans="3:16" ht="15.6" x14ac:dyDescent="0.25">
      <c r="C42" s="77">
        <v>39</v>
      </c>
      <c r="D42" s="85" t="s">
        <v>287</v>
      </c>
      <c r="E42" s="77">
        <v>2</v>
      </c>
      <c r="F42" s="79">
        <v>43651.333333333336</v>
      </c>
      <c r="G42" s="79">
        <v>43654.708333333336</v>
      </c>
      <c r="H42" s="80">
        <f t="shared" si="5"/>
        <v>8</v>
      </c>
      <c r="I42" s="83">
        <f t="shared" si="1"/>
        <v>0</v>
      </c>
      <c r="J42" s="83"/>
      <c r="K42" s="83">
        <f t="shared" si="2"/>
        <v>8</v>
      </c>
      <c r="L42" s="83">
        <v>0.5</v>
      </c>
      <c r="M42" s="83">
        <f t="shared" si="3"/>
        <v>0</v>
      </c>
      <c r="N42" s="83"/>
      <c r="O42" s="83">
        <f t="shared" si="4"/>
        <v>0</v>
      </c>
      <c r="P42" s="83"/>
    </row>
    <row r="43" spans="3:16" ht="15.6" x14ac:dyDescent="0.25">
      <c r="C43" s="77">
        <v>40</v>
      </c>
      <c r="D43" s="85" t="s">
        <v>288</v>
      </c>
      <c r="E43" s="77">
        <v>2</v>
      </c>
      <c r="F43" s="79">
        <v>43655.333333333336</v>
      </c>
      <c r="G43" s="79">
        <v>43656.708333333336</v>
      </c>
      <c r="H43" s="80">
        <f t="shared" si="5"/>
        <v>8</v>
      </c>
      <c r="I43" s="83">
        <f t="shared" si="1"/>
        <v>0</v>
      </c>
      <c r="J43" s="83"/>
      <c r="K43" s="83">
        <f t="shared" si="2"/>
        <v>8</v>
      </c>
      <c r="L43" s="83">
        <v>0.5</v>
      </c>
      <c r="M43" s="83">
        <f t="shared" si="3"/>
        <v>0</v>
      </c>
      <c r="N43" s="83"/>
      <c r="O43" s="83">
        <f t="shared" si="4"/>
        <v>0</v>
      </c>
      <c r="P43" s="83"/>
    </row>
    <row r="44" spans="3:16" ht="15.6" x14ac:dyDescent="0.25">
      <c r="C44" s="77">
        <v>41</v>
      </c>
      <c r="D44" s="85" t="s">
        <v>289</v>
      </c>
      <c r="E44" s="77">
        <v>2</v>
      </c>
      <c r="F44" s="79">
        <v>43657.333333333336</v>
      </c>
      <c r="G44" s="79">
        <v>43658.708333333336</v>
      </c>
      <c r="H44" s="80">
        <f t="shared" si="5"/>
        <v>8</v>
      </c>
      <c r="I44" s="83">
        <f t="shared" si="1"/>
        <v>0</v>
      </c>
      <c r="J44" s="83"/>
      <c r="K44" s="83">
        <f t="shared" si="2"/>
        <v>8</v>
      </c>
      <c r="L44" s="83">
        <v>0.5</v>
      </c>
      <c r="M44" s="83">
        <f t="shared" si="3"/>
        <v>0</v>
      </c>
      <c r="N44" s="83"/>
      <c r="O44" s="83">
        <f t="shared" si="4"/>
        <v>0</v>
      </c>
      <c r="P44" s="83"/>
    </row>
    <row r="45" spans="3:16" ht="15.6" x14ac:dyDescent="0.25">
      <c r="C45" s="77">
        <v>42</v>
      </c>
      <c r="D45" s="85" t="s">
        <v>290</v>
      </c>
      <c r="E45" s="77">
        <v>2</v>
      </c>
      <c r="F45" s="79">
        <v>43661.333333333336</v>
      </c>
      <c r="G45" s="79">
        <v>43662.708333333336</v>
      </c>
      <c r="H45" s="80">
        <f t="shared" si="5"/>
        <v>8</v>
      </c>
      <c r="I45" s="83">
        <f t="shared" si="1"/>
        <v>0</v>
      </c>
      <c r="J45" s="83"/>
      <c r="K45" s="83">
        <f t="shared" si="2"/>
        <v>8</v>
      </c>
      <c r="L45" s="83">
        <v>0.5</v>
      </c>
      <c r="M45" s="83">
        <f t="shared" si="3"/>
        <v>0</v>
      </c>
      <c r="N45" s="83"/>
      <c r="O45" s="83">
        <f t="shared" si="4"/>
        <v>0</v>
      </c>
      <c r="P45" s="83"/>
    </row>
    <row r="46" spans="3:16" ht="15.6" x14ac:dyDescent="0.25">
      <c r="C46" s="77">
        <v>43</v>
      </c>
      <c r="D46" s="82" t="s">
        <v>291</v>
      </c>
      <c r="E46" s="77">
        <v>2</v>
      </c>
      <c r="F46" s="79">
        <v>43651.333333333336</v>
      </c>
      <c r="G46" s="79">
        <v>43654.708333333336</v>
      </c>
      <c r="H46" s="80">
        <f t="shared" si="5"/>
        <v>8</v>
      </c>
      <c r="I46" s="83">
        <f t="shared" si="1"/>
        <v>0</v>
      </c>
      <c r="J46" s="83"/>
      <c r="K46" s="83">
        <f t="shared" si="2"/>
        <v>8</v>
      </c>
      <c r="L46" s="83">
        <v>0.5</v>
      </c>
      <c r="M46" s="83">
        <f t="shared" si="3"/>
        <v>0</v>
      </c>
      <c r="N46" s="83"/>
      <c r="O46" s="83">
        <f t="shared" si="4"/>
        <v>0</v>
      </c>
      <c r="P46" s="83"/>
    </row>
    <row r="47" spans="3:16" ht="15.6" x14ac:dyDescent="0.25">
      <c r="C47" s="77">
        <v>44</v>
      </c>
      <c r="D47" s="82" t="s">
        <v>292</v>
      </c>
      <c r="E47" s="77">
        <v>1</v>
      </c>
      <c r="F47" s="79">
        <v>43655.333333333336</v>
      </c>
      <c r="G47" s="79">
        <v>43655.708333333336</v>
      </c>
      <c r="H47" s="80">
        <f t="shared" si="5"/>
        <v>4</v>
      </c>
      <c r="I47" s="83">
        <f t="shared" si="1"/>
        <v>0</v>
      </c>
      <c r="J47" s="83"/>
      <c r="K47" s="83">
        <f t="shared" si="2"/>
        <v>4</v>
      </c>
      <c r="L47" s="83">
        <v>0.5</v>
      </c>
      <c r="M47" s="83">
        <f t="shared" si="3"/>
        <v>0</v>
      </c>
      <c r="N47" s="83"/>
      <c r="O47" s="83">
        <f t="shared" si="4"/>
        <v>0</v>
      </c>
      <c r="P47" s="83"/>
    </row>
    <row r="48" spans="3:16" ht="15.6" x14ac:dyDescent="0.25">
      <c r="C48" s="77">
        <v>45</v>
      </c>
      <c r="D48" s="78" t="s">
        <v>293</v>
      </c>
      <c r="E48" s="93">
        <v>4</v>
      </c>
      <c r="F48" s="94">
        <v>43656.333333333336</v>
      </c>
      <c r="G48" s="94">
        <v>43661.708333333336</v>
      </c>
      <c r="H48" s="80"/>
      <c r="I48" s="83"/>
      <c r="J48" s="83"/>
      <c r="K48" s="83"/>
      <c r="L48" s="83"/>
      <c r="M48" s="83"/>
      <c r="N48" s="83"/>
      <c r="O48" s="83"/>
      <c r="P48" s="83"/>
    </row>
    <row r="49" spans="3:16" ht="15.6" x14ac:dyDescent="0.25">
      <c r="C49" s="77">
        <v>46</v>
      </c>
      <c r="D49" s="82" t="s">
        <v>294</v>
      </c>
      <c r="E49" s="77">
        <v>1</v>
      </c>
      <c r="F49" s="79">
        <v>43656.333333333336</v>
      </c>
      <c r="G49" s="79">
        <v>43656.708333333336</v>
      </c>
      <c r="H49" s="80">
        <f t="shared" si="5"/>
        <v>8</v>
      </c>
      <c r="I49" s="83">
        <f t="shared" si="1"/>
        <v>4</v>
      </c>
      <c r="J49" s="83">
        <v>0.5</v>
      </c>
      <c r="K49" s="83">
        <f t="shared" si="2"/>
        <v>0</v>
      </c>
      <c r="L49" s="83"/>
      <c r="M49" s="83">
        <f t="shared" si="3"/>
        <v>4</v>
      </c>
      <c r="N49" s="83">
        <v>0.5</v>
      </c>
      <c r="O49" s="83">
        <f t="shared" si="4"/>
        <v>0</v>
      </c>
      <c r="P49" s="83"/>
    </row>
    <row r="50" spans="3:16" ht="15.6" x14ac:dyDescent="0.25">
      <c r="C50" s="77">
        <v>47</v>
      </c>
      <c r="D50" s="82" t="s">
        <v>295</v>
      </c>
      <c r="E50" s="77">
        <v>1</v>
      </c>
      <c r="F50" s="79">
        <v>43657.333333333336</v>
      </c>
      <c r="G50" s="79">
        <v>43657.708333333336</v>
      </c>
      <c r="H50" s="80">
        <f t="shared" si="5"/>
        <v>8</v>
      </c>
      <c r="I50" s="83">
        <f t="shared" si="1"/>
        <v>4</v>
      </c>
      <c r="J50" s="83">
        <v>0.5</v>
      </c>
      <c r="K50" s="83">
        <f t="shared" si="2"/>
        <v>0</v>
      </c>
      <c r="L50" s="83"/>
      <c r="M50" s="83">
        <f t="shared" si="3"/>
        <v>4</v>
      </c>
      <c r="N50" s="83">
        <v>0.5</v>
      </c>
      <c r="O50" s="83">
        <f t="shared" si="4"/>
        <v>0</v>
      </c>
      <c r="P50" s="83"/>
    </row>
    <row r="51" spans="3:16" ht="15.6" x14ac:dyDescent="0.25">
      <c r="C51" s="77">
        <v>48</v>
      </c>
      <c r="D51" s="82" t="s">
        <v>296</v>
      </c>
      <c r="E51" s="77">
        <v>1</v>
      </c>
      <c r="F51" s="79">
        <v>43658.333333333336</v>
      </c>
      <c r="G51" s="79">
        <v>43658.708333333336</v>
      </c>
      <c r="H51" s="80">
        <f t="shared" si="5"/>
        <v>8</v>
      </c>
      <c r="I51" s="83">
        <f t="shared" si="1"/>
        <v>4</v>
      </c>
      <c r="J51" s="83">
        <v>0.5</v>
      </c>
      <c r="K51" s="83">
        <f t="shared" si="2"/>
        <v>0</v>
      </c>
      <c r="L51" s="83"/>
      <c r="M51" s="83">
        <f t="shared" si="3"/>
        <v>4</v>
      </c>
      <c r="N51" s="83">
        <v>0.5</v>
      </c>
      <c r="O51" s="83">
        <f t="shared" si="4"/>
        <v>0</v>
      </c>
      <c r="P51" s="83"/>
    </row>
    <row r="52" spans="3:16" ht="15.6" x14ac:dyDescent="0.25">
      <c r="C52" s="77">
        <v>49</v>
      </c>
      <c r="D52" s="82" t="s">
        <v>297</v>
      </c>
      <c r="E52" s="77">
        <v>1</v>
      </c>
      <c r="F52" s="79">
        <v>43661.333333333336</v>
      </c>
      <c r="G52" s="79">
        <v>43661.708333333336</v>
      </c>
      <c r="H52" s="80">
        <f t="shared" si="5"/>
        <v>8</v>
      </c>
      <c r="I52" s="83">
        <f t="shared" si="1"/>
        <v>4</v>
      </c>
      <c r="J52" s="83">
        <v>0.5</v>
      </c>
      <c r="K52" s="83">
        <f t="shared" si="2"/>
        <v>0</v>
      </c>
      <c r="L52" s="83"/>
      <c r="M52" s="83">
        <f t="shared" si="3"/>
        <v>4</v>
      </c>
      <c r="N52" s="83">
        <v>0.5</v>
      </c>
      <c r="O52" s="83">
        <f t="shared" si="4"/>
        <v>0</v>
      </c>
      <c r="P52" s="83"/>
    </row>
    <row r="53" spans="3:16" ht="15.6" x14ac:dyDescent="0.25">
      <c r="C53" s="77">
        <v>50</v>
      </c>
      <c r="D53" s="78" t="s">
        <v>298</v>
      </c>
      <c r="E53" s="77">
        <v>21</v>
      </c>
      <c r="F53" s="79">
        <v>43662.333333333336</v>
      </c>
      <c r="G53" s="79">
        <v>43690.708333333336</v>
      </c>
      <c r="H53" s="80"/>
      <c r="I53" s="83">
        <f t="shared" si="1"/>
        <v>0</v>
      </c>
      <c r="J53" s="83"/>
      <c r="K53" s="83">
        <f t="shared" si="2"/>
        <v>0</v>
      </c>
      <c r="L53" s="83"/>
      <c r="M53" s="83">
        <f t="shared" si="3"/>
        <v>0</v>
      </c>
      <c r="N53" s="83"/>
      <c r="O53" s="83">
        <f t="shared" si="4"/>
        <v>0</v>
      </c>
      <c r="P53" s="83"/>
    </row>
    <row r="54" spans="3:16" ht="15.6" x14ac:dyDescent="0.25">
      <c r="C54" s="77">
        <v>51</v>
      </c>
      <c r="D54" s="84" t="s">
        <v>299</v>
      </c>
      <c r="E54" s="93">
        <v>7</v>
      </c>
      <c r="F54" s="94">
        <v>43662.333333333336</v>
      </c>
      <c r="G54" s="94">
        <v>43670.708333333336</v>
      </c>
      <c r="H54" s="80"/>
      <c r="I54" s="83"/>
      <c r="J54" s="83"/>
      <c r="K54" s="83"/>
      <c r="L54" s="83"/>
      <c r="M54" s="83"/>
      <c r="N54" s="83"/>
      <c r="O54" s="83"/>
      <c r="P54" s="83"/>
    </row>
    <row r="55" spans="3:16" ht="15.6" x14ac:dyDescent="0.25">
      <c r="C55" s="77">
        <v>52</v>
      </c>
      <c r="D55" s="85" t="s">
        <v>300</v>
      </c>
      <c r="E55" s="77">
        <v>1</v>
      </c>
      <c r="F55" s="79">
        <v>43662.333333333336</v>
      </c>
      <c r="G55" s="79">
        <v>43662.708333333336</v>
      </c>
      <c r="H55" s="80">
        <f t="shared" si="5"/>
        <v>16</v>
      </c>
      <c r="I55" s="83">
        <f t="shared" si="1"/>
        <v>4</v>
      </c>
      <c r="J55" s="83">
        <v>0.5</v>
      </c>
      <c r="K55" s="83">
        <f t="shared" si="2"/>
        <v>4</v>
      </c>
      <c r="L55" s="83">
        <v>0.5</v>
      </c>
      <c r="M55" s="83">
        <f t="shared" si="3"/>
        <v>8</v>
      </c>
      <c r="N55" s="83">
        <v>1</v>
      </c>
      <c r="O55" s="83">
        <f t="shared" si="4"/>
        <v>0</v>
      </c>
      <c r="P55" s="83"/>
    </row>
    <row r="56" spans="3:16" ht="15.6" x14ac:dyDescent="0.25">
      <c r="C56" s="77">
        <v>53</v>
      </c>
      <c r="D56" s="85" t="s">
        <v>301</v>
      </c>
      <c r="E56" s="77">
        <v>1</v>
      </c>
      <c r="F56" s="79">
        <v>43663.333333333336</v>
      </c>
      <c r="G56" s="79">
        <v>43663.708333333336</v>
      </c>
      <c r="H56" s="80">
        <f t="shared" si="5"/>
        <v>16</v>
      </c>
      <c r="I56" s="83">
        <f t="shared" si="1"/>
        <v>4</v>
      </c>
      <c r="J56" s="83">
        <v>0.5</v>
      </c>
      <c r="K56" s="83">
        <f t="shared" si="2"/>
        <v>4</v>
      </c>
      <c r="L56" s="83">
        <v>0.5</v>
      </c>
      <c r="M56" s="83">
        <f t="shared" si="3"/>
        <v>8</v>
      </c>
      <c r="N56" s="83">
        <v>1</v>
      </c>
      <c r="O56" s="83">
        <f t="shared" si="4"/>
        <v>0</v>
      </c>
      <c r="P56" s="83"/>
    </row>
    <row r="57" spans="3:16" ht="15.6" x14ac:dyDescent="0.25">
      <c r="C57" s="77">
        <v>54</v>
      </c>
      <c r="D57" s="85" t="s">
        <v>302</v>
      </c>
      <c r="E57" s="77">
        <v>1</v>
      </c>
      <c r="F57" s="79">
        <v>43664.333333333336</v>
      </c>
      <c r="G57" s="79">
        <v>43664.708333333336</v>
      </c>
      <c r="H57" s="80">
        <f t="shared" si="5"/>
        <v>16</v>
      </c>
      <c r="I57" s="83">
        <f t="shared" si="1"/>
        <v>4</v>
      </c>
      <c r="J57" s="83">
        <v>0.5</v>
      </c>
      <c r="K57" s="83">
        <f t="shared" si="2"/>
        <v>4</v>
      </c>
      <c r="L57" s="83">
        <v>0.5</v>
      </c>
      <c r="M57" s="83">
        <f t="shared" si="3"/>
        <v>8</v>
      </c>
      <c r="N57" s="83">
        <v>1</v>
      </c>
      <c r="O57" s="83">
        <f t="shared" si="4"/>
        <v>0</v>
      </c>
      <c r="P57" s="83"/>
    </row>
    <row r="58" spans="3:16" ht="15.6" x14ac:dyDescent="0.25">
      <c r="C58" s="77">
        <v>55</v>
      </c>
      <c r="D58" s="85" t="s">
        <v>303</v>
      </c>
      <c r="E58" s="77">
        <v>1</v>
      </c>
      <c r="F58" s="79">
        <v>43665.333333333336</v>
      </c>
      <c r="G58" s="79">
        <v>43665.708333333336</v>
      </c>
      <c r="H58" s="80">
        <f t="shared" si="5"/>
        <v>16</v>
      </c>
      <c r="I58" s="83">
        <f t="shared" si="1"/>
        <v>4</v>
      </c>
      <c r="J58" s="83">
        <v>0.5</v>
      </c>
      <c r="K58" s="83">
        <f t="shared" si="2"/>
        <v>4</v>
      </c>
      <c r="L58" s="83">
        <v>0.5</v>
      </c>
      <c r="M58" s="83">
        <f t="shared" si="3"/>
        <v>8</v>
      </c>
      <c r="N58" s="83">
        <v>1</v>
      </c>
      <c r="O58" s="83">
        <f t="shared" si="4"/>
        <v>0</v>
      </c>
      <c r="P58" s="83"/>
    </row>
    <row r="59" spans="3:16" ht="15.6" x14ac:dyDescent="0.25">
      <c r="C59" s="77">
        <v>56</v>
      </c>
      <c r="D59" s="85" t="s">
        <v>304</v>
      </c>
      <c r="E59" s="77">
        <v>1</v>
      </c>
      <c r="F59" s="79">
        <v>43668.333333333336</v>
      </c>
      <c r="G59" s="79">
        <v>43668.708333333336</v>
      </c>
      <c r="H59" s="80">
        <f t="shared" si="5"/>
        <v>16</v>
      </c>
      <c r="I59" s="83">
        <f t="shared" si="1"/>
        <v>4</v>
      </c>
      <c r="J59" s="83">
        <v>0.5</v>
      </c>
      <c r="K59" s="83">
        <f t="shared" si="2"/>
        <v>4</v>
      </c>
      <c r="L59" s="83">
        <v>0.5</v>
      </c>
      <c r="M59" s="83">
        <f t="shared" si="3"/>
        <v>8</v>
      </c>
      <c r="N59" s="83">
        <v>1</v>
      </c>
      <c r="O59" s="83">
        <f t="shared" si="4"/>
        <v>0</v>
      </c>
      <c r="P59" s="83"/>
    </row>
    <row r="60" spans="3:16" ht="15.6" x14ac:dyDescent="0.25">
      <c r="C60" s="77">
        <v>57</v>
      </c>
      <c r="D60" s="85" t="s">
        <v>305</v>
      </c>
      <c r="E60" s="77">
        <v>1</v>
      </c>
      <c r="F60" s="79">
        <v>43669.333333333336</v>
      </c>
      <c r="G60" s="79">
        <v>43669.708333333336</v>
      </c>
      <c r="H60" s="80">
        <f t="shared" si="5"/>
        <v>16</v>
      </c>
      <c r="I60" s="83">
        <f t="shared" si="1"/>
        <v>4</v>
      </c>
      <c r="J60" s="83">
        <v>0.5</v>
      </c>
      <c r="K60" s="83">
        <f t="shared" si="2"/>
        <v>4</v>
      </c>
      <c r="L60" s="83">
        <v>0.5</v>
      </c>
      <c r="M60" s="83">
        <f t="shared" si="3"/>
        <v>8</v>
      </c>
      <c r="N60" s="83">
        <v>1</v>
      </c>
      <c r="O60" s="83">
        <f t="shared" si="4"/>
        <v>0</v>
      </c>
      <c r="P60" s="83"/>
    </row>
    <row r="61" spans="3:16" ht="15.6" x14ac:dyDescent="0.25">
      <c r="C61" s="77">
        <v>58</v>
      </c>
      <c r="D61" s="85" t="s">
        <v>306</v>
      </c>
      <c r="E61" s="77">
        <v>1</v>
      </c>
      <c r="F61" s="79">
        <v>43670.333333333336</v>
      </c>
      <c r="G61" s="79">
        <v>43670.708333333336</v>
      </c>
      <c r="H61" s="80">
        <f t="shared" si="5"/>
        <v>16</v>
      </c>
      <c r="I61" s="83">
        <f t="shared" si="1"/>
        <v>4</v>
      </c>
      <c r="J61" s="83">
        <v>0.5</v>
      </c>
      <c r="K61" s="83">
        <f t="shared" si="2"/>
        <v>4</v>
      </c>
      <c r="L61" s="83">
        <v>0.5</v>
      </c>
      <c r="M61" s="83">
        <f t="shared" si="3"/>
        <v>8</v>
      </c>
      <c r="N61" s="83">
        <v>1</v>
      </c>
      <c r="O61" s="83">
        <f t="shared" si="4"/>
        <v>0</v>
      </c>
      <c r="P61" s="83"/>
    </row>
    <row r="62" spans="3:16" ht="15.6" x14ac:dyDescent="0.25">
      <c r="C62" s="77">
        <v>59</v>
      </c>
      <c r="D62" s="84" t="s">
        <v>307</v>
      </c>
      <c r="E62" s="93">
        <v>5</v>
      </c>
      <c r="F62" s="94">
        <v>43671.333333333336</v>
      </c>
      <c r="G62" s="94">
        <v>43677.708333333336</v>
      </c>
      <c r="H62" s="80"/>
      <c r="I62" s="83"/>
      <c r="J62" s="83"/>
      <c r="K62" s="83"/>
      <c r="L62" s="83"/>
      <c r="M62" s="83"/>
      <c r="N62" s="83"/>
      <c r="O62" s="83"/>
      <c r="P62" s="83"/>
    </row>
    <row r="63" spans="3:16" ht="15.6" x14ac:dyDescent="0.25">
      <c r="C63" s="77">
        <v>60</v>
      </c>
      <c r="D63" s="85" t="s">
        <v>308</v>
      </c>
      <c r="E63" s="77">
        <v>3</v>
      </c>
      <c r="F63" s="79">
        <v>43671.333333333336</v>
      </c>
      <c r="G63" s="79">
        <v>43675.708333333336</v>
      </c>
      <c r="H63" s="80">
        <f t="shared" si="5"/>
        <v>24</v>
      </c>
      <c r="I63" s="83">
        <f t="shared" si="1"/>
        <v>12</v>
      </c>
      <c r="J63" s="83">
        <v>0.5</v>
      </c>
      <c r="K63" s="83">
        <f t="shared" si="2"/>
        <v>0</v>
      </c>
      <c r="L63" s="83"/>
      <c r="M63" s="83">
        <f t="shared" si="3"/>
        <v>12</v>
      </c>
      <c r="N63" s="83">
        <v>0.5</v>
      </c>
      <c r="O63" s="83">
        <f t="shared" si="4"/>
        <v>0</v>
      </c>
      <c r="P63" s="83"/>
    </row>
    <row r="64" spans="3:16" ht="15.6" x14ac:dyDescent="0.25">
      <c r="C64" s="77">
        <v>61</v>
      </c>
      <c r="D64" s="85" t="s">
        <v>309</v>
      </c>
      <c r="E64" s="77">
        <v>2</v>
      </c>
      <c r="F64" s="79">
        <v>43676.333333333336</v>
      </c>
      <c r="G64" s="79">
        <v>43677.708333333336</v>
      </c>
      <c r="H64" s="80">
        <f t="shared" si="5"/>
        <v>16</v>
      </c>
      <c r="I64" s="83">
        <f t="shared" si="1"/>
        <v>8</v>
      </c>
      <c r="J64" s="83">
        <v>0.5</v>
      </c>
      <c r="K64" s="83">
        <f t="shared" si="2"/>
        <v>0</v>
      </c>
      <c r="L64" s="83"/>
      <c r="M64" s="83">
        <f t="shared" si="3"/>
        <v>8</v>
      </c>
      <c r="N64" s="83">
        <v>0.5</v>
      </c>
      <c r="O64" s="83">
        <f t="shared" si="4"/>
        <v>0</v>
      </c>
      <c r="P64" s="83"/>
    </row>
    <row r="65" spans="3:16" ht="15.6" x14ac:dyDescent="0.25">
      <c r="C65" s="77">
        <v>62</v>
      </c>
      <c r="D65" s="84" t="s">
        <v>310</v>
      </c>
      <c r="E65" s="93">
        <v>9</v>
      </c>
      <c r="F65" s="94">
        <v>43678.333333333336</v>
      </c>
      <c r="G65" s="94">
        <v>43690.708333333336</v>
      </c>
      <c r="H65" s="80"/>
      <c r="I65" s="83"/>
      <c r="J65" s="83"/>
      <c r="K65" s="83"/>
      <c r="L65" s="83"/>
      <c r="M65" s="83"/>
      <c r="N65" s="83"/>
      <c r="O65" s="83"/>
      <c r="P65" s="83"/>
    </row>
    <row r="66" spans="3:16" ht="15.6" x14ac:dyDescent="0.25">
      <c r="C66" s="77">
        <v>63</v>
      </c>
      <c r="D66" s="85" t="s">
        <v>311</v>
      </c>
      <c r="E66" s="77">
        <v>3</v>
      </c>
      <c r="F66" s="79">
        <v>43678.333333333336</v>
      </c>
      <c r="G66" s="79">
        <v>43682.708333333336</v>
      </c>
      <c r="H66" s="80">
        <f t="shared" si="5"/>
        <v>48</v>
      </c>
      <c r="I66" s="83">
        <f t="shared" si="1"/>
        <v>12</v>
      </c>
      <c r="J66" s="83">
        <v>0.5</v>
      </c>
      <c r="K66" s="83">
        <f>L66*E66*8</f>
        <v>12</v>
      </c>
      <c r="L66" s="83">
        <v>0.5</v>
      </c>
      <c r="M66" s="83">
        <f t="shared" si="3"/>
        <v>12</v>
      </c>
      <c r="N66" s="83">
        <v>0.5</v>
      </c>
      <c r="O66" s="83">
        <f t="shared" si="4"/>
        <v>12</v>
      </c>
      <c r="P66" s="83">
        <v>0.5</v>
      </c>
    </row>
    <row r="67" spans="3:16" ht="15.6" x14ac:dyDescent="0.25">
      <c r="C67" s="77">
        <v>64</v>
      </c>
      <c r="D67" s="85" t="s">
        <v>312</v>
      </c>
      <c r="E67" s="77">
        <v>2</v>
      </c>
      <c r="F67" s="79">
        <v>43683.333333333336</v>
      </c>
      <c r="G67" s="79">
        <v>43684.708333333336</v>
      </c>
      <c r="H67" s="80">
        <f t="shared" si="5"/>
        <v>32</v>
      </c>
      <c r="I67" s="83">
        <f t="shared" si="1"/>
        <v>8</v>
      </c>
      <c r="J67" s="83">
        <v>0.5</v>
      </c>
      <c r="K67" s="83">
        <f t="shared" si="2"/>
        <v>8</v>
      </c>
      <c r="L67" s="83">
        <v>0.5</v>
      </c>
      <c r="M67" s="83">
        <f t="shared" si="3"/>
        <v>8</v>
      </c>
      <c r="N67" s="83">
        <v>0.5</v>
      </c>
      <c r="O67" s="83">
        <f t="shared" si="4"/>
        <v>8</v>
      </c>
      <c r="P67" s="83">
        <v>0.5</v>
      </c>
    </row>
    <row r="68" spans="3:16" ht="15.6" x14ac:dyDescent="0.25">
      <c r="C68" s="77">
        <v>65</v>
      </c>
      <c r="D68" s="85" t="s">
        <v>313</v>
      </c>
      <c r="E68" s="77">
        <v>2</v>
      </c>
      <c r="F68" s="79">
        <v>43685.333333333336</v>
      </c>
      <c r="G68" s="79">
        <v>43686.708333333336</v>
      </c>
      <c r="H68" s="80">
        <f t="shared" si="5"/>
        <v>32</v>
      </c>
      <c r="I68" s="83">
        <f t="shared" si="1"/>
        <v>8</v>
      </c>
      <c r="J68" s="83">
        <v>0.5</v>
      </c>
      <c r="K68" s="83">
        <f t="shared" si="2"/>
        <v>8</v>
      </c>
      <c r="L68" s="83">
        <v>0.5</v>
      </c>
      <c r="M68" s="83">
        <f t="shared" si="3"/>
        <v>8</v>
      </c>
      <c r="N68" s="83">
        <v>0.5</v>
      </c>
      <c r="O68" s="83">
        <f t="shared" si="4"/>
        <v>8</v>
      </c>
      <c r="P68" s="83">
        <v>0.5</v>
      </c>
    </row>
    <row r="69" spans="3:16" ht="15.6" x14ac:dyDescent="0.25">
      <c r="C69" s="77">
        <v>66</v>
      </c>
      <c r="D69" s="85" t="s">
        <v>314</v>
      </c>
      <c r="E69" s="77">
        <v>2</v>
      </c>
      <c r="F69" s="79">
        <v>43689.333333333336</v>
      </c>
      <c r="G69" s="79">
        <v>43690.708333333336</v>
      </c>
      <c r="H69" s="80">
        <f t="shared" si="5"/>
        <v>32</v>
      </c>
      <c r="I69" s="83">
        <f t="shared" si="1"/>
        <v>8</v>
      </c>
      <c r="J69" s="83">
        <v>0.5</v>
      </c>
      <c r="K69" s="83">
        <f t="shared" si="2"/>
        <v>8</v>
      </c>
      <c r="L69" s="83">
        <v>0.5</v>
      </c>
      <c r="M69" s="83">
        <f t="shared" si="3"/>
        <v>8</v>
      </c>
      <c r="N69" s="83">
        <v>0.5</v>
      </c>
      <c r="O69" s="83">
        <f t="shared" si="4"/>
        <v>8</v>
      </c>
      <c r="P69" s="83">
        <v>0.5</v>
      </c>
    </row>
    <row r="70" spans="3:16" ht="15.6" x14ac:dyDescent="0.25">
      <c r="C70" s="77">
        <v>67</v>
      </c>
      <c r="D70" s="84" t="s">
        <v>315</v>
      </c>
      <c r="E70" s="93">
        <v>4</v>
      </c>
      <c r="F70" s="94">
        <v>43678.333333333336</v>
      </c>
      <c r="G70" s="94">
        <v>43683.708333333336</v>
      </c>
      <c r="H70" s="80"/>
      <c r="I70" s="83"/>
      <c r="J70" s="83"/>
      <c r="K70" s="83"/>
      <c r="L70" s="83"/>
      <c r="M70" s="83"/>
      <c r="N70" s="83"/>
      <c r="O70" s="83"/>
      <c r="P70" s="83"/>
    </row>
    <row r="71" spans="3:16" ht="15.6" x14ac:dyDescent="0.25">
      <c r="C71" s="77">
        <v>68</v>
      </c>
      <c r="D71" s="85" t="s">
        <v>316</v>
      </c>
      <c r="E71" s="77">
        <v>2</v>
      </c>
      <c r="F71" s="79">
        <v>43678.333333333336</v>
      </c>
      <c r="G71" s="79">
        <v>43679.708333333336</v>
      </c>
      <c r="H71" s="80">
        <f t="shared" si="5"/>
        <v>24</v>
      </c>
      <c r="I71" s="83">
        <f t="shared" si="1"/>
        <v>8</v>
      </c>
      <c r="J71" s="83">
        <v>0.5</v>
      </c>
      <c r="K71" s="83">
        <f t="shared" si="2"/>
        <v>8</v>
      </c>
      <c r="L71" s="83">
        <v>0.5</v>
      </c>
      <c r="M71" s="83">
        <f t="shared" si="3"/>
        <v>8</v>
      </c>
      <c r="N71" s="83">
        <v>0.5</v>
      </c>
      <c r="O71" s="83">
        <f t="shared" si="4"/>
        <v>0</v>
      </c>
      <c r="P71" s="83"/>
    </row>
    <row r="72" spans="3:16" ht="15.6" x14ac:dyDescent="0.25">
      <c r="C72" s="77">
        <v>69</v>
      </c>
      <c r="D72" s="85" t="s">
        <v>317</v>
      </c>
      <c r="E72" s="77">
        <v>1</v>
      </c>
      <c r="F72" s="79">
        <v>43682.333333333336</v>
      </c>
      <c r="G72" s="79">
        <v>43682.708333333336</v>
      </c>
      <c r="H72" s="80">
        <f t="shared" si="5"/>
        <v>12</v>
      </c>
      <c r="I72" s="83">
        <f t="shared" si="1"/>
        <v>4</v>
      </c>
      <c r="J72" s="83">
        <v>0.5</v>
      </c>
      <c r="K72" s="83">
        <f t="shared" si="2"/>
        <v>4</v>
      </c>
      <c r="L72" s="83">
        <v>0.5</v>
      </c>
      <c r="M72" s="83">
        <f t="shared" si="3"/>
        <v>4</v>
      </c>
      <c r="N72" s="83">
        <v>0.5</v>
      </c>
      <c r="O72" s="83">
        <f t="shared" si="4"/>
        <v>0</v>
      </c>
      <c r="P72" s="83"/>
    </row>
    <row r="73" spans="3:16" ht="15.6" x14ac:dyDescent="0.25">
      <c r="C73" s="77">
        <v>70</v>
      </c>
      <c r="D73" s="85" t="s">
        <v>318</v>
      </c>
      <c r="E73" s="77">
        <v>1</v>
      </c>
      <c r="F73" s="79">
        <v>43683.333333333336</v>
      </c>
      <c r="G73" s="79">
        <v>43683.708333333336</v>
      </c>
      <c r="H73" s="80">
        <f t="shared" si="5"/>
        <v>12</v>
      </c>
      <c r="I73" s="83">
        <f t="shared" si="1"/>
        <v>4</v>
      </c>
      <c r="J73" s="83">
        <v>0.5</v>
      </c>
      <c r="K73" s="83">
        <f t="shared" si="2"/>
        <v>4</v>
      </c>
      <c r="L73" s="83">
        <v>0.5</v>
      </c>
      <c r="M73" s="83">
        <f t="shared" si="3"/>
        <v>4</v>
      </c>
      <c r="N73" s="83">
        <v>0.5</v>
      </c>
      <c r="O73" s="83">
        <f t="shared" si="4"/>
        <v>0</v>
      </c>
      <c r="P73" s="83"/>
    </row>
    <row r="74" spans="3:16" ht="15.6" x14ac:dyDescent="0.25">
      <c r="C74" s="77">
        <v>71</v>
      </c>
      <c r="D74" s="84" t="s">
        <v>319</v>
      </c>
      <c r="E74" s="93">
        <v>4</v>
      </c>
      <c r="F74" s="94">
        <v>43684.333333333336</v>
      </c>
      <c r="G74" s="94">
        <v>43689.708333333336</v>
      </c>
      <c r="H74" s="80"/>
      <c r="I74" s="83"/>
      <c r="J74" s="83"/>
      <c r="K74" s="83"/>
      <c r="L74" s="83"/>
      <c r="M74" s="83"/>
      <c r="N74" s="83"/>
      <c r="O74" s="83"/>
      <c r="P74" s="83"/>
    </row>
    <row r="75" spans="3:16" ht="15.6" x14ac:dyDescent="0.25">
      <c r="C75" s="77">
        <v>72</v>
      </c>
      <c r="D75" s="85" t="s">
        <v>320</v>
      </c>
      <c r="E75" s="77">
        <v>2</v>
      </c>
      <c r="F75" s="79">
        <v>43684.333333333336</v>
      </c>
      <c r="G75" s="79">
        <v>43685.708333333336</v>
      </c>
      <c r="H75" s="80">
        <f t="shared" si="5"/>
        <v>24</v>
      </c>
      <c r="I75" s="83">
        <f t="shared" si="1"/>
        <v>8</v>
      </c>
      <c r="J75" s="83">
        <v>0.5</v>
      </c>
      <c r="K75" s="83">
        <f t="shared" si="2"/>
        <v>8</v>
      </c>
      <c r="L75" s="83">
        <v>0.5</v>
      </c>
      <c r="M75" s="83">
        <f t="shared" si="3"/>
        <v>8</v>
      </c>
      <c r="N75" s="83">
        <v>0.5</v>
      </c>
      <c r="O75" s="83">
        <f t="shared" si="4"/>
        <v>0</v>
      </c>
      <c r="P75" s="83"/>
    </row>
    <row r="76" spans="3:16" ht="15.6" x14ac:dyDescent="0.25">
      <c r="C76" s="77">
        <v>73</v>
      </c>
      <c r="D76" s="85" t="s">
        <v>321</v>
      </c>
      <c r="E76" s="77">
        <v>1</v>
      </c>
      <c r="F76" s="79">
        <v>43686.333333333336</v>
      </c>
      <c r="G76" s="79">
        <v>43686.708333333336</v>
      </c>
      <c r="H76" s="80">
        <f t="shared" si="5"/>
        <v>12</v>
      </c>
      <c r="I76" s="83">
        <f t="shared" si="1"/>
        <v>4</v>
      </c>
      <c r="J76" s="83">
        <v>0.5</v>
      </c>
      <c r="K76" s="83">
        <f t="shared" si="2"/>
        <v>4</v>
      </c>
      <c r="L76" s="83">
        <v>0.5</v>
      </c>
      <c r="M76" s="83">
        <f t="shared" si="3"/>
        <v>4</v>
      </c>
      <c r="N76" s="83">
        <v>0.5</v>
      </c>
      <c r="O76" s="83">
        <f t="shared" si="4"/>
        <v>0</v>
      </c>
      <c r="P76" s="83"/>
    </row>
    <row r="77" spans="3:16" ht="15.6" x14ac:dyDescent="0.25">
      <c r="C77" s="77">
        <v>74</v>
      </c>
      <c r="D77" s="85" t="s">
        <v>314</v>
      </c>
      <c r="E77" s="77">
        <v>1</v>
      </c>
      <c r="F77" s="79">
        <v>43689.333333333336</v>
      </c>
      <c r="G77" s="79">
        <v>43689.708333333336</v>
      </c>
      <c r="H77" s="80">
        <f t="shared" ref="H77:H99" si="6">I77+K77+M77+O77</f>
        <v>12</v>
      </c>
      <c r="I77" s="83">
        <f t="shared" si="1"/>
        <v>4</v>
      </c>
      <c r="J77" s="83">
        <v>0.5</v>
      </c>
      <c r="K77" s="83">
        <f t="shared" si="2"/>
        <v>4</v>
      </c>
      <c r="L77" s="83">
        <v>0.5</v>
      </c>
      <c r="M77" s="83">
        <f t="shared" si="3"/>
        <v>4</v>
      </c>
      <c r="N77" s="83">
        <v>0.5</v>
      </c>
      <c r="O77" s="83">
        <f t="shared" si="4"/>
        <v>0</v>
      </c>
      <c r="P77" s="83"/>
    </row>
    <row r="78" spans="3:16" ht="15.6" x14ac:dyDescent="0.25">
      <c r="C78" s="77">
        <v>75</v>
      </c>
      <c r="D78" s="78" t="s">
        <v>322</v>
      </c>
      <c r="E78" s="93">
        <v>11</v>
      </c>
      <c r="F78" s="94">
        <v>43690.333333333336</v>
      </c>
      <c r="G78" s="94">
        <v>43704.708333333336</v>
      </c>
      <c r="H78" s="80"/>
      <c r="I78" s="83"/>
      <c r="J78" s="83"/>
      <c r="K78" s="83"/>
      <c r="L78" s="83"/>
      <c r="M78" s="83"/>
      <c r="N78" s="83"/>
      <c r="O78" s="83"/>
      <c r="P78" s="83"/>
    </row>
    <row r="79" spans="3:16" ht="15.6" x14ac:dyDescent="0.25">
      <c r="C79" s="77">
        <v>76</v>
      </c>
      <c r="D79" s="82" t="s">
        <v>323</v>
      </c>
      <c r="E79" s="77">
        <v>1</v>
      </c>
      <c r="F79" s="79">
        <v>43690.333333333336</v>
      </c>
      <c r="G79" s="79">
        <v>43690.708333333336</v>
      </c>
      <c r="H79" s="80">
        <f t="shared" si="6"/>
        <v>14</v>
      </c>
      <c r="I79" s="83">
        <f t="shared" si="1"/>
        <v>2</v>
      </c>
      <c r="J79" s="83">
        <v>0.25</v>
      </c>
      <c r="K79" s="83">
        <f t="shared" si="2"/>
        <v>4</v>
      </c>
      <c r="L79" s="83">
        <v>0.5</v>
      </c>
      <c r="M79" s="83">
        <f t="shared" si="3"/>
        <v>4</v>
      </c>
      <c r="N79" s="83">
        <v>0.5</v>
      </c>
      <c r="O79" s="83">
        <f t="shared" si="4"/>
        <v>4</v>
      </c>
      <c r="P79" s="83">
        <v>0.5</v>
      </c>
    </row>
    <row r="80" spans="3:16" ht="15.6" x14ac:dyDescent="0.25">
      <c r="C80" s="77">
        <v>77</v>
      </c>
      <c r="D80" s="82" t="s">
        <v>324</v>
      </c>
      <c r="E80" s="77">
        <v>1</v>
      </c>
      <c r="F80" s="79">
        <v>43691.333333333336</v>
      </c>
      <c r="G80" s="79">
        <v>43691.708333333336</v>
      </c>
      <c r="H80" s="80">
        <f t="shared" si="6"/>
        <v>18</v>
      </c>
      <c r="I80" s="83">
        <f t="shared" si="1"/>
        <v>2</v>
      </c>
      <c r="J80" s="83">
        <v>0.25</v>
      </c>
      <c r="K80" s="83">
        <f t="shared" si="2"/>
        <v>8</v>
      </c>
      <c r="L80" s="83">
        <v>1</v>
      </c>
      <c r="M80" s="83">
        <f t="shared" si="3"/>
        <v>4</v>
      </c>
      <c r="N80" s="83">
        <v>0.5</v>
      </c>
      <c r="O80" s="83">
        <f t="shared" si="4"/>
        <v>4</v>
      </c>
      <c r="P80" s="83">
        <v>0.5</v>
      </c>
    </row>
    <row r="81" spans="3:16" ht="15.6" x14ac:dyDescent="0.25">
      <c r="C81" s="77">
        <v>78</v>
      </c>
      <c r="D81" s="82" t="s">
        <v>325</v>
      </c>
      <c r="E81" s="77">
        <v>1</v>
      </c>
      <c r="F81" s="79">
        <v>43692.333333333336</v>
      </c>
      <c r="G81" s="79">
        <v>43692.708333333336</v>
      </c>
      <c r="H81" s="80">
        <f t="shared" si="6"/>
        <v>18</v>
      </c>
      <c r="I81" s="83">
        <f t="shared" si="1"/>
        <v>2</v>
      </c>
      <c r="J81" s="83">
        <v>0.25</v>
      </c>
      <c r="K81" s="83">
        <f t="shared" si="2"/>
        <v>8</v>
      </c>
      <c r="L81" s="83">
        <v>1</v>
      </c>
      <c r="M81" s="83">
        <f t="shared" si="3"/>
        <v>4</v>
      </c>
      <c r="N81" s="83">
        <v>0.5</v>
      </c>
      <c r="O81" s="83">
        <f t="shared" si="4"/>
        <v>4</v>
      </c>
      <c r="P81" s="83">
        <v>0.5</v>
      </c>
    </row>
    <row r="82" spans="3:16" ht="15.6" x14ac:dyDescent="0.25">
      <c r="C82" s="77">
        <v>79</v>
      </c>
      <c r="D82" s="82" t="s">
        <v>326</v>
      </c>
      <c r="E82" s="77">
        <v>1</v>
      </c>
      <c r="F82" s="79">
        <v>43693.333333333336</v>
      </c>
      <c r="G82" s="79">
        <v>43693.708333333336</v>
      </c>
      <c r="H82" s="80">
        <f t="shared" si="6"/>
        <v>18</v>
      </c>
      <c r="I82" s="83">
        <f t="shared" ref="I82:I99" si="7">J82*E82*8</f>
        <v>2</v>
      </c>
      <c r="J82" s="83">
        <v>0.25</v>
      </c>
      <c r="K82" s="83">
        <f t="shared" ref="K82:K99" si="8">L82*E82*8</f>
        <v>8</v>
      </c>
      <c r="L82" s="83">
        <v>1</v>
      </c>
      <c r="M82" s="83">
        <f t="shared" ref="M82:M99" si="9">N82*E82*8</f>
        <v>4</v>
      </c>
      <c r="N82" s="83">
        <v>0.5</v>
      </c>
      <c r="O82" s="83">
        <f t="shared" ref="O82:O99" si="10">P82*E82*8</f>
        <v>4</v>
      </c>
      <c r="P82" s="83">
        <v>0.5</v>
      </c>
    </row>
    <row r="83" spans="3:16" ht="15.6" x14ac:dyDescent="0.25">
      <c r="C83" s="77">
        <v>80</v>
      </c>
      <c r="D83" s="82" t="s">
        <v>327</v>
      </c>
      <c r="E83" s="77">
        <v>1</v>
      </c>
      <c r="F83" s="79">
        <v>43696.333333333336</v>
      </c>
      <c r="G83" s="79">
        <v>43696.708333333336</v>
      </c>
      <c r="H83" s="80">
        <f t="shared" si="6"/>
        <v>18</v>
      </c>
      <c r="I83" s="83">
        <f t="shared" si="7"/>
        <v>2</v>
      </c>
      <c r="J83" s="83">
        <v>0.25</v>
      </c>
      <c r="K83" s="83">
        <f t="shared" si="8"/>
        <v>8</v>
      </c>
      <c r="L83" s="83">
        <v>1</v>
      </c>
      <c r="M83" s="83">
        <f t="shared" si="9"/>
        <v>4</v>
      </c>
      <c r="N83" s="83">
        <v>0.5</v>
      </c>
      <c r="O83" s="83">
        <f t="shared" si="10"/>
        <v>4</v>
      </c>
      <c r="P83" s="83">
        <v>0.5</v>
      </c>
    </row>
    <row r="84" spans="3:16" ht="15.6" x14ac:dyDescent="0.25">
      <c r="C84" s="77">
        <v>81</v>
      </c>
      <c r="D84" s="82" t="s">
        <v>328</v>
      </c>
      <c r="E84" s="77">
        <v>1</v>
      </c>
      <c r="F84" s="79">
        <v>43697.333333333336</v>
      </c>
      <c r="G84" s="79">
        <v>43697.708333333336</v>
      </c>
      <c r="H84" s="80">
        <f t="shared" si="6"/>
        <v>18</v>
      </c>
      <c r="I84" s="83">
        <f t="shared" si="7"/>
        <v>2</v>
      </c>
      <c r="J84" s="83">
        <v>0.25</v>
      </c>
      <c r="K84" s="83">
        <f t="shared" si="8"/>
        <v>8</v>
      </c>
      <c r="L84" s="83">
        <v>1</v>
      </c>
      <c r="M84" s="83">
        <f t="shared" si="9"/>
        <v>4</v>
      </c>
      <c r="N84" s="83">
        <v>0.5</v>
      </c>
      <c r="O84" s="83">
        <f t="shared" si="10"/>
        <v>4</v>
      </c>
      <c r="P84" s="83">
        <v>0.5</v>
      </c>
    </row>
    <row r="85" spans="3:16" ht="15.6" x14ac:dyDescent="0.25">
      <c r="C85" s="77">
        <v>82</v>
      </c>
      <c r="D85" s="82" t="s">
        <v>329</v>
      </c>
      <c r="E85" s="77">
        <v>1</v>
      </c>
      <c r="F85" s="79">
        <v>43698.333333333336</v>
      </c>
      <c r="G85" s="79">
        <v>43698.708333333336</v>
      </c>
      <c r="H85" s="80">
        <f t="shared" si="6"/>
        <v>18</v>
      </c>
      <c r="I85" s="83">
        <f t="shared" si="7"/>
        <v>2</v>
      </c>
      <c r="J85" s="83">
        <v>0.25</v>
      </c>
      <c r="K85" s="83">
        <f t="shared" si="8"/>
        <v>8</v>
      </c>
      <c r="L85" s="83">
        <v>1</v>
      </c>
      <c r="M85" s="83">
        <f t="shared" si="9"/>
        <v>4</v>
      </c>
      <c r="N85" s="83">
        <v>0.5</v>
      </c>
      <c r="O85" s="83">
        <f t="shared" si="10"/>
        <v>4</v>
      </c>
      <c r="P85" s="83">
        <v>0.5</v>
      </c>
    </row>
    <row r="86" spans="3:16" ht="15.6" x14ac:dyDescent="0.25">
      <c r="C86" s="77">
        <v>83</v>
      </c>
      <c r="D86" s="82" t="s">
        <v>330</v>
      </c>
      <c r="E86" s="77">
        <v>1</v>
      </c>
      <c r="F86" s="79">
        <v>43699.333333333336</v>
      </c>
      <c r="G86" s="79">
        <v>43699.708333333336</v>
      </c>
      <c r="H86" s="80">
        <f t="shared" si="6"/>
        <v>18</v>
      </c>
      <c r="I86" s="83">
        <f t="shared" si="7"/>
        <v>2</v>
      </c>
      <c r="J86" s="83">
        <v>0.25</v>
      </c>
      <c r="K86" s="83">
        <f t="shared" si="8"/>
        <v>8</v>
      </c>
      <c r="L86" s="83">
        <v>1</v>
      </c>
      <c r="M86" s="83">
        <f t="shared" si="9"/>
        <v>4</v>
      </c>
      <c r="N86" s="83">
        <v>0.5</v>
      </c>
      <c r="O86" s="83">
        <f t="shared" si="10"/>
        <v>4</v>
      </c>
      <c r="P86" s="83">
        <v>0.5</v>
      </c>
    </row>
    <row r="87" spans="3:16" ht="15.6" x14ac:dyDescent="0.25">
      <c r="C87" s="77">
        <v>84</v>
      </c>
      <c r="D87" s="82" t="s">
        <v>331</v>
      </c>
      <c r="E87" s="77">
        <v>3</v>
      </c>
      <c r="F87" s="79">
        <v>43700.333333333336</v>
      </c>
      <c r="G87" s="79">
        <v>43704.708333333336</v>
      </c>
      <c r="H87" s="80">
        <f t="shared" si="6"/>
        <v>36</v>
      </c>
      <c r="I87" s="83">
        <f t="shared" si="7"/>
        <v>6</v>
      </c>
      <c r="J87" s="83">
        <v>0.25</v>
      </c>
      <c r="K87" s="83">
        <f t="shared" si="8"/>
        <v>6</v>
      </c>
      <c r="L87" s="83">
        <v>0.25</v>
      </c>
      <c r="M87" s="83">
        <f t="shared" si="9"/>
        <v>12</v>
      </c>
      <c r="N87" s="83">
        <v>0.5</v>
      </c>
      <c r="O87" s="83">
        <f t="shared" si="10"/>
        <v>12</v>
      </c>
      <c r="P87" s="83">
        <v>0.5</v>
      </c>
    </row>
    <row r="88" spans="3:16" ht="15.6" x14ac:dyDescent="0.25">
      <c r="C88" s="77">
        <v>85</v>
      </c>
      <c r="D88" s="78" t="s">
        <v>332</v>
      </c>
      <c r="E88" s="93">
        <v>43</v>
      </c>
      <c r="F88" s="94">
        <v>43662.333333333336</v>
      </c>
      <c r="G88" s="94">
        <v>43720.708333333336</v>
      </c>
      <c r="H88" s="80"/>
      <c r="I88" s="83"/>
      <c r="J88" s="83"/>
      <c r="K88" s="83"/>
      <c r="L88" s="83"/>
      <c r="M88" s="83"/>
      <c r="N88" s="83"/>
      <c r="O88" s="83"/>
      <c r="P88" s="83"/>
    </row>
    <row r="89" spans="3:16" ht="15.6" x14ac:dyDescent="0.25">
      <c r="C89" s="77">
        <v>86</v>
      </c>
      <c r="D89" s="82" t="s">
        <v>333</v>
      </c>
      <c r="E89" s="77">
        <v>3</v>
      </c>
      <c r="F89" s="79">
        <v>43662.333333333336</v>
      </c>
      <c r="G89" s="79">
        <v>43664.708333333336</v>
      </c>
      <c r="H89" s="80">
        <f t="shared" si="6"/>
        <v>24</v>
      </c>
      <c r="I89" s="83">
        <f t="shared" si="7"/>
        <v>0</v>
      </c>
      <c r="J89" s="83"/>
      <c r="K89" s="83">
        <f t="shared" si="8"/>
        <v>12</v>
      </c>
      <c r="L89" s="83">
        <v>0.5</v>
      </c>
      <c r="M89" s="83">
        <f t="shared" si="9"/>
        <v>12</v>
      </c>
      <c r="N89" s="83">
        <v>0.5</v>
      </c>
      <c r="O89" s="83">
        <f t="shared" si="10"/>
        <v>0</v>
      </c>
      <c r="P89" s="83"/>
    </row>
    <row r="90" spans="3:16" ht="15.6" x14ac:dyDescent="0.25">
      <c r="C90" s="77">
        <v>87</v>
      </c>
      <c r="D90" s="82" t="s">
        <v>334</v>
      </c>
      <c r="E90" s="77">
        <v>3</v>
      </c>
      <c r="F90" s="79">
        <v>43665.333333333336</v>
      </c>
      <c r="G90" s="79">
        <v>43669.708333333336</v>
      </c>
      <c r="H90" s="80">
        <f t="shared" si="6"/>
        <v>36</v>
      </c>
      <c r="I90" s="83">
        <f t="shared" si="7"/>
        <v>0</v>
      </c>
      <c r="J90" s="83"/>
      <c r="K90" s="83">
        <f t="shared" si="8"/>
        <v>12</v>
      </c>
      <c r="L90" s="83">
        <v>0.5</v>
      </c>
      <c r="M90" s="83">
        <f t="shared" si="9"/>
        <v>12</v>
      </c>
      <c r="N90" s="83">
        <v>0.5</v>
      </c>
      <c r="O90" s="83">
        <f t="shared" si="10"/>
        <v>12</v>
      </c>
      <c r="P90" s="83">
        <v>0.5</v>
      </c>
    </row>
    <row r="91" spans="3:16" ht="15.6" x14ac:dyDescent="0.25">
      <c r="C91" s="77">
        <v>88</v>
      </c>
      <c r="D91" s="82" t="s">
        <v>335</v>
      </c>
      <c r="E91" s="77">
        <v>3</v>
      </c>
      <c r="F91" s="79">
        <v>43670.333333333336</v>
      </c>
      <c r="G91" s="79">
        <v>43672.708333333336</v>
      </c>
      <c r="H91" s="80">
        <f t="shared" si="6"/>
        <v>36</v>
      </c>
      <c r="I91" s="83">
        <f t="shared" si="7"/>
        <v>0</v>
      </c>
      <c r="J91" s="83"/>
      <c r="K91" s="83">
        <f t="shared" si="8"/>
        <v>12</v>
      </c>
      <c r="L91" s="83">
        <v>0.5</v>
      </c>
      <c r="M91" s="83">
        <f t="shared" si="9"/>
        <v>12</v>
      </c>
      <c r="N91" s="83">
        <v>0.5</v>
      </c>
      <c r="O91" s="83">
        <f t="shared" si="10"/>
        <v>12</v>
      </c>
      <c r="P91" s="83">
        <v>0.5</v>
      </c>
    </row>
    <row r="92" spans="3:16" ht="15.6" x14ac:dyDescent="0.25">
      <c r="C92" s="77">
        <v>89</v>
      </c>
      <c r="D92" s="82" t="s">
        <v>364</v>
      </c>
      <c r="E92" s="77">
        <v>3</v>
      </c>
      <c r="F92" s="79">
        <v>43663.333333333336</v>
      </c>
      <c r="G92" s="79">
        <v>43665.708333333336</v>
      </c>
      <c r="H92" s="80">
        <f t="shared" si="6"/>
        <v>36</v>
      </c>
      <c r="I92" s="83">
        <f t="shared" si="7"/>
        <v>0</v>
      </c>
      <c r="J92" s="83"/>
      <c r="K92" s="83">
        <f t="shared" si="8"/>
        <v>12</v>
      </c>
      <c r="L92" s="83">
        <v>0.5</v>
      </c>
      <c r="M92" s="83">
        <f t="shared" si="9"/>
        <v>12</v>
      </c>
      <c r="N92" s="83">
        <v>0.5</v>
      </c>
      <c r="O92" s="83">
        <f t="shared" si="10"/>
        <v>12</v>
      </c>
      <c r="P92" s="83">
        <v>0.5</v>
      </c>
    </row>
    <row r="93" spans="3:16" ht="15.6" x14ac:dyDescent="0.25">
      <c r="C93" s="77">
        <v>90</v>
      </c>
      <c r="D93" s="82" t="s">
        <v>365</v>
      </c>
      <c r="E93" s="77">
        <v>4</v>
      </c>
      <c r="F93" s="79">
        <v>43705.333333333336</v>
      </c>
      <c r="G93" s="79">
        <v>43710.708333333336</v>
      </c>
      <c r="H93" s="80">
        <f t="shared" si="6"/>
        <v>56</v>
      </c>
      <c r="I93" s="83">
        <f t="shared" si="7"/>
        <v>0</v>
      </c>
      <c r="J93" s="83"/>
      <c r="K93" s="83">
        <f t="shared" si="8"/>
        <v>8</v>
      </c>
      <c r="L93" s="83">
        <v>0.25</v>
      </c>
      <c r="M93" s="83">
        <f t="shared" si="9"/>
        <v>32</v>
      </c>
      <c r="N93" s="83">
        <v>1</v>
      </c>
      <c r="O93" s="83">
        <f t="shared" si="10"/>
        <v>16</v>
      </c>
      <c r="P93" s="83">
        <v>0.5</v>
      </c>
    </row>
    <row r="94" spans="3:16" ht="15.6" x14ac:dyDescent="0.25">
      <c r="C94" s="77">
        <v>91</v>
      </c>
      <c r="D94" s="82" t="s">
        <v>366</v>
      </c>
      <c r="E94" s="77">
        <v>5</v>
      </c>
      <c r="F94" s="79">
        <v>43711.333333333336</v>
      </c>
      <c r="G94" s="79">
        <v>43717.708333333336</v>
      </c>
      <c r="H94" s="80">
        <f t="shared" si="6"/>
        <v>80</v>
      </c>
      <c r="I94" s="83">
        <f t="shared" si="7"/>
        <v>20</v>
      </c>
      <c r="J94" s="83">
        <v>0.5</v>
      </c>
      <c r="K94" s="83">
        <f t="shared" si="8"/>
        <v>10</v>
      </c>
      <c r="L94" s="83">
        <v>0.25</v>
      </c>
      <c r="M94" s="83">
        <f t="shared" si="9"/>
        <v>30</v>
      </c>
      <c r="N94" s="83">
        <v>0.75</v>
      </c>
      <c r="O94" s="83">
        <f t="shared" si="10"/>
        <v>20</v>
      </c>
      <c r="P94" s="83">
        <v>0.5</v>
      </c>
    </row>
    <row r="95" spans="3:16" ht="15.6" x14ac:dyDescent="0.25">
      <c r="C95" s="77">
        <v>92</v>
      </c>
      <c r="D95" s="82" t="s">
        <v>367</v>
      </c>
      <c r="E95" s="77">
        <v>3</v>
      </c>
      <c r="F95" s="79">
        <v>43718.333333333336</v>
      </c>
      <c r="G95" s="79">
        <v>43720.708333333336</v>
      </c>
      <c r="H95" s="80">
        <f t="shared" si="6"/>
        <v>42</v>
      </c>
      <c r="I95" s="83">
        <f t="shared" si="7"/>
        <v>12</v>
      </c>
      <c r="J95" s="83">
        <v>0.5</v>
      </c>
      <c r="K95" s="83">
        <f t="shared" si="8"/>
        <v>6</v>
      </c>
      <c r="L95" s="83">
        <v>0.25</v>
      </c>
      <c r="M95" s="83">
        <f t="shared" si="9"/>
        <v>18</v>
      </c>
      <c r="N95" s="83">
        <v>0.75</v>
      </c>
      <c r="O95" s="83">
        <f t="shared" si="10"/>
        <v>6</v>
      </c>
      <c r="P95" s="83">
        <v>0.25</v>
      </c>
    </row>
    <row r="96" spans="3:16" ht="15.6" x14ac:dyDescent="0.25">
      <c r="C96" s="77">
        <v>93</v>
      </c>
      <c r="D96" s="78" t="s">
        <v>336</v>
      </c>
      <c r="E96" s="93">
        <v>12</v>
      </c>
      <c r="F96" s="94">
        <v>43705.333333333336</v>
      </c>
      <c r="G96" s="94">
        <v>43720.708333333336</v>
      </c>
      <c r="H96" s="80"/>
      <c r="I96" s="83"/>
      <c r="J96" s="83"/>
      <c r="K96" s="83"/>
      <c r="L96" s="83"/>
      <c r="M96" s="83"/>
      <c r="N96" s="83"/>
      <c r="O96" s="83"/>
      <c r="P96" s="83"/>
    </row>
    <row r="97" spans="3:17" ht="15.6" x14ac:dyDescent="0.25">
      <c r="C97" s="77">
        <v>94</v>
      </c>
      <c r="D97" s="82" t="s">
        <v>337</v>
      </c>
      <c r="E97" s="77">
        <v>3</v>
      </c>
      <c r="F97" s="79">
        <v>43705.333333333336</v>
      </c>
      <c r="G97" s="79">
        <v>43707.708333333336</v>
      </c>
      <c r="H97" s="80">
        <f t="shared" si="6"/>
        <v>24</v>
      </c>
      <c r="I97" s="83">
        <f t="shared" si="7"/>
        <v>0</v>
      </c>
      <c r="J97" s="83"/>
      <c r="K97" s="83">
        <f t="shared" si="8"/>
        <v>24</v>
      </c>
      <c r="L97" s="83">
        <v>1</v>
      </c>
      <c r="M97" s="83">
        <f t="shared" si="9"/>
        <v>0</v>
      </c>
      <c r="N97" s="83"/>
      <c r="O97" s="83">
        <f t="shared" si="10"/>
        <v>0</v>
      </c>
      <c r="P97" s="83"/>
    </row>
    <row r="98" spans="3:17" ht="15.6" x14ac:dyDescent="0.25">
      <c r="C98" s="77">
        <v>95</v>
      </c>
      <c r="D98" s="82" t="s">
        <v>368</v>
      </c>
      <c r="E98" s="77">
        <v>4</v>
      </c>
      <c r="F98" s="79">
        <v>43710.333333333336</v>
      </c>
      <c r="G98" s="79">
        <v>43713.708333333336</v>
      </c>
      <c r="H98" s="80">
        <f t="shared" si="6"/>
        <v>48</v>
      </c>
      <c r="I98" s="83">
        <f t="shared" si="7"/>
        <v>8</v>
      </c>
      <c r="J98" s="83">
        <v>0.25</v>
      </c>
      <c r="K98" s="83">
        <f t="shared" si="8"/>
        <v>24</v>
      </c>
      <c r="L98" s="83">
        <v>0.75</v>
      </c>
      <c r="M98" s="83">
        <f t="shared" si="9"/>
        <v>8</v>
      </c>
      <c r="N98" s="83">
        <v>0.25</v>
      </c>
      <c r="O98" s="83">
        <f t="shared" si="10"/>
        <v>8</v>
      </c>
      <c r="P98" s="83">
        <v>0.25</v>
      </c>
    </row>
    <row r="99" spans="3:17" ht="15.6" x14ac:dyDescent="0.25">
      <c r="C99" s="77">
        <v>96</v>
      </c>
      <c r="D99" s="82" t="s">
        <v>369</v>
      </c>
      <c r="E99" s="77">
        <v>5</v>
      </c>
      <c r="F99" s="79">
        <v>43714.333333333336</v>
      </c>
      <c r="G99" s="79">
        <v>43720.708333333336</v>
      </c>
      <c r="H99" s="80">
        <f t="shared" si="6"/>
        <v>60</v>
      </c>
      <c r="I99" s="97">
        <f t="shared" si="7"/>
        <v>10</v>
      </c>
      <c r="J99" s="97">
        <v>0.25</v>
      </c>
      <c r="K99" s="97">
        <f t="shared" si="8"/>
        <v>30</v>
      </c>
      <c r="L99" s="97">
        <v>0.75</v>
      </c>
      <c r="M99" s="97">
        <f t="shared" si="9"/>
        <v>10</v>
      </c>
      <c r="N99" s="97">
        <v>0.25</v>
      </c>
      <c r="O99" s="97">
        <f t="shared" si="10"/>
        <v>10</v>
      </c>
      <c r="P99" s="97">
        <v>0.25</v>
      </c>
    </row>
    <row r="100" spans="3:17" ht="15.6" x14ac:dyDescent="0.25">
      <c r="C100" s="81"/>
      <c r="D100" s="81"/>
      <c r="E100" s="248" t="s">
        <v>370</v>
      </c>
      <c r="F100" s="249"/>
      <c r="G100" s="250"/>
      <c r="H100" s="103">
        <f>SUM(H5:H99)</f>
        <v>1450</v>
      </c>
      <c r="I100" s="99"/>
      <c r="J100" s="98"/>
      <c r="K100" s="98"/>
      <c r="L100" s="98"/>
      <c r="M100" s="98"/>
      <c r="N100" s="98"/>
      <c r="O100" s="98"/>
      <c r="P100" s="98"/>
    </row>
    <row r="101" spans="3:17" ht="15.6" x14ac:dyDescent="0.25">
      <c r="C101" s="242" t="s">
        <v>96</v>
      </c>
      <c r="D101" s="243"/>
      <c r="E101" s="244"/>
      <c r="F101" s="86"/>
      <c r="G101" s="86"/>
      <c r="H101" s="81"/>
      <c r="I101" s="81"/>
      <c r="J101" s="100" t="s">
        <v>15</v>
      </c>
      <c r="K101" s="100"/>
      <c r="L101" s="100" t="s">
        <v>16</v>
      </c>
      <c r="M101" s="100"/>
      <c r="N101" s="100" t="s">
        <v>17</v>
      </c>
      <c r="O101" s="100"/>
      <c r="P101" s="100" t="s">
        <v>18</v>
      </c>
    </row>
    <row r="102" spans="3:17" ht="15.6" x14ac:dyDescent="0.25">
      <c r="C102" s="77">
        <v>1</v>
      </c>
      <c r="D102" s="87" t="s">
        <v>338</v>
      </c>
      <c r="E102" s="87" t="s">
        <v>339</v>
      </c>
      <c r="F102" s="86"/>
      <c r="G102" s="86"/>
      <c r="H102" s="101" t="s">
        <v>235</v>
      </c>
      <c r="I102" s="102"/>
      <c r="J102" s="77">
        <v>32</v>
      </c>
      <c r="K102" s="77"/>
      <c r="L102" s="77">
        <v>64</v>
      </c>
      <c r="M102" s="77"/>
      <c r="N102" s="77">
        <v>64</v>
      </c>
      <c r="O102" s="77"/>
      <c r="P102" s="77">
        <v>32</v>
      </c>
      <c r="Q102" s="105">
        <f>SUM(J102:P102)</f>
        <v>192</v>
      </c>
    </row>
    <row r="103" spans="3:17" ht="15.6" x14ac:dyDescent="0.25">
      <c r="C103" s="77"/>
      <c r="D103" s="81" t="s">
        <v>340</v>
      </c>
      <c r="E103" s="81" t="s">
        <v>341</v>
      </c>
      <c r="F103" s="86"/>
      <c r="G103" s="86"/>
      <c r="H103" s="101" t="s">
        <v>236</v>
      </c>
      <c r="I103" s="102"/>
      <c r="J103" s="77">
        <v>92</v>
      </c>
      <c r="K103" s="77"/>
      <c r="L103" s="77">
        <v>176</v>
      </c>
      <c r="M103" s="77"/>
      <c r="N103" s="77">
        <v>172</v>
      </c>
      <c r="O103" s="77"/>
      <c r="P103" s="77">
        <v>92</v>
      </c>
      <c r="Q103" s="105">
        <f>SUM(J103:P103)</f>
        <v>532</v>
      </c>
    </row>
    <row r="104" spans="3:17" ht="15.6" x14ac:dyDescent="0.25">
      <c r="C104" s="77"/>
      <c r="D104" s="81" t="s">
        <v>342</v>
      </c>
      <c r="E104" s="81" t="s">
        <v>343</v>
      </c>
      <c r="F104" s="86"/>
      <c r="G104" s="86"/>
      <c r="H104" s="101" t="s">
        <v>237</v>
      </c>
      <c r="I104" s="102"/>
      <c r="J104" s="77">
        <v>90</v>
      </c>
      <c r="K104" s="77"/>
      <c r="L104" s="77">
        <v>166</v>
      </c>
      <c r="M104" s="77"/>
      <c r="N104" s="77">
        <v>144</v>
      </c>
      <c r="O104" s="77"/>
      <c r="P104" s="77">
        <v>96</v>
      </c>
      <c r="Q104" s="105">
        <f>SUM(J104:P104)</f>
        <v>496</v>
      </c>
    </row>
    <row r="105" spans="3:17" ht="15.6" x14ac:dyDescent="0.25">
      <c r="C105" s="77"/>
      <c r="D105" s="81" t="s">
        <v>344</v>
      </c>
      <c r="E105" s="81" t="s">
        <v>345</v>
      </c>
      <c r="F105" s="86"/>
      <c r="G105" s="86"/>
      <c r="H105" s="101" t="s">
        <v>238</v>
      </c>
      <c r="I105" s="102"/>
      <c r="J105" s="77">
        <v>50</v>
      </c>
      <c r="K105" s="77"/>
      <c r="L105" s="77">
        <v>70</v>
      </c>
      <c r="M105" s="77"/>
      <c r="N105" s="77">
        <v>66</v>
      </c>
      <c r="O105" s="77"/>
      <c r="P105" s="77">
        <v>44</v>
      </c>
      <c r="Q105" s="105">
        <f>SUM(J105:P105)</f>
        <v>230</v>
      </c>
    </row>
    <row r="106" spans="3:17" ht="15.6" x14ac:dyDescent="0.25">
      <c r="C106" s="77"/>
      <c r="D106" s="81" t="s">
        <v>346</v>
      </c>
      <c r="E106" s="81" t="s">
        <v>345</v>
      </c>
      <c r="F106" s="86"/>
      <c r="G106" s="86"/>
      <c r="H106" s="86"/>
      <c r="I106" s="86"/>
      <c r="J106" s="104">
        <f>SUM(J102:J105)</f>
        <v>264</v>
      </c>
      <c r="K106" s="104"/>
      <c r="L106" s="104">
        <f>SUM(L102:L105)</f>
        <v>476</v>
      </c>
      <c r="M106" s="104"/>
      <c r="N106" s="104">
        <f>SUM(N102:N105)</f>
        <v>446</v>
      </c>
      <c r="O106" s="104"/>
      <c r="P106" s="104">
        <f>SUM(P102:P105)</f>
        <v>264</v>
      </c>
    </row>
    <row r="107" spans="3:17" ht="29.4" customHeight="1" x14ac:dyDescent="0.25">
      <c r="C107" s="77">
        <v>2</v>
      </c>
      <c r="D107" s="245" t="s">
        <v>371</v>
      </c>
      <c r="E107" s="246"/>
      <c r="F107" s="86"/>
      <c r="G107" s="86"/>
      <c r="H107" s="86"/>
      <c r="I107" s="86"/>
      <c r="J107" s="86"/>
      <c r="K107" s="86"/>
      <c r="L107" s="86"/>
      <c r="M107" s="86"/>
      <c r="N107" s="86"/>
      <c r="O107" s="86"/>
      <c r="P107" s="86"/>
    </row>
    <row r="108" spans="3:17" ht="96" customHeight="1" x14ac:dyDescent="0.25">
      <c r="C108" s="77">
        <v>3</v>
      </c>
      <c r="D108" s="238" t="s">
        <v>372</v>
      </c>
      <c r="E108" s="238"/>
      <c r="F108" s="86"/>
      <c r="G108" s="86"/>
      <c r="H108" s="86"/>
      <c r="I108" s="86"/>
      <c r="J108" s="86"/>
      <c r="K108" s="86"/>
      <c r="L108" s="86"/>
      <c r="M108" s="86"/>
      <c r="N108" s="86"/>
      <c r="O108" s="86"/>
      <c r="P108" s="86"/>
    </row>
    <row r="109" spans="3:17" ht="30.6" customHeight="1" x14ac:dyDescent="0.25">
      <c r="C109" s="106">
        <v>4</v>
      </c>
      <c r="D109" s="238" t="s">
        <v>373</v>
      </c>
      <c r="E109" s="238"/>
    </row>
    <row r="110" spans="3:17" ht="15.6" x14ac:dyDescent="0.25">
      <c r="D110" s="239"/>
      <c r="E110" s="239"/>
    </row>
  </sheetData>
  <mergeCells count="15">
    <mergeCell ref="M3:N3"/>
    <mergeCell ref="O3:P3"/>
    <mergeCell ref="C101:E101"/>
    <mergeCell ref="D107:E107"/>
    <mergeCell ref="D108:E108"/>
    <mergeCell ref="I4:J4"/>
    <mergeCell ref="K4:L4"/>
    <mergeCell ref="M4:N4"/>
    <mergeCell ref="O4:P4"/>
    <mergeCell ref="E100:G100"/>
    <mergeCell ref="D109:E109"/>
    <mergeCell ref="D110:E110"/>
    <mergeCell ref="C2:E2"/>
    <mergeCell ref="I3:J3"/>
    <mergeCell ref="K3:L3"/>
  </mergeCells>
  <printOptions horizontalCentered="1"/>
  <pageMargins left="0.70866141732283472" right="0.70866141732283472" top="0.74803149606299213" bottom="0.74803149606299213" header="0.31496062992125984" footer="0.31496062992125984"/>
  <pageSetup scale="54" fitToHeight="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C47"/>
  <sheetViews>
    <sheetView zoomScale="90" zoomScaleNormal="90" workbookViewId="0">
      <pane xSplit="3" ySplit="7" topLeftCell="D8" activePane="bottomRight" state="frozen"/>
      <selection pane="topRight" activeCell="D1" sqref="D1"/>
      <selection pane="bottomLeft" activeCell="A8" sqref="A8"/>
      <selection pane="bottomRight" activeCell="C12" sqref="C12"/>
    </sheetView>
  </sheetViews>
  <sheetFormatPr defaultColWidth="11.5546875" defaultRowHeight="18.75" customHeight="1" x14ac:dyDescent="0.25"/>
  <cols>
    <col min="1" max="1" width="4" style="1" customWidth="1"/>
    <col min="2" max="2" width="7.6640625" style="2" customWidth="1"/>
    <col min="3" max="3" width="96.44140625" style="1" customWidth="1"/>
    <col min="4" max="4" width="9.44140625" style="1" customWidth="1"/>
    <col min="5" max="5" width="11.5546875" style="1"/>
    <col min="6" max="6" width="11.88671875" style="1" customWidth="1"/>
    <col min="7" max="7" width="10.6640625" style="1" customWidth="1"/>
    <col min="8" max="8" width="8.5546875" style="1" customWidth="1"/>
    <col min="9" max="9" width="12.109375" style="3" hidden="1" customWidth="1"/>
    <col min="10" max="10" width="5.6640625" style="1" customWidth="1"/>
    <col min="11" max="11" width="12.109375" style="1" hidden="1" customWidth="1"/>
    <col min="12" max="12" width="5.6640625" style="1" customWidth="1"/>
    <col min="13" max="13" width="12.109375" style="1" hidden="1" customWidth="1"/>
    <col min="14" max="14" width="5.6640625" style="1" customWidth="1"/>
    <col min="15" max="15" width="12.109375" style="1" hidden="1" customWidth="1"/>
    <col min="16" max="16" width="5.6640625" style="1" customWidth="1"/>
    <col min="17" max="17" width="12.109375" style="1" hidden="1" customWidth="1"/>
    <col min="18" max="18" width="5.6640625" style="1" customWidth="1"/>
    <col min="19" max="19" width="12.109375" style="1" hidden="1" customWidth="1"/>
    <col min="20" max="20" width="5.6640625" style="1" customWidth="1"/>
    <col min="21" max="21" width="12.109375" style="1" hidden="1" customWidth="1"/>
    <col min="22" max="22" width="5.6640625" style="1" customWidth="1"/>
    <col min="23" max="23" width="12.109375" style="1" hidden="1" customWidth="1"/>
    <col min="24" max="24" width="5.6640625" style="1" customWidth="1"/>
    <col min="25" max="25" width="12.109375" style="1" hidden="1" customWidth="1"/>
    <col min="26" max="26" width="5.6640625" style="1" customWidth="1"/>
    <col min="27" max="27" width="12.109375" style="1" hidden="1" customWidth="1"/>
    <col min="28" max="28" width="5.6640625" style="1" customWidth="1"/>
    <col min="29" max="29" width="21.33203125" style="1" customWidth="1"/>
    <col min="30" max="16384" width="11.5546875" style="1"/>
  </cols>
  <sheetData>
    <row r="1" spans="2:29" ht="15" x14ac:dyDescent="0.25">
      <c r="D1" s="4"/>
      <c r="E1" s="272" t="s">
        <v>0</v>
      </c>
      <c r="F1" s="272"/>
      <c r="G1" s="272"/>
      <c r="H1" s="5">
        <f>SUM(I1:AA1)</f>
        <v>9280</v>
      </c>
      <c r="I1" s="270">
        <v>640</v>
      </c>
      <c r="J1" s="270"/>
      <c r="K1" s="270">
        <v>1200</v>
      </c>
      <c r="L1" s="270"/>
      <c r="M1" s="270">
        <v>1200</v>
      </c>
      <c r="N1" s="270"/>
      <c r="O1" s="270">
        <v>1200</v>
      </c>
      <c r="P1" s="270"/>
      <c r="Q1" s="270">
        <v>1120</v>
      </c>
      <c r="R1" s="270"/>
      <c r="S1" s="270">
        <v>800</v>
      </c>
      <c r="T1" s="270"/>
      <c r="U1" s="270">
        <v>480</v>
      </c>
      <c r="V1" s="270"/>
      <c r="W1" s="270">
        <v>1120</v>
      </c>
      <c r="X1" s="270"/>
      <c r="Y1" s="270">
        <v>1120</v>
      </c>
      <c r="Z1" s="270"/>
      <c r="AA1" s="270">
        <v>400</v>
      </c>
      <c r="AB1" s="270"/>
    </row>
    <row r="2" spans="2:29" ht="15" x14ac:dyDescent="0.25">
      <c r="D2" s="271" t="s">
        <v>1</v>
      </c>
      <c r="E2" s="271"/>
      <c r="F2" s="271"/>
      <c r="G2" s="271"/>
      <c r="H2" s="7">
        <f>SUM($H$7:$H$33)</f>
        <v>862</v>
      </c>
      <c r="I2" s="269">
        <f>SUMPRODUCT($D$8:$D$34,$J$8:$J$34)*8</f>
        <v>280</v>
      </c>
      <c r="J2" s="269"/>
      <c r="K2" s="269">
        <f>SUMPRODUCT($D$8:$D$34,$L$8:$L$34)*8</f>
        <v>124.8</v>
      </c>
      <c r="L2" s="269"/>
      <c r="M2" s="269">
        <f>SUMPRODUCT($D$8:$D$34,$N$8:$N$34)*8</f>
        <v>128</v>
      </c>
      <c r="N2" s="269"/>
      <c r="O2" s="269">
        <f>SUMPRODUCT($D$8:$D$34,$P$8:$P$34)*8</f>
        <v>94</v>
      </c>
      <c r="P2" s="269"/>
      <c r="Q2" s="269">
        <f>SUMPRODUCT($D$8:$D$34,$R$8:$R$34)*8</f>
        <v>200</v>
      </c>
      <c r="R2" s="269"/>
      <c r="S2" s="269">
        <f>SUMPRODUCT($D$8:$D$34,$T$8:$T$34)*8</f>
        <v>36</v>
      </c>
      <c r="T2" s="269"/>
      <c r="U2" s="269">
        <f>SUMPRODUCT($D$8:$D$34,$V$8:$V$34)*8</f>
        <v>0</v>
      </c>
      <c r="V2" s="269"/>
      <c r="W2" s="269">
        <f>SUMPRODUCT($D$8:$D$34,$R$8:$R$34)*8</f>
        <v>200</v>
      </c>
      <c r="X2" s="269"/>
      <c r="Y2" s="269">
        <f>SUMPRODUCT($D$8:$D$34,$Z$8:$Z$34)*8</f>
        <v>0</v>
      </c>
      <c r="Z2" s="269"/>
      <c r="AA2" s="269">
        <f>SUMPRODUCT($D$8:$D$34,$AB$8:$AB$34)*8</f>
        <v>0</v>
      </c>
      <c r="AB2" s="269"/>
    </row>
    <row r="3" spans="2:29" ht="15" x14ac:dyDescent="0.25">
      <c r="D3" s="4"/>
      <c r="E3" s="266" t="s">
        <v>2</v>
      </c>
      <c r="F3" s="266"/>
      <c r="G3" s="266"/>
      <c r="H3" s="266"/>
      <c r="I3" s="267">
        <f>SUBTOTAL(9,I9:I34)</f>
        <v>264</v>
      </c>
      <c r="J3" s="267"/>
      <c r="K3" s="267">
        <f>SUBTOTAL(9,K9:K34)</f>
        <v>120</v>
      </c>
      <c r="L3" s="267"/>
      <c r="M3" s="267">
        <f>SUBTOTAL(9,M9:M34)</f>
        <v>128</v>
      </c>
      <c r="N3" s="267"/>
      <c r="O3" s="267">
        <f>SUBTOTAL(9,O9:O34)</f>
        <v>94</v>
      </c>
      <c r="P3" s="267"/>
      <c r="Q3" s="267">
        <f>SUBTOTAL(9,Q9:Q34)</f>
        <v>200</v>
      </c>
      <c r="R3" s="267"/>
      <c r="S3" s="267">
        <f>SUBTOTAL(9,S9:S34)</f>
        <v>36</v>
      </c>
      <c r="T3" s="267"/>
      <c r="U3" s="267">
        <f>SUBTOTAL(9,U9:U34)</f>
        <v>0</v>
      </c>
      <c r="V3" s="267"/>
      <c r="W3" s="267">
        <f>SUBTOTAL(9,W9:W34)</f>
        <v>0</v>
      </c>
      <c r="X3" s="267"/>
      <c r="Y3" s="267">
        <f>SUBTOTAL(9,Y9:Y34)</f>
        <v>0</v>
      </c>
      <c r="Z3" s="267"/>
      <c r="AA3" s="268">
        <f>SUBTOTAL(9,AA9:AA34)</f>
        <v>0</v>
      </c>
      <c r="AB3" s="268"/>
    </row>
    <row r="4" spans="2:29" ht="18.75" customHeight="1" x14ac:dyDescent="0.25">
      <c r="B4" s="265" t="s">
        <v>3</v>
      </c>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9" t="s">
        <v>4</v>
      </c>
    </row>
    <row r="5" spans="2:29" ht="18.75" customHeight="1" x14ac:dyDescent="0.25">
      <c r="B5" s="264" t="s">
        <v>5</v>
      </c>
      <c r="C5" s="264" t="s">
        <v>6</v>
      </c>
      <c r="D5" s="264" t="s">
        <v>7</v>
      </c>
      <c r="E5" s="264" t="s">
        <v>8</v>
      </c>
      <c r="F5" s="264"/>
      <c r="G5" s="264" t="s">
        <v>9</v>
      </c>
      <c r="H5" s="264" t="s">
        <v>10</v>
      </c>
      <c r="I5" s="264" t="s">
        <v>11</v>
      </c>
      <c r="J5" s="264"/>
      <c r="K5" s="264"/>
      <c r="L5" s="264"/>
      <c r="M5" s="264"/>
      <c r="N5" s="264"/>
      <c r="O5" s="264"/>
      <c r="P5" s="264"/>
      <c r="Q5" s="264"/>
      <c r="R5" s="264"/>
      <c r="S5" s="264"/>
      <c r="T5" s="264"/>
      <c r="U5" s="264"/>
      <c r="V5" s="264"/>
      <c r="W5" s="264"/>
      <c r="X5" s="264"/>
      <c r="Y5" s="264"/>
      <c r="Z5" s="264"/>
      <c r="AA5" s="264"/>
      <c r="AB5" s="264"/>
      <c r="AC5" s="264" t="s">
        <v>12</v>
      </c>
    </row>
    <row r="6" spans="2:29" ht="18.75" customHeight="1" x14ac:dyDescent="0.25">
      <c r="B6" s="264"/>
      <c r="C6" s="264"/>
      <c r="D6" s="264"/>
      <c r="E6" s="264" t="s">
        <v>13</v>
      </c>
      <c r="F6" s="264" t="s">
        <v>14</v>
      </c>
      <c r="G6" s="264"/>
      <c r="H6" s="264"/>
      <c r="I6" s="264" t="s">
        <v>15</v>
      </c>
      <c r="J6" s="264"/>
      <c r="K6" s="264" t="s">
        <v>16</v>
      </c>
      <c r="L6" s="264"/>
      <c r="M6" s="264" t="s">
        <v>17</v>
      </c>
      <c r="N6" s="264"/>
      <c r="O6" s="264" t="s">
        <v>18</v>
      </c>
      <c r="P6" s="264"/>
      <c r="Q6" s="264" t="s">
        <v>19</v>
      </c>
      <c r="R6" s="264"/>
      <c r="S6" s="264" t="s">
        <v>20</v>
      </c>
      <c r="T6" s="264"/>
      <c r="U6" s="264" t="s">
        <v>21</v>
      </c>
      <c r="V6" s="264"/>
      <c r="W6" s="264" t="s">
        <v>22</v>
      </c>
      <c r="X6" s="264"/>
      <c r="Y6" s="264" t="s">
        <v>23</v>
      </c>
      <c r="Z6" s="264"/>
      <c r="AA6" s="264" t="s">
        <v>24</v>
      </c>
      <c r="AB6" s="264"/>
      <c r="AC6" s="264"/>
    </row>
    <row r="7" spans="2:29" ht="22.95" customHeight="1" x14ac:dyDescent="0.25">
      <c r="B7" s="264"/>
      <c r="C7" s="264"/>
      <c r="D7" s="264"/>
      <c r="E7" s="264"/>
      <c r="F7" s="264"/>
      <c r="G7" s="264"/>
      <c r="H7" s="264"/>
      <c r="I7" s="10" t="s">
        <v>25</v>
      </c>
      <c r="J7" s="10" t="s">
        <v>26</v>
      </c>
      <c r="K7" s="10" t="s">
        <v>25</v>
      </c>
      <c r="L7" s="10" t="s">
        <v>26</v>
      </c>
      <c r="M7" s="10" t="s">
        <v>25</v>
      </c>
      <c r="N7" s="10" t="s">
        <v>26</v>
      </c>
      <c r="O7" s="10" t="s">
        <v>25</v>
      </c>
      <c r="P7" s="10" t="s">
        <v>26</v>
      </c>
      <c r="Q7" s="10" t="s">
        <v>25</v>
      </c>
      <c r="R7" s="10" t="s">
        <v>26</v>
      </c>
      <c r="S7" s="10" t="s">
        <v>25</v>
      </c>
      <c r="T7" s="10" t="s">
        <v>26</v>
      </c>
      <c r="U7" s="10" t="s">
        <v>25</v>
      </c>
      <c r="V7" s="10" t="s">
        <v>26</v>
      </c>
      <c r="W7" s="10" t="s">
        <v>25</v>
      </c>
      <c r="X7" s="10" t="s">
        <v>26</v>
      </c>
      <c r="Y7" s="10" t="s">
        <v>25</v>
      </c>
      <c r="Z7" s="10" t="s">
        <v>26</v>
      </c>
      <c r="AA7" s="10" t="s">
        <v>25</v>
      </c>
      <c r="AB7" s="10" t="s">
        <v>26</v>
      </c>
      <c r="AC7" s="264"/>
    </row>
    <row r="8" spans="2:29" ht="21.15" customHeight="1" x14ac:dyDescent="0.25">
      <c r="B8" s="11" t="s">
        <v>27</v>
      </c>
      <c r="C8" s="12" t="s">
        <v>28</v>
      </c>
      <c r="D8" s="11">
        <f>SUM(D9:D15)</f>
        <v>25</v>
      </c>
      <c r="E8" s="13">
        <v>43626</v>
      </c>
      <c r="F8" s="13">
        <f>F16</f>
        <v>43658</v>
      </c>
      <c r="G8" s="14">
        <f>SUM(H9:H17)</f>
        <v>220</v>
      </c>
      <c r="H8" s="14"/>
      <c r="I8" s="14"/>
      <c r="J8" s="15"/>
      <c r="K8" s="15"/>
      <c r="L8" s="15"/>
      <c r="M8" s="15"/>
      <c r="N8" s="15"/>
      <c r="O8" s="15"/>
      <c r="P8" s="15"/>
      <c r="Q8" s="15"/>
      <c r="R8" s="15"/>
      <c r="S8" s="15"/>
      <c r="T8" s="15"/>
      <c r="U8" s="15"/>
      <c r="V8" s="15"/>
      <c r="W8" s="15"/>
      <c r="X8" s="15"/>
      <c r="Y8" s="15"/>
      <c r="Z8" s="15"/>
      <c r="AA8" s="15"/>
      <c r="AB8" s="15"/>
      <c r="AC8" s="16"/>
    </row>
    <row r="9" spans="2:29" ht="21.15" customHeight="1" x14ac:dyDescent="0.25">
      <c r="B9" s="17" t="s">
        <v>29</v>
      </c>
      <c r="C9" s="18" t="s">
        <v>30</v>
      </c>
      <c r="D9" s="17">
        <v>2</v>
      </c>
      <c r="E9" s="19">
        <f>E8</f>
        <v>43626</v>
      </c>
      <c r="F9" s="19">
        <f>E9+D9-1</f>
        <v>43627</v>
      </c>
      <c r="G9" s="20"/>
      <c r="H9" s="20">
        <f>$I$9+$K$9+$M$9+$O$9+$Q$9+$S$9+$U$9+$W$9+$Y$9+$AA$9</f>
        <v>8</v>
      </c>
      <c r="I9" s="21">
        <f>D9*J9*8</f>
        <v>8</v>
      </c>
      <c r="J9" s="22">
        <v>0.5</v>
      </c>
      <c r="K9" s="21">
        <f>D9*L9*8</f>
        <v>0</v>
      </c>
      <c r="L9" s="22"/>
      <c r="M9" s="21">
        <f>D9*8*N9</f>
        <v>0</v>
      </c>
      <c r="N9" s="22"/>
      <c r="O9" s="21">
        <f>D9*8*P9</f>
        <v>0</v>
      </c>
      <c r="P9" s="22"/>
      <c r="Q9" s="21">
        <f>D9*8*R9</f>
        <v>0</v>
      </c>
      <c r="R9" s="22"/>
      <c r="S9" s="21">
        <f>D9*8*T9</f>
        <v>0</v>
      </c>
      <c r="T9" s="22"/>
      <c r="U9" s="21">
        <f>D9*8*V9</f>
        <v>0</v>
      </c>
      <c r="V9" s="22"/>
      <c r="W9" s="21">
        <f>D9*8*X9</f>
        <v>0</v>
      </c>
      <c r="X9" s="22"/>
      <c r="Y9" s="21">
        <f>D9*8*Z9</f>
        <v>0</v>
      </c>
      <c r="Z9" s="22"/>
      <c r="AA9" s="21">
        <f>D9*8*AB9</f>
        <v>0</v>
      </c>
      <c r="AB9" s="22"/>
      <c r="AC9" s="23"/>
    </row>
    <row r="10" spans="2:29" ht="21.15" customHeight="1" x14ac:dyDescent="0.25">
      <c r="B10" s="17" t="s">
        <v>31</v>
      </c>
      <c r="C10" s="18" t="s">
        <v>32</v>
      </c>
      <c r="D10" s="17">
        <v>2</v>
      </c>
      <c r="E10" s="19">
        <f t="shared" ref="E10:E15" si="0">F9+1</f>
        <v>43628</v>
      </c>
      <c r="F10" s="19">
        <f>E10+D10-1</f>
        <v>43629</v>
      </c>
      <c r="G10" s="20"/>
      <c r="H10" s="20">
        <v>20</v>
      </c>
      <c r="I10" s="21"/>
      <c r="J10" s="22">
        <v>1</v>
      </c>
      <c r="K10" s="21"/>
      <c r="L10" s="22">
        <v>0.30000000000000004</v>
      </c>
      <c r="M10" s="21"/>
      <c r="N10" s="22"/>
      <c r="O10" s="21"/>
      <c r="P10" s="22"/>
      <c r="Q10" s="21"/>
      <c r="R10" s="22"/>
      <c r="S10" s="21"/>
      <c r="T10" s="22"/>
      <c r="U10" s="21"/>
      <c r="V10" s="22"/>
      <c r="W10" s="21"/>
      <c r="X10" s="22"/>
      <c r="Y10" s="21"/>
      <c r="Z10" s="22"/>
      <c r="AA10" s="21"/>
      <c r="AB10" s="22"/>
      <c r="AC10" s="23"/>
    </row>
    <row r="11" spans="2:29" ht="21.15" customHeight="1" x14ac:dyDescent="0.25">
      <c r="B11" s="17" t="s">
        <v>33</v>
      </c>
      <c r="C11" s="18" t="s">
        <v>34</v>
      </c>
      <c r="D11" s="17">
        <v>5</v>
      </c>
      <c r="E11" s="19">
        <f t="shared" si="0"/>
        <v>43630</v>
      </c>
      <c r="F11" s="19">
        <f>E11+D11-1+2</f>
        <v>43636</v>
      </c>
      <c r="G11" s="20"/>
      <c r="H11" s="20">
        <f>I11+K11+M11+O11+Q11+S11+U11+W11+Y11+AA11</f>
        <v>40</v>
      </c>
      <c r="I11" s="21">
        <f t="shared" ref="I11:I33" si="1">D11*J11*8</f>
        <v>20</v>
      </c>
      <c r="J11" s="22">
        <v>0.5</v>
      </c>
      <c r="K11" s="21">
        <f t="shared" ref="K11:K33" si="2">D11*L11*8</f>
        <v>10</v>
      </c>
      <c r="L11" s="22">
        <v>0.25</v>
      </c>
      <c r="M11" s="21">
        <f t="shared" ref="M11:M33" si="3">D11*8*N11</f>
        <v>10</v>
      </c>
      <c r="N11" s="22">
        <v>0.25</v>
      </c>
      <c r="O11" s="21">
        <f t="shared" ref="O11:O33" si="4">D11*8*P11</f>
        <v>0</v>
      </c>
      <c r="P11" s="22"/>
      <c r="Q11" s="21">
        <f t="shared" ref="Q11:Q33" si="5">D11*8*R11</f>
        <v>0</v>
      </c>
      <c r="R11" s="22"/>
      <c r="S11" s="21">
        <f t="shared" ref="S11:S33" si="6">D11*8*T11</f>
        <v>0</v>
      </c>
      <c r="T11" s="22"/>
      <c r="U11" s="21">
        <f t="shared" ref="U11:U33" si="7">D11*8*V11</f>
        <v>0</v>
      </c>
      <c r="V11" s="22"/>
      <c r="W11" s="21">
        <f t="shared" ref="W11:W33" si="8">D11*8*X11</f>
        <v>0</v>
      </c>
      <c r="X11" s="22"/>
      <c r="Y11" s="21">
        <f t="shared" ref="Y11:Y33" si="9">D11*8*Z11</f>
        <v>0</v>
      </c>
      <c r="Z11" s="22"/>
      <c r="AA11" s="21">
        <f t="shared" ref="AA11:AA33" si="10">D11*8*AB11</f>
        <v>0</v>
      </c>
      <c r="AB11" s="22"/>
      <c r="AC11" s="23"/>
    </row>
    <row r="12" spans="2:29" ht="21.15" customHeight="1" x14ac:dyDescent="0.25">
      <c r="B12" s="17" t="s">
        <v>35</v>
      </c>
      <c r="C12" s="18" t="s">
        <v>36</v>
      </c>
      <c r="D12" s="17">
        <v>5</v>
      </c>
      <c r="E12" s="19">
        <f t="shared" si="0"/>
        <v>43637</v>
      </c>
      <c r="F12" s="19">
        <f>E12+D12-1+2</f>
        <v>43643</v>
      </c>
      <c r="G12" s="20"/>
      <c r="H12" s="20">
        <f>I12+K12+M12+O12+Q12+S12+U12+W12+Y12+AA12</f>
        <v>40</v>
      </c>
      <c r="I12" s="21">
        <f t="shared" si="1"/>
        <v>20</v>
      </c>
      <c r="J12" s="22">
        <v>0.5</v>
      </c>
      <c r="K12" s="21">
        <f t="shared" si="2"/>
        <v>10</v>
      </c>
      <c r="L12" s="22">
        <v>0.25</v>
      </c>
      <c r="M12" s="21">
        <f t="shared" si="3"/>
        <v>10</v>
      </c>
      <c r="N12" s="22">
        <v>0.25</v>
      </c>
      <c r="O12" s="21">
        <f t="shared" si="4"/>
        <v>0</v>
      </c>
      <c r="P12" s="22"/>
      <c r="Q12" s="21">
        <f t="shared" si="5"/>
        <v>0</v>
      </c>
      <c r="R12" s="22"/>
      <c r="S12" s="21">
        <f t="shared" si="6"/>
        <v>0</v>
      </c>
      <c r="T12" s="22"/>
      <c r="U12" s="21">
        <f t="shared" si="7"/>
        <v>0</v>
      </c>
      <c r="V12" s="22"/>
      <c r="W12" s="21">
        <f t="shared" si="8"/>
        <v>0</v>
      </c>
      <c r="X12" s="22"/>
      <c r="Y12" s="21">
        <f t="shared" si="9"/>
        <v>0</v>
      </c>
      <c r="Z12" s="22"/>
      <c r="AA12" s="21">
        <f t="shared" si="10"/>
        <v>0</v>
      </c>
      <c r="AB12" s="22"/>
      <c r="AC12" s="23"/>
    </row>
    <row r="13" spans="2:29" ht="21.15" customHeight="1" x14ac:dyDescent="0.25">
      <c r="B13" s="17" t="s">
        <v>37</v>
      </c>
      <c r="C13" s="18" t="s">
        <v>38</v>
      </c>
      <c r="D13" s="17">
        <v>5</v>
      </c>
      <c r="E13" s="19">
        <f t="shared" si="0"/>
        <v>43644</v>
      </c>
      <c r="F13" s="19">
        <f>E13+D13-1+2</f>
        <v>43650</v>
      </c>
      <c r="G13" s="20"/>
      <c r="H13" s="20">
        <f>I13+K13+M13+O13+Q13+S13+U13+W13+Y13+AA13</f>
        <v>40</v>
      </c>
      <c r="I13" s="21">
        <f t="shared" si="1"/>
        <v>20</v>
      </c>
      <c r="J13" s="22">
        <v>0.5</v>
      </c>
      <c r="K13" s="21">
        <f t="shared" si="2"/>
        <v>0</v>
      </c>
      <c r="L13" s="22"/>
      <c r="M13" s="21">
        <f t="shared" si="3"/>
        <v>0</v>
      </c>
      <c r="N13" s="22"/>
      <c r="O13" s="21">
        <f t="shared" si="4"/>
        <v>20</v>
      </c>
      <c r="P13" s="22">
        <v>0.5</v>
      </c>
      <c r="Q13" s="21">
        <f t="shared" si="5"/>
        <v>0</v>
      </c>
      <c r="R13" s="22"/>
      <c r="S13" s="21">
        <f t="shared" si="6"/>
        <v>0</v>
      </c>
      <c r="T13" s="22"/>
      <c r="U13" s="21">
        <f t="shared" si="7"/>
        <v>0</v>
      </c>
      <c r="V13" s="22"/>
      <c r="W13" s="21">
        <f t="shared" si="8"/>
        <v>0</v>
      </c>
      <c r="X13" s="22"/>
      <c r="Y13" s="21">
        <f t="shared" si="9"/>
        <v>0</v>
      </c>
      <c r="Z13" s="22"/>
      <c r="AA13" s="21">
        <f t="shared" si="10"/>
        <v>0</v>
      </c>
      <c r="AB13" s="22"/>
      <c r="AC13" s="23"/>
    </row>
    <row r="14" spans="2:29" ht="21.15" customHeight="1" x14ac:dyDescent="0.25">
      <c r="B14" s="17" t="s">
        <v>39</v>
      </c>
      <c r="C14" s="18" t="s">
        <v>40</v>
      </c>
      <c r="D14" s="17">
        <v>3</v>
      </c>
      <c r="E14" s="19">
        <f t="shared" si="0"/>
        <v>43651</v>
      </c>
      <c r="F14" s="19">
        <f>E14+D14-1+2</f>
        <v>43655</v>
      </c>
      <c r="G14" s="20"/>
      <c r="H14" s="20">
        <f>I14+K14+M14+O14+Q14+S14+U14+W14+Y14+AA14</f>
        <v>36</v>
      </c>
      <c r="I14" s="21">
        <f t="shared" si="1"/>
        <v>12</v>
      </c>
      <c r="J14" s="22">
        <v>0.5</v>
      </c>
      <c r="K14" s="21">
        <f t="shared" si="2"/>
        <v>24</v>
      </c>
      <c r="L14" s="22">
        <v>1</v>
      </c>
      <c r="M14" s="21">
        <f t="shared" si="3"/>
        <v>0</v>
      </c>
      <c r="N14" s="22"/>
      <c r="O14" s="21">
        <f t="shared" si="4"/>
        <v>0</v>
      </c>
      <c r="P14" s="22"/>
      <c r="Q14" s="21">
        <f t="shared" si="5"/>
        <v>0</v>
      </c>
      <c r="R14" s="22"/>
      <c r="S14" s="21">
        <f t="shared" si="6"/>
        <v>0</v>
      </c>
      <c r="T14" s="22"/>
      <c r="U14" s="21">
        <f t="shared" si="7"/>
        <v>0</v>
      </c>
      <c r="V14" s="22"/>
      <c r="W14" s="21">
        <f t="shared" si="8"/>
        <v>0</v>
      </c>
      <c r="X14" s="22"/>
      <c r="Y14" s="21">
        <f t="shared" si="9"/>
        <v>0</v>
      </c>
      <c r="Z14" s="22"/>
      <c r="AA14" s="21">
        <f t="shared" si="10"/>
        <v>0</v>
      </c>
      <c r="AB14" s="22"/>
      <c r="AC14" s="24"/>
    </row>
    <row r="15" spans="2:29" ht="21.15" customHeight="1" x14ac:dyDescent="0.25">
      <c r="B15" s="17" t="s">
        <v>41</v>
      </c>
      <c r="C15" s="18" t="s">
        <v>42</v>
      </c>
      <c r="D15" s="17">
        <v>3</v>
      </c>
      <c r="E15" s="19">
        <f t="shared" si="0"/>
        <v>43656</v>
      </c>
      <c r="F15" s="19">
        <f>E15+D15-1</f>
        <v>43658</v>
      </c>
      <c r="G15" s="20"/>
      <c r="H15" s="20">
        <f>$I$15+$K$15+$M$15+$O$15+$Q$15+$S$15+$U$15+$W$15+$Y$15+$AA$15</f>
        <v>36</v>
      </c>
      <c r="I15" s="21">
        <f t="shared" si="1"/>
        <v>12</v>
      </c>
      <c r="J15" s="22">
        <v>0.5</v>
      </c>
      <c r="K15" s="21">
        <f t="shared" si="2"/>
        <v>24</v>
      </c>
      <c r="L15" s="22">
        <v>1</v>
      </c>
      <c r="M15" s="21">
        <f t="shared" si="3"/>
        <v>0</v>
      </c>
      <c r="N15" s="22"/>
      <c r="O15" s="21">
        <f t="shared" si="4"/>
        <v>0</v>
      </c>
      <c r="P15" s="22"/>
      <c r="Q15" s="21">
        <f t="shared" si="5"/>
        <v>0</v>
      </c>
      <c r="R15" s="22"/>
      <c r="S15" s="21">
        <f t="shared" si="6"/>
        <v>0</v>
      </c>
      <c r="T15" s="22"/>
      <c r="U15" s="21">
        <f t="shared" si="7"/>
        <v>0</v>
      </c>
      <c r="V15" s="22"/>
      <c r="W15" s="21">
        <f t="shared" si="8"/>
        <v>0</v>
      </c>
      <c r="X15" s="22"/>
      <c r="Y15" s="21">
        <f t="shared" si="9"/>
        <v>0</v>
      </c>
      <c r="Z15" s="22"/>
      <c r="AA15" s="21">
        <f t="shared" si="10"/>
        <v>0</v>
      </c>
      <c r="AB15" s="22"/>
      <c r="AC15" s="23"/>
    </row>
    <row r="16" spans="2:29" ht="21.15" customHeight="1" x14ac:dyDescent="0.25">
      <c r="B16" s="6" t="s">
        <v>43</v>
      </c>
      <c r="C16" s="25" t="s">
        <v>44</v>
      </c>
      <c r="D16" s="6">
        <v>0</v>
      </c>
      <c r="E16" s="26">
        <f>F15</f>
        <v>43658</v>
      </c>
      <c r="F16" s="26">
        <f>E16</f>
        <v>43658</v>
      </c>
      <c r="G16" s="27" t="s">
        <v>22</v>
      </c>
      <c r="H16" s="259"/>
      <c r="I16" s="259">
        <f t="shared" si="1"/>
        <v>0</v>
      </c>
      <c r="J16" s="259"/>
      <c r="K16" s="259">
        <f t="shared" si="2"/>
        <v>0</v>
      </c>
      <c r="L16" s="259"/>
      <c r="M16" s="259">
        <f t="shared" si="3"/>
        <v>0</v>
      </c>
      <c r="N16" s="259"/>
      <c r="O16" s="259">
        <f t="shared" si="4"/>
        <v>0</v>
      </c>
      <c r="P16" s="259"/>
      <c r="Q16" s="259">
        <f t="shared" si="5"/>
        <v>0</v>
      </c>
      <c r="R16" s="259"/>
      <c r="S16" s="259">
        <f t="shared" si="6"/>
        <v>0</v>
      </c>
      <c r="T16" s="259"/>
      <c r="U16" s="259">
        <f t="shared" si="7"/>
        <v>0</v>
      </c>
      <c r="V16" s="259"/>
      <c r="W16" s="259">
        <f t="shared" si="8"/>
        <v>0</v>
      </c>
      <c r="X16" s="259"/>
      <c r="Y16" s="259">
        <f t="shared" si="9"/>
        <v>0</v>
      </c>
      <c r="Z16" s="259"/>
      <c r="AA16" s="259">
        <f t="shared" si="10"/>
        <v>0</v>
      </c>
      <c r="AB16" s="259"/>
      <c r="AC16" s="28">
        <f>G8</f>
        <v>220</v>
      </c>
    </row>
    <row r="17" spans="2:29" ht="21.15" customHeight="1" x14ac:dyDescent="0.25">
      <c r="B17" s="11" t="s">
        <v>45</v>
      </c>
      <c r="C17" s="12" t="s">
        <v>46</v>
      </c>
      <c r="D17" s="11">
        <f>SUM(D18:D32)</f>
        <v>55</v>
      </c>
      <c r="E17" s="13">
        <f>F16+1+2</f>
        <v>43661</v>
      </c>
      <c r="F17" s="13">
        <f>F33</f>
        <v>43738</v>
      </c>
      <c r="G17" s="14">
        <f>SUM(H18:H33)</f>
        <v>642</v>
      </c>
      <c r="H17" s="29"/>
      <c r="I17" s="29">
        <f t="shared" si="1"/>
        <v>0</v>
      </c>
      <c r="J17" s="15"/>
      <c r="K17" s="29">
        <f t="shared" si="2"/>
        <v>0</v>
      </c>
      <c r="L17" s="15"/>
      <c r="M17" s="29">
        <f t="shared" si="3"/>
        <v>0</v>
      </c>
      <c r="N17" s="15"/>
      <c r="O17" s="29">
        <f t="shared" si="4"/>
        <v>0</v>
      </c>
      <c r="P17" s="15"/>
      <c r="Q17" s="29">
        <f t="shared" si="5"/>
        <v>0</v>
      </c>
      <c r="R17" s="15"/>
      <c r="S17" s="29">
        <f t="shared" si="6"/>
        <v>0</v>
      </c>
      <c r="T17" s="15"/>
      <c r="U17" s="29">
        <f t="shared" si="7"/>
        <v>0</v>
      </c>
      <c r="V17" s="15"/>
      <c r="W17" s="29">
        <f t="shared" si="8"/>
        <v>0</v>
      </c>
      <c r="X17" s="15"/>
      <c r="Y17" s="29">
        <f t="shared" si="9"/>
        <v>0</v>
      </c>
      <c r="Z17" s="15"/>
      <c r="AA17" s="29">
        <f t="shared" si="10"/>
        <v>0</v>
      </c>
      <c r="AB17" s="15"/>
      <c r="AC17" s="16"/>
    </row>
    <row r="18" spans="2:29" ht="21.15" customHeight="1" x14ac:dyDescent="0.25">
      <c r="B18" s="17" t="s">
        <v>47</v>
      </c>
      <c r="C18" s="18" t="s">
        <v>48</v>
      </c>
      <c r="D18" s="17">
        <v>2</v>
      </c>
      <c r="E18" s="19">
        <f>E17</f>
        <v>43661</v>
      </c>
      <c r="F18" s="19">
        <f>E18+D18-1</f>
        <v>43662</v>
      </c>
      <c r="G18" s="20"/>
      <c r="H18" s="20">
        <f>$I18+$K$18+$M$18+$O$18+$Q$18+$S$18+$U$18+$W$18+$Y$18+$AA$18</f>
        <v>8</v>
      </c>
      <c r="I18" s="21">
        <f t="shared" si="1"/>
        <v>8</v>
      </c>
      <c r="J18" s="22">
        <v>0.5</v>
      </c>
      <c r="K18" s="21">
        <f t="shared" si="2"/>
        <v>0</v>
      </c>
      <c r="L18" s="22"/>
      <c r="M18" s="21">
        <f t="shared" si="3"/>
        <v>0</v>
      </c>
      <c r="N18" s="22"/>
      <c r="O18" s="21">
        <f t="shared" si="4"/>
        <v>0</v>
      </c>
      <c r="P18" s="22"/>
      <c r="Q18" s="21">
        <f t="shared" si="5"/>
        <v>0</v>
      </c>
      <c r="R18" s="22"/>
      <c r="S18" s="21">
        <f t="shared" si="6"/>
        <v>0</v>
      </c>
      <c r="T18" s="22"/>
      <c r="U18" s="21">
        <f t="shared" si="7"/>
        <v>0</v>
      </c>
      <c r="V18" s="22"/>
      <c r="W18" s="21">
        <f t="shared" si="8"/>
        <v>0</v>
      </c>
      <c r="X18" s="22"/>
      <c r="Y18" s="21">
        <f t="shared" si="9"/>
        <v>0</v>
      </c>
      <c r="Z18" s="22"/>
      <c r="AA18" s="21">
        <f t="shared" si="10"/>
        <v>0</v>
      </c>
      <c r="AB18" s="22"/>
      <c r="AC18" s="23"/>
    </row>
    <row r="19" spans="2:29" ht="21.15" customHeight="1" x14ac:dyDescent="0.25">
      <c r="B19" s="17" t="s">
        <v>49</v>
      </c>
      <c r="C19" s="18" t="s">
        <v>50</v>
      </c>
      <c r="D19" s="17">
        <v>2</v>
      </c>
      <c r="E19" s="19">
        <f>F18+1</f>
        <v>43663</v>
      </c>
      <c r="F19" s="19">
        <f>E19+D19-1</f>
        <v>43664</v>
      </c>
      <c r="G19" s="20"/>
      <c r="H19" s="20">
        <f>$I19+$K$19+$M$19+$O$19+$Q$19+$S$19+$U$19+$W$19+$Y$19+$AA$19</f>
        <v>8</v>
      </c>
      <c r="I19" s="21">
        <f t="shared" si="1"/>
        <v>8</v>
      </c>
      <c r="J19" s="22">
        <v>0.5</v>
      </c>
      <c r="K19" s="21">
        <f t="shared" si="2"/>
        <v>0</v>
      </c>
      <c r="L19" s="22"/>
      <c r="M19" s="21">
        <f t="shared" si="3"/>
        <v>0</v>
      </c>
      <c r="N19" s="22"/>
      <c r="O19" s="21">
        <f t="shared" si="4"/>
        <v>0</v>
      </c>
      <c r="P19" s="22"/>
      <c r="Q19" s="21">
        <f t="shared" si="5"/>
        <v>0</v>
      </c>
      <c r="R19" s="22"/>
      <c r="S19" s="21">
        <f t="shared" si="6"/>
        <v>0</v>
      </c>
      <c r="T19" s="22"/>
      <c r="U19" s="21">
        <f t="shared" si="7"/>
        <v>0</v>
      </c>
      <c r="V19" s="22"/>
      <c r="W19" s="21">
        <f t="shared" si="8"/>
        <v>0</v>
      </c>
      <c r="X19" s="22"/>
      <c r="Y19" s="21">
        <f t="shared" si="9"/>
        <v>0</v>
      </c>
      <c r="Z19" s="22"/>
      <c r="AA19" s="21">
        <f t="shared" si="10"/>
        <v>0</v>
      </c>
      <c r="AB19" s="22"/>
      <c r="AC19" s="23"/>
    </row>
    <row r="20" spans="2:29" ht="21.15" customHeight="1" x14ac:dyDescent="0.25">
      <c r="B20" s="17" t="s">
        <v>51</v>
      </c>
      <c r="C20" s="18" t="s">
        <v>52</v>
      </c>
      <c r="D20" s="17">
        <v>2</v>
      </c>
      <c r="E20" s="19">
        <f>F19+1</f>
        <v>43665</v>
      </c>
      <c r="F20" s="19">
        <f>E20+D20-1+2</f>
        <v>43668</v>
      </c>
      <c r="G20" s="20"/>
      <c r="H20" s="20">
        <f>$I$20+$K$20+$M$20+$O$20+$Q$20+$S$20+$U$20+$W$20+$Y$20+$AA$20</f>
        <v>8</v>
      </c>
      <c r="I20" s="21">
        <f t="shared" si="1"/>
        <v>8</v>
      </c>
      <c r="J20" s="22">
        <v>0.5</v>
      </c>
      <c r="K20" s="21">
        <f t="shared" si="2"/>
        <v>0</v>
      </c>
      <c r="L20" s="22"/>
      <c r="M20" s="21">
        <f t="shared" si="3"/>
        <v>0</v>
      </c>
      <c r="N20" s="22"/>
      <c r="O20" s="21">
        <f t="shared" si="4"/>
        <v>0</v>
      </c>
      <c r="P20" s="22"/>
      <c r="Q20" s="21">
        <f t="shared" si="5"/>
        <v>0</v>
      </c>
      <c r="R20" s="22"/>
      <c r="S20" s="21">
        <f t="shared" si="6"/>
        <v>0</v>
      </c>
      <c r="T20" s="22"/>
      <c r="U20" s="21">
        <f t="shared" si="7"/>
        <v>0</v>
      </c>
      <c r="V20" s="22"/>
      <c r="W20" s="21">
        <f t="shared" si="8"/>
        <v>0</v>
      </c>
      <c r="X20" s="22"/>
      <c r="Y20" s="21">
        <f t="shared" si="9"/>
        <v>0</v>
      </c>
      <c r="Z20" s="22"/>
      <c r="AA20" s="21">
        <f t="shared" si="10"/>
        <v>0</v>
      </c>
      <c r="AB20" s="22"/>
      <c r="AC20" s="23"/>
    </row>
    <row r="21" spans="2:29" ht="21.15" customHeight="1" x14ac:dyDescent="0.25">
      <c r="B21" s="17" t="s">
        <v>53</v>
      </c>
      <c r="C21" s="18" t="s">
        <v>54</v>
      </c>
      <c r="D21" s="17">
        <v>2</v>
      </c>
      <c r="E21" s="19">
        <f>F20+1</f>
        <v>43669</v>
      </c>
      <c r="F21" s="19">
        <f>E21+D21-1</f>
        <v>43670</v>
      </c>
      <c r="G21" s="20"/>
      <c r="H21" s="20">
        <f>$I$21+$K$21+$M$21+$O$21+$Q$21+$S$21+$U$21+$W$21+$Y$21+$AA$21</f>
        <v>24</v>
      </c>
      <c r="I21" s="21">
        <f t="shared" si="1"/>
        <v>8</v>
      </c>
      <c r="J21" s="22">
        <v>0.5</v>
      </c>
      <c r="K21" s="21">
        <f t="shared" si="2"/>
        <v>0</v>
      </c>
      <c r="L21" s="22"/>
      <c r="M21" s="21">
        <f t="shared" si="3"/>
        <v>16</v>
      </c>
      <c r="N21" s="22">
        <v>1</v>
      </c>
      <c r="O21" s="21">
        <f t="shared" si="4"/>
        <v>0</v>
      </c>
      <c r="P21" s="22"/>
      <c r="Q21" s="21">
        <f t="shared" si="5"/>
        <v>0</v>
      </c>
      <c r="R21" s="22"/>
      <c r="S21" s="21">
        <f t="shared" si="6"/>
        <v>0</v>
      </c>
      <c r="T21" s="22"/>
      <c r="U21" s="21">
        <f t="shared" si="7"/>
        <v>0</v>
      </c>
      <c r="V21" s="22"/>
      <c r="W21" s="21">
        <f t="shared" si="8"/>
        <v>0</v>
      </c>
      <c r="X21" s="22"/>
      <c r="Y21" s="21">
        <f t="shared" si="9"/>
        <v>0</v>
      </c>
      <c r="Z21" s="22"/>
      <c r="AA21" s="21">
        <f t="shared" si="10"/>
        <v>0</v>
      </c>
      <c r="AB21" s="22"/>
      <c r="AC21" s="23"/>
    </row>
    <row r="22" spans="2:29" ht="21.15" customHeight="1" x14ac:dyDescent="0.25">
      <c r="B22" s="17" t="s">
        <v>55</v>
      </c>
      <c r="C22" s="18" t="s">
        <v>56</v>
      </c>
      <c r="D22" s="17">
        <v>2</v>
      </c>
      <c r="E22" s="19">
        <f>F21+1</f>
        <v>43671</v>
      </c>
      <c r="F22" s="19">
        <f>E22+D22-1</f>
        <v>43672</v>
      </c>
      <c r="G22" s="20"/>
      <c r="H22" s="20">
        <f>$I$22+$K$22+$M$22+$O$22+$Q$22+$S$22+$U$22+$W$22+$Y$22+$AA$22</f>
        <v>32</v>
      </c>
      <c r="I22" s="21">
        <f t="shared" si="1"/>
        <v>4</v>
      </c>
      <c r="J22" s="22">
        <v>0.25</v>
      </c>
      <c r="K22" s="21">
        <f t="shared" si="2"/>
        <v>4</v>
      </c>
      <c r="L22" s="22">
        <v>0.25</v>
      </c>
      <c r="M22" s="21">
        <f t="shared" si="3"/>
        <v>16</v>
      </c>
      <c r="N22" s="22">
        <v>1</v>
      </c>
      <c r="O22" s="21">
        <f t="shared" si="4"/>
        <v>8</v>
      </c>
      <c r="P22" s="22">
        <v>0.5</v>
      </c>
      <c r="Q22" s="21">
        <f t="shared" si="5"/>
        <v>0</v>
      </c>
      <c r="R22" s="22"/>
      <c r="S22" s="21">
        <f t="shared" si="6"/>
        <v>0</v>
      </c>
      <c r="T22" s="22"/>
      <c r="U22" s="21">
        <f t="shared" si="7"/>
        <v>0</v>
      </c>
      <c r="V22" s="22"/>
      <c r="W22" s="21">
        <f t="shared" si="8"/>
        <v>0</v>
      </c>
      <c r="X22" s="22"/>
      <c r="Y22" s="21">
        <f t="shared" si="9"/>
        <v>0</v>
      </c>
      <c r="Z22" s="22"/>
      <c r="AA22" s="21">
        <f t="shared" si="10"/>
        <v>0</v>
      </c>
      <c r="AB22" s="22"/>
      <c r="AC22" s="23"/>
    </row>
    <row r="23" spans="2:29" ht="21.15" customHeight="1" x14ac:dyDescent="0.25">
      <c r="B23" s="17" t="s">
        <v>57</v>
      </c>
      <c r="C23" s="18" t="s">
        <v>58</v>
      </c>
      <c r="D23" s="17">
        <v>3</v>
      </c>
      <c r="E23" s="19">
        <f>F22+1+2</f>
        <v>43675</v>
      </c>
      <c r="F23" s="19">
        <f>E23+D23-1</f>
        <v>43677</v>
      </c>
      <c r="G23" s="20"/>
      <c r="H23" s="20">
        <f>$I$23+$K$23+$M$23+$O$23+$Q$23+$S$23+$U$23+$W$23+$Y$23+$AA$23</f>
        <v>36</v>
      </c>
      <c r="I23" s="21">
        <f t="shared" si="1"/>
        <v>6</v>
      </c>
      <c r="J23" s="22">
        <v>0.25</v>
      </c>
      <c r="K23" s="21">
        <f t="shared" si="2"/>
        <v>0</v>
      </c>
      <c r="L23" s="22"/>
      <c r="M23" s="21">
        <f t="shared" si="3"/>
        <v>24</v>
      </c>
      <c r="N23" s="22">
        <v>1</v>
      </c>
      <c r="O23" s="21">
        <f t="shared" si="4"/>
        <v>6</v>
      </c>
      <c r="P23" s="22">
        <v>0.25</v>
      </c>
      <c r="Q23" s="21">
        <f t="shared" si="5"/>
        <v>0</v>
      </c>
      <c r="R23" s="22"/>
      <c r="S23" s="21">
        <f t="shared" si="6"/>
        <v>0</v>
      </c>
      <c r="T23" s="22"/>
      <c r="U23" s="21">
        <f t="shared" si="7"/>
        <v>0</v>
      </c>
      <c r="V23" s="22"/>
      <c r="W23" s="21">
        <f t="shared" si="8"/>
        <v>0</v>
      </c>
      <c r="X23" s="22"/>
      <c r="Y23" s="21">
        <f t="shared" si="9"/>
        <v>0</v>
      </c>
      <c r="Z23" s="22"/>
      <c r="AA23" s="21">
        <f t="shared" si="10"/>
        <v>0</v>
      </c>
      <c r="AB23" s="22"/>
      <c r="AC23" s="23"/>
    </row>
    <row r="24" spans="2:29" ht="21.15" customHeight="1" x14ac:dyDescent="0.25">
      <c r="B24" s="17" t="s">
        <v>59</v>
      </c>
      <c r="C24" s="18" t="s">
        <v>60</v>
      </c>
      <c r="D24" s="17">
        <v>2</v>
      </c>
      <c r="E24" s="19">
        <f>F23+1</f>
        <v>43678</v>
      </c>
      <c r="F24" s="19">
        <f>E24+D24-1</f>
        <v>43679</v>
      </c>
      <c r="G24" s="20"/>
      <c r="H24" s="20">
        <f>$I$24+$K$24+$M$24+$O$24+$Q$24+$S$24+$U$24+$W$24+$Y$24+$AA$24</f>
        <v>24</v>
      </c>
      <c r="I24" s="21">
        <f t="shared" si="1"/>
        <v>4</v>
      </c>
      <c r="J24" s="22">
        <v>0.25</v>
      </c>
      <c r="K24" s="21">
        <f t="shared" si="2"/>
        <v>4</v>
      </c>
      <c r="L24" s="22">
        <v>0.25</v>
      </c>
      <c r="M24" s="21">
        <f t="shared" si="3"/>
        <v>8</v>
      </c>
      <c r="N24" s="22">
        <v>0.5</v>
      </c>
      <c r="O24" s="21">
        <f t="shared" si="4"/>
        <v>8</v>
      </c>
      <c r="P24" s="22">
        <v>0.5</v>
      </c>
      <c r="Q24" s="21">
        <f t="shared" si="5"/>
        <v>0</v>
      </c>
      <c r="R24" s="22"/>
      <c r="S24" s="21">
        <f t="shared" si="6"/>
        <v>0</v>
      </c>
      <c r="T24" s="22"/>
      <c r="U24" s="21">
        <f t="shared" si="7"/>
        <v>0</v>
      </c>
      <c r="V24" s="22"/>
      <c r="W24" s="21">
        <f t="shared" si="8"/>
        <v>0</v>
      </c>
      <c r="X24" s="22"/>
      <c r="Y24" s="21">
        <f t="shared" si="9"/>
        <v>0</v>
      </c>
      <c r="Z24" s="22"/>
      <c r="AA24" s="21">
        <f t="shared" si="10"/>
        <v>0</v>
      </c>
      <c r="AB24" s="22"/>
      <c r="AC24" s="23"/>
    </row>
    <row r="25" spans="2:29" ht="21.15" customHeight="1" x14ac:dyDescent="0.25">
      <c r="B25" s="17" t="s">
        <v>61</v>
      </c>
      <c r="C25" s="18" t="s">
        <v>62</v>
      </c>
      <c r="D25" s="17">
        <v>3</v>
      </c>
      <c r="E25" s="19">
        <f>F24+1+2</f>
        <v>43682</v>
      </c>
      <c r="F25" s="19">
        <f>E25+D25-1</f>
        <v>43684</v>
      </c>
      <c r="G25" s="20"/>
      <c r="H25" s="20">
        <f>$I$25+$K$25+$M$25+$O$25+$Q$25+$S$25+$U$25+$W$25+$Y$25+$AA$25</f>
        <v>48</v>
      </c>
      <c r="I25" s="21">
        <f t="shared" si="1"/>
        <v>6</v>
      </c>
      <c r="J25" s="22">
        <v>0.25</v>
      </c>
      <c r="K25" s="21">
        <f t="shared" si="2"/>
        <v>6</v>
      </c>
      <c r="L25" s="22">
        <v>0.25</v>
      </c>
      <c r="M25" s="21">
        <f t="shared" si="3"/>
        <v>24</v>
      </c>
      <c r="N25" s="22">
        <v>1</v>
      </c>
      <c r="O25" s="21">
        <f t="shared" si="4"/>
        <v>12</v>
      </c>
      <c r="P25" s="22">
        <v>0.5</v>
      </c>
      <c r="Q25" s="21">
        <f t="shared" si="5"/>
        <v>0</v>
      </c>
      <c r="R25" s="22"/>
      <c r="S25" s="21">
        <f t="shared" si="6"/>
        <v>0</v>
      </c>
      <c r="T25" s="22"/>
      <c r="U25" s="21">
        <f t="shared" si="7"/>
        <v>0</v>
      </c>
      <c r="V25" s="22"/>
      <c r="W25" s="21">
        <f t="shared" si="8"/>
        <v>0</v>
      </c>
      <c r="X25" s="22"/>
      <c r="Y25" s="21">
        <f t="shared" si="9"/>
        <v>0</v>
      </c>
      <c r="Z25" s="22"/>
      <c r="AA25" s="21">
        <f t="shared" si="10"/>
        <v>0</v>
      </c>
      <c r="AB25" s="22"/>
      <c r="AC25" s="23"/>
    </row>
    <row r="26" spans="2:29" ht="21.15" customHeight="1" x14ac:dyDescent="0.25">
      <c r="B26" s="17" t="s">
        <v>63</v>
      </c>
      <c r="C26" s="18" t="s">
        <v>64</v>
      </c>
      <c r="D26" s="17">
        <v>5</v>
      </c>
      <c r="E26" s="19">
        <f>F25+1</f>
        <v>43685</v>
      </c>
      <c r="F26" s="19">
        <f>E26+D26-1+2</f>
        <v>43691</v>
      </c>
      <c r="G26" s="20"/>
      <c r="H26" s="20">
        <f>$I$26+$K$26+$M$26+$O$26+$Q$26+$S$26+$U$26+$W$26+$Y$26+$AA$26</f>
        <v>70</v>
      </c>
      <c r="I26" s="21">
        <f t="shared" si="1"/>
        <v>10</v>
      </c>
      <c r="J26" s="22">
        <v>0.25</v>
      </c>
      <c r="K26" s="21">
        <f t="shared" si="2"/>
        <v>20</v>
      </c>
      <c r="L26" s="22">
        <v>0.5</v>
      </c>
      <c r="M26" s="21">
        <f t="shared" si="3"/>
        <v>0</v>
      </c>
      <c r="N26" s="22"/>
      <c r="O26" s="21">
        <f t="shared" si="4"/>
        <v>40</v>
      </c>
      <c r="P26" s="22">
        <v>1</v>
      </c>
      <c r="Q26" s="21">
        <f t="shared" si="5"/>
        <v>0</v>
      </c>
      <c r="R26" s="22"/>
      <c r="S26" s="21">
        <f t="shared" si="6"/>
        <v>0</v>
      </c>
      <c r="T26" s="22"/>
      <c r="U26" s="21">
        <f t="shared" si="7"/>
        <v>0</v>
      </c>
      <c r="V26" s="22"/>
      <c r="W26" s="21">
        <f t="shared" si="8"/>
        <v>0</v>
      </c>
      <c r="X26" s="22"/>
      <c r="Y26" s="21">
        <f t="shared" si="9"/>
        <v>0</v>
      </c>
      <c r="Z26" s="22"/>
      <c r="AA26" s="21">
        <f t="shared" si="10"/>
        <v>0</v>
      </c>
      <c r="AB26" s="22"/>
      <c r="AC26" s="23"/>
    </row>
    <row r="27" spans="2:29" ht="21.15" customHeight="1" x14ac:dyDescent="0.25">
      <c r="B27" s="17" t="s">
        <v>65</v>
      </c>
      <c r="C27" s="18" t="s">
        <v>66</v>
      </c>
      <c r="D27" s="17">
        <v>11</v>
      </c>
      <c r="E27" s="19">
        <f>F26+1+1</f>
        <v>43693</v>
      </c>
      <c r="F27" s="19">
        <f>E27+D27-1+2+2</f>
        <v>43707</v>
      </c>
      <c r="G27" s="20"/>
      <c r="H27" s="20">
        <f>$I$27+$K$27+$M$27+$O$27+$Q$27+$S$27+$U$27+$W$27+$Y$27+$AA$27</f>
        <v>132</v>
      </c>
      <c r="I27" s="21">
        <f t="shared" si="1"/>
        <v>44</v>
      </c>
      <c r="J27" s="22">
        <v>0.5</v>
      </c>
      <c r="K27" s="21">
        <f t="shared" si="2"/>
        <v>0</v>
      </c>
      <c r="L27" s="22"/>
      <c r="M27" s="21">
        <f t="shared" si="3"/>
        <v>0</v>
      </c>
      <c r="N27" s="22"/>
      <c r="O27" s="21">
        <f t="shared" si="4"/>
        <v>0</v>
      </c>
      <c r="P27" s="22"/>
      <c r="Q27" s="21">
        <f t="shared" si="5"/>
        <v>88</v>
      </c>
      <c r="R27" s="22">
        <v>1</v>
      </c>
      <c r="S27" s="21">
        <f t="shared" si="6"/>
        <v>0</v>
      </c>
      <c r="T27" s="22"/>
      <c r="U27" s="21">
        <f t="shared" si="7"/>
        <v>0</v>
      </c>
      <c r="V27" s="22"/>
      <c r="W27" s="21">
        <f t="shared" si="8"/>
        <v>0</v>
      </c>
      <c r="X27" s="22"/>
      <c r="Y27" s="21">
        <f t="shared" si="9"/>
        <v>0</v>
      </c>
      <c r="Z27" s="22"/>
      <c r="AA27" s="21">
        <f t="shared" si="10"/>
        <v>0</v>
      </c>
      <c r="AB27" s="22"/>
      <c r="AC27" s="23"/>
    </row>
    <row r="28" spans="2:29" ht="21.15" customHeight="1" x14ac:dyDescent="0.25">
      <c r="B28" s="17" t="s">
        <v>67</v>
      </c>
      <c r="C28" s="18" t="s">
        <v>68</v>
      </c>
      <c r="D28" s="17">
        <v>2</v>
      </c>
      <c r="E28" s="19">
        <f>F27+1+2</f>
        <v>43710</v>
      </c>
      <c r="F28" s="19">
        <f>E28+D28-1</f>
        <v>43711</v>
      </c>
      <c r="G28" s="20"/>
      <c r="H28" s="20">
        <f>$I$28+$K$28+$M$28+$O$28+$Q$28+$S$28+$U$28+$W$28+$Y$28+$AA$28</f>
        <v>24</v>
      </c>
      <c r="I28" s="21">
        <f t="shared" si="1"/>
        <v>8</v>
      </c>
      <c r="J28" s="22">
        <v>0.5</v>
      </c>
      <c r="K28" s="21">
        <f t="shared" si="2"/>
        <v>0</v>
      </c>
      <c r="L28" s="22"/>
      <c r="M28" s="21">
        <f t="shared" si="3"/>
        <v>0</v>
      </c>
      <c r="N28" s="22"/>
      <c r="O28" s="21">
        <f t="shared" si="4"/>
        <v>0</v>
      </c>
      <c r="P28" s="22"/>
      <c r="Q28" s="21">
        <f t="shared" si="5"/>
        <v>16</v>
      </c>
      <c r="R28" s="22">
        <v>1</v>
      </c>
      <c r="S28" s="21">
        <f t="shared" si="6"/>
        <v>0</v>
      </c>
      <c r="T28" s="22"/>
      <c r="U28" s="21">
        <f t="shared" si="7"/>
        <v>0</v>
      </c>
      <c r="V28" s="22"/>
      <c r="W28" s="21">
        <f t="shared" si="8"/>
        <v>0</v>
      </c>
      <c r="X28" s="22"/>
      <c r="Y28" s="21">
        <f t="shared" si="9"/>
        <v>0</v>
      </c>
      <c r="Z28" s="22"/>
      <c r="AA28" s="21">
        <f t="shared" si="10"/>
        <v>0</v>
      </c>
      <c r="AB28" s="22"/>
      <c r="AC28" s="23"/>
    </row>
    <row r="29" spans="2:29" ht="21.15" customHeight="1" x14ac:dyDescent="0.25">
      <c r="B29" s="17" t="s">
        <v>69</v>
      </c>
      <c r="C29" s="18" t="s">
        <v>70</v>
      </c>
      <c r="D29" s="17">
        <v>5</v>
      </c>
      <c r="E29" s="19">
        <f>F28+1</f>
        <v>43712</v>
      </c>
      <c r="F29" s="19">
        <f>E29+D29-1+2</f>
        <v>43718</v>
      </c>
      <c r="G29" s="20"/>
      <c r="H29" s="20">
        <f>$I$29+$K$29+$M$29+$O$29+$Q$29+$S$29+$U$29+$W$29+$Y$29+$AA$29</f>
        <v>60</v>
      </c>
      <c r="I29" s="21">
        <f t="shared" si="1"/>
        <v>20</v>
      </c>
      <c r="J29" s="22">
        <v>0.5</v>
      </c>
      <c r="K29" s="21">
        <f t="shared" si="2"/>
        <v>0</v>
      </c>
      <c r="L29" s="22"/>
      <c r="M29" s="21">
        <f t="shared" si="3"/>
        <v>0</v>
      </c>
      <c r="N29" s="22"/>
      <c r="O29" s="21">
        <f t="shared" si="4"/>
        <v>0</v>
      </c>
      <c r="P29" s="22"/>
      <c r="Q29" s="21">
        <f t="shared" si="5"/>
        <v>40</v>
      </c>
      <c r="R29" s="22">
        <v>1</v>
      </c>
      <c r="S29" s="21">
        <f t="shared" si="6"/>
        <v>0</v>
      </c>
      <c r="T29" s="22"/>
      <c r="U29" s="21">
        <f t="shared" si="7"/>
        <v>0</v>
      </c>
      <c r="V29" s="22"/>
      <c r="W29" s="21">
        <f t="shared" si="8"/>
        <v>0</v>
      </c>
      <c r="X29" s="22"/>
      <c r="Y29" s="21">
        <f t="shared" si="9"/>
        <v>0</v>
      </c>
      <c r="Z29" s="22"/>
      <c r="AA29" s="21">
        <f t="shared" si="10"/>
        <v>0</v>
      </c>
      <c r="AB29" s="22"/>
      <c r="AC29" s="23"/>
    </row>
    <row r="30" spans="2:29" ht="21.15" customHeight="1" x14ac:dyDescent="0.25">
      <c r="B30" s="17" t="s">
        <v>71</v>
      </c>
      <c r="C30" s="18" t="s">
        <v>72</v>
      </c>
      <c r="D30" s="17">
        <v>5</v>
      </c>
      <c r="E30" s="19">
        <f>F29+1</f>
        <v>43719</v>
      </c>
      <c r="F30" s="19">
        <f>E30+D30-1+2</f>
        <v>43725</v>
      </c>
      <c r="G30" s="20"/>
      <c r="H30" s="20">
        <f>$I$30+$K$30+$M$30+$O$30+$Q$30+$S$30+$U$30+$W$30+$Y$30+$AA$30</f>
        <v>60</v>
      </c>
      <c r="I30" s="21">
        <f t="shared" si="1"/>
        <v>20</v>
      </c>
      <c r="J30" s="22">
        <v>0.5</v>
      </c>
      <c r="K30" s="21">
        <f t="shared" si="2"/>
        <v>0</v>
      </c>
      <c r="L30" s="22"/>
      <c r="M30" s="21">
        <f t="shared" si="3"/>
        <v>20</v>
      </c>
      <c r="N30" s="22">
        <v>0.5</v>
      </c>
      <c r="O30" s="21">
        <f t="shared" si="4"/>
        <v>0</v>
      </c>
      <c r="P30" s="22"/>
      <c r="Q30" s="21">
        <f t="shared" si="5"/>
        <v>20</v>
      </c>
      <c r="R30" s="22">
        <v>0.5</v>
      </c>
      <c r="S30" s="21">
        <f t="shared" si="6"/>
        <v>0</v>
      </c>
      <c r="T30" s="22"/>
      <c r="U30" s="21">
        <f t="shared" si="7"/>
        <v>0</v>
      </c>
      <c r="V30" s="22"/>
      <c r="W30" s="21">
        <f t="shared" si="8"/>
        <v>0</v>
      </c>
      <c r="X30" s="22"/>
      <c r="Y30" s="21">
        <f t="shared" si="9"/>
        <v>0</v>
      </c>
      <c r="Z30" s="22"/>
      <c r="AA30" s="21">
        <f t="shared" si="10"/>
        <v>0</v>
      </c>
      <c r="AB30" s="22"/>
      <c r="AC30" s="23"/>
    </row>
    <row r="31" spans="2:29" ht="21.15" customHeight="1" x14ac:dyDescent="0.25">
      <c r="B31" s="17" t="s">
        <v>73</v>
      </c>
      <c r="C31" s="18" t="s">
        <v>74</v>
      </c>
      <c r="D31" s="17">
        <v>5</v>
      </c>
      <c r="E31" s="19">
        <f>F30+1</f>
        <v>43726</v>
      </c>
      <c r="F31" s="19">
        <f>E31+D31-1+2</f>
        <v>43732</v>
      </c>
      <c r="G31" s="20"/>
      <c r="H31" s="20">
        <f>$I$31+$K$31+$M$31+$O$31+$Q$31+$S$31+$U$31+$W$31+$Y$31+$AA$31</f>
        <v>60</v>
      </c>
      <c r="I31" s="21">
        <f t="shared" si="1"/>
        <v>10</v>
      </c>
      <c r="J31" s="22">
        <v>0.25</v>
      </c>
      <c r="K31" s="21">
        <f t="shared" si="2"/>
        <v>10</v>
      </c>
      <c r="L31" s="22">
        <v>0.25</v>
      </c>
      <c r="M31" s="21">
        <f t="shared" si="3"/>
        <v>0</v>
      </c>
      <c r="N31" s="22"/>
      <c r="O31" s="21">
        <f t="shared" si="4"/>
        <v>0</v>
      </c>
      <c r="P31" s="22"/>
      <c r="Q31" s="21">
        <f t="shared" si="5"/>
        <v>20</v>
      </c>
      <c r="R31" s="22">
        <v>0.5</v>
      </c>
      <c r="S31" s="21">
        <f t="shared" si="6"/>
        <v>20</v>
      </c>
      <c r="T31" s="22">
        <v>0.5</v>
      </c>
      <c r="U31" s="21">
        <f t="shared" si="7"/>
        <v>0</v>
      </c>
      <c r="V31" s="22"/>
      <c r="W31" s="21">
        <f t="shared" si="8"/>
        <v>0</v>
      </c>
      <c r="X31" s="22"/>
      <c r="Y31" s="21">
        <f t="shared" si="9"/>
        <v>0</v>
      </c>
      <c r="Z31" s="22"/>
      <c r="AA31" s="21">
        <f t="shared" si="10"/>
        <v>0</v>
      </c>
      <c r="AB31" s="22"/>
      <c r="AC31" s="23"/>
    </row>
    <row r="32" spans="2:29" ht="21.15" customHeight="1" x14ac:dyDescent="0.25">
      <c r="B32" s="17" t="s">
        <v>75</v>
      </c>
      <c r="C32" s="18" t="s">
        <v>76</v>
      </c>
      <c r="D32" s="17">
        <v>4</v>
      </c>
      <c r="E32" s="19">
        <f>F31+1</f>
        <v>43733</v>
      </c>
      <c r="F32" s="19">
        <f>E32+D32-1+2</f>
        <v>43738</v>
      </c>
      <c r="G32" s="20"/>
      <c r="H32" s="20">
        <f>$I$32+$K$32+$M$32+$O$32+$Q$32+$S$32+$U$32+$W$32+$Y$32+$AA$32</f>
        <v>48</v>
      </c>
      <c r="I32" s="21">
        <f t="shared" si="1"/>
        <v>8</v>
      </c>
      <c r="J32" s="22">
        <v>0.25</v>
      </c>
      <c r="K32" s="21">
        <f t="shared" si="2"/>
        <v>8</v>
      </c>
      <c r="L32" s="22">
        <v>0.25</v>
      </c>
      <c r="M32" s="21">
        <f t="shared" si="3"/>
        <v>0</v>
      </c>
      <c r="N32" s="22"/>
      <c r="O32" s="21">
        <f t="shared" si="4"/>
        <v>0</v>
      </c>
      <c r="P32" s="22"/>
      <c r="Q32" s="21">
        <f t="shared" si="5"/>
        <v>16</v>
      </c>
      <c r="R32" s="22">
        <v>0.5</v>
      </c>
      <c r="S32" s="21">
        <f t="shared" si="6"/>
        <v>16</v>
      </c>
      <c r="T32" s="22">
        <v>0.5</v>
      </c>
      <c r="U32" s="21">
        <f t="shared" si="7"/>
        <v>0</v>
      </c>
      <c r="V32" s="22"/>
      <c r="W32" s="21">
        <f t="shared" si="8"/>
        <v>0</v>
      </c>
      <c r="X32" s="22"/>
      <c r="Y32" s="21">
        <f t="shared" si="9"/>
        <v>0</v>
      </c>
      <c r="Z32" s="22"/>
      <c r="AA32" s="21">
        <f t="shared" si="10"/>
        <v>0</v>
      </c>
      <c r="AB32" s="22"/>
      <c r="AC32" s="23"/>
    </row>
    <row r="33" spans="2:29" ht="21.15" customHeight="1" x14ac:dyDescent="0.25">
      <c r="B33" s="6" t="s">
        <v>75</v>
      </c>
      <c r="C33" s="25" t="s">
        <v>77</v>
      </c>
      <c r="D33" s="6">
        <v>0</v>
      </c>
      <c r="E33" s="26">
        <f>F32</f>
        <v>43738</v>
      </c>
      <c r="F33" s="26">
        <f>E33</f>
        <v>43738</v>
      </c>
      <c r="G33" s="30" t="s">
        <v>78</v>
      </c>
      <c r="H33" s="260"/>
      <c r="I33" s="260">
        <f t="shared" si="1"/>
        <v>0</v>
      </c>
      <c r="J33" s="260"/>
      <c r="K33" s="260">
        <f t="shared" si="2"/>
        <v>0</v>
      </c>
      <c r="L33" s="260"/>
      <c r="M33" s="260">
        <f t="shared" si="3"/>
        <v>0</v>
      </c>
      <c r="N33" s="260"/>
      <c r="O33" s="260">
        <f t="shared" si="4"/>
        <v>0</v>
      </c>
      <c r="P33" s="260"/>
      <c r="Q33" s="260">
        <f t="shared" si="5"/>
        <v>0</v>
      </c>
      <c r="R33" s="260"/>
      <c r="S33" s="260">
        <f t="shared" si="6"/>
        <v>0</v>
      </c>
      <c r="T33" s="260"/>
      <c r="U33" s="260">
        <f t="shared" si="7"/>
        <v>0</v>
      </c>
      <c r="V33" s="260"/>
      <c r="W33" s="260">
        <f t="shared" si="8"/>
        <v>0</v>
      </c>
      <c r="X33" s="260"/>
      <c r="Y33" s="260">
        <f t="shared" si="9"/>
        <v>0</v>
      </c>
      <c r="Z33" s="260"/>
      <c r="AA33" s="260">
        <f t="shared" si="10"/>
        <v>0</v>
      </c>
      <c r="AB33" s="260"/>
      <c r="AC33" s="28">
        <f>AC16+G17</f>
        <v>862</v>
      </c>
    </row>
    <row r="34" spans="2:29" ht="18.75" customHeight="1" x14ac:dyDescent="0.25">
      <c r="B34" s="31"/>
      <c r="C34" s="32"/>
      <c r="D34" s="31"/>
      <c r="E34" s="33"/>
      <c r="F34" s="33"/>
      <c r="G34" s="34"/>
      <c r="H34" s="34"/>
      <c r="I34" s="34"/>
      <c r="J34" s="34"/>
      <c r="K34" s="34"/>
      <c r="L34" s="34"/>
      <c r="M34" s="34"/>
      <c r="N34" s="34"/>
      <c r="O34" s="34"/>
      <c r="P34" s="34"/>
      <c r="Q34" s="34"/>
      <c r="R34" s="34"/>
      <c r="S34" s="34"/>
      <c r="T34" s="34"/>
      <c r="U34" s="34"/>
      <c r="V34" s="34"/>
      <c r="W34" s="34"/>
      <c r="X34" s="34"/>
      <c r="Y34" s="34"/>
      <c r="Z34" s="34"/>
      <c r="AA34" s="34"/>
      <c r="AB34" s="34"/>
      <c r="AC34" s="35"/>
    </row>
    <row r="35" spans="2:29" ht="18.75" customHeight="1" x14ac:dyDescent="0.25">
      <c r="B35" s="261" t="s">
        <v>79</v>
      </c>
      <c r="C35" s="261"/>
      <c r="D35" s="261"/>
      <c r="E35" s="261"/>
      <c r="F35" s="261"/>
      <c r="G35" s="261"/>
      <c r="H35" s="261"/>
      <c r="I35" s="261"/>
      <c r="J35" s="261"/>
      <c r="K35" s="261"/>
      <c r="L35" s="261"/>
      <c r="M35" s="261"/>
      <c r="N35" s="261"/>
      <c r="O35" s="261"/>
      <c r="P35" s="261"/>
      <c r="Q35" s="261"/>
      <c r="R35" s="261"/>
      <c r="S35" s="261"/>
      <c r="T35" s="261"/>
      <c r="U35" s="261"/>
      <c r="V35" s="261"/>
      <c r="W35" s="36"/>
      <c r="X35" s="36"/>
      <c r="Y35" s="36"/>
      <c r="Z35" s="36"/>
      <c r="AA35" s="36"/>
      <c r="AB35" s="36"/>
      <c r="AC35" s="37"/>
    </row>
    <row r="36" spans="2:29" ht="19.95" customHeight="1" x14ac:dyDescent="0.3">
      <c r="B36" s="262" t="s">
        <v>80</v>
      </c>
      <c r="C36" s="262"/>
      <c r="D36" s="263" t="s">
        <v>81</v>
      </c>
      <c r="E36" s="263"/>
      <c r="F36" s="263"/>
      <c r="G36" s="263"/>
      <c r="H36" s="263"/>
      <c r="I36" s="263"/>
      <c r="J36" s="263"/>
      <c r="K36" s="263"/>
      <c r="L36" s="263"/>
      <c r="M36" s="263"/>
      <c r="N36" s="263"/>
      <c r="O36" s="38"/>
      <c r="P36" s="263" t="s">
        <v>82</v>
      </c>
      <c r="Q36" s="263"/>
      <c r="R36" s="263"/>
      <c r="S36" s="263"/>
      <c r="T36" s="263"/>
      <c r="U36" s="263"/>
      <c r="V36" s="263"/>
      <c r="W36" s="39"/>
      <c r="X36" s="39"/>
      <c r="Y36" s="39"/>
      <c r="Z36" s="39"/>
      <c r="AA36" s="39"/>
      <c r="AB36" s="39"/>
      <c r="AC36" s="37"/>
    </row>
    <row r="37" spans="2:29" ht="19.95" customHeight="1" x14ac:dyDescent="0.3">
      <c r="B37" s="17" t="s">
        <v>15</v>
      </c>
      <c r="C37" s="40" t="s">
        <v>83</v>
      </c>
      <c r="D37" s="251" t="s">
        <v>84</v>
      </c>
      <c r="E37" s="251"/>
      <c r="F37" s="251"/>
      <c r="G37" s="251"/>
      <c r="H37" s="251"/>
      <c r="I37" s="251"/>
      <c r="J37" s="251"/>
      <c r="K37" s="251"/>
      <c r="L37" s="251"/>
      <c r="M37" s="251"/>
      <c r="N37" s="251"/>
      <c r="O37" s="38"/>
      <c r="P37" s="252" t="s">
        <v>85</v>
      </c>
      <c r="Q37" s="252"/>
      <c r="R37" s="252"/>
      <c r="S37" s="252"/>
      <c r="T37" s="252"/>
      <c r="U37" s="252"/>
      <c r="V37" s="252"/>
      <c r="W37" s="37"/>
      <c r="X37" s="37"/>
      <c r="Y37" s="37"/>
      <c r="Z37" s="37"/>
      <c r="AA37" s="37"/>
      <c r="AB37" s="37"/>
      <c r="AC37" s="37"/>
    </row>
    <row r="38" spans="2:29" ht="19.95" customHeight="1" x14ac:dyDescent="0.3">
      <c r="B38" s="17" t="s">
        <v>16</v>
      </c>
      <c r="C38" s="40" t="s">
        <v>86</v>
      </c>
      <c r="D38" s="251" t="s">
        <v>84</v>
      </c>
      <c r="E38" s="251"/>
      <c r="F38" s="251"/>
      <c r="G38" s="251"/>
      <c r="H38" s="251"/>
      <c r="I38" s="251"/>
      <c r="J38" s="251"/>
      <c r="K38" s="251"/>
      <c r="L38" s="251"/>
      <c r="M38" s="251"/>
      <c r="N38" s="251"/>
      <c r="O38" s="38"/>
      <c r="P38" s="252" t="s">
        <v>85</v>
      </c>
      <c r="Q38" s="252"/>
      <c r="R38" s="252"/>
      <c r="S38" s="252"/>
      <c r="T38" s="252"/>
      <c r="U38" s="252"/>
      <c r="V38" s="252"/>
      <c r="W38" s="37"/>
      <c r="X38" s="37"/>
      <c r="Y38" s="37"/>
      <c r="Z38" s="37"/>
      <c r="AA38" s="37"/>
      <c r="AB38" s="37"/>
      <c r="AC38" s="37"/>
    </row>
    <row r="39" spans="2:29" ht="19.95" customHeight="1" x14ac:dyDescent="0.3">
      <c r="B39" s="17" t="s">
        <v>17</v>
      </c>
      <c r="C39" s="40" t="s">
        <v>87</v>
      </c>
      <c r="D39" s="251" t="s">
        <v>88</v>
      </c>
      <c r="E39" s="251"/>
      <c r="F39" s="251"/>
      <c r="G39" s="251"/>
      <c r="H39" s="251"/>
      <c r="I39" s="251"/>
      <c r="J39" s="251"/>
      <c r="K39" s="251"/>
      <c r="L39" s="251"/>
      <c r="M39" s="251"/>
      <c r="N39" s="251"/>
      <c r="O39" s="38"/>
      <c r="P39" s="252" t="s">
        <v>85</v>
      </c>
      <c r="Q39" s="252"/>
      <c r="R39" s="252"/>
      <c r="S39" s="252"/>
      <c r="T39" s="252"/>
      <c r="U39" s="252"/>
      <c r="V39" s="252"/>
      <c r="W39" s="37"/>
      <c r="X39" s="37"/>
      <c r="Y39" s="37"/>
      <c r="Z39" s="37"/>
      <c r="AA39" s="37"/>
      <c r="AB39" s="37"/>
      <c r="AC39" s="37"/>
    </row>
    <row r="40" spans="2:29" ht="19.95" customHeight="1" x14ac:dyDescent="0.3">
      <c r="B40" s="17" t="s">
        <v>18</v>
      </c>
      <c r="C40" s="40" t="s">
        <v>89</v>
      </c>
      <c r="D40" s="251" t="s">
        <v>90</v>
      </c>
      <c r="E40" s="251"/>
      <c r="F40" s="251"/>
      <c r="G40" s="251"/>
      <c r="H40" s="251"/>
      <c r="I40" s="251"/>
      <c r="J40" s="251"/>
      <c r="K40" s="251"/>
      <c r="L40" s="251"/>
      <c r="M40" s="251"/>
      <c r="N40" s="251"/>
      <c r="O40" s="38"/>
      <c r="P40" s="252" t="s">
        <v>85</v>
      </c>
      <c r="Q40" s="252"/>
      <c r="R40" s="252"/>
      <c r="S40" s="252"/>
      <c r="T40" s="252"/>
      <c r="U40" s="252"/>
      <c r="V40" s="252"/>
      <c r="W40" s="37"/>
      <c r="X40" s="37"/>
      <c r="Y40" s="37"/>
      <c r="Z40" s="37"/>
      <c r="AA40" s="37"/>
      <c r="AB40" s="37"/>
      <c r="AC40" s="37"/>
    </row>
    <row r="41" spans="2:29" ht="21" customHeight="1" x14ac:dyDescent="0.25">
      <c r="B41" s="41" t="s">
        <v>24</v>
      </c>
      <c r="C41" s="42" t="s">
        <v>91</v>
      </c>
      <c r="D41" s="254" t="s">
        <v>92</v>
      </c>
      <c r="E41" s="254"/>
      <c r="F41" s="254"/>
      <c r="G41" s="254"/>
      <c r="H41" s="254"/>
      <c r="I41" s="254"/>
      <c r="J41" s="254"/>
      <c r="K41" s="254"/>
      <c r="L41" s="254"/>
      <c r="M41" s="254"/>
      <c r="N41" s="254"/>
      <c r="O41" s="43"/>
      <c r="P41" s="255" t="s">
        <v>93</v>
      </c>
      <c r="Q41" s="255"/>
      <c r="R41" s="255"/>
      <c r="S41" s="255"/>
      <c r="T41" s="255"/>
      <c r="U41" s="255"/>
      <c r="V41" s="255"/>
      <c r="W41" s="44"/>
      <c r="X41" s="44"/>
      <c r="Y41" s="44"/>
      <c r="Z41" s="44"/>
      <c r="AA41" s="44"/>
      <c r="AB41" s="44"/>
      <c r="AC41" s="37"/>
    </row>
    <row r="42" spans="2:29" ht="19.95" customHeight="1" x14ac:dyDescent="0.25">
      <c r="B42" s="31"/>
      <c r="C42" s="32"/>
      <c r="D42" s="45"/>
      <c r="E42" s="45"/>
      <c r="F42" s="45"/>
      <c r="G42" s="45"/>
      <c r="H42" s="45"/>
      <c r="I42" s="45"/>
      <c r="J42" s="45"/>
      <c r="K42" s="45"/>
      <c r="L42" s="45"/>
      <c r="M42" s="45"/>
      <c r="N42" s="45"/>
      <c r="O42" s="44"/>
      <c r="P42" s="31"/>
      <c r="Q42" s="31"/>
      <c r="R42" s="31"/>
      <c r="S42" s="31"/>
      <c r="T42" s="31"/>
      <c r="U42" s="31"/>
      <c r="V42" s="31"/>
      <c r="W42" s="44"/>
      <c r="X42" s="44"/>
      <c r="Y42" s="44"/>
      <c r="Z42" s="44"/>
      <c r="AA42" s="44"/>
      <c r="AB42" s="44"/>
      <c r="AC42" s="37"/>
    </row>
    <row r="43" spans="2:29" ht="18.75" customHeight="1" x14ac:dyDescent="0.25">
      <c r="B43" s="256" t="s">
        <v>94</v>
      </c>
      <c r="C43" s="256"/>
      <c r="D43" s="256"/>
      <c r="E43" s="256"/>
      <c r="F43" s="256"/>
      <c r="G43" s="256"/>
      <c r="H43" s="256"/>
      <c r="I43" s="256"/>
      <c r="J43" s="256"/>
      <c r="K43" s="256"/>
      <c r="L43" s="256"/>
      <c r="M43" s="256"/>
      <c r="N43" s="256"/>
      <c r="O43" s="256"/>
      <c r="P43" s="256"/>
      <c r="Q43" s="256"/>
      <c r="R43" s="256"/>
      <c r="S43" s="256"/>
      <c r="T43" s="256"/>
      <c r="U43" s="256"/>
      <c r="V43" s="256"/>
      <c r="W43" s="46"/>
      <c r="X43" s="46"/>
      <c r="Y43" s="46"/>
      <c r="Z43" s="46"/>
      <c r="AA43" s="46"/>
      <c r="AB43" s="46"/>
      <c r="AC43" s="46"/>
    </row>
    <row r="44" spans="2:29" ht="18.75" customHeight="1" x14ac:dyDescent="0.25">
      <c r="B44" s="47" t="s">
        <v>78</v>
      </c>
      <c r="C44" s="257" t="s">
        <v>95</v>
      </c>
      <c r="D44" s="257"/>
      <c r="E44" s="257"/>
      <c r="F44" s="257"/>
      <c r="G44" s="257"/>
      <c r="H44" s="257"/>
      <c r="I44" s="257"/>
      <c r="J44" s="257"/>
      <c r="K44" s="257"/>
      <c r="L44" s="257"/>
      <c r="M44" s="257"/>
      <c r="N44" s="257"/>
      <c r="O44" s="257"/>
      <c r="P44" s="257"/>
      <c r="Q44" s="257"/>
      <c r="R44" s="257"/>
      <c r="S44" s="257"/>
      <c r="T44" s="257"/>
      <c r="U44" s="257"/>
      <c r="V44" s="257"/>
      <c r="W44" s="44"/>
      <c r="X44" s="44"/>
      <c r="Y44" s="44"/>
      <c r="Z44" s="44"/>
      <c r="AA44" s="44"/>
      <c r="AB44" s="44"/>
      <c r="AC44" s="44"/>
    </row>
    <row r="45" spans="2:29" ht="18.75" customHeight="1" x14ac:dyDescent="0.25">
      <c r="B45" s="258" t="s">
        <v>96</v>
      </c>
      <c r="C45" s="258"/>
      <c r="D45" s="258"/>
      <c r="E45" s="258"/>
      <c r="F45" s="258"/>
      <c r="G45" s="258"/>
      <c r="H45" s="258"/>
      <c r="I45" s="258"/>
      <c r="J45" s="258"/>
      <c r="K45" s="258"/>
      <c r="L45" s="258"/>
      <c r="M45" s="258"/>
      <c r="N45" s="258"/>
      <c r="O45" s="258"/>
      <c r="P45" s="258"/>
      <c r="Q45" s="258"/>
      <c r="R45" s="258"/>
      <c r="S45" s="258"/>
      <c r="T45" s="258"/>
      <c r="U45" s="258"/>
      <c r="V45" s="258"/>
    </row>
    <row r="46" spans="2:29" ht="38.4" customHeight="1" x14ac:dyDescent="0.25">
      <c r="B46" s="2">
        <v>1</v>
      </c>
      <c r="C46" s="253" t="s">
        <v>97</v>
      </c>
      <c r="D46" s="253"/>
      <c r="E46" s="253"/>
      <c r="F46" s="253"/>
      <c r="G46" s="253"/>
      <c r="H46" s="253"/>
      <c r="I46" s="253"/>
      <c r="J46" s="253"/>
      <c r="K46" s="253"/>
      <c r="L46" s="253"/>
      <c r="M46" s="253"/>
      <c r="N46" s="253"/>
      <c r="O46" s="253"/>
      <c r="P46" s="253"/>
      <c r="Q46" s="253"/>
      <c r="R46" s="253"/>
      <c r="S46" s="253"/>
      <c r="T46" s="253"/>
      <c r="U46" s="253"/>
      <c r="V46" s="253"/>
    </row>
    <row r="47" spans="2:29" ht="18.75" customHeight="1" x14ac:dyDescent="0.25">
      <c r="C47" s="253"/>
      <c r="D47" s="253"/>
      <c r="E47" s="253"/>
      <c r="F47" s="253"/>
      <c r="G47" s="253"/>
      <c r="H47" s="253"/>
      <c r="I47" s="253"/>
      <c r="J47" s="253"/>
      <c r="K47" s="253"/>
      <c r="L47" s="253"/>
      <c r="M47" s="253"/>
      <c r="N47" s="253"/>
      <c r="O47" s="253"/>
      <c r="P47" s="253"/>
      <c r="Q47" s="253"/>
      <c r="R47" s="253"/>
    </row>
  </sheetData>
  <sheetProtection selectLockedCells="1" selectUnlockedCells="1"/>
  <mergeCells count="75">
    <mergeCell ref="Q1:R1"/>
    <mergeCell ref="D2:G2"/>
    <mergeCell ref="I2:J2"/>
    <mergeCell ref="K2:L2"/>
    <mergeCell ref="M2:N2"/>
    <mergeCell ref="O2:P2"/>
    <mergeCell ref="E1:G1"/>
    <mergeCell ref="I1:J1"/>
    <mergeCell ref="K1:L1"/>
    <mergeCell ref="M1:N1"/>
    <mergeCell ref="O1:P1"/>
    <mergeCell ref="Q2:R2"/>
    <mergeCell ref="Y2:Z2"/>
    <mergeCell ref="AA2:AB2"/>
    <mergeCell ref="S1:T1"/>
    <mergeCell ref="U1:V1"/>
    <mergeCell ref="W1:X1"/>
    <mergeCell ref="Y1:Z1"/>
    <mergeCell ref="AA1:AB1"/>
    <mergeCell ref="W2:X2"/>
    <mergeCell ref="S2:T2"/>
    <mergeCell ref="U2:V2"/>
    <mergeCell ref="B4:AB4"/>
    <mergeCell ref="E3:H3"/>
    <mergeCell ref="I3:J3"/>
    <mergeCell ref="K3:L3"/>
    <mergeCell ref="M3:N3"/>
    <mergeCell ref="O3:P3"/>
    <mergeCell ref="Q3:R3"/>
    <mergeCell ref="S3:T3"/>
    <mergeCell ref="U3:V3"/>
    <mergeCell ref="W3:X3"/>
    <mergeCell ref="Y3:Z3"/>
    <mergeCell ref="AA3:AB3"/>
    <mergeCell ref="B5:B7"/>
    <mergeCell ref="C5:C7"/>
    <mergeCell ref="D5:D7"/>
    <mergeCell ref="E5:F5"/>
    <mergeCell ref="G5:G7"/>
    <mergeCell ref="H5:H7"/>
    <mergeCell ref="I5:AB5"/>
    <mergeCell ref="AC5:AC7"/>
    <mergeCell ref="E6:E7"/>
    <mergeCell ref="F6:F7"/>
    <mergeCell ref="I6:J6"/>
    <mergeCell ref="K6:L6"/>
    <mergeCell ref="M6:N6"/>
    <mergeCell ref="O6:P6"/>
    <mergeCell ref="Q6:R6"/>
    <mergeCell ref="S6:T6"/>
    <mergeCell ref="U6:V6"/>
    <mergeCell ref="W6:X6"/>
    <mergeCell ref="Y6:Z6"/>
    <mergeCell ref="AA6:AB6"/>
    <mergeCell ref="H16:AB16"/>
    <mergeCell ref="H33:AB33"/>
    <mergeCell ref="B35:V35"/>
    <mergeCell ref="B36:C36"/>
    <mergeCell ref="D36:N36"/>
    <mergeCell ref="P36:V36"/>
    <mergeCell ref="D37:N37"/>
    <mergeCell ref="P37:V37"/>
    <mergeCell ref="D38:N38"/>
    <mergeCell ref="P38:V38"/>
    <mergeCell ref="D39:N39"/>
    <mergeCell ref="P39:V39"/>
    <mergeCell ref="D40:N40"/>
    <mergeCell ref="P40:V40"/>
    <mergeCell ref="C47:R47"/>
    <mergeCell ref="D41:N41"/>
    <mergeCell ref="P41:V41"/>
    <mergeCell ref="B43:V43"/>
    <mergeCell ref="C44:V44"/>
    <mergeCell ref="B45:V45"/>
    <mergeCell ref="C46:V46"/>
  </mergeCells>
  <printOptions horizontalCentered="1" verticalCentered="1"/>
  <pageMargins left="0.39374999999999999" right="0.39374999999999999" top="0.78749999999999998" bottom="0.97291666666666665" header="0.51180555555555551" footer="0.78749999999999998"/>
  <pageSetup paperSize="9" firstPageNumber="0" fitToHeight="4" orientation="landscape" horizontalDpi="300" verticalDpi="300"/>
  <headerFooter alignWithMargins="0">
    <oddFooter>&amp;C&amp;"Times New Roman,Regular"&amp;12Page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wsr_26Jul19</vt:lpstr>
      <vt:lpstr>wsr_19Jul19</vt:lpstr>
      <vt:lpstr>wsr_12Jul19</vt:lpstr>
      <vt:lpstr>wsr_05Jul19</vt:lpstr>
      <vt:lpstr>wsr_28Jun19</vt:lpstr>
      <vt:lpstr>MeasurementExp</vt:lpstr>
      <vt:lpstr>SCMSDP-BL1</vt:lpstr>
      <vt:lpstr>SCMSDP1</vt:lpstr>
      <vt:lpstr>M1M2</vt:lpstr>
      <vt:lpstr>M1_M5</vt:lpstr>
      <vt:lpstr>PS</vt:lpstr>
      <vt:lpstr>EB</vt:lpstr>
      <vt:lpstr>M1_M5!Excel_BuiltIn__FilterDatabase</vt:lpstr>
      <vt:lpstr>M1M2!Excel_BuiltIn__FilterDatabase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bhaskar</dc:creator>
  <cp:lastModifiedBy>bhaskar</cp:lastModifiedBy>
  <cp:lastPrinted>2019-08-05T12:43:03Z</cp:lastPrinted>
  <dcterms:created xsi:type="dcterms:W3CDTF">2019-06-20T13:42:59Z</dcterms:created>
  <dcterms:modified xsi:type="dcterms:W3CDTF">2019-08-10T14:45:22Z</dcterms:modified>
</cp:coreProperties>
</file>