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dan\PycharmProjects\FFB\"/>
    </mc:Choice>
  </mc:AlternateContent>
  <bookViews>
    <workbookView xWindow="0" yWindow="0" windowWidth="28800" windowHeight="14595"/>
  </bookViews>
  <sheets>
    <sheet name="results_withweights" sheetId="1" r:id="rId1"/>
  </sheets>
  <definedNames>
    <definedName name="_xlnm._FilterDatabase" localSheetId="0" hidden="1">results_withweights!$A$1:$S$29</definedName>
  </definedNames>
  <calcPr calcId="0"/>
</workbook>
</file>

<file path=xl/calcChain.xml><?xml version="1.0" encoding="utf-8"?>
<calcChain xmlns="http://schemas.openxmlformats.org/spreadsheetml/2006/main">
  <c r="I18" i="1" l="1"/>
  <c r="I19" i="1"/>
  <c r="I20" i="1"/>
  <c r="I21" i="1"/>
  <c r="I22" i="1"/>
  <c r="I23" i="1"/>
  <c r="I24" i="1"/>
  <c r="I25" i="1"/>
  <c r="I26" i="1"/>
  <c r="I27" i="1"/>
  <c r="I28" i="1"/>
  <c r="I29" i="1"/>
  <c r="I30" i="1"/>
  <c r="I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17" i="1"/>
  <c r="L40" i="1" l="1"/>
  <c r="K40" i="1"/>
  <c r="J40" i="1"/>
  <c r="I40" i="1"/>
  <c r="H40" i="1"/>
  <c r="L39" i="1"/>
  <c r="K39" i="1"/>
  <c r="J39" i="1"/>
  <c r="I39" i="1"/>
  <c r="H3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R2" i="1"/>
  <c r="Q2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17" i="1"/>
  <c r="G20" i="1" l="1"/>
  <c r="H20" i="1" s="1"/>
  <c r="G19" i="1"/>
  <c r="H19" i="1" s="1"/>
  <c r="G27" i="1"/>
  <c r="H27" i="1" s="1"/>
  <c r="G26" i="1"/>
  <c r="H26" i="1" s="1"/>
  <c r="G18" i="1"/>
  <c r="H18" i="1" s="1"/>
  <c r="G24" i="1"/>
  <c r="H24" i="1" s="1"/>
  <c r="G23" i="1"/>
  <c r="H23" i="1" s="1"/>
  <c r="G25" i="1"/>
  <c r="H25" i="1" s="1"/>
  <c r="G17" i="1"/>
  <c r="H17" i="1" s="1"/>
  <c r="G30" i="1"/>
  <c r="H30" i="1" s="1"/>
  <c r="G22" i="1"/>
  <c r="H22" i="1" s="1"/>
  <c r="G21" i="1"/>
  <c r="H21" i="1" s="1"/>
  <c r="G29" i="1"/>
  <c r="H29" i="1" s="1"/>
  <c r="G28" i="1"/>
  <c r="H28" i="1" s="1"/>
</calcChain>
</file>

<file path=xl/sharedStrings.xml><?xml version="1.0" encoding="utf-8"?>
<sst xmlns="http://schemas.openxmlformats.org/spreadsheetml/2006/main" count="70" uniqueCount="43">
  <si>
    <t>Team</t>
  </si>
  <si>
    <t>Type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</si>
  <si>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</si>
  <si>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</si>
  <si>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</si>
  <si>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</si>
  <si>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</si>
  <si>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</si>
  <si>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</si>
  <si>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</si>
  <si>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</si>
  <si>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</si>
  <si>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</si>
  <si>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</si>
  <si>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</si>
  <si>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Beep Boop Beep</t>
  </si>
  <si>
    <t>performance</t>
  </si>
  <si>
    <t>Big Hog</t>
  </si>
  <si>
    <t>craigbear</t>
  </si>
  <si>
    <t>Drinking &amp; Sex</t>
  </si>
  <si>
    <t>Graybo</t>
  </si>
  <si>
    <t>Hweedo</t>
  </si>
  <si>
    <t>Meek and Mills</t>
  </si>
  <si>
    <t>PHatty's</t>
  </si>
  <si>
    <t>rem dogz</t>
  </si>
  <si>
    <t>Schmop</t>
  </si>
  <si>
    <t>Spartans</t>
  </si>
  <si>
    <t>The Bugs of June</t>
  </si>
  <si>
    <t>The Dukes of Schneid</t>
  </si>
  <si>
    <t>tmacastar</t>
  </si>
  <si>
    <t>weight</t>
  </si>
  <si>
    <t>average</t>
  </si>
  <si>
    <t>average w/o max &amp; min</t>
  </si>
  <si>
    <t>LD FL</t>
  </si>
  <si>
    <t>HD FL</t>
  </si>
  <si>
    <t>Overnight Bus</t>
  </si>
  <si>
    <t>PD</t>
  </si>
  <si>
    <t>Taxi</t>
  </si>
  <si>
    <t>power</t>
  </si>
  <si>
    <t>veh per warehouse</t>
  </si>
  <si>
    <t>veh per charger</t>
  </si>
  <si>
    <t>expected peak demand</t>
  </si>
  <si>
    <t>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</si>
</sst>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I24" sqref="I24"/>
    </sheetView>
  </sheetViews>
  <sheetFormatPr defaultRowHeight="15" x14ac:dyDescent="0.25"/>
  <cols>
    <col min="7" max="7" width="22.140625" bestFit="1" customWidth="1"/>
    <col min="18" max="18" width="22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31</v>
      </c>
      <c r="R1" t="s">
        <v>32</v>
      </c>
    </row>
    <row r="2" spans="1:19" x14ac:dyDescent="0.25">
      <c r="A2" t="s">
        <v>15</v>
      </c>
      <c r="B2" t="s">
        <v>16</v>
      </c>
      <c r="C2">
        <v>176.92</v>
      </c>
      <c r="D2">
        <v>90.05</v>
      </c>
      <c r="E2">
        <v>152.65</v>
      </c>
      <c r="F2">
        <v>169.09</v>
      </c>
      <c r="G2">
        <v>107.27</v>
      </c>
      <c r="H2">
        <v>112.13</v>
      </c>
      <c r="I2">
        <v>176.41</v>
      </c>
      <c r="J2">
        <v>146.61000000000001</v>
      </c>
      <c r="K2">
        <v>111.4</v>
      </c>
      <c r="L2">
        <v>125.04</v>
      </c>
      <c r="M2">
        <v>129.25</v>
      </c>
      <c r="N2">
        <v>136.88</v>
      </c>
      <c r="O2">
        <v>129.59</v>
      </c>
      <c r="Q2" s="2">
        <f>AVERAGE(C2:O2)</f>
        <v>135.63769230769233</v>
      </c>
      <c r="R2" s="2">
        <f>(SUM(C2:O2)-MAX(C2:O2)-MIN(C2:O2))/(COUNT(C2:O2)-2)</f>
        <v>136.02909090909091</v>
      </c>
      <c r="S2" s="1">
        <f>Q2-R2</f>
        <v>-0.39139860139857774</v>
      </c>
    </row>
    <row r="3" spans="1:19" x14ac:dyDescent="0.25">
      <c r="A3" t="s">
        <v>17</v>
      </c>
      <c r="B3" t="s">
        <v>16</v>
      </c>
      <c r="C3">
        <v>139.34</v>
      </c>
      <c r="D3">
        <v>149.63</v>
      </c>
      <c r="E3">
        <v>222.98</v>
      </c>
      <c r="F3">
        <v>115.23</v>
      </c>
      <c r="G3">
        <v>154.79</v>
      </c>
      <c r="H3">
        <v>120.27</v>
      </c>
      <c r="I3">
        <v>186.44</v>
      </c>
      <c r="J3">
        <v>138.16</v>
      </c>
      <c r="K3">
        <v>151.63999999999999</v>
      </c>
      <c r="L3">
        <v>158.91</v>
      </c>
      <c r="M3">
        <v>140.91999999999999</v>
      </c>
      <c r="N3">
        <v>114.97</v>
      </c>
      <c r="O3">
        <v>128.76</v>
      </c>
      <c r="Q3" s="2">
        <f t="shared" ref="Q3:Q15" si="0">AVERAGE(C3:O3)</f>
        <v>147.84923076923079</v>
      </c>
      <c r="R3" s="2">
        <f t="shared" ref="R3:R15" si="1">(SUM(C3:O3)-MAX(C3:O3)-MIN(C3:O3))/(COUNT(C3:O3)-2)</f>
        <v>144.00818181818184</v>
      </c>
      <c r="S3" s="1">
        <f t="shared" ref="S3:S15" si="2">Q3-R3</f>
        <v>3.8410489510489469</v>
      </c>
    </row>
    <row r="4" spans="1:19" x14ac:dyDescent="0.25">
      <c r="A4" t="s">
        <v>18</v>
      </c>
      <c r="B4" t="s">
        <v>16</v>
      </c>
      <c r="C4">
        <v>157.99</v>
      </c>
      <c r="D4">
        <v>158.36000000000001</v>
      </c>
      <c r="E4">
        <v>157.16</v>
      </c>
      <c r="F4">
        <v>117.31</v>
      </c>
      <c r="G4">
        <v>155.72999999999999</v>
      </c>
      <c r="H4">
        <v>109.06</v>
      </c>
      <c r="I4">
        <v>140.75</v>
      </c>
      <c r="J4">
        <v>114.53</v>
      </c>
      <c r="K4">
        <v>115.29</v>
      </c>
      <c r="L4">
        <v>155.69</v>
      </c>
      <c r="M4">
        <v>156.13</v>
      </c>
      <c r="N4">
        <v>108.12</v>
      </c>
      <c r="O4">
        <v>109.73</v>
      </c>
      <c r="Q4" s="2">
        <f t="shared" si="0"/>
        <v>135.0653846153846</v>
      </c>
      <c r="R4" s="2">
        <f t="shared" si="1"/>
        <v>135.39727272727271</v>
      </c>
      <c r="S4" s="1">
        <f t="shared" si="2"/>
        <v>-0.33188811188810519</v>
      </c>
    </row>
    <row r="5" spans="1:19" x14ac:dyDescent="0.25">
      <c r="A5" t="s">
        <v>19</v>
      </c>
      <c r="B5" t="s">
        <v>16</v>
      </c>
      <c r="C5">
        <v>134.72</v>
      </c>
      <c r="D5">
        <v>126.07</v>
      </c>
      <c r="E5">
        <v>128.41</v>
      </c>
      <c r="F5">
        <v>109.55</v>
      </c>
      <c r="G5">
        <v>133.21</v>
      </c>
      <c r="H5">
        <v>154.53</v>
      </c>
      <c r="I5">
        <v>110.54</v>
      </c>
      <c r="J5">
        <v>128.86000000000001</v>
      </c>
      <c r="K5">
        <v>149.66999999999999</v>
      </c>
      <c r="L5">
        <v>146.77000000000001</v>
      </c>
      <c r="M5">
        <v>120.07</v>
      </c>
      <c r="N5">
        <v>149.57</v>
      </c>
      <c r="O5">
        <v>157.85</v>
      </c>
      <c r="Q5" s="2">
        <f t="shared" si="0"/>
        <v>134.60153846153844</v>
      </c>
      <c r="R5" s="2">
        <f t="shared" si="1"/>
        <v>134.76545454545453</v>
      </c>
      <c r="S5" s="1">
        <f t="shared" si="2"/>
        <v>-0.16391608391609225</v>
      </c>
    </row>
    <row r="6" spans="1:19" x14ac:dyDescent="0.25">
      <c r="A6" t="s">
        <v>20</v>
      </c>
      <c r="B6" t="s">
        <v>16</v>
      </c>
      <c r="C6">
        <v>123.92</v>
      </c>
      <c r="D6">
        <v>146.88999999999999</v>
      </c>
      <c r="E6">
        <v>124.57</v>
      </c>
      <c r="F6">
        <v>141.79</v>
      </c>
      <c r="G6">
        <v>164.04</v>
      </c>
      <c r="H6">
        <v>120.47</v>
      </c>
      <c r="I6">
        <v>120.52</v>
      </c>
      <c r="J6">
        <v>113.44</v>
      </c>
      <c r="K6">
        <v>157.36000000000001</v>
      </c>
      <c r="L6">
        <v>149.07</v>
      </c>
      <c r="M6">
        <v>134.57</v>
      </c>
      <c r="N6">
        <v>165.25</v>
      </c>
      <c r="O6">
        <v>123.69</v>
      </c>
      <c r="Q6" s="2">
        <f t="shared" si="0"/>
        <v>137.35230769230768</v>
      </c>
      <c r="R6" s="2">
        <f t="shared" si="1"/>
        <v>136.98999999999998</v>
      </c>
      <c r="S6" s="1">
        <f t="shared" si="2"/>
        <v>0.36230769230769511</v>
      </c>
    </row>
    <row r="7" spans="1:19" x14ac:dyDescent="0.25">
      <c r="A7" t="s">
        <v>21</v>
      </c>
      <c r="B7" t="s">
        <v>16</v>
      </c>
      <c r="C7">
        <v>156.53</v>
      </c>
      <c r="D7">
        <v>144.87</v>
      </c>
      <c r="E7">
        <v>143.09</v>
      </c>
      <c r="F7">
        <v>112.97</v>
      </c>
      <c r="G7">
        <v>103.19</v>
      </c>
      <c r="H7">
        <v>145.74</v>
      </c>
      <c r="I7">
        <v>177.77</v>
      </c>
      <c r="J7">
        <v>141.35</v>
      </c>
      <c r="K7">
        <v>199.23</v>
      </c>
      <c r="L7">
        <v>101.36</v>
      </c>
      <c r="M7">
        <v>163.16</v>
      </c>
      <c r="N7">
        <v>186.12</v>
      </c>
      <c r="O7">
        <v>163.65</v>
      </c>
      <c r="Q7" s="2">
        <f t="shared" si="0"/>
        <v>149.15615384615387</v>
      </c>
      <c r="R7" s="2">
        <f t="shared" si="1"/>
        <v>148.94909090909093</v>
      </c>
      <c r="S7" s="1">
        <f t="shared" si="2"/>
        <v>0.20706293706294332</v>
      </c>
    </row>
    <row r="8" spans="1:19" x14ac:dyDescent="0.25">
      <c r="A8" t="s">
        <v>22</v>
      </c>
      <c r="B8" t="s">
        <v>16</v>
      </c>
      <c r="C8">
        <v>131.65</v>
      </c>
      <c r="D8">
        <v>144.43</v>
      </c>
      <c r="E8">
        <v>129.09</v>
      </c>
      <c r="F8">
        <v>189.2</v>
      </c>
      <c r="G8">
        <v>141.75</v>
      </c>
      <c r="H8">
        <v>92.28</v>
      </c>
      <c r="I8">
        <v>150.76</v>
      </c>
      <c r="J8">
        <v>143.19</v>
      </c>
      <c r="K8">
        <v>115.74</v>
      </c>
      <c r="L8">
        <v>135.57</v>
      </c>
      <c r="M8">
        <v>128.51</v>
      </c>
      <c r="N8">
        <v>136.6</v>
      </c>
      <c r="O8">
        <v>135.38999999999999</v>
      </c>
      <c r="Q8" s="2">
        <f t="shared" si="0"/>
        <v>136.47384615384615</v>
      </c>
      <c r="R8" s="2">
        <f t="shared" si="1"/>
        <v>135.69818181818181</v>
      </c>
      <c r="S8" s="1">
        <f t="shared" si="2"/>
        <v>0.77566433566434512</v>
      </c>
    </row>
    <row r="9" spans="1:19" x14ac:dyDescent="0.25">
      <c r="A9" t="s">
        <v>23</v>
      </c>
      <c r="B9" t="s">
        <v>16</v>
      </c>
      <c r="C9">
        <v>147.29</v>
      </c>
      <c r="D9">
        <v>148.21</v>
      </c>
      <c r="E9">
        <v>108.44</v>
      </c>
      <c r="F9">
        <v>191.6</v>
      </c>
      <c r="G9">
        <v>116.03</v>
      </c>
      <c r="H9">
        <v>166.34</v>
      </c>
      <c r="I9">
        <v>138.5</v>
      </c>
      <c r="J9">
        <v>146.41</v>
      </c>
      <c r="K9">
        <v>105.45</v>
      </c>
      <c r="L9">
        <v>150.94</v>
      </c>
      <c r="M9">
        <v>110.2</v>
      </c>
      <c r="N9">
        <v>110.54</v>
      </c>
      <c r="O9">
        <v>173.68</v>
      </c>
      <c r="Q9" s="2">
        <f t="shared" si="0"/>
        <v>139.51000000000002</v>
      </c>
      <c r="R9" s="2">
        <f t="shared" si="1"/>
        <v>137.87090909090909</v>
      </c>
      <c r="S9" s="1">
        <f t="shared" si="2"/>
        <v>1.6390909090909247</v>
      </c>
    </row>
    <row r="10" spans="1:19" x14ac:dyDescent="0.25">
      <c r="A10" t="s">
        <v>24</v>
      </c>
      <c r="B10" t="s">
        <v>16</v>
      </c>
      <c r="C10">
        <v>183.57</v>
      </c>
      <c r="D10">
        <v>113.32</v>
      </c>
      <c r="E10">
        <v>160.93</v>
      </c>
      <c r="F10">
        <v>162.51</v>
      </c>
      <c r="G10">
        <v>155.22999999999999</v>
      </c>
      <c r="H10">
        <v>146.08000000000001</v>
      </c>
      <c r="I10">
        <v>136.27000000000001</v>
      </c>
      <c r="J10">
        <v>181.76</v>
      </c>
      <c r="K10">
        <v>132.05000000000001</v>
      </c>
      <c r="L10">
        <v>164.65</v>
      </c>
      <c r="M10">
        <v>141.38</v>
      </c>
      <c r="N10">
        <v>125.56</v>
      </c>
      <c r="O10">
        <v>146.12</v>
      </c>
      <c r="Q10" s="2">
        <f t="shared" si="0"/>
        <v>149.95615384615382</v>
      </c>
      <c r="R10" s="2">
        <f t="shared" si="1"/>
        <v>150.23090909090908</v>
      </c>
      <c r="S10" s="1">
        <f t="shared" si="2"/>
        <v>-0.27475524475525503</v>
      </c>
    </row>
    <row r="11" spans="1:19" x14ac:dyDescent="0.25">
      <c r="A11" t="s">
        <v>25</v>
      </c>
      <c r="B11" t="s">
        <v>16</v>
      </c>
      <c r="C11">
        <v>167.47</v>
      </c>
      <c r="D11">
        <v>163.93</v>
      </c>
      <c r="E11">
        <v>166.65</v>
      </c>
      <c r="F11">
        <v>121.35</v>
      </c>
      <c r="G11">
        <v>146.09</v>
      </c>
      <c r="H11">
        <v>159</v>
      </c>
      <c r="I11">
        <v>149.04</v>
      </c>
      <c r="J11">
        <v>129.54</v>
      </c>
      <c r="K11">
        <v>134.66</v>
      </c>
      <c r="L11">
        <v>146.29</v>
      </c>
      <c r="M11">
        <v>165.2</v>
      </c>
      <c r="N11">
        <v>190.14</v>
      </c>
      <c r="O11">
        <v>164</v>
      </c>
      <c r="Q11" s="2">
        <f t="shared" si="0"/>
        <v>154.10461538461539</v>
      </c>
      <c r="R11" s="2">
        <f t="shared" si="1"/>
        <v>153.80636363636367</v>
      </c>
      <c r="S11" s="1">
        <f t="shared" si="2"/>
        <v>0.2982517482517153</v>
      </c>
    </row>
    <row r="12" spans="1:19" x14ac:dyDescent="0.25">
      <c r="A12" t="s">
        <v>26</v>
      </c>
      <c r="B12" t="s">
        <v>16</v>
      </c>
      <c r="C12">
        <v>127.68</v>
      </c>
      <c r="D12">
        <v>115.74</v>
      </c>
      <c r="E12">
        <v>137.88</v>
      </c>
      <c r="F12">
        <v>129.33000000000001</v>
      </c>
      <c r="G12">
        <v>111.99</v>
      </c>
      <c r="H12">
        <v>124.9</v>
      </c>
      <c r="I12">
        <v>114.49</v>
      </c>
      <c r="J12">
        <v>110.53</v>
      </c>
      <c r="K12">
        <v>167.61</v>
      </c>
      <c r="L12">
        <v>172.5</v>
      </c>
      <c r="M12">
        <v>162.59</v>
      </c>
      <c r="N12">
        <v>117.68</v>
      </c>
      <c r="O12">
        <v>131.51</v>
      </c>
      <c r="Q12" s="2">
        <f t="shared" si="0"/>
        <v>132.64846153846153</v>
      </c>
      <c r="R12" s="2">
        <f t="shared" si="1"/>
        <v>131.03636363636363</v>
      </c>
      <c r="S12" s="1">
        <f t="shared" si="2"/>
        <v>1.6120979020979007</v>
      </c>
    </row>
    <row r="13" spans="1:19" x14ac:dyDescent="0.25">
      <c r="A13" t="s">
        <v>27</v>
      </c>
      <c r="B13" t="s">
        <v>16</v>
      </c>
      <c r="C13">
        <v>125.1</v>
      </c>
      <c r="D13">
        <v>141.01</v>
      </c>
      <c r="E13">
        <v>111.92</v>
      </c>
      <c r="F13">
        <v>123.31</v>
      </c>
      <c r="G13">
        <v>147.07</v>
      </c>
      <c r="H13">
        <v>154.03</v>
      </c>
      <c r="I13">
        <v>153.44999999999999</v>
      </c>
      <c r="J13">
        <v>138.6</v>
      </c>
      <c r="K13">
        <v>153.71</v>
      </c>
      <c r="L13">
        <v>126.14</v>
      </c>
      <c r="M13">
        <v>162.53</v>
      </c>
      <c r="N13">
        <v>189.07</v>
      </c>
      <c r="O13">
        <v>112.76</v>
      </c>
      <c r="Q13" s="2">
        <f t="shared" si="0"/>
        <v>141.43846153846155</v>
      </c>
      <c r="R13" s="2">
        <f t="shared" si="1"/>
        <v>139.79181818181817</v>
      </c>
      <c r="S13" s="1">
        <f t="shared" si="2"/>
        <v>1.6466433566433807</v>
      </c>
    </row>
    <row r="14" spans="1:19" x14ac:dyDescent="0.25">
      <c r="A14" t="s">
        <v>28</v>
      </c>
      <c r="B14" t="s">
        <v>16</v>
      </c>
      <c r="C14">
        <v>144.41</v>
      </c>
      <c r="D14">
        <v>159.38999999999999</v>
      </c>
      <c r="E14">
        <v>156.34</v>
      </c>
      <c r="F14">
        <v>120.32</v>
      </c>
      <c r="G14">
        <v>113.95</v>
      </c>
      <c r="H14">
        <v>120.28</v>
      </c>
      <c r="I14">
        <v>134.16</v>
      </c>
      <c r="J14">
        <v>183.61</v>
      </c>
      <c r="K14">
        <v>143.88999999999999</v>
      </c>
      <c r="L14">
        <v>150.32</v>
      </c>
      <c r="M14">
        <v>146.16999999999999</v>
      </c>
      <c r="N14">
        <v>148.57</v>
      </c>
      <c r="O14">
        <v>179.79</v>
      </c>
      <c r="Q14" s="2">
        <f t="shared" si="0"/>
        <v>146.24615384615385</v>
      </c>
      <c r="R14" s="2">
        <f t="shared" si="1"/>
        <v>145.78545454545451</v>
      </c>
      <c r="S14" s="1">
        <f t="shared" si="2"/>
        <v>0.46069930069933207</v>
      </c>
    </row>
    <row r="15" spans="1:19" x14ac:dyDescent="0.25">
      <c r="A15" t="s">
        <v>29</v>
      </c>
      <c r="B15" t="s">
        <v>16</v>
      </c>
      <c r="C15">
        <v>167.25</v>
      </c>
      <c r="D15">
        <v>132.88</v>
      </c>
      <c r="E15">
        <v>100.05</v>
      </c>
      <c r="F15">
        <v>117.62</v>
      </c>
      <c r="G15">
        <v>150.68</v>
      </c>
      <c r="H15">
        <v>136.66</v>
      </c>
      <c r="I15">
        <v>198.87</v>
      </c>
      <c r="J15">
        <v>147.47</v>
      </c>
      <c r="K15">
        <v>125.9</v>
      </c>
      <c r="L15">
        <v>134.97999999999999</v>
      </c>
      <c r="M15">
        <v>95.9</v>
      </c>
      <c r="N15">
        <v>159.01</v>
      </c>
      <c r="O15">
        <v>141.76</v>
      </c>
      <c r="Q15" s="2">
        <f t="shared" si="0"/>
        <v>139.15615384615387</v>
      </c>
      <c r="R15" s="2">
        <f t="shared" si="1"/>
        <v>137.66000000000003</v>
      </c>
      <c r="S15" s="1">
        <f t="shared" si="2"/>
        <v>1.4961538461538453</v>
      </c>
    </row>
    <row r="17" spans="1:15" x14ac:dyDescent="0.25">
      <c r="A17" t="s">
        <v>15</v>
      </c>
      <c r="C17">
        <f>SUMPRODUCT(C2:O2,$C$32:$O$32)/SUM($C$32:$O$32)</f>
        <v>126.43199999999999</v>
      </c>
      <c r="D17">
        <f>_xlfn.STDEV.S(K2:O2)</f>
        <v>9.420369950272649</v>
      </c>
      <c r="F17">
        <v>1</v>
      </c>
      <c r="G17">
        <f>LARGE($C$17:$C$30,F17)</f>
        <v>162.70400000000001</v>
      </c>
      <c r="H17" t="str">
        <f>INDEX($A$17:$A$30,MATCH(G17,$C$17:$C$30,0),1)</f>
        <v>Hweedo</v>
      </c>
      <c r="I17">
        <f>VLOOKUP(H17,$A$17:$D$30,4,FALSE)</f>
        <v>37.572087112642642</v>
      </c>
    </row>
    <row r="18" spans="1:15" x14ac:dyDescent="0.25">
      <c r="A18" t="s">
        <v>17</v>
      </c>
      <c r="C18">
        <f>SUMPRODUCT(C3:O3,$C$32:$O$32)/SUM($C$32:$O$32)</f>
        <v>139.04</v>
      </c>
      <c r="D18">
        <f t="shared" ref="D18:D30" si="3">_xlfn.STDEV.S(K3:O3)</f>
        <v>17.622106854743727</v>
      </c>
      <c r="F18">
        <v>2</v>
      </c>
      <c r="G18">
        <f t="shared" ref="G18:G30" si="4">LARGE($C$17:$C$30,F18)</f>
        <v>160.05799999999999</v>
      </c>
      <c r="H18" t="str">
        <f t="shared" ref="H18:H30" si="5">INDEX($A$17:$A$30,MATCH(G18,$C$17:$C$30,0),1)</f>
        <v>Schmop</v>
      </c>
      <c r="I18">
        <f t="shared" ref="I18:I30" si="6">VLOOKUP(H18,$A$17:$D$30,4,FALSE)</f>
        <v>21.104042740669378</v>
      </c>
    </row>
    <row r="19" spans="1:15" x14ac:dyDescent="0.25">
      <c r="A19" t="s">
        <v>18</v>
      </c>
      <c r="C19">
        <f>SUMPRODUCT(C4:O4,$C$32:$O$32)/SUM($C$32:$O$32)</f>
        <v>128.99200000000002</v>
      </c>
      <c r="D19">
        <f t="shared" si="3"/>
        <v>24.716715396670264</v>
      </c>
      <c r="F19">
        <v>3</v>
      </c>
      <c r="G19">
        <f t="shared" si="4"/>
        <v>153.74799999999999</v>
      </c>
      <c r="H19" t="str">
        <f t="shared" si="5"/>
        <v>The Dukes of Schneid</v>
      </c>
      <c r="I19">
        <f t="shared" si="6"/>
        <v>14.759360419747193</v>
      </c>
    </row>
    <row r="20" spans="1:15" x14ac:dyDescent="0.25">
      <c r="A20" t="s">
        <v>19</v>
      </c>
      <c r="C20">
        <f>SUMPRODUCT(C5:O5,$C$32:$O$32)/SUM($C$32:$O$32)</f>
        <v>144.786</v>
      </c>
      <c r="D20">
        <f t="shared" si="3"/>
        <v>14.424156127829455</v>
      </c>
      <c r="F20">
        <v>4</v>
      </c>
      <c r="G20">
        <f t="shared" si="4"/>
        <v>150.37800000000001</v>
      </c>
      <c r="H20" t="str">
        <f t="shared" si="5"/>
        <v>Spartans</v>
      </c>
      <c r="I20">
        <f t="shared" si="6"/>
        <v>24.293097167714023</v>
      </c>
    </row>
    <row r="21" spans="1:15" x14ac:dyDescent="0.25">
      <c r="A21" t="s">
        <v>20</v>
      </c>
      <c r="C21">
        <f>SUMPRODUCT(C6:O6,$C$32:$O$32)/SUM($C$32:$O$32)</f>
        <v>145.988</v>
      </c>
      <c r="D21">
        <f t="shared" si="3"/>
        <v>16.862808781457343</v>
      </c>
      <c r="F21">
        <v>5</v>
      </c>
      <c r="G21">
        <f t="shared" si="4"/>
        <v>148.84200000000001</v>
      </c>
      <c r="H21" t="str">
        <f t="shared" si="5"/>
        <v>The Bugs of June</v>
      </c>
      <c r="I21">
        <f t="shared" si="6"/>
        <v>30.193717392861654</v>
      </c>
    </row>
    <row r="22" spans="1:15" x14ac:dyDescent="0.25">
      <c r="A22" t="s">
        <v>21</v>
      </c>
      <c r="C22">
        <f>SUMPRODUCT(C7:O7,$C$32:$O$32)/SUM($C$32:$O$32)</f>
        <v>162.70400000000001</v>
      </c>
      <c r="D22">
        <f t="shared" si="3"/>
        <v>37.572087112642642</v>
      </c>
      <c r="F22">
        <v>6</v>
      </c>
      <c r="G22">
        <f t="shared" si="4"/>
        <v>145.988</v>
      </c>
      <c r="H22" t="str">
        <f t="shared" si="5"/>
        <v>Graybo</v>
      </c>
      <c r="I22">
        <f t="shared" si="6"/>
        <v>16.862808781457343</v>
      </c>
    </row>
    <row r="23" spans="1:15" x14ac:dyDescent="0.25">
      <c r="A23" t="s">
        <v>22</v>
      </c>
      <c r="C23">
        <f>SUMPRODUCT(C8:O8,$C$32:$O$32)/SUM($C$32:$O$32)</f>
        <v>130.36199999999999</v>
      </c>
      <c r="D23">
        <f t="shared" si="3"/>
        <v>8.7827882816335716</v>
      </c>
      <c r="F23">
        <v>7</v>
      </c>
      <c r="G23">
        <f t="shared" si="4"/>
        <v>144.786</v>
      </c>
      <c r="H23" t="str">
        <f t="shared" si="5"/>
        <v>Drinking &amp; Sex</v>
      </c>
      <c r="I23">
        <f t="shared" si="6"/>
        <v>14.424156127829455</v>
      </c>
    </row>
    <row r="24" spans="1:15" x14ac:dyDescent="0.25">
      <c r="A24" t="s">
        <v>23</v>
      </c>
      <c r="C24">
        <f>SUMPRODUCT(C9:O9,$C$32:$O$32)/SUM($C$32:$O$32)</f>
        <v>130.16199999999998</v>
      </c>
      <c r="D24">
        <f t="shared" si="3"/>
        <v>30.494790046826072</v>
      </c>
      <c r="F24">
        <v>8</v>
      </c>
      <c r="G24">
        <f t="shared" si="4"/>
        <v>141.95200000000003</v>
      </c>
      <c r="H24" t="str">
        <f t="shared" si="5"/>
        <v>rem dogz</v>
      </c>
      <c r="I24">
        <f t="shared" si="6"/>
        <v>14.997048709662844</v>
      </c>
    </row>
    <row r="25" spans="1:15" x14ac:dyDescent="0.25">
      <c r="A25" t="s">
        <v>24</v>
      </c>
      <c r="C25">
        <f>SUMPRODUCT(C10:O10,$C$32:$O$32)/SUM($C$32:$O$32)</f>
        <v>141.95200000000003</v>
      </c>
      <c r="D25">
        <f t="shared" si="3"/>
        <v>14.997048709662844</v>
      </c>
      <c r="F25">
        <v>9</v>
      </c>
      <c r="G25">
        <f t="shared" si="4"/>
        <v>139.04</v>
      </c>
      <c r="H25" t="str">
        <f t="shared" si="5"/>
        <v>Big Hog</v>
      </c>
      <c r="I25">
        <f t="shared" si="6"/>
        <v>17.622106854743727</v>
      </c>
    </row>
    <row r="26" spans="1:15" x14ac:dyDescent="0.25">
      <c r="A26" t="s">
        <v>25</v>
      </c>
      <c r="C26">
        <f>SUMPRODUCT(C11:O11,$C$32:$O$32)/SUM($C$32:$O$32)</f>
        <v>160.05799999999999</v>
      </c>
      <c r="D26">
        <f t="shared" si="3"/>
        <v>21.104042740669378</v>
      </c>
      <c r="F26">
        <v>10</v>
      </c>
      <c r="G26">
        <f t="shared" si="4"/>
        <v>131.51</v>
      </c>
      <c r="H26" t="str">
        <f t="shared" si="5"/>
        <v>tmacastar</v>
      </c>
      <c r="I26">
        <f t="shared" si="6"/>
        <v>23.307174860973586</v>
      </c>
    </row>
    <row r="27" spans="1:15" x14ac:dyDescent="0.25">
      <c r="A27" t="s">
        <v>26</v>
      </c>
      <c r="C27">
        <f>SUMPRODUCT(C12:O12,$C$32:$O$32)/SUM($C$32:$O$32)</f>
        <v>150.37800000000001</v>
      </c>
      <c r="D27">
        <f t="shared" si="3"/>
        <v>24.293097167714023</v>
      </c>
      <c r="F27">
        <v>11</v>
      </c>
      <c r="G27">
        <f t="shared" si="4"/>
        <v>130.36199999999999</v>
      </c>
      <c r="H27" t="str">
        <f t="shared" si="5"/>
        <v>Meek and Mills</v>
      </c>
      <c r="I27">
        <f t="shared" si="6"/>
        <v>8.7827882816335716</v>
      </c>
    </row>
    <row r="28" spans="1:15" x14ac:dyDescent="0.25">
      <c r="A28" t="s">
        <v>27</v>
      </c>
      <c r="C28">
        <f>SUMPRODUCT(C13:O13,$C$32:$O$32)/SUM($C$32:$O$32)</f>
        <v>148.84200000000001</v>
      </c>
      <c r="D28">
        <f t="shared" si="3"/>
        <v>30.193717392861654</v>
      </c>
      <c r="F28">
        <v>12</v>
      </c>
      <c r="G28">
        <f t="shared" si="4"/>
        <v>130.16199999999998</v>
      </c>
      <c r="H28" t="str">
        <f t="shared" si="5"/>
        <v>PHatty's</v>
      </c>
      <c r="I28">
        <f t="shared" si="6"/>
        <v>30.494790046826072</v>
      </c>
    </row>
    <row r="29" spans="1:15" x14ac:dyDescent="0.25">
      <c r="A29" t="s">
        <v>28</v>
      </c>
      <c r="C29">
        <f>SUMPRODUCT(C14:O14,$C$32:$O$32)/SUM($C$32:$O$32)</f>
        <v>153.74799999999999</v>
      </c>
      <c r="D29">
        <f t="shared" si="3"/>
        <v>14.759360419747193</v>
      </c>
      <c r="F29">
        <v>13</v>
      </c>
      <c r="G29">
        <f t="shared" si="4"/>
        <v>128.99200000000002</v>
      </c>
      <c r="H29" t="str">
        <f t="shared" si="5"/>
        <v>craigbear</v>
      </c>
      <c r="I29">
        <f t="shared" si="6"/>
        <v>24.716715396670264</v>
      </c>
    </row>
    <row r="30" spans="1:15" x14ac:dyDescent="0.25">
      <c r="A30" t="s">
        <v>29</v>
      </c>
      <c r="C30">
        <f>SUMPRODUCT(C15:O15,$C$32:$O$32)/SUM($C$32:$O$32)</f>
        <v>131.51</v>
      </c>
      <c r="D30">
        <f t="shared" si="3"/>
        <v>23.307174860973586</v>
      </c>
      <c r="F30">
        <v>14</v>
      </c>
      <c r="G30">
        <f t="shared" si="4"/>
        <v>126.43199999999999</v>
      </c>
      <c r="H30" t="str">
        <f t="shared" si="5"/>
        <v>Beep Boop Beep</v>
      </c>
      <c r="I30">
        <f t="shared" si="6"/>
        <v>9.420369950272649</v>
      </c>
    </row>
    <row r="32" spans="1:15" x14ac:dyDescent="0.25"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</row>
    <row r="35" spans="7:13" x14ac:dyDescent="0.25">
      <c r="H35" t="s">
        <v>33</v>
      </c>
      <c r="I35" t="s">
        <v>34</v>
      </c>
      <c r="J35" t="s">
        <v>35</v>
      </c>
      <c r="K35" t="s">
        <v>36</v>
      </c>
      <c r="L35" t="s">
        <v>37</v>
      </c>
      <c r="M35" t="s">
        <v>42</v>
      </c>
    </row>
    <row r="36" spans="7:13" x14ac:dyDescent="0.25">
      <c r="G36" t="s">
        <v>38</v>
      </c>
      <c r="H36">
        <v>12</v>
      </c>
      <c r="I36">
        <v>35</v>
      </c>
      <c r="J36">
        <v>80</v>
      </c>
      <c r="K36">
        <v>7</v>
      </c>
      <c r="L36">
        <v>50</v>
      </c>
    </row>
    <row r="37" spans="7:13" x14ac:dyDescent="0.25">
      <c r="G37" t="s">
        <v>39</v>
      </c>
      <c r="H37">
        <v>4</v>
      </c>
      <c r="I37">
        <v>5</v>
      </c>
      <c r="J37">
        <v>2</v>
      </c>
      <c r="K37">
        <v>10</v>
      </c>
      <c r="L37">
        <v>16</v>
      </c>
    </row>
    <row r="38" spans="7:13" x14ac:dyDescent="0.25">
      <c r="G38" t="s">
        <v>40</v>
      </c>
      <c r="H38">
        <v>4</v>
      </c>
      <c r="I38">
        <v>2</v>
      </c>
      <c r="J38">
        <v>2</v>
      </c>
      <c r="K38">
        <v>1</v>
      </c>
      <c r="L38">
        <v>16</v>
      </c>
    </row>
    <row r="39" spans="7:13" x14ac:dyDescent="0.25">
      <c r="G39" t="s">
        <v>41</v>
      </c>
      <c r="H39" s="3">
        <f>(H37/H38)*H36</f>
        <v>12</v>
      </c>
      <c r="I39">
        <f t="shared" ref="I39:L39" si="7">(I37/I38)*I36</f>
        <v>87.5</v>
      </c>
      <c r="J39" s="3">
        <f t="shared" si="7"/>
        <v>80</v>
      </c>
      <c r="K39">
        <f t="shared" si="7"/>
        <v>70</v>
      </c>
      <c r="L39" s="3">
        <f t="shared" si="7"/>
        <v>50</v>
      </c>
      <c r="M39" s="3"/>
    </row>
    <row r="40" spans="7:13" x14ac:dyDescent="0.25">
      <c r="H40">
        <f>H39/H37</f>
        <v>3</v>
      </c>
      <c r="I40">
        <f t="shared" ref="I40:L40" si="8">I39/I37</f>
        <v>17.5</v>
      </c>
      <c r="J40">
        <f t="shared" si="8"/>
        <v>40</v>
      </c>
      <c r="K40">
        <f t="shared" si="8"/>
        <v>7</v>
      </c>
      <c r="L40">
        <f t="shared" si="8"/>
        <v>3.125</v>
      </c>
    </row>
  </sheetData>
  <conditionalFormatting sqref="Q2:Q15">
    <cfRule type="colorScale" priority="2">
      <colorScale>
        <cfvo type="min"/>
        <cfvo type="max"/>
        <color rgb="FFFCFCFF"/>
        <color rgb="FFF8696B"/>
      </colorScale>
    </cfRule>
  </conditionalFormatting>
  <conditionalFormatting sqref="R2:R1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results_withweights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Schneiderman</cp:lastModifiedBy>
  <dcterms:created xsi:type="dcterms:W3CDTF">2016-12-06T22:19:13Z</dcterms:created>
  <dcterms:modified xsi:type="dcterms:W3CDTF">2016-12-08T01:25:59Z</dcterms:modified>
</cp:coreProperties>
</file>