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rsteine/Downloads/"/>
    </mc:Choice>
  </mc:AlternateContent>
  <xr:revisionPtr revIDLastSave="0" documentId="13_ncr:1_{12F095C1-D201-4546-A08B-9F0234FCF185}" xr6:coauthVersionLast="47" xr6:coauthVersionMax="47" xr10:uidLastSave="{00000000-0000-0000-0000-000000000000}"/>
  <bookViews>
    <workbookView xWindow="10880" yWindow="7380" windowWidth="23180" windowHeight="20540" firstSheet="2" activeTab="10" xr2:uid="{00000000-000D-0000-FFFF-FFFF00000000}"/>
  </bookViews>
  <sheets>
    <sheet name="Cloud Networking" sheetId="24" r:id="rId1"/>
    <sheet name="Enterprise Routing" sheetId="22" r:id="rId2"/>
    <sheet name="IoT" sheetId="21" r:id="rId3"/>
    <sheet name="Security" sheetId="23" r:id="rId4"/>
    <sheet name="Wireless" sheetId="25" r:id="rId5"/>
    <sheet name="Enterprise Switching" sheetId="27" r:id="rId6"/>
    <sheet name="Collaboration" sheetId="26" r:id="rId7"/>
    <sheet name="Other" sheetId="8" r:id="rId8"/>
    <sheet name="Meraki" sheetId="29" r:id="rId9"/>
    <sheet name="Cloud and Compute" sheetId="16" r:id="rId10"/>
    <sheet name="Service Provider Routing" sheetId="2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29" l="1"/>
  <c r="L24" i="29" s="1"/>
  <c r="J25" i="29"/>
  <c r="L25" i="29"/>
  <c r="J28" i="29"/>
  <c r="L28" i="29" s="1"/>
  <c r="N30" i="29" s="1"/>
  <c r="J29" i="29"/>
  <c r="L29" i="29"/>
  <c r="J32" i="29"/>
  <c r="L32" i="29" s="1"/>
  <c r="N34" i="29" s="1"/>
  <c r="J33" i="29"/>
  <c r="L33" i="29"/>
  <c r="J36" i="29"/>
  <c r="L36" i="29" s="1"/>
  <c r="N38" i="29" s="1"/>
  <c r="J37" i="29"/>
  <c r="L37" i="29"/>
  <c r="J40" i="29"/>
  <c r="L40" i="29" s="1"/>
  <c r="N42" i="29" s="1"/>
  <c r="J41" i="29"/>
  <c r="L41" i="29"/>
  <c r="J44" i="29"/>
  <c r="L44" i="29" s="1"/>
  <c r="N46" i="29" s="1"/>
  <c r="J45" i="29"/>
  <c r="L45" i="29"/>
  <c r="J24" i="28"/>
  <c r="L24" i="28" s="1"/>
  <c r="J25" i="28"/>
  <c r="L25" i="28" s="1"/>
  <c r="J26" i="28"/>
  <c r="L26" i="28" s="1"/>
  <c r="J27" i="28"/>
  <c r="L27" i="28" s="1"/>
  <c r="J28" i="28"/>
  <c r="L28" i="28" s="1"/>
  <c r="J29" i="28"/>
  <c r="L29" i="28" s="1"/>
  <c r="J30" i="28"/>
  <c r="L30" i="28" s="1"/>
  <c r="J31" i="28"/>
  <c r="L31" i="28" s="1"/>
  <c r="J32" i="28"/>
  <c r="L32" i="28" s="1"/>
  <c r="J33" i="28"/>
  <c r="L33" i="28" s="1"/>
  <c r="J34" i="28"/>
  <c r="L34" i="28" s="1"/>
  <c r="J35" i="28"/>
  <c r="L35" i="28" s="1"/>
  <c r="J36" i="28"/>
  <c r="L36" i="28" s="1"/>
  <c r="J37" i="28"/>
  <c r="L37" i="28" s="1"/>
  <c r="J38" i="28"/>
  <c r="L38" i="28" s="1"/>
  <c r="J39" i="28"/>
  <c r="L39" i="28" s="1"/>
  <c r="J40" i="28"/>
  <c r="L40" i="28" s="1"/>
  <c r="J46" i="28"/>
  <c r="L46" i="28" s="1"/>
  <c r="J47" i="28"/>
  <c r="L47" i="28" s="1"/>
  <c r="J48" i="28"/>
  <c r="L48" i="28" s="1"/>
  <c r="J49" i="28"/>
  <c r="L49" i="28" s="1"/>
  <c r="J50" i="28"/>
  <c r="L50" i="28" s="1"/>
  <c r="J51" i="28"/>
  <c r="L51" i="28" s="1"/>
  <c r="J52" i="28"/>
  <c r="L52" i="28" s="1"/>
  <c r="J53" i="28"/>
  <c r="L53" i="28" s="1"/>
  <c r="J54" i="28"/>
  <c r="L54" i="28" s="1"/>
  <c r="J55" i="28"/>
  <c r="L55" i="28" s="1"/>
  <c r="J56" i="28"/>
  <c r="L56" i="28" s="1"/>
  <c r="J57" i="28"/>
  <c r="L57" i="28" s="1"/>
  <c r="J58" i="28"/>
  <c r="L58" i="28" s="1"/>
  <c r="J59" i="28"/>
  <c r="L59" i="28" s="1"/>
  <c r="J60" i="28"/>
  <c r="L60" i="28" s="1"/>
  <c r="J61" i="28"/>
  <c r="L61" i="28" s="1"/>
  <c r="J62" i="28"/>
  <c r="L62" i="28" s="1"/>
  <c r="J63" i="28"/>
  <c r="L63" i="28" s="1"/>
  <c r="J64" i="28"/>
  <c r="L64" i="28" s="1"/>
  <c r="J65" i="28"/>
  <c r="L65" i="28" s="1"/>
  <c r="J66" i="28"/>
  <c r="L66" i="28" s="1"/>
  <c r="J67" i="28"/>
  <c r="L67" i="28" s="1"/>
  <c r="J73" i="28"/>
  <c r="L73" i="28" s="1"/>
  <c r="J74" i="28"/>
  <c r="L74" i="28" s="1"/>
  <c r="J75" i="28"/>
  <c r="L75" i="28" s="1"/>
  <c r="J76" i="28"/>
  <c r="L76" i="28" s="1"/>
  <c r="J77" i="28"/>
  <c r="L77" i="28" s="1"/>
  <c r="J78" i="28"/>
  <c r="L78" i="28" s="1"/>
  <c r="J79" i="28"/>
  <c r="L79" i="28" s="1"/>
  <c r="J80" i="28"/>
  <c r="L80" i="28" s="1"/>
  <c r="J81" i="28"/>
  <c r="L81" i="28" s="1"/>
  <c r="J24" i="27"/>
  <c r="L24" i="27" s="1"/>
  <c r="J25" i="27"/>
  <c r="L25" i="27" s="1"/>
  <c r="J26" i="27"/>
  <c r="L26" i="27" s="1"/>
  <c r="J27" i="27"/>
  <c r="L27" i="27" s="1"/>
  <c r="J28" i="27"/>
  <c r="L28" i="27" s="1"/>
  <c r="J29" i="27"/>
  <c r="L29" i="27" s="1"/>
  <c r="J30" i="27"/>
  <c r="L30" i="27" s="1"/>
  <c r="J31" i="27"/>
  <c r="L31" i="27" s="1"/>
  <c r="J32" i="27"/>
  <c r="L32" i="27"/>
  <c r="J33" i="27"/>
  <c r="L33" i="27" s="1"/>
  <c r="J34" i="27"/>
  <c r="L34" i="27" s="1"/>
  <c r="J35" i="27"/>
  <c r="L35" i="27" s="1"/>
  <c r="J36" i="27"/>
  <c r="L36" i="27" s="1"/>
  <c r="J37" i="27"/>
  <c r="L37" i="27" s="1"/>
  <c r="J38" i="27"/>
  <c r="L38" i="27" s="1"/>
  <c r="J39" i="27"/>
  <c r="L39" i="27" s="1"/>
  <c r="J40" i="27"/>
  <c r="L40" i="27" s="1"/>
  <c r="J41" i="27"/>
  <c r="L41" i="27" s="1"/>
  <c r="J42" i="27"/>
  <c r="L42" i="27" s="1"/>
  <c r="J43" i="27"/>
  <c r="L43" i="27" s="1"/>
  <c r="J46" i="27"/>
  <c r="L46" i="27" s="1"/>
  <c r="J47" i="27"/>
  <c r="L47" i="27" s="1"/>
  <c r="J48" i="27"/>
  <c r="L48" i="27" s="1"/>
  <c r="J49" i="27"/>
  <c r="L49" i="27" s="1"/>
  <c r="J50" i="27"/>
  <c r="L50" i="27" s="1"/>
  <c r="J51" i="27"/>
  <c r="L51" i="27" s="1"/>
  <c r="J52" i="27"/>
  <c r="L52" i="27" s="1"/>
  <c r="J53" i="27"/>
  <c r="L53" i="27" s="1"/>
  <c r="J54" i="27"/>
  <c r="L54" i="27" s="1"/>
  <c r="J55" i="27"/>
  <c r="L55" i="27" s="1"/>
  <c r="J56" i="27"/>
  <c r="L56" i="27" s="1"/>
  <c r="J57" i="27"/>
  <c r="L57" i="27" s="1"/>
  <c r="J58" i="27"/>
  <c r="L58" i="27" s="1"/>
  <c r="J59" i="27"/>
  <c r="L59" i="27" s="1"/>
  <c r="J60" i="27"/>
  <c r="L60" i="27" s="1"/>
  <c r="J61" i="27"/>
  <c r="L61" i="27" s="1"/>
  <c r="J62" i="27"/>
  <c r="L62" i="27" s="1"/>
  <c r="J63" i="27"/>
  <c r="L63" i="27" s="1"/>
  <c r="J64" i="27"/>
  <c r="L64" i="27" s="1"/>
  <c r="J65" i="27"/>
  <c r="L65" i="27" s="1"/>
  <c r="J68" i="27"/>
  <c r="L68" i="27" s="1"/>
  <c r="J69" i="27"/>
  <c r="L69" i="27" s="1"/>
  <c r="J70" i="27"/>
  <c r="L70" i="27" s="1"/>
  <c r="J71" i="27"/>
  <c r="L71" i="27" s="1"/>
  <c r="J72" i="27"/>
  <c r="L72" i="27" s="1"/>
  <c r="J73" i="27"/>
  <c r="L73" i="27" s="1"/>
  <c r="J74" i="27"/>
  <c r="L74" i="27" s="1"/>
  <c r="J75" i="27"/>
  <c r="L75" i="27" s="1"/>
  <c r="J76" i="27"/>
  <c r="L76" i="27" s="1"/>
  <c r="J79" i="27"/>
  <c r="L79" i="27" s="1"/>
  <c r="J80" i="27"/>
  <c r="L80" i="27" s="1"/>
  <c r="J81" i="27"/>
  <c r="L81" i="27" s="1"/>
  <c r="J82" i="27"/>
  <c r="L82" i="27" s="1"/>
  <c r="J83" i="27"/>
  <c r="L83" i="27" s="1"/>
  <c r="J84" i="27"/>
  <c r="L84" i="27" s="1"/>
  <c r="J85" i="27"/>
  <c r="L85" i="27" s="1"/>
  <c r="J86" i="27"/>
  <c r="L86" i="27" s="1"/>
  <c r="J87" i="27"/>
  <c r="L87" i="27" s="1"/>
  <c r="J88" i="27"/>
  <c r="L88" i="27" s="1"/>
  <c r="J89" i="27"/>
  <c r="L89" i="27" s="1"/>
  <c r="J90" i="27"/>
  <c r="L90" i="27" s="1"/>
  <c r="J91" i="27"/>
  <c r="L91" i="27" s="1"/>
  <c r="J92" i="27"/>
  <c r="L92" i="27" s="1"/>
  <c r="J93" i="27"/>
  <c r="L93" i="27" s="1"/>
  <c r="J94" i="27"/>
  <c r="L94" i="27" s="1"/>
  <c r="J95" i="27"/>
  <c r="L95" i="27" s="1"/>
  <c r="J96" i="27"/>
  <c r="L96" i="27" s="1"/>
  <c r="J97" i="27"/>
  <c r="L97" i="27" s="1"/>
  <c r="J98" i="27"/>
  <c r="L98" i="27" s="1"/>
  <c r="J99" i="27"/>
  <c r="L99" i="27" s="1"/>
  <c r="J100" i="27"/>
  <c r="L100" i="27" s="1"/>
  <c r="J101" i="27"/>
  <c r="L101" i="27" s="1"/>
  <c r="J104" i="27"/>
  <c r="L104" i="27" s="1"/>
  <c r="J105" i="27"/>
  <c r="L105" i="27" s="1"/>
  <c r="J106" i="27"/>
  <c r="L106" i="27" s="1"/>
  <c r="J107" i="27"/>
  <c r="L107" i="27" s="1"/>
  <c r="J108" i="27"/>
  <c r="L108" i="27" s="1"/>
  <c r="J109" i="27"/>
  <c r="L109" i="27" s="1"/>
  <c r="J110" i="27"/>
  <c r="L110" i="27" s="1"/>
  <c r="J111" i="27"/>
  <c r="L111" i="27" s="1"/>
  <c r="J112" i="27"/>
  <c r="L112" i="27" s="1"/>
  <c r="J113" i="27"/>
  <c r="L113" i="27" s="1"/>
  <c r="J114" i="27"/>
  <c r="L114" i="27" s="1"/>
  <c r="J115" i="27"/>
  <c r="L115" i="27" s="1"/>
  <c r="J116" i="27"/>
  <c r="L116" i="27" s="1"/>
  <c r="J117" i="27"/>
  <c r="L117" i="27" s="1"/>
  <c r="J118" i="27"/>
  <c r="L118" i="27"/>
  <c r="J119" i="27"/>
  <c r="L119" i="27" s="1"/>
  <c r="J120" i="27"/>
  <c r="L120" i="27" s="1"/>
  <c r="J121" i="27"/>
  <c r="L121" i="27" s="1"/>
  <c r="J122" i="27"/>
  <c r="L122" i="27" s="1"/>
  <c r="J123" i="27"/>
  <c r="L123" i="27" s="1"/>
  <c r="J126" i="27"/>
  <c r="L126" i="27" s="1"/>
  <c r="J127" i="27"/>
  <c r="L127" i="27" s="1"/>
  <c r="J128" i="27"/>
  <c r="L128" i="27"/>
  <c r="J129" i="27"/>
  <c r="L129" i="27" s="1"/>
  <c r="J130" i="27"/>
  <c r="L130" i="27" s="1"/>
  <c r="J131" i="27"/>
  <c r="L131" i="27" s="1"/>
  <c r="J132" i="27"/>
  <c r="L132" i="27"/>
  <c r="J133" i="27"/>
  <c r="L133" i="27" s="1"/>
  <c r="J134" i="27"/>
  <c r="L134" i="27" s="1"/>
  <c r="J135" i="27"/>
  <c r="L135" i="27" s="1"/>
  <c r="J136" i="27"/>
  <c r="L136" i="27" s="1"/>
  <c r="J137" i="27"/>
  <c r="L137" i="27" s="1"/>
  <c r="J138" i="27"/>
  <c r="L138" i="27"/>
  <c r="J139" i="27"/>
  <c r="L139" i="27" s="1"/>
  <c r="J140" i="27"/>
  <c r="L140" i="27" s="1"/>
  <c r="J141" i="27"/>
  <c r="L141" i="27" s="1"/>
  <c r="J142" i="27"/>
  <c r="L142" i="27" s="1"/>
  <c r="J143" i="27"/>
  <c r="L143" i="27" s="1"/>
  <c r="J146" i="27"/>
  <c r="L146" i="27" s="1"/>
  <c r="J147" i="27"/>
  <c r="L147" i="27" s="1"/>
  <c r="J148" i="27"/>
  <c r="L148" i="27" s="1"/>
  <c r="J149" i="27"/>
  <c r="L149" i="27" s="1"/>
  <c r="J150" i="27"/>
  <c r="L150" i="27" s="1"/>
  <c r="J151" i="27"/>
  <c r="L151" i="27" s="1"/>
  <c r="J152" i="27"/>
  <c r="L152" i="27" s="1"/>
  <c r="J153" i="27"/>
  <c r="L153" i="27" s="1"/>
  <c r="J154" i="27"/>
  <c r="L154" i="27" s="1"/>
  <c r="J155" i="27"/>
  <c r="L155" i="27" s="1"/>
  <c r="J156" i="27"/>
  <c r="L156" i="27" s="1"/>
  <c r="J157" i="27"/>
  <c r="L157" i="27" s="1"/>
  <c r="J158" i="27"/>
  <c r="L158" i="27" s="1"/>
  <c r="J159" i="27"/>
  <c r="L159" i="27" s="1"/>
  <c r="J160" i="27"/>
  <c r="L160" i="27" s="1"/>
  <c r="J24" i="26"/>
  <c r="L24" i="26" s="1"/>
  <c r="J25" i="26"/>
  <c r="L25" i="26" s="1"/>
  <c r="J28" i="26"/>
  <c r="L28" i="26" s="1"/>
  <c r="J31" i="26"/>
  <c r="L31" i="26" s="1"/>
  <c r="J32" i="26"/>
  <c r="L32" i="26" s="1"/>
  <c r="J35" i="26"/>
  <c r="L35" i="26" s="1"/>
  <c r="J38" i="26"/>
  <c r="L38" i="26" s="1"/>
  <c r="J39" i="26"/>
  <c r="L39" i="26" s="1"/>
  <c r="J40" i="26"/>
  <c r="L40" i="26" s="1"/>
  <c r="J41" i="26"/>
  <c r="L41" i="26" s="1"/>
  <c r="J42" i="26"/>
  <c r="L42" i="26" s="1"/>
  <c r="J45" i="26"/>
  <c r="L45" i="26" s="1"/>
  <c r="J46" i="26"/>
  <c r="L46" i="26" s="1"/>
  <c r="J47" i="26"/>
  <c r="L47" i="26" s="1"/>
  <c r="J48" i="26"/>
  <c r="L48" i="26" s="1"/>
  <c r="J49" i="26"/>
  <c r="L49" i="26" s="1"/>
  <c r="J50" i="26"/>
  <c r="L50" i="26" s="1"/>
  <c r="J51" i="26"/>
  <c r="L51" i="26" s="1"/>
  <c r="J52" i="26"/>
  <c r="L52" i="26" s="1"/>
  <c r="J55" i="26"/>
  <c r="L55" i="26" s="1"/>
  <c r="J58" i="26"/>
  <c r="L58" i="26" s="1"/>
  <c r="J59" i="26"/>
  <c r="L59" i="26" s="1"/>
  <c r="J62" i="26"/>
  <c r="L62" i="26" s="1"/>
  <c r="J63" i="26"/>
  <c r="L63" i="26" s="1"/>
  <c r="J64" i="26"/>
  <c r="L64" i="26" s="1"/>
  <c r="J65" i="26"/>
  <c r="L65" i="26" s="1"/>
  <c r="J66" i="26"/>
  <c r="L66" i="26" s="1"/>
  <c r="J67" i="26"/>
  <c r="L67" i="26" s="1"/>
  <c r="J68" i="26"/>
  <c r="L68" i="26" s="1"/>
  <c r="J69" i="26"/>
  <c r="L69" i="26" s="1"/>
  <c r="J70" i="26"/>
  <c r="L70" i="26" s="1"/>
  <c r="J73" i="26"/>
  <c r="L73" i="26" s="1"/>
  <c r="J74" i="26"/>
  <c r="L74" i="26" s="1"/>
  <c r="J75" i="26"/>
  <c r="L75" i="26" s="1"/>
  <c r="J76" i="26"/>
  <c r="L76" i="26" s="1"/>
  <c r="J77" i="26"/>
  <c r="L77" i="26" s="1"/>
  <c r="J80" i="26"/>
  <c r="L80" i="26" s="1"/>
  <c r="J81" i="26"/>
  <c r="L81" i="26" s="1"/>
  <c r="J82" i="26"/>
  <c r="L82" i="26" s="1"/>
  <c r="J83" i="26"/>
  <c r="L83" i="26" s="1"/>
  <c r="J84" i="26"/>
  <c r="L84" i="26" s="1"/>
  <c r="J85" i="26"/>
  <c r="L85" i="26" s="1"/>
  <c r="J86" i="26"/>
  <c r="L86" i="26" s="1"/>
  <c r="J87" i="26"/>
  <c r="L87" i="26" s="1"/>
  <c r="J88" i="26"/>
  <c r="L88" i="26" s="1"/>
  <c r="J89" i="26"/>
  <c r="L89" i="26" s="1"/>
  <c r="J90" i="26"/>
  <c r="L90" i="26" s="1"/>
  <c r="J91" i="26"/>
  <c r="L91" i="26" s="1"/>
  <c r="J92" i="26"/>
  <c r="L92" i="26" s="1"/>
  <c r="J93" i="26"/>
  <c r="L93" i="26" s="1"/>
  <c r="J24" i="25"/>
  <c r="L24" i="25" s="1"/>
  <c r="J25" i="25"/>
  <c r="L25" i="25" s="1"/>
  <c r="J26" i="25"/>
  <c r="L26" i="25" s="1"/>
  <c r="J27" i="25"/>
  <c r="L27" i="25" s="1"/>
  <c r="J28" i="25"/>
  <c r="L28" i="25" s="1"/>
  <c r="J29" i="25"/>
  <c r="L29" i="25" s="1"/>
  <c r="J30" i="25"/>
  <c r="L30" i="25" s="1"/>
  <c r="J31" i="25"/>
  <c r="L31" i="25" s="1"/>
  <c r="J32" i="25"/>
  <c r="L32" i="25"/>
  <c r="J33" i="25"/>
  <c r="L33" i="25" s="1"/>
  <c r="J34" i="25"/>
  <c r="L34" i="25" s="1"/>
  <c r="J35" i="25"/>
  <c r="L35" i="25" s="1"/>
  <c r="J36" i="25"/>
  <c r="L36" i="25" s="1"/>
  <c r="J37" i="25"/>
  <c r="L37" i="25" s="1"/>
  <c r="J38" i="25"/>
  <c r="L38" i="25" s="1"/>
  <c r="J39" i="25"/>
  <c r="L39" i="25" s="1"/>
  <c r="J40" i="25"/>
  <c r="L40" i="25" s="1"/>
  <c r="J41" i="25"/>
  <c r="L41" i="25" s="1"/>
  <c r="J44" i="25"/>
  <c r="L44" i="25" s="1"/>
  <c r="J45" i="25"/>
  <c r="L45" i="25" s="1"/>
  <c r="J46" i="25"/>
  <c r="L46" i="25" s="1"/>
  <c r="J47" i="25"/>
  <c r="L47" i="25" s="1"/>
  <c r="J48" i="25"/>
  <c r="L48" i="25" s="1"/>
  <c r="J49" i="25"/>
  <c r="L49" i="25" s="1"/>
  <c r="J50" i="25"/>
  <c r="L50" i="25" s="1"/>
  <c r="J51" i="25"/>
  <c r="L51" i="25" s="1"/>
  <c r="J52" i="25"/>
  <c r="L52" i="25" s="1"/>
  <c r="J53" i="25"/>
  <c r="L53" i="25" s="1"/>
  <c r="J54" i="25"/>
  <c r="L54" i="25" s="1"/>
  <c r="J55" i="25"/>
  <c r="L55" i="25" s="1"/>
  <c r="J56" i="25"/>
  <c r="L56" i="25" s="1"/>
  <c r="J57" i="25"/>
  <c r="L57" i="25" s="1"/>
  <c r="J58" i="25"/>
  <c r="L58" i="25" s="1"/>
  <c r="J59" i="25"/>
  <c r="L59" i="25"/>
  <c r="J60" i="25"/>
  <c r="L60" i="25" s="1"/>
  <c r="J61" i="25"/>
  <c r="L61" i="25" s="1"/>
  <c r="J64" i="25"/>
  <c r="L64" i="25" s="1"/>
  <c r="J65" i="25"/>
  <c r="L65" i="25" s="1"/>
  <c r="J66" i="25"/>
  <c r="L66" i="25" s="1"/>
  <c r="J67" i="25"/>
  <c r="L67" i="25" s="1"/>
  <c r="J68" i="25"/>
  <c r="L68" i="25" s="1"/>
  <c r="J69" i="25"/>
  <c r="L69" i="25" s="1"/>
  <c r="J70" i="25"/>
  <c r="L70" i="25" s="1"/>
  <c r="J71" i="25"/>
  <c r="L71" i="25" s="1"/>
  <c r="J72" i="25"/>
  <c r="L72" i="25" s="1"/>
  <c r="J73" i="25"/>
  <c r="L73" i="25" s="1"/>
  <c r="J74" i="25"/>
  <c r="L74" i="25" s="1"/>
  <c r="J75" i="25"/>
  <c r="L75" i="25" s="1"/>
  <c r="J76" i="25"/>
  <c r="L76" i="25" s="1"/>
  <c r="J77" i="25"/>
  <c r="L77" i="25" s="1"/>
  <c r="J78" i="25"/>
  <c r="L78" i="25" s="1"/>
  <c r="J81" i="25"/>
  <c r="L81" i="25" s="1"/>
  <c r="J82" i="25"/>
  <c r="L82" i="25" s="1"/>
  <c r="J83" i="25"/>
  <c r="L83" i="25" s="1"/>
  <c r="J84" i="25"/>
  <c r="L84" i="25" s="1"/>
  <c r="J85" i="25"/>
  <c r="L85" i="25"/>
  <c r="J86" i="25"/>
  <c r="L86" i="25" s="1"/>
  <c r="J89" i="25"/>
  <c r="L89" i="25" s="1"/>
  <c r="J90" i="25"/>
  <c r="L90" i="25" s="1"/>
  <c r="J91" i="25"/>
  <c r="L91" i="25" s="1"/>
  <c r="J92" i="25"/>
  <c r="L92" i="25" s="1"/>
  <c r="J93" i="25"/>
  <c r="L93" i="25" s="1"/>
  <c r="J94" i="25"/>
  <c r="L94" i="25" s="1"/>
  <c r="J97" i="25"/>
  <c r="L97" i="25" s="1"/>
  <c r="J98" i="25"/>
  <c r="L98" i="25" s="1"/>
  <c r="J99" i="25"/>
  <c r="L99" i="25" s="1"/>
  <c r="J100" i="25"/>
  <c r="L100" i="25" s="1"/>
  <c r="J101" i="25"/>
  <c r="L101" i="25"/>
  <c r="J102" i="25"/>
  <c r="L102" i="25" s="1"/>
  <c r="J24" i="24"/>
  <c r="L24" i="24" s="1"/>
  <c r="J25" i="24"/>
  <c r="L25" i="24" s="1"/>
  <c r="J26" i="24"/>
  <c r="L26" i="24" s="1"/>
  <c r="J27" i="24"/>
  <c r="L27" i="24" s="1"/>
  <c r="J28" i="24"/>
  <c r="L28" i="24" s="1"/>
  <c r="J29" i="24"/>
  <c r="L29" i="24" s="1"/>
  <c r="J30" i="24"/>
  <c r="L30" i="24" s="1"/>
  <c r="J31" i="24"/>
  <c r="L31" i="24" s="1"/>
  <c r="J32" i="24"/>
  <c r="L32" i="24" s="1"/>
  <c r="J33" i="24"/>
  <c r="L33" i="24"/>
  <c r="J35" i="24"/>
  <c r="L35" i="24"/>
  <c r="N38" i="24"/>
  <c r="J42" i="24"/>
  <c r="L42" i="24" s="1"/>
  <c r="J43" i="24"/>
  <c r="L43" i="24" s="1"/>
  <c r="J44" i="24"/>
  <c r="L44" i="24" s="1"/>
  <c r="J45" i="24"/>
  <c r="L45" i="24" s="1"/>
  <c r="J46" i="24"/>
  <c r="L46" i="24" s="1"/>
  <c r="J47" i="24"/>
  <c r="L47" i="24" s="1"/>
  <c r="J48" i="24"/>
  <c r="L48" i="24" s="1"/>
  <c r="J49" i="24"/>
  <c r="L49" i="24" s="1"/>
  <c r="J50" i="24"/>
  <c r="L50" i="24" s="1"/>
  <c r="J51" i="24"/>
  <c r="L51" i="24" s="1"/>
  <c r="J52" i="24"/>
  <c r="L52" i="24"/>
  <c r="J54" i="24"/>
  <c r="L54" i="24"/>
  <c r="N57" i="24"/>
  <c r="J61" i="24"/>
  <c r="L61" i="24" s="1"/>
  <c r="J62" i="24"/>
  <c r="L62" i="24" s="1"/>
  <c r="J63" i="24"/>
  <c r="L63" i="24" s="1"/>
  <c r="J64" i="24"/>
  <c r="L64" i="24" s="1"/>
  <c r="J65" i="24"/>
  <c r="L65" i="24" s="1"/>
  <c r="J66" i="24"/>
  <c r="L66" i="24" s="1"/>
  <c r="J67" i="24"/>
  <c r="L67" i="24" s="1"/>
  <c r="J68" i="24"/>
  <c r="L68" i="24" s="1"/>
  <c r="J69" i="24"/>
  <c r="L69" i="24" s="1"/>
  <c r="J70" i="24"/>
  <c r="L70" i="24" s="1"/>
  <c r="J71" i="24"/>
  <c r="L71" i="24" s="1"/>
  <c r="J72" i="24"/>
  <c r="L72" i="24" s="1"/>
  <c r="J73" i="24"/>
  <c r="L73" i="24"/>
  <c r="J74" i="24"/>
  <c r="L74" i="24" s="1"/>
  <c r="J75" i="24"/>
  <c r="L75" i="24" s="1"/>
  <c r="J76" i="24"/>
  <c r="L76" i="24" s="1"/>
  <c r="J77" i="24"/>
  <c r="L77" i="24" s="1"/>
  <c r="J78" i="24"/>
  <c r="L78" i="24"/>
  <c r="J80" i="24"/>
  <c r="L80" i="24"/>
  <c r="N83" i="24"/>
  <c r="J87" i="24"/>
  <c r="L87" i="24" s="1"/>
  <c r="J88" i="24"/>
  <c r="L88" i="24"/>
  <c r="J89" i="24"/>
  <c r="L89" i="24" s="1"/>
  <c r="J90" i="24"/>
  <c r="L90" i="24" s="1"/>
  <c r="J91" i="24"/>
  <c r="L91" i="24" s="1"/>
  <c r="J92" i="24"/>
  <c r="L92" i="24" s="1"/>
  <c r="J93" i="24"/>
  <c r="L93" i="24" s="1"/>
  <c r="J94" i="24"/>
  <c r="L94" i="24" s="1"/>
  <c r="J95" i="24"/>
  <c r="L95" i="24" s="1"/>
  <c r="J96" i="24"/>
  <c r="L96" i="24" s="1"/>
  <c r="J97" i="24"/>
  <c r="L97" i="24" s="1"/>
  <c r="J98" i="24"/>
  <c r="L98" i="24"/>
  <c r="J99" i="24"/>
  <c r="L99" i="24" s="1"/>
  <c r="J100" i="24"/>
  <c r="L100" i="24" s="1"/>
  <c r="J101" i="24"/>
  <c r="L101" i="24" s="1"/>
  <c r="J102" i="24"/>
  <c r="L102" i="24" s="1"/>
  <c r="J103" i="24"/>
  <c r="L103" i="24"/>
  <c r="J104" i="24"/>
  <c r="L104" i="24" s="1"/>
  <c r="J105" i="24"/>
  <c r="L105" i="24" s="1"/>
  <c r="J111" i="24"/>
  <c r="L111" i="24" s="1"/>
  <c r="J112" i="24"/>
  <c r="L112" i="24" s="1"/>
  <c r="J113" i="24"/>
  <c r="L113" i="24" s="1"/>
  <c r="J114" i="24"/>
  <c r="L114" i="24" s="1"/>
  <c r="J115" i="24"/>
  <c r="L115" i="24" s="1"/>
  <c r="J116" i="24"/>
  <c r="L116" i="24" s="1"/>
  <c r="J117" i="24"/>
  <c r="L117" i="24" s="1"/>
  <c r="J118" i="24"/>
  <c r="L118" i="24"/>
  <c r="J120" i="24"/>
  <c r="L120" i="24"/>
  <c r="N123" i="24"/>
  <c r="J24" i="23"/>
  <c r="L24" i="23" s="1"/>
  <c r="J25" i="23"/>
  <c r="L25" i="23" s="1"/>
  <c r="J26" i="23"/>
  <c r="L26" i="23" s="1"/>
  <c r="J27" i="23"/>
  <c r="L27" i="23" s="1"/>
  <c r="J28" i="23"/>
  <c r="L28" i="23" s="1"/>
  <c r="J29" i="23"/>
  <c r="L29" i="23" s="1"/>
  <c r="J30" i="23"/>
  <c r="L30" i="23" s="1"/>
  <c r="J31" i="23"/>
  <c r="L31" i="23" s="1"/>
  <c r="J32" i="23"/>
  <c r="L32" i="23" s="1"/>
  <c r="J33" i="23"/>
  <c r="L33" i="23" s="1"/>
  <c r="J34" i="23"/>
  <c r="L34" i="23" s="1"/>
  <c r="J35" i="23"/>
  <c r="L35" i="23" s="1"/>
  <c r="J36" i="23"/>
  <c r="L36" i="23" s="1"/>
  <c r="J37" i="23"/>
  <c r="L37" i="23" s="1"/>
  <c r="J38" i="23"/>
  <c r="L38" i="23" s="1"/>
  <c r="J41" i="23"/>
  <c r="L41" i="23" s="1"/>
  <c r="J42" i="23"/>
  <c r="L42" i="23" s="1"/>
  <c r="J43" i="23"/>
  <c r="L43" i="23" s="1"/>
  <c r="J44" i="23"/>
  <c r="L44" i="23" s="1"/>
  <c r="J45" i="23"/>
  <c r="L45" i="23" s="1"/>
  <c r="J46" i="23"/>
  <c r="L46" i="23" s="1"/>
  <c r="J47" i="23"/>
  <c r="L47" i="23" s="1"/>
  <c r="J48" i="23"/>
  <c r="L48" i="23" s="1"/>
  <c r="J49" i="23"/>
  <c r="L49" i="23" s="1"/>
  <c r="J50" i="23"/>
  <c r="L50" i="23" s="1"/>
  <c r="J51" i="23"/>
  <c r="L51" i="23" s="1"/>
  <c r="J52" i="23"/>
  <c r="L52" i="23" s="1"/>
  <c r="J55" i="23"/>
  <c r="L55" i="23"/>
  <c r="J56" i="23"/>
  <c r="L56" i="23" s="1"/>
  <c r="J57" i="23"/>
  <c r="L57" i="23" s="1"/>
  <c r="J58" i="23"/>
  <c r="L58" i="23" s="1"/>
  <c r="J59" i="23"/>
  <c r="L59" i="23" s="1"/>
  <c r="J60" i="23"/>
  <c r="L60" i="23" s="1"/>
  <c r="J61" i="23"/>
  <c r="L61" i="23"/>
  <c r="J62" i="23"/>
  <c r="L62" i="23" s="1"/>
  <c r="J63" i="23"/>
  <c r="L63" i="23" s="1"/>
  <c r="J64" i="23"/>
  <c r="L64" i="23" s="1"/>
  <c r="J65" i="23"/>
  <c r="L65" i="23" s="1"/>
  <c r="J66" i="23"/>
  <c r="L66" i="23" s="1"/>
  <c r="J67" i="23"/>
  <c r="L67" i="23" s="1"/>
  <c r="J70" i="23"/>
  <c r="L70" i="23" s="1"/>
  <c r="J71" i="23"/>
  <c r="L71" i="23" s="1"/>
  <c r="J72" i="23"/>
  <c r="L72" i="23" s="1"/>
  <c r="J73" i="23"/>
  <c r="L73" i="23" s="1"/>
  <c r="J74" i="23"/>
  <c r="L74" i="23" s="1"/>
  <c r="J75" i="23"/>
  <c r="L75" i="23" s="1"/>
  <c r="J76" i="23"/>
  <c r="L76" i="23"/>
  <c r="J77" i="23"/>
  <c r="L77" i="23"/>
  <c r="J78" i="23"/>
  <c r="L78" i="23" s="1"/>
  <c r="J81" i="23"/>
  <c r="L81" i="23" s="1"/>
  <c r="J82" i="23"/>
  <c r="L82" i="23" s="1"/>
  <c r="J83" i="23"/>
  <c r="L83" i="23" s="1"/>
  <c r="J84" i="23"/>
  <c r="L84" i="23" s="1"/>
  <c r="J85" i="23"/>
  <c r="L85" i="23" s="1"/>
  <c r="J86" i="23"/>
  <c r="L86" i="23"/>
  <c r="J87" i="23"/>
  <c r="L87" i="23" s="1"/>
  <c r="J88" i="23"/>
  <c r="L88" i="23" s="1"/>
  <c r="J89" i="23"/>
  <c r="L89" i="23" s="1"/>
  <c r="J90" i="23"/>
  <c r="L90" i="23" s="1"/>
  <c r="J91" i="23"/>
  <c r="L91" i="23" s="1"/>
  <c r="J92" i="23"/>
  <c r="L92" i="23" s="1"/>
  <c r="J93" i="23"/>
  <c r="L93" i="23" s="1"/>
  <c r="J94" i="23"/>
  <c r="L94" i="23" s="1"/>
  <c r="J24" i="22"/>
  <c r="L24" i="22" s="1"/>
  <c r="J25" i="22"/>
  <c r="L25" i="22" s="1"/>
  <c r="J26" i="22"/>
  <c r="L26" i="22" s="1"/>
  <c r="J27" i="22"/>
  <c r="L27" i="22" s="1"/>
  <c r="J28" i="22"/>
  <c r="L28" i="22" s="1"/>
  <c r="J29" i="22"/>
  <c r="L29" i="22" s="1"/>
  <c r="J30" i="22"/>
  <c r="L30" i="22" s="1"/>
  <c r="J31" i="22"/>
  <c r="L31" i="22" s="1"/>
  <c r="J32" i="22"/>
  <c r="L32" i="22" s="1"/>
  <c r="J33" i="22"/>
  <c r="L33" i="22" s="1"/>
  <c r="J34" i="22"/>
  <c r="L34" i="22" s="1"/>
  <c r="J35" i="22"/>
  <c r="L35" i="22"/>
  <c r="J37" i="22"/>
  <c r="L37" i="22" s="1"/>
  <c r="J39" i="22"/>
  <c r="L39" i="22"/>
  <c r="J41" i="22"/>
  <c r="L41" i="22"/>
  <c r="J43" i="22"/>
  <c r="L43" i="22"/>
  <c r="N46" i="22"/>
  <c r="J50" i="22"/>
  <c r="L50" i="22" s="1"/>
  <c r="J51" i="22"/>
  <c r="L51" i="22" s="1"/>
  <c r="J52" i="22"/>
  <c r="L52" i="22" s="1"/>
  <c r="J53" i="22"/>
  <c r="L53" i="22" s="1"/>
  <c r="J54" i="22"/>
  <c r="L54" i="22" s="1"/>
  <c r="J55" i="22"/>
  <c r="L55" i="22" s="1"/>
  <c r="J56" i="22"/>
  <c r="L56" i="22" s="1"/>
  <c r="J57" i="22"/>
  <c r="L57" i="22" s="1"/>
  <c r="J58" i="22"/>
  <c r="L58" i="22" s="1"/>
  <c r="J59" i="22"/>
  <c r="L59" i="22" s="1"/>
  <c r="J60" i="22"/>
  <c r="L60" i="22"/>
  <c r="J62" i="22"/>
  <c r="L62" i="22"/>
  <c r="J64" i="22"/>
  <c r="L64" i="22"/>
  <c r="J66" i="22"/>
  <c r="L66" i="22"/>
  <c r="J68" i="22"/>
  <c r="L68" i="22"/>
  <c r="N71" i="22"/>
  <c r="J75" i="22"/>
  <c r="L75" i="22" s="1"/>
  <c r="J76" i="22"/>
  <c r="L76" i="22" s="1"/>
  <c r="J77" i="22"/>
  <c r="L77" i="22" s="1"/>
  <c r="J78" i="22"/>
  <c r="L78" i="22"/>
  <c r="J79" i="22"/>
  <c r="L79" i="22" s="1"/>
  <c r="J80" i="22"/>
  <c r="L80" i="22" s="1"/>
  <c r="J81" i="22"/>
  <c r="L81" i="22" s="1"/>
  <c r="J82" i="22"/>
  <c r="L82" i="22" s="1"/>
  <c r="J83" i="22"/>
  <c r="L83" i="22" s="1"/>
  <c r="J84" i="22"/>
  <c r="L84" i="22" s="1"/>
  <c r="J85" i="22"/>
  <c r="L85" i="22" s="1"/>
  <c r="J86" i="22"/>
  <c r="L86" i="22" s="1"/>
  <c r="J87" i="22"/>
  <c r="L87" i="22" s="1"/>
  <c r="J88" i="22"/>
  <c r="L88" i="22" s="1"/>
  <c r="J89" i="22"/>
  <c r="L89" i="22" s="1"/>
  <c r="J90" i="22"/>
  <c r="L90" i="22" s="1"/>
  <c r="J91" i="22"/>
  <c r="L91" i="22"/>
  <c r="J93" i="22"/>
  <c r="L93" i="22"/>
  <c r="J95" i="22"/>
  <c r="L95" i="22"/>
  <c r="J97" i="22"/>
  <c r="L97" i="22"/>
  <c r="J99" i="22"/>
  <c r="L99" i="22" s="1"/>
  <c r="N102" i="22"/>
  <c r="J106" i="22"/>
  <c r="L106" i="22" s="1"/>
  <c r="J107" i="22"/>
  <c r="L107" i="22" s="1"/>
  <c r="J108" i="22"/>
  <c r="L108" i="22" s="1"/>
  <c r="J109" i="22"/>
  <c r="L109" i="22" s="1"/>
  <c r="J110" i="22"/>
  <c r="L110" i="22" s="1"/>
  <c r="J111" i="22"/>
  <c r="L111" i="22" s="1"/>
  <c r="J112" i="22"/>
  <c r="L112" i="22" s="1"/>
  <c r="J113" i="22"/>
  <c r="L113" i="22" s="1"/>
  <c r="J114" i="22"/>
  <c r="L114" i="22" s="1"/>
  <c r="J115" i="22"/>
  <c r="L115" i="22" s="1"/>
  <c r="J116" i="22"/>
  <c r="L116" i="22" s="1"/>
  <c r="J117" i="22"/>
  <c r="L117" i="22" s="1"/>
  <c r="J118" i="22"/>
  <c r="L118" i="22" s="1"/>
  <c r="J119" i="22"/>
  <c r="L119" i="22" s="1"/>
  <c r="J120" i="22"/>
  <c r="L120" i="22"/>
  <c r="J122" i="22"/>
  <c r="L122" i="22"/>
  <c r="J124" i="22"/>
  <c r="L124" i="22"/>
  <c r="J126" i="22"/>
  <c r="L126" i="22"/>
  <c r="J128" i="22"/>
  <c r="L128" i="22" s="1"/>
  <c r="N131" i="22"/>
  <c r="J135" i="22"/>
  <c r="L135" i="22" s="1"/>
  <c r="J136" i="22"/>
  <c r="L136" i="22" s="1"/>
  <c r="J137" i="22"/>
  <c r="L137" i="22" s="1"/>
  <c r="J138" i="22"/>
  <c r="L138" i="22" s="1"/>
  <c r="J139" i="22"/>
  <c r="L139" i="22" s="1"/>
  <c r="J140" i="22"/>
  <c r="L140" i="22" s="1"/>
  <c r="J141" i="22"/>
  <c r="L141" i="22" s="1"/>
  <c r="J142" i="22"/>
  <c r="L142" i="22" s="1"/>
  <c r="J143" i="22"/>
  <c r="L143" i="22" s="1"/>
  <c r="J144" i="22"/>
  <c r="L144" i="22" s="1"/>
  <c r="J145" i="22"/>
  <c r="L145" i="22" s="1"/>
  <c r="J146" i="22"/>
  <c r="L146" i="22" s="1"/>
  <c r="J147" i="22"/>
  <c r="L147" i="22" s="1"/>
  <c r="J148" i="22"/>
  <c r="L148" i="22"/>
  <c r="J150" i="22"/>
  <c r="L150" i="22" s="1"/>
  <c r="J152" i="22"/>
  <c r="L152" i="22"/>
  <c r="J154" i="22"/>
  <c r="L154" i="22"/>
  <c r="J156" i="22"/>
  <c r="L156" i="22"/>
  <c r="N159" i="22"/>
  <c r="J163" i="22"/>
  <c r="L163" i="22" s="1"/>
  <c r="J164" i="22"/>
  <c r="L164" i="22" s="1"/>
  <c r="J165" i="22"/>
  <c r="L165" i="22" s="1"/>
  <c r="J166" i="22"/>
  <c r="L166" i="22" s="1"/>
  <c r="J167" i="22"/>
  <c r="L167" i="22" s="1"/>
  <c r="J168" i="22"/>
  <c r="L168" i="22" s="1"/>
  <c r="J169" i="22"/>
  <c r="L169" i="22" s="1"/>
  <c r="J170" i="22"/>
  <c r="L170" i="22" s="1"/>
  <c r="J173" i="22"/>
  <c r="L173" i="22" s="1"/>
  <c r="J174" i="22"/>
  <c r="L174" i="22" s="1"/>
  <c r="J175" i="22"/>
  <c r="L175" i="22" s="1"/>
  <c r="J176" i="22"/>
  <c r="L176" i="22" s="1"/>
  <c r="J177" i="22"/>
  <c r="L177" i="22" s="1"/>
  <c r="J178" i="22"/>
  <c r="L178" i="22" s="1"/>
  <c r="J179" i="22"/>
  <c r="L179" i="22" s="1"/>
  <c r="J180" i="22"/>
  <c r="L180" i="22" s="1"/>
  <c r="J24" i="21"/>
  <c r="L24" i="21" s="1"/>
  <c r="J25" i="21"/>
  <c r="L25" i="21" s="1"/>
  <c r="J26" i="21"/>
  <c r="L26" i="21" s="1"/>
  <c r="J27" i="21"/>
  <c r="L27" i="21" s="1"/>
  <c r="J28" i="21"/>
  <c r="L28" i="21"/>
  <c r="J29" i="21"/>
  <c r="L29" i="21" s="1"/>
  <c r="J30" i="21"/>
  <c r="L30" i="21"/>
  <c r="J31" i="21"/>
  <c r="L31" i="21" s="1"/>
  <c r="J32" i="21"/>
  <c r="L32" i="21" s="1"/>
  <c r="J33" i="21"/>
  <c r="L33" i="21"/>
  <c r="J34" i="21"/>
  <c r="L34" i="21"/>
  <c r="J40" i="21"/>
  <c r="L40" i="21"/>
  <c r="J41" i="21"/>
  <c r="L41" i="21" s="1"/>
  <c r="J42" i="21"/>
  <c r="L42" i="21" s="1"/>
  <c r="J43" i="21"/>
  <c r="L43" i="21" s="1"/>
  <c r="J44" i="21"/>
  <c r="L44" i="21" s="1"/>
  <c r="J45" i="21"/>
  <c r="L45" i="21"/>
  <c r="J46" i="21"/>
  <c r="L46" i="21" s="1"/>
  <c r="J47" i="21"/>
  <c r="L47" i="21" s="1"/>
  <c r="J48" i="21"/>
  <c r="L48" i="21"/>
  <c r="J49" i="21"/>
  <c r="L49" i="21" s="1"/>
  <c r="N55" i="21" s="1"/>
  <c r="J24" i="16"/>
  <c r="L24" i="16"/>
  <c r="J25" i="16"/>
  <c r="L25" i="16"/>
  <c r="J26" i="16"/>
  <c r="L26" i="16" s="1"/>
  <c r="J27" i="16"/>
  <c r="L27" i="16" s="1"/>
  <c r="J28" i="16"/>
  <c r="L28" i="16" s="1"/>
  <c r="J29" i="16"/>
  <c r="L29" i="16" s="1"/>
  <c r="J30" i="16"/>
  <c r="L30" i="16"/>
  <c r="J31" i="16"/>
  <c r="L31" i="16" s="1"/>
  <c r="J32" i="16"/>
  <c r="L32" i="16" s="1"/>
  <c r="J35" i="16"/>
  <c r="L35" i="16" s="1"/>
  <c r="J36" i="16"/>
  <c r="L36" i="16" s="1"/>
  <c r="J37" i="16"/>
  <c r="L37" i="16" s="1"/>
  <c r="J38" i="16"/>
  <c r="L38" i="16" s="1"/>
  <c r="J39" i="16"/>
  <c r="L39" i="16" s="1"/>
  <c r="J40" i="16"/>
  <c r="L40" i="16" s="1"/>
  <c r="J43" i="16"/>
  <c r="L43" i="16"/>
  <c r="J44" i="16"/>
  <c r="L44" i="16" s="1"/>
  <c r="J45" i="16"/>
  <c r="L45" i="16" s="1"/>
  <c r="J46" i="16"/>
  <c r="L46" i="16"/>
  <c r="J47" i="16"/>
  <c r="L47" i="16" s="1"/>
  <c r="J48" i="16"/>
  <c r="L48" i="16" s="1"/>
  <c r="J49" i="16"/>
  <c r="L49" i="16" s="1"/>
  <c r="J50" i="16"/>
  <c r="L50" i="16"/>
  <c r="J51" i="16"/>
  <c r="L51" i="16"/>
  <c r="J52" i="16"/>
  <c r="L52" i="16" s="1"/>
  <c r="J53" i="16"/>
  <c r="L53" i="16"/>
  <c r="J54" i="16"/>
  <c r="L54" i="16" s="1"/>
  <c r="N82" i="28" l="1"/>
  <c r="N55" i="16"/>
  <c r="N41" i="16"/>
  <c r="P33" i="26"/>
  <c r="P43" i="26"/>
  <c r="P36" i="26"/>
  <c r="P60" i="26"/>
  <c r="N161" i="27"/>
  <c r="N103" i="25"/>
  <c r="N62" i="25"/>
  <c r="N95" i="25"/>
  <c r="N53" i="23"/>
  <c r="N100" i="23"/>
  <c r="N79" i="23"/>
  <c r="N181" i="22"/>
  <c r="N171" i="22"/>
  <c r="N106" i="24"/>
  <c r="N130" i="24"/>
  <c r="N49" i="29"/>
  <c r="N52" i="29" s="1"/>
  <c r="N26" i="29"/>
  <c r="N68" i="28"/>
  <c r="N86" i="28"/>
  <c r="N41" i="28"/>
  <c r="N85" i="28"/>
  <c r="N102" i="27"/>
  <c r="N124" i="27"/>
  <c r="N166" i="27"/>
  <c r="N144" i="27"/>
  <c r="N77" i="27"/>
  <c r="N66" i="27"/>
  <c r="N165" i="27"/>
  <c r="N164" i="27"/>
  <c r="N44" i="27"/>
  <c r="P29" i="26"/>
  <c r="P56" i="26"/>
  <c r="P53" i="26"/>
  <c r="P94" i="26"/>
  <c r="P78" i="26"/>
  <c r="P98" i="26"/>
  <c r="P71" i="26"/>
  <c r="P26" i="26"/>
  <c r="P97" i="26"/>
  <c r="N108" i="25"/>
  <c r="N87" i="25"/>
  <c r="N79" i="25"/>
  <c r="N107" i="25"/>
  <c r="N42" i="25"/>
  <c r="N106" i="25"/>
  <c r="N37" i="24"/>
  <c r="N128" i="24"/>
  <c r="N129" i="24"/>
  <c r="N122" i="24"/>
  <c r="N82" i="24"/>
  <c r="N56" i="24"/>
  <c r="N98" i="23"/>
  <c r="N39" i="23"/>
  <c r="N68" i="23"/>
  <c r="N95" i="23"/>
  <c r="N99" i="23"/>
  <c r="N158" i="22"/>
  <c r="N130" i="22"/>
  <c r="N184" i="22"/>
  <c r="N45" i="22"/>
  <c r="N185" i="22"/>
  <c r="N186" i="22"/>
  <c r="N70" i="22"/>
  <c r="N101" i="22"/>
  <c r="N35" i="21"/>
  <c r="N53" i="21"/>
  <c r="N50" i="21"/>
  <c r="N54" i="21"/>
  <c r="N56" i="21" s="1"/>
  <c r="N59" i="16"/>
  <c r="N58" i="16"/>
  <c r="N33" i="16"/>
  <c r="N101" i="23" l="1"/>
  <c r="N131" i="24"/>
  <c r="N88" i="28"/>
  <c r="N167" i="27"/>
  <c r="P100" i="26"/>
  <c r="N109" i="25"/>
  <c r="N187" i="22"/>
  <c r="N61" i="16"/>
</calcChain>
</file>

<file path=xl/sharedStrings.xml><?xml version="1.0" encoding="utf-8"?>
<sst xmlns="http://schemas.openxmlformats.org/spreadsheetml/2006/main" count="8107" uniqueCount="1157">
  <si>
    <t>Price Estimate</t>
  </si>
  <si>
    <t>Lee Glenn</t>
  </si>
  <si>
    <t>Cisco Systems, Inc.</t>
  </si>
  <si>
    <t>12515 Research Blvd., Building 3,0</t>
  </si>
  <si>
    <t>AUSTIN, TX-78759</t>
  </si>
  <si>
    <t>UNITED STATES</t>
  </si>
  <si>
    <t>Ph no:+1 408-894-4052</t>
  </si>
  <si>
    <t/>
  </si>
  <si>
    <t>Price Estimate for planning and information purposes only and is not a binding offer from Cisco.</t>
  </si>
  <si>
    <t>All prices are shown in USD</t>
  </si>
  <si>
    <t>Line Number</t>
  </si>
  <si>
    <t>Part Number</t>
  </si>
  <si>
    <t>Smart Account Mandatory</t>
  </si>
  <si>
    <t>Description</t>
  </si>
  <si>
    <t>Service Duration (Months)</t>
  </si>
  <si>
    <t>Estimated Lead Time (Days)</t>
  </si>
  <si>
    <t>Unit List Price</t>
  </si>
  <si>
    <t>Pricing Term</t>
  </si>
  <si>
    <t>Qty</t>
  </si>
  <si>
    <t>Unit Net Price</t>
  </si>
  <si>
    <t>Disc(%)</t>
  </si>
  <si>
    <t>Extended Net Price</t>
  </si>
  <si>
    <t>Success Track</t>
  </si>
  <si>
    <t>CX Level</t>
  </si>
  <si>
    <t>SFP Switch</t>
  </si>
  <si>
    <t>1.0</t>
  </si>
  <si>
    <t>N9K-C93180YC-FX3</t>
  </si>
  <si>
    <t>-</t>
  </si>
  <si>
    <t>Nexus 9300 48p 1/10/25G, 6p 40/100G, MACsec,SyncE</t>
  </si>
  <si>
    <t>---</t>
  </si>
  <si>
    <t>CLOUD NETWORK</t>
  </si>
  <si>
    <t>1.1</t>
  </si>
  <si>
    <t>NXK-AF-PE</t>
  </si>
  <si>
    <t>Dummy PID for Airflow Selection Port-side Exhaust</t>
  </si>
  <si>
    <t>1.2</t>
  </si>
  <si>
    <t>MODE-NXOS</t>
  </si>
  <si>
    <t>Dummy PID for mode selection</t>
  </si>
  <si>
    <t>1.3</t>
  </si>
  <si>
    <t>NXOS-CS-10.2.4M</t>
  </si>
  <si>
    <t>Yes</t>
  </si>
  <si>
    <t>Nexus 9500, 9300 NX-OS Software 10.2.4 (64bit) Cisco Silicon</t>
  </si>
  <si>
    <t>1.4</t>
  </si>
  <si>
    <t>NXK-ACC-KIT-1RU</t>
  </si>
  <si>
    <t>Nexus 3K/9K Fixed Accessory Kit,  1RU front and rear removal</t>
  </si>
  <si>
    <t>1.5</t>
  </si>
  <si>
    <t>NXA-FAN-35CFM-PE</t>
  </si>
  <si>
    <t>Nexus Fan, 35CFM, port side exhaust airflow</t>
  </si>
  <si>
    <t>1.6</t>
  </si>
  <si>
    <t>NXA-PAC-650W-PE</t>
  </si>
  <si>
    <t>Nexus NEBs AC 650W PSU -  Port Side Exhaust</t>
  </si>
  <si>
    <t>1.7</t>
  </si>
  <si>
    <t>NO-POWER-CORD</t>
  </si>
  <si>
    <t>ECO friendly green option, no power cable will be shipped</t>
  </si>
  <si>
    <t>1.8</t>
  </si>
  <si>
    <t>NXK-MEM-16GB</t>
  </si>
  <si>
    <t>Additional memory of 16GB for Nexus Switches</t>
  </si>
  <si>
    <t>1.9</t>
  </si>
  <si>
    <t>1.10</t>
  </si>
  <si>
    <t>SVS-B-N9K-ADV-XF</t>
  </si>
  <si>
    <t>EMBEDDED SOLN SUPPORT SWSS FOR ACI NEXUS 9K</t>
  </si>
  <si>
    <t>SubTotal</t>
  </si>
  <si>
    <t>Recurring Charges Per Month :</t>
  </si>
  <si>
    <t>Monthly Commit Per Month :</t>
  </si>
  <si>
    <t>One Time Charges :</t>
  </si>
  <si>
    <t>Copper Switch</t>
  </si>
  <si>
    <t>2.0</t>
  </si>
  <si>
    <t>N9K-C93108TC-FX3P</t>
  </si>
  <si>
    <t>Nexus 9300 48x 100M/1/2.5/5/10GT, 6x 100G Switch</t>
  </si>
  <si>
    <t>2.1</t>
  </si>
  <si>
    <t>2.2</t>
  </si>
  <si>
    <t>2.3</t>
  </si>
  <si>
    <t>2.4</t>
  </si>
  <si>
    <t>2.5</t>
  </si>
  <si>
    <t>2.6</t>
  </si>
  <si>
    <t>NXA-PAC-1100W-PE</t>
  </si>
  <si>
    <t>Nexus PoE AC 1100W PSU -  Port Side Exhaust</t>
  </si>
  <si>
    <t>2.7</t>
  </si>
  <si>
    <t>CAB-TA-NA</t>
  </si>
  <si>
    <t>North America AC Type A Power Cable</t>
  </si>
  <si>
    <t>2.8</t>
  </si>
  <si>
    <t>2.9</t>
  </si>
  <si>
    <t>NXOS-SLP-INFO-9K</t>
  </si>
  <si>
    <t>Info PID for Smart Licensing using Policy for N9K</t>
  </si>
  <si>
    <t>2.10</t>
  </si>
  <si>
    <t>2.11</t>
  </si>
  <si>
    <t>CN Chassis</t>
  </si>
  <si>
    <t>3.0</t>
  </si>
  <si>
    <t>N9K-C9508</t>
  </si>
  <si>
    <t>Nexus 9508 Chassis with 8 linecard slots</t>
  </si>
  <si>
    <t>3.1</t>
  </si>
  <si>
    <t>3.2</t>
  </si>
  <si>
    <t>NXOS-9.3.3</t>
  </si>
  <si>
    <t>Nexus 9500, 9300, 3000 Base NX-OS Software Rel 9.3.3</t>
  </si>
  <si>
    <t>3.3</t>
  </si>
  <si>
    <t>N9K-SC-A</t>
  </si>
  <si>
    <t>System Controller for Nexus 9500</t>
  </si>
  <si>
    <t>3.4</t>
  </si>
  <si>
    <t>N9K-C9508-FM-E2</t>
  </si>
  <si>
    <t>Fabric Module for N9508 with 100G support, ACI and NX-OS</t>
  </si>
  <si>
    <t>3.5</t>
  </si>
  <si>
    <t>N9K-C9500-RMK</t>
  </si>
  <si>
    <t>Nexus 9500 Rack Mount Kit</t>
  </si>
  <si>
    <t>3.6</t>
  </si>
  <si>
    <t>N9K-C9500-ACK</t>
  </si>
  <si>
    <t>Nexus 9500 Accessory Kit</t>
  </si>
  <si>
    <t>3.7</t>
  </si>
  <si>
    <t>N9K-PAC-3000W-B</t>
  </si>
  <si>
    <t>Nexus 9500 3000W AC PS, Port-side Intake</t>
  </si>
  <si>
    <t>3.8</t>
  </si>
  <si>
    <t>CAB-AC-C6K-TWLK</t>
  </si>
  <si>
    <t>Power Cord, 250Vac 16A, twist lock NEMA L6-20 plug, US</t>
  </si>
  <si>
    <t>3.9</t>
  </si>
  <si>
    <t>N9K-C9508-FAN</t>
  </si>
  <si>
    <t>Fan Tray for Nexus 9508 chassis, Port-side Intake</t>
  </si>
  <si>
    <t>3.10</t>
  </si>
  <si>
    <t>N9K-C9500-LC-CV</t>
  </si>
  <si>
    <t>Nexus 9500 Linecard slot cover</t>
  </si>
  <si>
    <t>3.11</t>
  </si>
  <si>
    <t>N9K-C9500-P-CV</t>
  </si>
  <si>
    <t>Nexus 9500 Power Supply slot cover</t>
  </si>
  <si>
    <t>3.12</t>
  </si>
  <si>
    <t>N9K-C9508-FM-CV</t>
  </si>
  <si>
    <t>Nexus 9508 Fabric Module slot cover</t>
  </si>
  <si>
    <t>3.13</t>
  </si>
  <si>
    <t>N9K-SUP-B+</t>
  </si>
  <si>
    <t>Supervisor B+ for Nexus 9500</t>
  </si>
  <si>
    <t>3.14</t>
  </si>
  <si>
    <t>3.15</t>
  </si>
  <si>
    <t>N9K-X9736C-FX</t>
  </si>
  <si>
    <t>Nexus 9500 36p 100G NX-OS Agg, ACI Spine, MACSec line card</t>
  </si>
  <si>
    <t>3.16</t>
  </si>
  <si>
    <t>N9K-X9788TC-FX</t>
  </si>
  <si>
    <t>Nexus 9500 48p 1/10GBaseT and 4p 100G line card</t>
  </si>
  <si>
    <t>3.17</t>
  </si>
  <si>
    <t>3.18</t>
  </si>
  <si>
    <t>SVS-B-N9K-ADV-M816</t>
  </si>
  <si>
    <t>APIC</t>
  </si>
  <si>
    <t>4.0</t>
  </si>
  <si>
    <t>APIC-M4</t>
  </si>
  <si>
    <t>APIC Appliance  - Medium Configuration(Upto 1200 EdgePorts)</t>
  </si>
  <si>
    <t>4.1</t>
  </si>
  <si>
    <t>APIC-PSU1-1050W</t>
  </si>
  <si>
    <t>1050 W power supply for USC C-Series</t>
  </si>
  <si>
    <t>4.2</t>
  </si>
  <si>
    <t>APIC-SERVER-M4</t>
  </si>
  <si>
    <t>APIC Appliance - Medium Configuration (Upto 1200 Edge Ports)</t>
  </si>
  <si>
    <t>4.3</t>
  </si>
  <si>
    <t>APIC-DK9-6.0</t>
  </si>
  <si>
    <t>APIC Base Software Release 6.0</t>
  </si>
  <si>
    <t>4.4</t>
  </si>
  <si>
    <t>CAB-9K12A-NA</t>
  </si>
  <si>
    <t>Power Cord, 125VAC 13A NEMA 5-15 Plug, North America</t>
  </si>
  <si>
    <t>4.5</t>
  </si>
  <si>
    <t>APIC-P-I8D25GF</t>
  </si>
  <si>
    <t>APIC Cisco-Intel E810XXVDA2 2x25/10 GbE SFP28 PCIe NIC</t>
  </si>
  <si>
    <t>4.6</t>
  </si>
  <si>
    <t>CIMC-LATEST</t>
  </si>
  <si>
    <t>IMC SW (Recommended) latest release for C-Series Servers.</t>
  </si>
  <si>
    <t>4.7</t>
  </si>
  <si>
    <t>APIC-M2-240GB</t>
  </si>
  <si>
    <t>240GB SATA M.2</t>
  </si>
  <si>
    <t>4.8</t>
  </si>
  <si>
    <t>APIC-M2-HWRAID</t>
  </si>
  <si>
    <t>Cisco Boot optimized M.2 Raid controller</t>
  </si>
  <si>
    <t>4.9</t>
  </si>
  <si>
    <t>APIC-BBLKD</t>
  </si>
  <si>
    <t>APIC SSD drive blanking panel</t>
  </si>
  <si>
    <t>4.10</t>
  </si>
  <si>
    <t>APIC-SD480GM3X-EP</t>
  </si>
  <si>
    <t>480GB 2.5in Enterprise Performance 6GSATA SSD(3X  endurance)</t>
  </si>
  <si>
    <t>4.11</t>
  </si>
  <si>
    <t>4.12</t>
  </si>
  <si>
    <t>APIC-CPU-A7313P</t>
  </si>
  <si>
    <t>AMD 2.9GHz 7313P 155W 16C/128MB Cache DDR4 3200MHz</t>
  </si>
  <si>
    <t>4.13</t>
  </si>
  <si>
    <t>APIC-TPM2-002B-C</t>
  </si>
  <si>
    <t>Trusted Platform Module2.0 APIC server(FIPS 140-2 Compliant)</t>
  </si>
  <si>
    <t>4.14</t>
  </si>
  <si>
    <t>APIC-MR-X16G1RW</t>
  </si>
  <si>
    <t>16GB RDIMM SRx4 3200 (8Gb)</t>
  </si>
  <si>
    <t>4.15</t>
  </si>
  <si>
    <t>APIC-SD960G63X-EP</t>
  </si>
  <si>
    <t>960GB 2.5in Enterprise performance 6GSATA SSD(3X endurance)</t>
  </si>
  <si>
    <t>4.16</t>
  </si>
  <si>
    <t>APIC-OCP3-KIT</t>
  </si>
  <si>
    <t>APIC C2XX OCP 3.0 Interposer W/Mech Assy</t>
  </si>
  <si>
    <t>4.17</t>
  </si>
  <si>
    <t>APIC-O-ID10GC</t>
  </si>
  <si>
    <t>APIC Intel X710T2LOCPV3G1L 2x10GbE RJ45 OCP3.0 NIC</t>
  </si>
  <si>
    <t>4.18</t>
  </si>
  <si>
    <t>APIC-RAID-220M6</t>
  </si>
  <si>
    <t>Cisco 12G SAS RAID Controller w/4GB FBWC (16 Drv) w/1U Brkt</t>
  </si>
  <si>
    <t>5.0</t>
  </si>
  <si>
    <t>N/A</t>
  </si>
  <si>
    <t>6.0</t>
  </si>
  <si>
    <t>7.0</t>
  </si>
  <si>
    <t>8.0</t>
  </si>
  <si>
    <r>
      <rPr>
        <b/>
        <sz val="9"/>
        <color indexed="8"/>
        <rFont val="Calibri"/>
        <family val="2"/>
      </rPr>
      <t>Valid through:</t>
    </r>
    <r>
      <rPr>
        <sz val="9"/>
        <color indexed="8"/>
        <rFont val="Calibri"/>
        <family val="2"/>
      </rPr>
      <t xml:space="preserve">  14-Feb-2023</t>
    </r>
  </si>
  <si>
    <r>
      <rPr>
        <b/>
        <sz val="9"/>
        <color indexed="8"/>
        <rFont val="Calibri"/>
        <family val="2"/>
      </rPr>
      <t>FOB Point:</t>
    </r>
    <r>
      <rPr>
        <sz val="9"/>
        <color indexed="8"/>
        <rFont val="Calibri"/>
        <family val="2"/>
      </rPr>
      <t xml:space="preserve">         None</t>
    </r>
  </si>
  <si>
    <t>Notes</t>
  </si>
  <si>
    <t>Estimate ID:</t>
  </si>
  <si>
    <t>BU141560195TW</t>
  </si>
  <si>
    <t>Deal ID:</t>
  </si>
  <si>
    <t>NA</t>
  </si>
  <si>
    <t>Product Total</t>
  </si>
  <si>
    <t>Service Total :</t>
  </si>
  <si>
    <t>Subscription Total</t>
  </si>
  <si>
    <t>Total Price:</t>
  </si>
  <si>
    <t>"This Price Estimate does not constitute an offer by CISCO to sell products, but is instead an invitation to issue a purchase order to CISCO until the valid date specified in this price estimate. Such a purchase order will be subject to Cisco's standard procedures, terms and conditions for the acceptance of purchase orders. This order may be subject to indirect tax (VAT, GST, sales tax or other indirect taxes), duty and freight charges even if not noted on this estimate."</t>
  </si>
  <si>
    <r>
      <rPr>
        <b/>
        <sz val="9"/>
        <color indexed="8"/>
        <rFont val="Calibri"/>
        <family val="2"/>
      </rPr>
      <t>Valid through:</t>
    </r>
    <r>
      <rPr>
        <sz val="9"/>
        <color indexed="8"/>
        <rFont val="Calibri"/>
        <family val="2"/>
      </rPr>
      <t xml:space="preserve">  13-Feb-2023</t>
    </r>
  </si>
  <si>
    <t>12.0</t>
  </si>
  <si>
    <t>11.0</t>
  </si>
  <si>
    <t>10.0</t>
  </si>
  <si>
    <t>9.0</t>
  </si>
  <si>
    <t>Cisco VG3X0 Unified Communications License</t>
  </si>
  <si>
    <t>SL-VG3X0-UC-K9</t>
  </si>
  <si>
    <t>6.7</t>
  </si>
  <si>
    <t>Cisco VG3X0 IP Base License</t>
  </si>
  <si>
    <t>SL-VG3X0-IPB-K9</t>
  </si>
  <si>
    <t>6.6</t>
  </si>
  <si>
    <t>Blank faceplate for HWIC slot on Cisco ISR</t>
  </si>
  <si>
    <t>HWIC-BLANK</t>
  </si>
  <si>
    <t>6.5</t>
  </si>
  <si>
    <t>64-channel high-density voice DSP module</t>
  </si>
  <si>
    <t>PVDM3-64</t>
  </si>
  <si>
    <t>6.4</t>
  </si>
  <si>
    <t>AC Power Cord (North America), C13, NEMA 5-15P, 2.1m</t>
  </si>
  <si>
    <t>CAB-AC</t>
  </si>
  <si>
    <t>6.3</t>
  </si>
  <si>
    <t>256MB Compact Flash for Cisco 1900, 2900, 3900 ISR</t>
  </si>
  <si>
    <t>MEM-CF-256MB</t>
  </si>
  <si>
    <t>6.2</t>
  </si>
  <si>
    <t>Cisco VG3X0 UNIVERSAL</t>
  </si>
  <si>
    <t>SVG3XUK9-15603M</t>
  </si>
  <si>
    <t>6.1</t>
  </si>
  <si>
    <t>Modular 24 FXS Port VoIP Gateway with PVDM3-64</t>
  </si>
  <si>
    <t>VG310</t>
  </si>
  <si>
    <t>Voice Gateway</t>
  </si>
  <si>
    <t>Cisco SDWAN On Prem Deployment Option</t>
  </si>
  <si>
    <t>SDWAN-ONPREM-PF</t>
  </si>
  <si>
    <t>INTEGRATED SECURE OPERATIONS</t>
  </si>
  <si>
    <t>Cisco Umbrella for DNA Advantage</t>
  </si>
  <si>
    <t>SDWAN-UMB-ADV</t>
  </si>
  <si>
    <t>5.17</t>
  </si>
  <si>
    <t>Cisco Network Advantage Stack - upto 1G (Aggr, 2G)</t>
  </si>
  <si>
    <t>NWSTACK-T2-A</t>
  </si>
  <si>
    <t>5.16</t>
  </si>
  <si>
    <t>Cisco DNA Advantage Stack - upto 1G (Aggr, 2G)</t>
  </si>
  <si>
    <t>DSTACK-T2-A</t>
  </si>
  <si>
    <t>5.15</t>
  </si>
  <si>
    <t>WAN</t>
  </si>
  <si>
    <t>5.14</t>
  </si>
  <si>
    <t>5.13</t>
  </si>
  <si>
    <t>UNIVERSAL</t>
  </si>
  <si>
    <t>SC8KBEUK9-176</t>
  </si>
  <si>
    <t>5.12</t>
  </si>
  <si>
    <t>IOS XE SD-WAN boot up mode for Unified image</t>
  </si>
  <si>
    <t>IOSXE-CTRL-MODE</t>
  </si>
  <si>
    <t>5.11</t>
  </si>
  <si>
    <t>TE agent for IOSXE on Enterprise Routing</t>
  </si>
  <si>
    <t>TE-R-SW</t>
  </si>
  <si>
    <t>5.10</t>
  </si>
  <si>
    <t>Cisco Catalyst 8200 Edge PIM Blank</t>
  </si>
  <si>
    <t>C8200-PIM-BLANK</t>
  </si>
  <si>
    <t>5.9</t>
  </si>
  <si>
    <t>Cisco Catalyst 8200 Edge NIM Blank</t>
  </si>
  <si>
    <t>C8200-NIM-BLANK</t>
  </si>
  <si>
    <t>5.8</t>
  </si>
  <si>
    <t>Network Plug-n-Play Connect for zero-touch device deployment</t>
  </si>
  <si>
    <t>NETWORK-PNP-LIC</t>
  </si>
  <si>
    <t>5.7</t>
  </si>
  <si>
    <t>Cisco Catalyst 8200 Rack mount kit - 19" 1R</t>
  </si>
  <si>
    <t>C8200-RM-19-1R</t>
  </si>
  <si>
    <t>5.6</t>
  </si>
  <si>
    <t>U.S. Export Restriction Compliance license for C8000 series</t>
  </si>
  <si>
    <t>C8000-HSEC</t>
  </si>
  <si>
    <t>5.5</t>
  </si>
  <si>
    <t>Cisco Catalyst 8000 Edge RFID - 1RU</t>
  </si>
  <si>
    <t>C-RFID-1R</t>
  </si>
  <si>
    <t>5.4</t>
  </si>
  <si>
    <t>5.3</t>
  </si>
  <si>
    <t>Cisco Catalyst 8000 Edge SSD M.2 NVMe 600GB</t>
  </si>
  <si>
    <t>SSD-M2NVME-600G</t>
  </si>
  <si>
    <t>5.2</t>
  </si>
  <si>
    <t>Cisco Catalyst 8200 Edge 8GB memory</t>
  </si>
  <si>
    <t>MEM-C8200-8GB</t>
  </si>
  <si>
    <t>5.1</t>
  </si>
  <si>
    <t>Cisco Catalyst C8200-1N-4T Router</t>
  </si>
  <si>
    <t>C8200-1N-4T</t>
  </si>
  <si>
    <t>Branch Small WAN</t>
  </si>
  <si>
    <t>Cisco SDWAN Cloud Deployment Option</t>
  </si>
  <si>
    <t>SDWAN-CLOUD-PF</t>
  </si>
  <si>
    <t>4.19</t>
  </si>
  <si>
    <t>Cisco Network Advantage Stack - upto 10G (Aggr, 20G)</t>
  </si>
  <si>
    <t>NWSTACK-T3-A</t>
  </si>
  <si>
    <t>Cisco DNA Advantage Stack - upto 10G (Aggr, 20G)</t>
  </si>
  <si>
    <t>DSTACK-T3-A</t>
  </si>
  <si>
    <t>Cisco C8300 1RU AC Power supply</t>
  </si>
  <si>
    <t>PWR-CC1-400WAC</t>
  </si>
  <si>
    <t>SC8KBEUK9-173</t>
  </si>
  <si>
    <t>Cisco Catalyst 8300 Edge PIM Blank</t>
  </si>
  <si>
    <t>C8300-PIM-BLANK</t>
  </si>
  <si>
    <t>Cisco Catalyst 8300 Edge SM Blank</t>
  </si>
  <si>
    <t>C8300-SM-BLANK</t>
  </si>
  <si>
    <t>Cisco Catalyst 8300 Edge NIM Blank</t>
  </si>
  <si>
    <t>C8300-NIM-BLANK</t>
  </si>
  <si>
    <t>Cisco Catalyst 8300 Rack mount kit - 19" 1R</t>
  </si>
  <si>
    <t>C8300-RM-19-1R</t>
  </si>
  <si>
    <t>Cisco Catalyst 8300 Edge 8GB memory</t>
  </si>
  <si>
    <t>MEM-C8300-8GB</t>
  </si>
  <si>
    <t>Cisco Catalyst C8300-1N1S-4T2X Router</t>
  </si>
  <si>
    <t>C8300-1N1S-4T2X</t>
  </si>
  <si>
    <t>Branch Medium WAN</t>
  </si>
  <si>
    <t>3.21</t>
  </si>
  <si>
    <t>3.20</t>
  </si>
  <si>
    <t>Cisco C8300 2RU AC  Power supply</t>
  </si>
  <si>
    <t>PWR-CC1-650WAC</t>
  </si>
  <si>
    <t>Cover for empty POE slot on Cisco Catalyst Edge 8300</t>
  </si>
  <si>
    <t>C-POE-COVER</t>
  </si>
  <si>
    <t>Cisco Catalyst 8300 Edge Fan Tray, 2RU</t>
  </si>
  <si>
    <t>C8300-FAN-2R</t>
  </si>
  <si>
    <t>Cisco Catalyst 8300 Rack mount kit - 19" 2R</t>
  </si>
  <si>
    <t>C8300-RM-19-2R</t>
  </si>
  <si>
    <t>Cisco Catalyst 8000 Edge RFID - 2RU</t>
  </si>
  <si>
    <t>C-RFID-2R</t>
  </si>
  <si>
    <t>Cisco Catalyst C8300-2N2S-4T2X Router</t>
  </si>
  <si>
    <t>C8300-2N2S-4T2X</t>
  </si>
  <si>
    <t>Branch Large WAN</t>
  </si>
  <si>
    <t>2.15</t>
  </si>
  <si>
    <t>2.14</t>
  </si>
  <si>
    <t>2.13</t>
  </si>
  <si>
    <t>2.12</t>
  </si>
  <si>
    <t>Cisco C8500L 400W AC Power Supply, Reverse Air</t>
  </si>
  <si>
    <t>PWR-CH1-400WAC</t>
  </si>
  <si>
    <t>SC8KAESUK9-176</t>
  </si>
  <si>
    <t>Cisco Catalyst 8500L Rack mount kit - 19" 1R</t>
  </si>
  <si>
    <t>C8500L-RM-19-1R</t>
  </si>
  <si>
    <t>Cisco Catalyst 8000 Edge SSD M.2 NVMe 2TB</t>
  </si>
  <si>
    <t>SSD-M2NVME-2T</t>
  </si>
  <si>
    <t>Cisco Catalyst 8500 Series 4x SFP+ and 8x SFP, 4x10GE, 8x1GE</t>
  </si>
  <si>
    <t>C8500L-8S4X</t>
  </si>
  <si>
    <t>HQ Small WAN</t>
  </si>
  <si>
    <t>1.16</t>
  </si>
  <si>
    <t>1.15</t>
  </si>
  <si>
    <t>1.14</t>
  </si>
  <si>
    <t>1.13</t>
  </si>
  <si>
    <t>1.12</t>
  </si>
  <si>
    <t>1.11</t>
  </si>
  <si>
    <t>Cisco C8500 750W AC Power Supply</t>
  </si>
  <si>
    <t>PWR-CH1-750WACR</t>
  </si>
  <si>
    <t>SC8KAEPUK9-173</t>
  </si>
  <si>
    <t>Cisco C8500 RFID - 1RU</t>
  </si>
  <si>
    <t>C8500-RFID-1R</t>
  </si>
  <si>
    <t>Cisco C8500 Accessory Kit - 19" rack</t>
  </si>
  <si>
    <t>C8500-ACCKIT-19</t>
  </si>
  <si>
    <t>C8500 480 GB, M2 SATA SSD</t>
  </si>
  <si>
    <t>SSD-M2SATA-480G</t>
  </si>
  <si>
    <t>Cisco C8500 16GB DRAM</t>
  </si>
  <si>
    <t>MEM-C8500-16GB</t>
  </si>
  <si>
    <t>Cisco Catalyst 8500-12X4QC Edge Platform</t>
  </si>
  <si>
    <t>C8500-12X4QC</t>
  </si>
  <si>
    <t>HQ Large WAN</t>
  </si>
  <si>
    <t>EQ141546259SB</t>
  </si>
  <si>
    <t>IE 3300 DNA Advantage 5 Year Term license</t>
  </si>
  <si>
    <t>IE3300-DNA-A-5Y</t>
  </si>
  <si>
    <t>Cisco DNA Advantage license for IE3300 Series</t>
  </si>
  <si>
    <t>IE3300-DNA-A</t>
  </si>
  <si>
    <t>Digital Download Code for Software License</t>
  </si>
  <si>
    <t>DIGITAL-DL-CODE</t>
  </si>
  <si>
    <t>Software for Catalyst IE3x00 rugged series</t>
  </si>
  <si>
    <t>IE3X00_SW</t>
  </si>
  <si>
    <t>Not related to an IoT Solution; For tracking only.</t>
  </si>
  <si>
    <t>NO-IOT-SOLUTION</t>
  </si>
  <si>
    <t>IOT-OTHER</t>
  </si>
  <si>
    <t>PoE AC Input Power Module for IE3000/2000</t>
  </si>
  <si>
    <t>PWR-IE65W-PC-AC</t>
  </si>
  <si>
    <t>Cisco Network Advantage license for IE3300 Series</t>
  </si>
  <si>
    <t>IE3300-NW-A</t>
  </si>
  <si>
    <t>IE 4GB SD Memory Card for IE</t>
  </si>
  <si>
    <t>SD-IE-4GB</t>
  </si>
  <si>
    <t>Catalyst IE3300 with 8 GE PoE/PoE+ and 2 GE SFP, Modular, NA</t>
  </si>
  <si>
    <t>IE-3300-8P2S-A</t>
  </si>
  <si>
    <t>Small IoT Switch</t>
  </si>
  <si>
    <t>FW Switching Load for LM960 AT&amp;T</t>
  </si>
  <si>
    <t>FW-LM960-LTE-AT</t>
  </si>
  <si>
    <t>CAT18 LTE Advanced PRO Pluggable for ALL Global Regions</t>
  </si>
  <si>
    <t>P-LTEAP18-GL</t>
  </si>
  <si>
    <t>UNIVERSAL (NETWORK ESSENTIALS)</t>
  </si>
  <si>
    <t>SIR1101UK9-178</t>
  </si>
  <si>
    <t>Provisioning for IoT Network Manager</t>
  </si>
  <si>
    <t>PNP-CAP-IOTOC</t>
  </si>
  <si>
    <t>Not related to IoT Manufacturing Solution; For tracking only</t>
  </si>
  <si>
    <t>IOT-MFG-OTHER</t>
  </si>
  <si>
    <t>Manufactruring, Mining Industry Solutions For tracking only.</t>
  </si>
  <si>
    <t>IOT-MANUFACTURING</t>
  </si>
  <si>
    <t>Single pack shipping box for the IR1101</t>
  </si>
  <si>
    <t>IR1101-PK-1</t>
  </si>
  <si>
    <t>Network Advantage License for Cisco IR1101 Industrial ISR</t>
  </si>
  <si>
    <t>SL-IR1101-NA</t>
  </si>
  <si>
    <t>Network Plug-n-Play Connect SDWAN SW Device Provisioning</t>
  </si>
  <si>
    <t>NETWORK-PNP-LIC-O</t>
  </si>
  <si>
    <t>CAMPUS NETWORK</t>
  </si>
  <si>
    <t>Cisco IR1101 Industrial Integrated Services Router Rugged</t>
  </si>
  <si>
    <t>IR1101-A-K9</t>
  </si>
  <si>
    <t>Small IoT Router</t>
  </si>
  <si>
    <t>WM141560174PJ</t>
  </si>
  <si>
    <t>WSA Cisco AnyConnect Secure Mobility License</t>
  </si>
  <si>
    <t>WSA-CASM-LIC</t>
  </si>
  <si>
    <t>WSA L4 Traffic Monitoring License</t>
  </si>
  <si>
    <t>WSA-L4TM-LIC</t>
  </si>
  <si>
    <t>WSA Proxy and Dynamic Vectoring and Scanning License</t>
  </si>
  <si>
    <t>WSA-PROXY-LIC</t>
  </si>
  <si>
    <t>WSA HTTPS Inspection License</t>
  </si>
  <si>
    <t>WSA-HTTPS-LIC</t>
  </si>
  <si>
    <t>Cisco Content Sec quad port 1G Copper PCI</t>
  </si>
  <si>
    <t>CCS-PCIE-IRJ45</t>
  </si>
  <si>
    <t>Cisco Content Sec SAS Modular Raid Controller 2GB Cache</t>
  </si>
  <si>
    <t>CCS-MRAID-M5</t>
  </si>
  <si>
    <t>Content Sec 2.3 GHz 5218/125W 16C/22MB Cache/DDR4 2666MHz</t>
  </si>
  <si>
    <t>CCS-CPU-I5218</t>
  </si>
  <si>
    <t>Cisco Content Security Trusted Platform Module TPM 2.0</t>
  </si>
  <si>
    <t>CCS-TPM2-002</t>
  </si>
  <si>
    <t>Content Sec x95 600GB 12G SAS 10K RPM SFF HDD</t>
  </si>
  <si>
    <t>CCS-HDD-600GB10K</t>
  </si>
  <si>
    <t>Cisco Content Sec AC Power Supply 770W for x95 appliance</t>
  </si>
  <si>
    <t>CCS-PSU1-770AC</t>
  </si>
  <si>
    <t>WSA Async OS v10.6.0</t>
  </si>
  <si>
    <t>SF-WSA-10.6.0-K9</t>
  </si>
  <si>
    <t>Power Cord, 200/240V 6A North America</t>
  </si>
  <si>
    <t>CAB-N5K6A-NA</t>
  </si>
  <si>
    <t>WSA S395 Web Security Appliance</t>
  </si>
  <si>
    <t>WSA-S395-K9</t>
  </si>
  <si>
    <t>WSA ESA Appliance</t>
  </si>
  <si>
    <t>Cisco Firepower QR Label - Internal Use Only</t>
  </si>
  <si>
    <t>FPR-LTP-QR-LBL</t>
  </si>
  <si>
    <t>Cisco Firepower 1000 Standard ASA License</t>
  </si>
  <si>
    <t>FPR1000-ASA</t>
  </si>
  <si>
    <t>Cisco Firepower 1K Series Accessory Kit for FPR-1120/1140</t>
  </si>
  <si>
    <t>FPR1K-RM-ACY-KIT</t>
  </si>
  <si>
    <t>Cisco Firepower 1K Series 200GB for FPR-1120/1140</t>
  </si>
  <si>
    <t>FPR1K-RM-SSD200-</t>
  </si>
  <si>
    <t>Cisco Firepower Threat Defense software v7.0.1 for FPR1000</t>
  </si>
  <si>
    <t>SF-F1K-TD7.0.1-K9</t>
  </si>
  <si>
    <t>CLOUD AND NETWORK SECURITY</t>
  </si>
  <si>
    <t>Cisco FPR1140 Threat Defense Threat, Malware and URL License</t>
  </si>
  <si>
    <t>FPR1140T-TMC</t>
  </si>
  <si>
    <t>Cisco Firepower 1140 NGFW Appliance, 1U</t>
  </si>
  <si>
    <t>FPR1140-NGFW-K9</t>
  </si>
  <si>
    <t>Cisco Secure Firewall 3100 Network Module Blank Slot Cover</t>
  </si>
  <si>
    <t>FPR3K-NM-BLANK</t>
  </si>
  <si>
    <t>Cisco Secure Firewall 3100 Series SSD Blank Slot Cover</t>
  </si>
  <si>
    <t>FPR3K-SSD-BLANK</t>
  </si>
  <si>
    <t>Cisco Secure Firewall 3K Series Fan Tray</t>
  </si>
  <si>
    <t>FPR3K-FAN</t>
  </si>
  <si>
    <t>Cisco Secure Firewall 3140 Base Lic</t>
  </si>
  <si>
    <t>FPR3140-BSE</t>
  </si>
  <si>
    <t>Cisco Secure Firewall 3100 Slide Rail Kit</t>
  </si>
  <si>
    <t>FPR3K-SLIDE-RAILS</t>
  </si>
  <si>
    <t>Cisco Secure Firewall 3K Series 900GB</t>
  </si>
  <si>
    <t>FPR3K-SSD900</t>
  </si>
  <si>
    <t>Cisco Secure Firewall TD 7.1.0 SW for 3100 series appliances</t>
  </si>
  <si>
    <t>SF-F3K-TD7.1.0-K9</t>
  </si>
  <si>
    <t>Cisco Secure Firewall 3K Series 400W AC Power Supply</t>
  </si>
  <si>
    <t>FPR3K-PWR-AC-400</t>
  </si>
  <si>
    <t>Cisco Secure Firewall 3140 TD, Malware and URL License</t>
  </si>
  <si>
    <t>FPR3140T-TMC</t>
  </si>
  <si>
    <t>Cisco Secure Firewall 3140 NGFW Appliance, 1U</t>
  </si>
  <si>
    <t>FPR3140-NGFW-K9</t>
  </si>
  <si>
    <t>NGFW Medium</t>
  </si>
  <si>
    <t>Firepower 2000 Series SSD Slot Carrier</t>
  </si>
  <si>
    <t>FPR2K-SSD-BBLKD</t>
  </si>
  <si>
    <t>Firepower 2000 Series  400W AC Power Supply</t>
  </si>
  <si>
    <t>FPR2K-PWR-AC-400</t>
  </si>
  <si>
    <t>Firepower 2000 Series Fan Tray</t>
  </si>
  <si>
    <t>FPR2K-FAN</t>
  </si>
  <si>
    <t>Firepower 2000 Series Network Module Blank Slot Cover</t>
  </si>
  <si>
    <t>FPR2K-NM-BLANK</t>
  </si>
  <si>
    <t>Firepower 2000 Slide Rail Kit</t>
  </si>
  <si>
    <t>FPR2K-SLIDE-RAILS</t>
  </si>
  <si>
    <t>Firepower 2000 Series SSD for FPR-2130/2140</t>
  </si>
  <si>
    <t>FPR2K-SSD200</t>
  </si>
  <si>
    <t>Cisco Firepower Threat Defense software v7.0.1 for FPR2100</t>
  </si>
  <si>
    <t>SF-F2K-TD7.0.1-K9</t>
  </si>
  <si>
    <t>Cisco FPR2140 Threat Defense Threat, Malware and URL License</t>
  </si>
  <si>
    <t>FPR2140T-TMC</t>
  </si>
  <si>
    <t>Cisco Firepower 2140 NGFW Appliance, 1U, 1 x NetMod Bay</t>
  </si>
  <si>
    <t>FPR2140-NGFW-K9</t>
  </si>
  <si>
    <t>NGFW Small</t>
  </si>
  <si>
    <t>1000BASE-T SFP transceiver module for Category 5 copper wire</t>
  </si>
  <si>
    <t>GLC-TE</t>
  </si>
  <si>
    <t>FPR4K Hardware Accessory Kit</t>
  </si>
  <si>
    <t>FPR4K-ACC-KIT2</t>
  </si>
  <si>
    <t>Firepower 4000 Series Rack Mount Kit</t>
  </si>
  <si>
    <t>FPR4K-RACK-MNT</t>
  </si>
  <si>
    <t>Firepower 4000 Series Fan - Siingle</t>
  </si>
  <si>
    <t>FPR4K-S-FAN-</t>
  </si>
  <si>
    <t>Firepower 4000 Series Network Module Blank Slot Cover</t>
  </si>
  <si>
    <t>FPR4K-NM-BLANK</t>
  </si>
  <si>
    <t>Firepower 4000 Series 1100W AC Power Supply</t>
  </si>
  <si>
    <t>FPR4K-PWR-AC-1100</t>
  </si>
  <si>
    <t>Firepower 4000 Series SSD Slot Carrier</t>
  </si>
  <si>
    <t>FPR4K-SSD-BBLKD</t>
  </si>
  <si>
    <t>Firepower 4000 Series 800GB SSD for FPR-4145/4155</t>
  </si>
  <si>
    <t>FPR4K-SSD800-</t>
  </si>
  <si>
    <t>Cisco Firepower Extensible Operating System v2.10.2</t>
  </si>
  <si>
    <t>SF-F4KFXS2.10.2-K9</t>
  </si>
  <si>
    <t>Cisco Firepower Threat Defense software v7.0.1 for FPR4100</t>
  </si>
  <si>
    <t>SF-F4K-TD7.0.1-K9</t>
  </si>
  <si>
    <t>Cisco FPR4145 Threat Defense Threat, Malware and URL License</t>
  </si>
  <si>
    <t>FPR4145T-TMC</t>
  </si>
  <si>
    <t>Cisco Firepower 4145 NGFW Appliance, 1U, 2 x NetMod Bays</t>
  </si>
  <si>
    <t>FPR4145-NGFW-K9</t>
  </si>
  <si>
    <t>NGFW Large</t>
  </si>
  <si>
    <t>KJ141546290TY</t>
  </si>
  <si>
    <t>10.4</t>
  </si>
  <si>
    <t>10.3</t>
  </si>
  <si>
    <t>10.2</t>
  </si>
  <si>
    <t>10.1</t>
  </si>
  <si>
    <t>8.1</t>
  </si>
  <si>
    <t>AC Power Cord, Type C5, US, Canada</t>
  </si>
  <si>
    <t>CAB-AC-C5</t>
  </si>
  <si>
    <t>Cisco Catalyst 9800 L Wireless Controller Power Supply</t>
  </si>
  <si>
    <t>C9800-AC-110W</t>
  </si>
  <si>
    <t>Cisco C9800 Series Wireless Controller upgrade license</t>
  </si>
  <si>
    <t>LIC-C9800L-PERF</t>
  </si>
  <si>
    <t>Cisco Catalyst 9800-L Wireless Controller</t>
  </si>
  <si>
    <t>SC9800LK9-173</t>
  </si>
  <si>
    <t>Cisco Catalyst 9800-L Wireless Controller_Copper Uplink</t>
  </si>
  <si>
    <t>C9800-L-C-K9</t>
  </si>
  <si>
    <t>Small WLC</t>
  </si>
  <si>
    <t>Cisco Catalyst Wireless Controller 1100W AC Power Supply</t>
  </si>
  <si>
    <t>C9800-AC-1100W</t>
  </si>
  <si>
    <t>Cisco 9800 Wireless Controller Module Blank</t>
  </si>
  <si>
    <t>C9800-BLANK</t>
  </si>
  <si>
    <t>Cisco Catalyst 9800-80 Wireless Controller</t>
  </si>
  <si>
    <t>SC980080K9-173</t>
  </si>
  <si>
    <t>C9800-80-K9</t>
  </si>
  <si>
    <t>Large WLC</t>
  </si>
  <si>
    <t>Cisco Catalyst 9800-40 750W AC Power Supply</t>
  </si>
  <si>
    <t>C9800-AC-750W-R</t>
  </si>
  <si>
    <t>Cisco 9800 Wireless Controller PS Blank</t>
  </si>
  <si>
    <t>C9800-PWR-BLANK</t>
  </si>
  <si>
    <t>Cisco Catalyst 9800-40 Wireless Controller</t>
  </si>
  <si>
    <t>SC980040K9-173</t>
  </si>
  <si>
    <t>C9800-40-K9</t>
  </si>
  <si>
    <t>Medium WLC</t>
  </si>
  <si>
    <t>Cisco DNA Spaces Extend Term License for Cisco DNA</t>
  </si>
  <si>
    <t>D-DNAS-EXT-BUN-T</t>
  </si>
  <si>
    <t>AIR CISCO DNA Perpetual Network Stack</t>
  </si>
  <si>
    <t>AIR-DNA-NWSTACK-A</t>
  </si>
  <si>
    <t>Wireless Cisco DNA On-Prem Advantage, Term, Tracker Lic</t>
  </si>
  <si>
    <t>AIR-DNA-A-T</t>
  </si>
  <si>
    <t>Prime AP Term Licenses</t>
  </si>
  <si>
    <t>PI-LFAS-AP-T</t>
  </si>
  <si>
    <t>Wireless Cisco DNA On-Prem Advantage, Term Lic</t>
  </si>
  <si>
    <t>AIR-DNA-A</t>
  </si>
  <si>
    <t>Capwap software for Catalyst 9105AX</t>
  </si>
  <si>
    <t>SW9105AX-CAPWAP-K9</t>
  </si>
  <si>
    <t>Back cover</t>
  </si>
  <si>
    <t>C9105AXWT_COVER</t>
  </si>
  <si>
    <t>Wireless Cisco DNA  On-Prem Advantage, 9105 Tracking</t>
  </si>
  <si>
    <t>CDNA-A-C9105</t>
  </si>
  <si>
    <t>Cisco Catalyst 9105AXWT Teleworker Series</t>
  </si>
  <si>
    <t>C9105AXWT-B</t>
  </si>
  <si>
    <t>Teleworker AP</t>
  </si>
  <si>
    <t>C9120AX OVERPACK OPTION</t>
  </si>
  <si>
    <t>C9120-OVER</t>
  </si>
  <si>
    <t>SINGLE PACK OPTION</t>
  </si>
  <si>
    <t>C9120AXI-SINGLE</t>
  </si>
  <si>
    <t>Wireless Cisco DNA  On-Prem Advantage, 9120 Tracking</t>
  </si>
  <si>
    <t>CDNA-A-C9120</t>
  </si>
  <si>
    <t>Ceiling Grid Clip for APs &amp; Cellular Gateways-Recessed</t>
  </si>
  <si>
    <t>AIR-AP-T-RAIL-R</t>
  </si>
  <si>
    <t>802.11 AP Low Profile Mounting Bracket (Default)</t>
  </si>
  <si>
    <t>AIR-AP-BRACKET-1</t>
  </si>
  <si>
    <t>Capwap software for Catalyst 9120AX</t>
  </si>
  <si>
    <t>SW9120AX-CAPWAP-K9</t>
  </si>
  <si>
    <t>C9120AX Internal 802.11ax 4x4:4 MIMO;IOT;BT5;mGig;USB;RHL</t>
  </si>
  <si>
    <t>C9120AXI-B</t>
  </si>
  <si>
    <t>Medium AP</t>
  </si>
  <si>
    <t>C9130AX OVER OPTION</t>
  </si>
  <si>
    <t>C9130-OVER</t>
  </si>
  <si>
    <t>C9130-SINGLE</t>
  </si>
  <si>
    <t>Wireless Cisco DNA  On-Prem Advantage, 9130 Tracking</t>
  </si>
  <si>
    <t>CDNA-A-C9130</t>
  </si>
  <si>
    <t>Capwap software for Catalyst 9130AX</t>
  </si>
  <si>
    <t>SW9130AX-CAPWAP-K9</t>
  </si>
  <si>
    <t>Cisco Catalyst 9130AX Series</t>
  </si>
  <si>
    <t>C9130AXI-B</t>
  </si>
  <si>
    <t>TO141541180ZK</t>
  </si>
  <si>
    <t>ThousandEyes - Enterprise Agents</t>
  </si>
  <si>
    <t>6.14</t>
  </si>
  <si>
    <t>Catalyst 9300 8 x 10G/25G Network Module SFP+/SFP28</t>
  </si>
  <si>
    <t>C9300X-NM-8Y</t>
  </si>
  <si>
    <t>6.13</t>
  </si>
  <si>
    <t>Prime Infrastructure Lifecycle &amp; Assurance Term - Smart Lic</t>
  </si>
  <si>
    <t>PI-LFAS-T</t>
  </si>
  <si>
    <t>6.12</t>
  </si>
  <si>
    <t>Cisco ThousandEyes Enterprise Agent IBN Embedded</t>
  </si>
  <si>
    <t>TE-EMBEDDED-T</t>
  </si>
  <si>
    <t>6.11</t>
  </si>
  <si>
    <t>C9300 DNA Advantage, Term License</t>
  </si>
  <si>
    <t>C9300X-DNA-24Y-A</t>
  </si>
  <si>
    <t>6.10</t>
  </si>
  <si>
    <t>TE agent for IOSXE on C9K</t>
  </si>
  <si>
    <t>TE-C9K-SW</t>
  </si>
  <si>
    <t>6.9</t>
  </si>
  <si>
    <t>No SSD Card Selected</t>
  </si>
  <si>
    <t>C9300-SSD-NONE</t>
  </si>
  <si>
    <t>6.8</t>
  </si>
  <si>
    <t>Catalyst Stack Power Cable 150 CM - Upgrade</t>
  </si>
  <si>
    <t>CAB-SPWR-150CM</t>
  </si>
  <si>
    <t>3M Type 1 Stacking Cable</t>
  </si>
  <si>
    <t>STACK-T1-3M</t>
  </si>
  <si>
    <t>C9300 Network Advantage, 24-port license</t>
  </si>
  <si>
    <t>C9300X-NW-A-24</t>
  </si>
  <si>
    <t>715W AC 80+ platinum Config 1 SecondaryPower Supply</t>
  </si>
  <si>
    <t>PWR-C1-715WAC-P/2</t>
  </si>
  <si>
    <t>715W AC 80+ platinum Config 1 Power Supply</t>
  </si>
  <si>
    <t>PWR-C1-715WAC-P</t>
  </si>
  <si>
    <t>Cisco Catalyst 9300 XE 17.6 UNIVERSAL UNIVERSAL</t>
  </si>
  <si>
    <t>SC9300UK9-176</t>
  </si>
  <si>
    <t>Catalyst 9300X  24x25G Fiber Ports, modular uplink Switch</t>
  </si>
  <si>
    <t>C9300X-24Y-A</t>
  </si>
  <si>
    <t>Cisco Catalyst 9600 Series 2000W AC Power Supply</t>
  </si>
  <si>
    <t>C9600-PWR-2KWAC</t>
  </si>
  <si>
    <t>Cisco Catalyst 9600 Series 48-Port Copper</t>
  </si>
  <si>
    <t>C9600-LC-48TX</t>
  </si>
  <si>
    <t>Cisco Catalyst 9600 Series 48-Port 25GE/10GE/1GE</t>
  </si>
  <si>
    <t>C9600-LC-48YL</t>
  </si>
  <si>
    <t>Cisco Catalyst 9600 Series 960GB SSD Storage</t>
  </si>
  <si>
    <t>C9K-F2-SSD-960GB</t>
  </si>
  <si>
    <t>Cisco Catalyst 9600 Series Redundant Supervisor 1 Module</t>
  </si>
  <si>
    <t>C9600-SUP-1/2</t>
  </si>
  <si>
    <t>Cisco Catalyst 9600 Series Supervisor 1 Module</t>
  </si>
  <si>
    <t>C9600-SUP-1</t>
  </si>
  <si>
    <t>Cisco Catalyst 9600 DNA Advantage Term License</t>
  </si>
  <si>
    <t>C9600-DNA-A</t>
  </si>
  <si>
    <t>Cisco Catalyst 9600 Series Blank for Power Supply Slot</t>
  </si>
  <si>
    <t>C9606-PWR-BLANK</t>
  </si>
  <si>
    <t>Cisco Catalyst 9600 Series Blank for Chassis Module Slot</t>
  </si>
  <si>
    <t>C9606-SLOT-BLANK</t>
  </si>
  <si>
    <t>Cisco Catalyst 9600 Series C9606 Chassis Fan Tray</t>
  </si>
  <si>
    <t>C9606-FAN</t>
  </si>
  <si>
    <t>Catalyst 9600 Campus Core Deployment; For Tracking Only</t>
  </si>
  <si>
    <t>C9600-CAMPUS-CORE</t>
  </si>
  <si>
    <t>Cisco Catalyst 9600 XE 17.6 UNIVERSAL</t>
  </si>
  <si>
    <t>S9600UK9-176</t>
  </si>
  <si>
    <t>Cisco Catalyst 9600 Network Advantage License</t>
  </si>
  <si>
    <t>C9600-NW-A</t>
  </si>
  <si>
    <t>Cisco Catalyst 9600 Series 6 Slot Chassis</t>
  </si>
  <si>
    <t>C9606R</t>
  </si>
  <si>
    <t>Campus Core Switch</t>
  </si>
  <si>
    <t>Cisco Catalyst 9400 Series 48Port UPOE w/ 24p mGig 24p RJ-45</t>
  </si>
  <si>
    <t>C9400-LC-48UX</t>
  </si>
  <si>
    <t>Cisco Catalyst 9400 Series 240GB M2 SATA memory (Supervisor)</t>
  </si>
  <si>
    <t>C9400-SSD-240GB</t>
  </si>
  <si>
    <t>Cisco Catalyst 9400 Series Redundant Supervisor 1XL Module</t>
  </si>
  <si>
    <t>C9400-SUP-1XL/2</t>
  </si>
  <si>
    <t>Cisco Catalyst 9400 Series Supervisor 1XL Module</t>
  </si>
  <si>
    <t>C9400-SUP-1XL</t>
  </si>
  <si>
    <t>Cisco DNA Spaces Extend Term License for Catalyst Switches</t>
  </si>
  <si>
    <t>D-DNAS-EXT-S-T</t>
  </si>
  <si>
    <t>Cisco Catalyst 9400 DNA Advantage Term License</t>
  </si>
  <si>
    <t>C9400-DNA-A</t>
  </si>
  <si>
    <t>NEMA 6-20 to IEC-C19 13ft US</t>
  </si>
  <si>
    <t>CAB-US620P-C19-US</t>
  </si>
  <si>
    <t>Cisco Catalyst 9400 Series 3200W AC Power Supply</t>
  </si>
  <si>
    <t>C9400-PWR-3200AC</t>
  </si>
  <si>
    <t>Cisco Catalyst 9400 XE 17.9 UNIVERSAL</t>
  </si>
  <si>
    <t>S9400UK9-179</t>
  </si>
  <si>
    <t>Cisco Catalyst 9400 Series Slot Blank Cover</t>
  </si>
  <si>
    <t>C9400-S-BLANK</t>
  </si>
  <si>
    <t>Cisco Catalyst 9400 Series  Power Supply Blank Cover</t>
  </si>
  <si>
    <t>C9400-PWR-BLANK</t>
  </si>
  <si>
    <t>Cisco Catalyst 9400 Network Advantage License</t>
  </si>
  <si>
    <t>C9400-NW-A</t>
  </si>
  <si>
    <t>Cisco Catalyst 9400 Series 7 slot chassis</t>
  </si>
  <si>
    <t>C9407R</t>
  </si>
  <si>
    <t>Medium Closet Chassis Switch</t>
  </si>
  <si>
    <t>C9200CX Cisco DNA Advantage, 12-Port Term Licenses</t>
  </si>
  <si>
    <t>C9200CX-DNA-A-12</t>
  </si>
  <si>
    <t>C9200CX Network Advantage, 12-port license</t>
  </si>
  <si>
    <t>C9200CX-NW-A-12</t>
  </si>
  <si>
    <t>Catalyst 9000 Compact Switch 12 port PoE+, 240W, Adv</t>
  </si>
  <si>
    <t>C9200CX-12P-2X2G-A</t>
  </si>
  <si>
    <t>Compact Switch</t>
  </si>
  <si>
    <t>C9300 DNA Advantage, 24-port Term Licenses</t>
  </si>
  <si>
    <t>C9300-DNA-A-24</t>
  </si>
  <si>
    <t>Catalyst Stack Power Cable 30 CM</t>
  </si>
  <si>
    <t>CAB-SPWR-30CM</t>
  </si>
  <si>
    <t>50CM Type 1 Stacking Cable</t>
  </si>
  <si>
    <t>STACK-T1-50CM</t>
  </si>
  <si>
    <t>1100W AC 80+ platinum Config 1 Secondary Power Supply</t>
  </si>
  <si>
    <t>PWR-C1-1100WAC-P/2</t>
  </si>
  <si>
    <t>1100W AC 80+ platinum Config 1 Power Supply</t>
  </si>
  <si>
    <t>PWR-C1-1100WAC-P</t>
  </si>
  <si>
    <t>Cisco Catalyst 9300 XE 17.9 UNIVERSAL UNIVERSAL</t>
  </si>
  <si>
    <t>SC9300UK9-179</t>
  </si>
  <si>
    <t>C9300-NW-A-24</t>
  </si>
  <si>
    <t>Catalyst 9300 24-port mGig UPoE+, Network Advantage</t>
  </si>
  <si>
    <t>C9300X-24HX-A</t>
  </si>
  <si>
    <t>C9300 DNA Advantage, 48-Port Term Licenses</t>
  </si>
  <si>
    <t>C9300-DNA-A-48</t>
  </si>
  <si>
    <t>C9300 Network Advantage, 48-port license</t>
  </si>
  <si>
    <t>C9300-NW-A-48</t>
  </si>
  <si>
    <t>Catalyst 9300 48-port, 8xmGig+40x5G 90W UPOE+, Network Adv</t>
  </si>
  <si>
    <t>C9300X-48HXN-A</t>
  </si>
  <si>
    <t>TX141541121WI</t>
  </si>
  <si>
    <t>WPA_Name</t>
  </si>
  <si>
    <t>Large AP</t>
  </si>
  <si>
    <t>7.5</t>
  </si>
  <si>
    <t>Eco-friendly - Ship router with only Power cables only</t>
  </si>
  <si>
    <t>GREEN-OPTION</t>
  </si>
  <si>
    <t>7.4</t>
  </si>
  <si>
    <t>7.3</t>
  </si>
  <si>
    <t>Embedded Wireless Controller software for C1130/C1130X</t>
  </si>
  <si>
    <t>SW9105AX-EWCEX-K9</t>
  </si>
  <si>
    <t>7.2</t>
  </si>
  <si>
    <t>Power Supply 66 Watt AC V2 for C890 and C1100 series</t>
  </si>
  <si>
    <t>PWR-66W-AC-V2</t>
  </si>
  <si>
    <t>7.1</t>
  </si>
  <si>
    <t>ISR 1100 8P Dual GE SFP Router Pluggable SMS/GPS - B Wifi</t>
  </si>
  <si>
    <t>C1131-8PWB</t>
  </si>
  <si>
    <t>Branch Very Small</t>
  </si>
  <si>
    <r>
      <rPr>
        <b/>
        <sz val="9"/>
        <color indexed="8"/>
        <rFont val="Calibri"/>
        <family val="2"/>
      </rPr>
      <t>Valid through:</t>
    </r>
    <r>
      <rPr>
        <sz val="9"/>
        <color indexed="8"/>
        <rFont val="Calibri"/>
        <family val="2"/>
      </rPr>
      <t xml:space="preserve">  13-Mar-2023</t>
    </r>
  </si>
  <si>
    <t>Cisco Board Pro Lifting Handles</t>
  </si>
  <si>
    <t>CS-BRDP-LFTHNDL-</t>
  </si>
  <si>
    <t>Cisco Board Pro Active Stylus</t>
  </si>
  <si>
    <t>CS-BRDP-ACTSTYL+</t>
  </si>
  <si>
    <t>Power Cord for  United States of America 4.5m 10A</t>
  </si>
  <si>
    <t>PWR-CORD-USA-F</t>
  </si>
  <si>
    <t>Cisco Board Pro 75 Wall Mount Kit</t>
  </si>
  <si>
    <t>CS-BRD75P-WMK</t>
  </si>
  <si>
    <t>Cisco Board Pro 75</t>
  </si>
  <si>
    <t>CS-BRD75P-K9</t>
  </si>
  <si>
    <t>Large Room</t>
  </si>
  <si>
    <t>Fabric Speaker Grille for Desk Pro Series</t>
  </si>
  <si>
    <t>CS-DESKPRO-FG-</t>
  </si>
  <si>
    <t>9.8</t>
  </si>
  <si>
    <t>Desk Stand &amp; Connector Cover for Desk Pro Series</t>
  </si>
  <si>
    <t>CS-DESKPRO-STAND-</t>
  </si>
  <si>
    <t>9.7</t>
  </si>
  <si>
    <t>CAB 3m GREY ETHERNET</t>
  </si>
  <si>
    <t>CAB-ETH-3M-GR-</t>
  </si>
  <si>
    <t>9.6</t>
  </si>
  <si>
    <t>Cisco Desk Pro Stylus</t>
  </si>
  <si>
    <t>CS-DESKPRO-STYLUS-</t>
  </si>
  <si>
    <t>9.5</t>
  </si>
  <si>
    <t>1.5m GREY HDMI 2.0</t>
  </si>
  <si>
    <t>CAB-2HDMI-1.5M-GR-</t>
  </si>
  <si>
    <t>9.4</t>
  </si>
  <si>
    <t>USB C - USB C Cable, 1.8 meters long</t>
  </si>
  <si>
    <t>CAB-USBC-1.8M-</t>
  </si>
  <si>
    <t>9.3</t>
  </si>
  <si>
    <t>Power transformer for the Desk Pro series</t>
  </si>
  <si>
    <t>CS-PWR-CUBE-7-</t>
  </si>
  <si>
    <t>9.2</t>
  </si>
  <si>
    <t>Power Cord for  United States of America 2m 10A</t>
  </si>
  <si>
    <t>PWR-CORD-USA-B</t>
  </si>
  <si>
    <t>9.1</t>
  </si>
  <si>
    <t>COLLABORATION</t>
  </si>
  <si>
    <t>Cisco Desk Pro</t>
  </si>
  <si>
    <t>CS-DESKPRO-K9</t>
  </si>
  <si>
    <t>Desktop Video</t>
  </si>
  <si>
    <t>Cisco 800 USB Cable with WW Wall Charger</t>
  </si>
  <si>
    <t>CP-800-USBCH</t>
  </si>
  <si>
    <t>Cisco 840 WW Phone, Battery, Cable, Charger</t>
  </si>
  <si>
    <t>CP-840-BUN-K9</t>
  </si>
  <si>
    <t>Wireless IP Phone</t>
  </si>
  <si>
    <t>Cisco IP Phone 7811 MPP with PSU, NA Clip or Cord</t>
  </si>
  <si>
    <t>CP-7811-3PW-NA-K9=</t>
  </si>
  <si>
    <t>Small IP Phone</t>
  </si>
  <si>
    <t>Cisco Quad Camera, Carbon Black</t>
  </si>
  <si>
    <t>CS-QUADCAM2-C+</t>
  </si>
  <si>
    <t>Codec EQ Antennas - for auto expand only</t>
  </si>
  <si>
    <t>CS-CODEC-EQ-ANT+</t>
  </si>
  <si>
    <t>Wall mounting bracket for Quad Camera</t>
  </si>
  <si>
    <t>BRKT-QCAM-WMK-</t>
  </si>
  <si>
    <t>Powersupply - AC/DC, 12V, 6.25A, grey</t>
  </si>
  <si>
    <t>PSU-12VDC-70W-GR+</t>
  </si>
  <si>
    <t>Cisco Codec EQ unit</t>
  </si>
  <si>
    <t>CS-CODEC-EQ-K9+</t>
  </si>
  <si>
    <t>Cisco Room Navigator-Table Stand version-First Light (White)</t>
  </si>
  <si>
    <t>CS-T10-TS-G-K9</t>
  </si>
  <si>
    <t>CS-KIT-EQ-C-K9</t>
  </si>
  <si>
    <t>Small Room</t>
  </si>
  <si>
    <t>Cisco Board Pro 55 Wall Mount Kit</t>
  </si>
  <si>
    <t>CS-BRD55P-WMK</t>
  </si>
  <si>
    <t>Cisco Board Pro 55</t>
  </si>
  <si>
    <t>CS-BRD55P-K9</t>
  </si>
  <si>
    <t>Medium Room</t>
  </si>
  <si>
    <t>Cisco UC Phone 8865</t>
  </si>
  <si>
    <t>CP-8865-NC-K9=</t>
  </si>
  <si>
    <t>Large IP Phone</t>
  </si>
  <si>
    <t>Cisco IP Conference Phone 8832 PoE Accessories for Worldwide</t>
  </si>
  <si>
    <t>CP-8832-POE</t>
  </si>
  <si>
    <t>Cisco 8832 for North America, charcoal, with accessories</t>
  </si>
  <si>
    <t>CP-8832-3PCC-K9</t>
  </si>
  <si>
    <t>Conf Phone</t>
  </si>
  <si>
    <t>Cisco IP Phone 8841</t>
  </si>
  <si>
    <t>CP-8841-K9=</t>
  </si>
  <si>
    <t>Medium IP Phone</t>
  </si>
  <si>
    <t>Power Clip for ATA191 and ATA192, North America</t>
  </si>
  <si>
    <t>ATA191-CLIP-NA</t>
  </si>
  <si>
    <t>2-Port Analog Telephone Adapter</t>
  </si>
  <si>
    <t>ATA191-K9</t>
  </si>
  <si>
    <t>Small ATA</t>
  </si>
  <si>
    <t>JF141849760ZO</t>
  </si>
  <si>
    <t>NGFW Very Small</t>
  </si>
  <si>
    <r>
      <rPr>
        <b/>
        <sz val="9"/>
        <color indexed="8"/>
        <rFont val="Calibri"/>
        <family val="2"/>
      </rPr>
      <t>Valid through:</t>
    </r>
    <r>
      <rPr>
        <sz val="9"/>
        <color indexed="8"/>
        <rFont val="Calibri"/>
        <family val="2"/>
      </rPr>
      <t xml:space="preserve">  25-Mar-2023</t>
    </r>
  </si>
  <si>
    <t>ASR 9902 Fan Module</t>
  </si>
  <si>
    <t>ASR-9902-FAN</t>
  </si>
  <si>
    <t>ASR 9900 Fixed Chassis AC Power Supply</t>
  </si>
  <si>
    <t>PWR-1.6KW-AC</t>
  </si>
  <si>
    <t>Cisco ASR9000 64-BIT IOS XR Software</t>
  </si>
  <si>
    <t>XR-A9K-X64-07.4</t>
  </si>
  <si>
    <t>ASR 9900 Fixed Chassis Route Processor</t>
  </si>
  <si>
    <t>A99-RP-F</t>
  </si>
  <si>
    <t>ASR 9902 2-Post Mounting Kit for 19 &amp; 23 inch Rack</t>
  </si>
  <si>
    <t>ASR-9902-2P-KIT</t>
  </si>
  <si>
    <t>ASR9000; Other Network Applications; For Tracking Only</t>
  </si>
  <si>
    <t>A9K-OTHER</t>
  </si>
  <si>
    <t>ASR 9902 Full scale VRF License for Fixed Ports</t>
  </si>
  <si>
    <t>S-A9902-AIP</t>
  </si>
  <si>
    <t>ASR 9902 Chassis, 2RU</t>
  </si>
  <si>
    <t>ASR-9902</t>
  </si>
  <si>
    <t>SP Small</t>
  </si>
  <si>
    <t>ASR 9000 Advance IP license for 400GE TR - 5th Gen LC</t>
  </si>
  <si>
    <t>S-A9K-4HG-AIP-TR</t>
  </si>
  <si>
    <t>2.21</t>
  </si>
  <si>
    <t>ASR 9000 400GE Packet Transport Combo Line Card - 5th Gen</t>
  </si>
  <si>
    <t>A9K-4HG-FLEX-TR</t>
  </si>
  <si>
    <t>2.20</t>
  </si>
  <si>
    <t>2.19</t>
  </si>
  <si>
    <t>Adv IP License for full scale VRFs for 24-port 10G/1G TR LC</t>
  </si>
  <si>
    <t>S-A9K-24P10GAIPTR</t>
  </si>
  <si>
    <t>2.18</t>
  </si>
  <si>
    <t>ASR9K 80G Upgrade license for 24-port 10G/1G dual rate TR LC</t>
  </si>
  <si>
    <t>A9K-24P-80GRTU-TR</t>
  </si>
  <si>
    <t>2.17</t>
  </si>
  <si>
    <t>ASR 9000 24-port 10GE &amp; 1GE dual rate -TR LC</t>
  </si>
  <si>
    <t>A9K-24X10GE-1G-TR</t>
  </si>
  <si>
    <t>2.16</t>
  </si>
  <si>
    <t>ASR 9000 Route Switch Processor 5 TR for Bundles</t>
  </si>
  <si>
    <t>RSP5-TR</t>
  </si>
  <si>
    <t>ASR 9000 Traditional Business Model - Tracking only</t>
  </si>
  <si>
    <t>A9K-TRADITIONAL</t>
  </si>
  <si>
    <t>A9K Line Card Slot Filler version 2</t>
  </si>
  <si>
    <t>A9K-LC-FILR-V2</t>
  </si>
  <si>
    <t>ASR-9906 Air Filter</t>
  </si>
  <si>
    <t>ASR-9906-FILTER</t>
  </si>
  <si>
    <t>ASR 9906 LC Packaging Box</t>
  </si>
  <si>
    <t>9906-LC-MSC-PKG</t>
  </si>
  <si>
    <t>ASR 9906 Switch Fabric Card 3</t>
  </si>
  <si>
    <t>A99-SFC3-T</t>
  </si>
  <si>
    <t>Power Cord for AC V2 Power Module (USA)</t>
  </si>
  <si>
    <t>PWR-CAB-AC-USA</t>
  </si>
  <si>
    <t>6KW AC Power Module Version 3</t>
  </si>
  <si>
    <t>PWR-6KW-AC-V3</t>
  </si>
  <si>
    <t>ASR9K AC Power Enclosure Module Version 3</t>
  </si>
  <si>
    <t>A9K-AC-PEM-V3</t>
  </si>
  <si>
    <t>ASR 9906 Fan Tray</t>
  </si>
  <si>
    <t>ASR-9906-FAN</t>
  </si>
  <si>
    <t>ASR 9906 LS Chassis bundle</t>
  </si>
  <si>
    <t>ASR-9906-LS-BUN</t>
  </si>
  <si>
    <t>SP Large</t>
  </si>
  <si>
    <t>XR-A9K-X64-07.8</t>
  </si>
  <si>
    <t>ASR9K PEM Filler Compatible with PEMs AC/DC V2 and DC V3</t>
  </si>
  <si>
    <t>A9K-PEM-V2-FILR</t>
  </si>
  <si>
    <t>3KW AC Power Module Version 2</t>
  </si>
  <si>
    <t>PWR-3KW-AC-V2</t>
  </si>
  <si>
    <t>ASR9K AC Power Entry Module Version 2</t>
  </si>
  <si>
    <t>ASR9K-AC-PEM-V2</t>
  </si>
  <si>
    <t>ASR-9904 System Fan Tray</t>
  </si>
  <si>
    <t>ASR-9904-FAN</t>
  </si>
  <si>
    <t>ASR-9904 System Filter</t>
  </si>
  <si>
    <t>ASR-9904-FILTER</t>
  </si>
  <si>
    <t>ASR 9904 LS Chassis bundle</t>
  </si>
  <si>
    <t>ASR-9904-LS-BUN</t>
  </si>
  <si>
    <t>SP Medium</t>
  </si>
  <si>
    <t>OQ142026447UJ</t>
  </si>
  <si>
    <r>
      <rPr>
        <b/>
        <sz val="9"/>
        <color indexed="8"/>
        <rFont val="Calibri"/>
        <family val="2"/>
      </rPr>
      <t>Date:</t>
    </r>
    <r>
      <rPr>
        <sz val="9"/>
        <color indexed="8"/>
        <rFont val="Calibri"/>
        <family val="2"/>
      </rPr>
      <t xml:space="preserve"> 24-Jan-2023</t>
    </r>
  </si>
  <si>
    <t>Intel 6348 2.6GHz/235W 28C/42MB DDR4 3200MHz</t>
  </si>
  <si>
    <t>UCS-CPU-I6348</t>
  </si>
  <si>
    <t>Artificial Intelligence/ Machine Learning</t>
  </si>
  <si>
    <t>UCS-SID-INFR-AIML</t>
  </si>
  <si>
    <t>32GB RDIMM SRx4 3200 (16Gb)</t>
  </si>
  <si>
    <t>UCS-MR-X32G1RW</t>
  </si>
  <si>
    <t>C220 M6 Riser3 HH;1 x16;  LPBkt; (CPU2)</t>
  </si>
  <si>
    <t>UCSC-RIS3H-220M6</t>
  </si>
  <si>
    <t>C220 M6 Riser2 HH; x16;  LPBkt; (CPU2)</t>
  </si>
  <si>
    <t>UCSC-RIS2H-220M6</t>
  </si>
  <si>
    <t>Heatsink for 1U/2U LFF/SFF GPU SKU</t>
  </si>
  <si>
    <t>UCSC-HSLP-M6</t>
  </si>
  <si>
    <t>UCS DIMM Blanks</t>
  </si>
  <si>
    <t>UCS-DIMM-BLK</t>
  </si>
  <si>
    <t>Power Supply Blanking Panel for M5 servers</t>
  </si>
  <si>
    <t>UCSC-PSU-M5BLK</t>
  </si>
  <si>
    <t>UCS C-Series M5 SFF drive blanking panel</t>
  </si>
  <si>
    <t>UCSC-BBLKD-S2</t>
  </si>
  <si>
    <t>TPM 2.0, TCG, FIPS140-2, CC EAL4+ Certified, for M6 servers</t>
  </si>
  <si>
    <t>UCSX-TPM-002C</t>
  </si>
  <si>
    <t>DATA CENTER COMPUTE</t>
  </si>
  <si>
    <t>UCS C220 M6 Rack w/o CPU, mem, drives, 1U wSFF HDD backplane</t>
  </si>
  <si>
    <t>UCSC-C220-M6S</t>
  </si>
  <si>
    <t>C Series</t>
  </si>
  <si>
    <t>UCS 6536 Fan Module</t>
  </si>
  <si>
    <t>UCS-FAN-6536</t>
  </si>
  <si>
    <t>UCS 6536 Chassis Accessory Kit</t>
  </si>
  <si>
    <t>UCS-ACC-6536</t>
  </si>
  <si>
    <t>UCS 6536 Power Supply/AC 1100W PSU - Port Side Exhaust</t>
  </si>
  <si>
    <t>UCS-PSU-6536-AC</t>
  </si>
  <si>
    <t>UCS Manager v4.2 and Intersight Managed Mode v4.2</t>
  </si>
  <si>
    <t>N10-MGT018</t>
  </si>
  <si>
    <t>Fabric Interconnect 6536 for UCSM</t>
  </si>
  <si>
    <t>UCS-FI-6536-U</t>
  </si>
  <si>
    <t>FI</t>
  </si>
  <si>
    <t>CPU Heat Sink for UCS B-Series M6 CPU socket (Rear)</t>
  </si>
  <si>
    <t>UCSB-HS-M6-R</t>
  </si>
  <si>
    <t>CPU Heat Sink for UCS B-Series M6 CPU socket (Front)</t>
  </si>
  <si>
    <t>UCSB-HS-M6-F</t>
  </si>
  <si>
    <t>Cisco B200 M6 Front Drive Blank Sleds</t>
  </si>
  <si>
    <t>UCSB-FBLK-M6</t>
  </si>
  <si>
    <t>UCS 5108 Blade Chassis FW Package 4.2</t>
  </si>
  <si>
    <t>N20-FW018</t>
  </si>
  <si>
    <t>Cisco UCS VIC 1480 MEZZ for B-Series</t>
  </si>
  <si>
    <t>UCSB-VIC-M84-4P</t>
  </si>
  <si>
    <t>UCS B200 M6 Blade w/o CPU, mem, HDD, mezz (UPG)</t>
  </si>
  <si>
    <t>UCSB-B200-M6-U</t>
  </si>
  <si>
    <t>B Series</t>
  </si>
  <si>
    <t>MD142026451GO</t>
  </si>
  <si>
    <r>
      <rPr>
        <b/>
        <sz val="9"/>
        <color indexed="8"/>
        <rFont val="Calibri"/>
        <family val="2"/>
      </rPr>
      <t>Valid through:</t>
    </r>
    <r>
      <rPr>
        <sz val="9"/>
        <color indexed="8"/>
        <rFont val="Calibri"/>
        <family val="2"/>
      </rPr>
      <t xml:space="preserve">  10-Mar-2023</t>
    </r>
  </si>
  <si>
    <t>Meraki Z3 Cloud Managed Teleworker Gateway</t>
  </si>
  <si>
    <t>Z3-HW</t>
  </si>
  <si>
    <t>Meraki Teleworker</t>
  </si>
  <si>
    <t>Meraki MS120-24P 1G L2 Cld -Mngd 24x GigE 370W PoE Switch</t>
  </si>
  <si>
    <t>MS120-24P-HW</t>
  </si>
  <si>
    <t>Meraki Switch</t>
  </si>
  <si>
    <t>Meraki Varifocal MV22 Indoor HD Dome Camera - 256GB Storage</t>
  </si>
  <si>
    <t>MV22-HW</t>
  </si>
  <si>
    <t>Meraki Cam</t>
  </si>
  <si>
    <t>Meraki MX105 Router/Security Appliance</t>
  </si>
  <si>
    <t>MX105-HW</t>
  </si>
  <si>
    <t>Meraki MX Medium</t>
  </si>
  <si>
    <t>Meraki MX75 Router/Security Appliance</t>
  </si>
  <si>
    <t>MX75-HW</t>
  </si>
  <si>
    <t>Meraki MX Small</t>
  </si>
  <si>
    <t>Meraki MR46 Wi-Fi 6 Indoor AP</t>
  </si>
  <si>
    <t>MR46-HW</t>
  </si>
  <si>
    <t>Meraki AP</t>
  </si>
  <si>
    <t>WM141789404QQ</t>
  </si>
  <si>
    <t>Cisco Meeting server 1000 3.x sw preload</t>
  </si>
  <si>
    <t>CMS1K-SW-3X</t>
  </si>
  <si>
    <t>11.2.9</t>
  </si>
  <si>
    <t>Do not factory-load a virtualization software license</t>
  </si>
  <si>
    <t>VIRT-LIC-NONE</t>
  </si>
  <si>
    <t>11.2.8</t>
  </si>
  <si>
    <t>960GB 2.5 inch Enterprise Value  6G SATA SSD</t>
  </si>
  <si>
    <t>CIT3-SD960G6S1X-EV</t>
  </si>
  <si>
    <t>11.2.7</t>
  </si>
  <si>
    <t>CIT3-MR-X16G1RW</t>
  </si>
  <si>
    <t>11.2.6</t>
  </si>
  <si>
    <t>Trusted Platform Module 2.0 for UCS servers</t>
  </si>
  <si>
    <t>CIT3-TPM2-002</t>
  </si>
  <si>
    <t>11.2.5</t>
  </si>
  <si>
    <t>Intel 6240 2.6GHz/150W 18C/24.75MB  DCP DDR4 2933 MHz</t>
  </si>
  <si>
    <t>CIT3-CPU-I6240</t>
  </si>
  <si>
    <t>11.2.4</t>
  </si>
  <si>
    <t>770W AC Hot-Plug Power Supply for 1U C-Series Rack Server</t>
  </si>
  <si>
    <t>CIT3-PSU1-770W</t>
  </si>
  <si>
    <t>11.2.3</t>
  </si>
  <si>
    <t>Cisco 12G Modular RAID controller with 2GB cache</t>
  </si>
  <si>
    <t>CIT3-RAID-M5</t>
  </si>
  <si>
    <t>11.2.2</t>
  </si>
  <si>
    <t>11.2.1</t>
  </si>
  <si>
    <t>CMS 1000 M5v2 Server</t>
  </si>
  <si>
    <t>CTI-CMS-1K-M5V2-K9</t>
  </si>
  <si>
    <t>11.2</t>
  </si>
  <si>
    <t>Cisco Meeting Server (CMS) PAK</t>
  </si>
  <si>
    <t>LIC-CMS-PAK</t>
  </si>
  <si>
    <t>11.1.2</t>
  </si>
  <si>
    <t>Cisco Meeting Server Release key (encryption enabled)</t>
  </si>
  <si>
    <t>LIC-CMS-K9</t>
  </si>
  <si>
    <t>11.1.1</t>
  </si>
  <si>
    <t>Virtual Edition Cisco Meeting Server (CMS)</t>
  </si>
  <si>
    <t>R-CMS-K9</t>
  </si>
  <si>
    <t>11.1</t>
  </si>
  <si>
    <t>CMS 1000 M5v2 Server bundle</t>
  </si>
  <si>
    <t>CTI-CMS1KM52BUN-K9</t>
  </si>
  <si>
    <t>Generic Collab Server</t>
  </si>
  <si>
    <t>Bundle Discount</t>
  </si>
  <si>
    <t>Original Unit List Price</t>
  </si>
  <si>
    <t>DNAC Appliance License - 44 Core</t>
  </si>
  <si>
    <t>DN2-HW-APL-LIC</t>
  </si>
  <si>
    <t>7.14</t>
  </si>
  <si>
    <t>32GB RDIMM DRx4 3200 (8Gb)</t>
  </si>
  <si>
    <t>DN2-MR-X32G2RW</t>
  </si>
  <si>
    <t>7.13</t>
  </si>
  <si>
    <t>1.9TB 2.5 inch Enterprise Value  6G SATA SSD</t>
  </si>
  <si>
    <t>DN2-SD19T6S1X-EV</t>
  </si>
  <si>
    <t>7.12</t>
  </si>
  <si>
    <t>Intel 6238 2.1GHz/140W 22C/30.25MB  DCP DDR4 2933 MHz</t>
  </si>
  <si>
    <t>DN2-CPU-I6238</t>
  </si>
  <si>
    <t>7.11</t>
  </si>
  <si>
    <t>480GB 2.5 inch Enterprise Value  6G SATA SSD</t>
  </si>
  <si>
    <t>DN2-SD480G6I1X-EV</t>
  </si>
  <si>
    <t>7.10</t>
  </si>
  <si>
    <t>Intel X710 quad-port 10G SFP+ NIC</t>
  </si>
  <si>
    <t>DN2-PCIE-IQ10GF</t>
  </si>
  <si>
    <t>7.9</t>
  </si>
  <si>
    <t>Mini Storage Carrier for SD (holds up to 2)</t>
  </si>
  <si>
    <t>DN2-MSTOR-SD</t>
  </si>
  <si>
    <t>7.8</t>
  </si>
  <si>
    <t>DN2-RAID-M5</t>
  </si>
  <si>
    <t>7.7</t>
  </si>
  <si>
    <t>DN2-TPM2-002</t>
  </si>
  <si>
    <t>7.6</t>
  </si>
  <si>
    <t>Cisco UCS 770W AC Power Supply for Rack Server</t>
  </si>
  <si>
    <t>DN2-PSU1-770W</t>
  </si>
  <si>
    <t>64GB SD Card for UCS Servers</t>
  </si>
  <si>
    <t>DN2-SD-64G-S</t>
  </si>
  <si>
    <t>Intel X710-DA2 dual-port 10G SFP+ NIC</t>
  </si>
  <si>
    <t>DN2-PCIE-ID10GF</t>
  </si>
  <si>
    <t>Cisco DNA Center SW 2.3.3</t>
  </si>
  <si>
    <t>DNA-SW-2.3.3</t>
  </si>
  <si>
    <t>Cisco DNA Center Appliance (Gen 2) - 44 Core</t>
  </si>
  <si>
    <t>DN2-HW-APL</t>
  </si>
  <si>
    <t>DNA Appl</t>
  </si>
  <si>
    <t>Initial Term - 36.00 Months   |   Auto Renewal Term - 0 Months   |   Billing Model - Prepaid Term</t>
  </si>
  <si>
    <t>MDS Advantage Subscription M9100 3Y</t>
  </si>
  <si>
    <t>M91XK9-A-3Y</t>
  </si>
  <si>
    <t>Info PID for Smart Licensing using Policy for MDS</t>
  </si>
  <si>
    <t>NXOS-SLP-INFO-MDS</t>
  </si>
  <si>
    <t>MDS 9148T Accessory Kit for Cisco</t>
  </si>
  <si>
    <t>DS-9148T-KIT-CSCO</t>
  </si>
  <si>
    <t>MDS 9148T NX-OS version 9.2.2</t>
  </si>
  <si>
    <t>M9148S6K9-9.2.2</t>
  </si>
  <si>
    <t>MDS 9132 FAN tray , port side Exhaust</t>
  </si>
  <si>
    <t>DS-C32S-FAN-E</t>
  </si>
  <si>
    <t>650W AC PSU Port side Exhaust</t>
  </si>
  <si>
    <t>DS-CAC-650W-E</t>
  </si>
  <si>
    <t>MDS 9148T 32G 48-Port FC switch, w/ 24 active ports, exhaust</t>
  </si>
  <si>
    <t>DS-C9148T-24EK9</t>
  </si>
  <si>
    <t>MDS Medium</t>
  </si>
  <si>
    <t>2.8.0.1</t>
  </si>
  <si>
    <r>
      <rPr>
        <b/>
        <sz val="9"/>
        <color indexed="8"/>
        <rFont val="Calibri"/>
        <family val="2"/>
      </rPr>
      <t>Date:</t>
    </r>
    <r>
      <rPr>
        <sz val="9"/>
        <color indexed="8"/>
        <rFont val="Calibri"/>
        <family val="2"/>
      </rPr>
      <t xml:space="preserve"> 06-Feb-2023</t>
    </r>
  </si>
  <si>
    <t>Cisco ISR 1100 Series SD-WAN IOS XE Universal</t>
  </si>
  <si>
    <t>SISR1100UCMK9-177</t>
  </si>
  <si>
    <t>Network Plug-n-Play Connect VBOND Provisioning for SDWAN</t>
  </si>
  <si>
    <t>PNP-CAP-VBOND</t>
  </si>
  <si>
    <t>Cisco DNA Advantage On-Prem Lic 3Y - upto 1G (Aggr, 2G)</t>
  </si>
  <si>
    <t>DNA-P-T2-A-3Y</t>
  </si>
  <si>
    <t>Cisco DNA Advantage Cloud Lic 3Y - upto 1G (Aggr, 2G)</t>
  </si>
  <si>
    <t>DNA-C-T2-A-3Y</t>
  </si>
  <si>
    <t>Cisco DNA Advantage Cloud Lic 3Y - upto 10G (Aggr, 20G)</t>
  </si>
  <si>
    <t>DNA-C-T3-A-3Y</t>
  </si>
  <si>
    <t>ContentSecx95 16GBDDR4-3200MHzRDIMM/PC4-23400/slrank/x4/1.2v</t>
  </si>
  <si>
    <t>CCS-MEM-A-16GB</t>
  </si>
  <si>
    <t>Cisco FPR1140 Threat Defense Threat, Malware and URL 3Y Subs</t>
  </si>
  <si>
    <t>L-FPR1140T-TMC-3Y</t>
  </si>
  <si>
    <t>4.1.0.1</t>
  </si>
  <si>
    <t>Cisco Secure Firewall 3140 TD, AMP &amp; URL Filtering 3Y Subs</t>
  </si>
  <si>
    <t>L-FPR3140T-TMC-3Y</t>
  </si>
  <si>
    <t>3.1.0.1</t>
  </si>
  <si>
    <t>Cisco FPR2140 Threat Defense Threat, Malware and URL 3Y Subs</t>
  </si>
  <si>
    <t>L-FPR2140T-TMC-3Y</t>
  </si>
  <si>
    <t>2.1.0.1</t>
  </si>
  <si>
    <t>Cisco FPR4145 Threat Defense Threat, Malware and URL 3Y Subs</t>
  </si>
  <si>
    <t>L-FPR4145T-TMC-3Y</t>
  </si>
  <si>
    <t>1.1.0.1</t>
  </si>
  <si>
    <t>Embedded Solution support for MDS, Cisco Support</t>
  </si>
  <si>
    <t>SVS-MDS-SSPT</t>
  </si>
  <si>
    <t>Initial Term - 36.00 Months   |   Auto Renewal Term - 12 Months   |   Billing Model - Prepaid Term</t>
  </si>
  <si>
    <t>DCN Advantage Term N9500 M8/M16, 3Y</t>
  </si>
  <si>
    <t>C1A1TN9500M816-3Y</t>
  </si>
  <si>
    <t>DCN Advantage Term N9300 XF, 3Y</t>
  </si>
  <si>
    <t>C1A1TN9300XF-3Y</t>
  </si>
  <si>
    <t>Cisco DNA Spaces Extend for Cisco DNA - 3Year</t>
  </si>
  <si>
    <t>D-DNAS-EXT-BUN-3Y</t>
  </si>
  <si>
    <t>3.9.0.1</t>
  </si>
  <si>
    <t>Wireless Cisco DNA On-Prem Advantage, 3Y Term, Tracker Lic</t>
  </si>
  <si>
    <t>AIR-DNA-A-T-3Y</t>
  </si>
  <si>
    <t>3.7.0.1</t>
  </si>
  <si>
    <t>PI Dev Lic for Lifecycle &amp; Assurance Term 3Y</t>
  </si>
  <si>
    <t>PI-LFAS-AP-T-3Y</t>
  </si>
  <si>
    <t>3.6.0.1</t>
  </si>
  <si>
    <t>Wireless Cisco DNA On-Prem Advantage, 3Y Term Lic</t>
  </si>
  <si>
    <t>AIR-DNA-A-3Y</t>
  </si>
  <si>
    <t>3.5.0.1</t>
  </si>
  <si>
    <t>C9105AX Cisco DNA On-Prem Advantage,3Y Term,Trk Lic</t>
  </si>
  <si>
    <t>DNA-A-3Y-C9105</t>
  </si>
  <si>
    <t>3.2.0.1</t>
  </si>
  <si>
    <t>2.9.0.1</t>
  </si>
  <si>
    <t>2.7.0.1</t>
  </si>
  <si>
    <t>2.6.0.1</t>
  </si>
  <si>
    <t>2.5.0.1</t>
  </si>
  <si>
    <t>C9120AX Cisco DNA On-Prem Advantage 3Y Term,Trk Lic</t>
  </si>
  <si>
    <t>DNA-A-3Y-C9120</t>
  </si>
  <si>
    <t>2.4.0.1</t>
  </si>
  <si>
    <t>1.12.0.1</t>
  </si>
  <si>
    <t>1.10.0.1</t>
  </si>
  <si>
    <t>1.9.0.1</t>
  </si>
  <si>
    <t>1.8.0.1</t>
  </si>
  <si>
    <t>C9130AX Cisco DNA On-Prem Advantage,3Y Term,Trk Lic</t>
  </si>
  <si>
    <t>DNA-A-3Y-C9130</t>
  </si>
  <si>
    <t>1.4.0.1</t>
  </si>
  <si>
    <t>Room Kit EQ w/Codec EQ, Quad Cam (Black)</t>
  </si>
  <si>
    <t>DNA Advantage 3 Year License</t>
  </si>
  <si>
    <t>C9300-DNA-L-A-3Y</t>
  </si>
  <si>
    <t>6.14.0.1</t>
  </si>
  <si>
    <t>6.11.0.1</t>
  </si>
  <si>
    <t>TE-EMBEDDED-T-3Y</t>
  </si>
  <si>
    <t>6.10.0.1</t>
  </si>
  <si>
    <t>5.8.0.1</t>
  </si>
  <si>
    <t>Cisco Catalyst 9600 DNA Advantage 3 Year License</t>
  </si>
  <si>
    <t>C9600-DNA-A-3Y</t>
  </si>
  <si>
    <t>5.7.0.1</t>
  </si>
  <si>
    <t>4.11.0.1</t>
  </si>
  <si>
    <t>4.10.0.1</t>
  </si>
  <si>
    <t>Cisco DNA Spaces Extend for Catalyst Switching - 3Year</t>
  </si>
  <si>
    <t>D-DNAS-EXT-S-3Y</t>
  </si>
  <si>
    <t>4.9.0.1</t>
  </si>
  <si>
    <t>Cisco Catalyst 9400 DNA Advantage 3 Year License</t>
  </si>
  <si>
    <t>C9400-DNA-A-3Y</t>
  </si>
  <si>
    <t>4.8.0.1</t>
  </si>
  <si>
    <t>Cisco Catalyst 9200CX XE 17.9 UNIVERSAL</t>
  </si>
  <si>
    <t>SCAT9200CXUK9-179</t>
  </si>
  <si>
    <t>3.4.0.1</t>
  </si>
  <si>
    <t>C9200CX Cisco DNA Advantage, 3Y Term License, 12P</t>
  </si>
  <si>
    <t>C9200CX-DNAA12-3Y</t>
  </si>
  <si>
    <t>3.3.0.1</t>
  </si>
  <si>
    <t>2.13.0.1</t>
  </si>
  <si>
    <t>2.12.0.1</t>
  </si>
  <si>
    <t>2.11.0.1</t>
  </si>
  <si>
    <t>C9300 DNA Advantage, 24-Port, 3 Year Term License</t>
  </si>
  <si>
    <t>C9300-DNA-A-24-3Y</t>
  </si>
  <si>
    <t>2.10.0.1</t>
  </si>
  <si>
    <t>1.13.0.1</t>
  </si>
  <si>
    <t>1.11.0.1</t>
  </si>
  <si>
    <t>C9300 DNA Advantage, 48-Port, 3 Year Term License</t>
  </si>
  <si>
    <t>C9300-DNA-A-48-3Y</t>
  </si>
  <si>
    <t>Meraki Z3 Enterprise License and Support, 3YR</t>
  </si>
  <si>
    <t>LIC-Z3-ENT-3YR</t>
  </si>
  <si>
    <t>Meraki MS120-24P Enterprise License and Support, 3 Year</t>
  </si>
  <si>
    <t>LIC-MS120-24P-3YR</t>
  </si>
  <si>
    <t>Meraki MV Enterprise License and Support, 3YR</t>
  </si>
  <si>
    <t>LIC-MV-3YR</t>
  </si>
  <si>
    <t>Meraki MX105 Advanced Security License and Support, 3YR</t>
  </si>
  <si>
    <t>LIC-MX105-SEC-3Y</t>
  </si>
  <si>
    <t>Meraki MX75 Advanced Security License and Support, 3YR</t>
  </si>
  <si>
    <t>LIC-MX75-SEC-3Y</t>
  </si>
  <si>
    <t>Meraki MR Advanced License and Support, 3YR</t>
  </si>
  <si>
    <t>LIC-MR-ADV-3Y</t>
  </si>
  <si>
    <t>Fixed Config 48 Port</t>
  </si>
  <si>
    <t>Fixed Config 24 Port</t>
  </si>
  <si>
    <t>Fixed Config SFP Plus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</si>
</sst>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00"/>
  </numFmts>
  <fonts count="10" x14ac:knownFonts="1">
    <font>
      <sz val="11"/>
      <color indexed="8"/>
      <name val="Calibri"/>
      <family val="2"/>
      <scheme val="minor"/>
    </font>
    <font>
      <b/>
      <sz val="16"/>
      <color indexed="8"/>
      <name val="Helvetica"/>
      <family val="2"/>
    </font>
    <font>
      <b/>
      <sz val="11"/>
      <color indexed="10"/>
      <name val="Helvetica"/>
      <family val="2"/>
    </font>
    <font>
      <b/>
      <sz val="9"/>
      <color indexed="8"/>
      <name val="Helvetica"/>
      <family val="2"/>
    </font>
    <font>
      <sz val="9"/>
      <color indexed="8"/>
      <name val="Helvetica"/>
      <family val="2"/>
    </font>
    <font>
      <sz val="8"/>
      <color indexed="8"/>
      <name val="Calibri"/>
      <family val="2"/>
    </font>
    <font>
      <sz val="7"/>
      <color indexed="8"/>
      <name val="Helvetica"/>
      <family val="2"/>
    </font>
    <font>
      <b/>
      <sz val="9"/>
      <color indexed="8"/>
      <name val="Calibri"/>
      <family val="2"/>
    </font>
    <font>
      <sz val="9"/>
      <color indexed="8"/>
      <name val="Calibri"/>
      <family val="2"/>
    </font>
    <font>
      <sz val="11"/>
      <color indexed="8"/>
      <name val="Calibri"/>
      <family val="2"/>
      <scheme val="minor"/>
    </font>
  </fonts>
  <fills count="4">
    <fill>
      <patternFill patternType="none"/>
    </fill>
    <fill>
      <patternFill patternType="gray125"/>
    </fill>
    <fill>
      <patternFill patternType="solid">
        <fgColor indexed="55"/>
      </patternFill>
    </fill>
    <fill>
      <patternFill patternType="none">
        <fgColor indexed="22"/>
      </patternFill>
    </fill>
  </fills>
  <borders count="7">
    <border>
      <left/>
      <right/>
      <top/>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8"/>
      </top>
      <bottom style="thin">
        <color indexed="8"/>
      </bottom>
      <diagonal/>
    </border>
    <border>
      <left/>
      <right style="thin">
        <color indexed="22"/>
      </right>
      <top style="thin">
        <color indexed="8"/>
      </top>
      <bottom style="thin">
        <color indexed="8"/>
      </bottom>
      <diagonal/>
    </border>
    <border>
      <left style="thin">
        <color indexed="22"/>
      </left>
      <right/>
      <top style="thin">
        <color indexed="8"/>
      </top>
      <bottom style="thin">
        <color indexed="8"/>
      </bottom>
      <diagonal/>
    </border>
  </borders>
  <cellStyleXfs count="2">
    <xf numFmtId="0" fontId="0" fillId="0" borderId="0"/>
    <xf numFmtId="0" fontId="9" fillId="3" borderId="0"/>
  </cellStyleXfs>
  <cellXfs count="36">
    <xf numFmtId="0" fontId="0" fillId="0" borderId="0" xfId="0"/>
    <xf numFmtId="0" fontId="9" fillId="3" borderId="0" xfId="1"/>
    <xf numFmtId="0" fontId="9" fillId="3" borderId="1" xfId="1" applyBorder="1"/>
    <xf numFmtId="0" fontId="3" fillId="3" borderId="0" xfId="1" applyFont="1" applyAlignment="1">
      <alignment horizontal="left" vertical="center"/>
    </xf>
    <xf numFmtId="0" fontId="4" fillId="3" borderId="2" xfId="1" applyFont="1" applyBorder="1" applyAlignment="1">
      <alignment horizontal="center" vertical="center" wrapText="1"/>
    </xf>
    <xf numFmtId="0" fontId="4" fillId="3" borderId="2" xfId="1" applyFont="1" applyBorder="1" applyAlignment="1">
      <alignment horizontal="left" vertical="center" wrapText="1"/>
    </xf>
    <xf numFmtId="4" fontId="4" fillId="3" borderId="2" xfId="1" applyNumberFormat="1" applyFont="1" applyBorder="1" applyAlignment="1">
      <alignment horizontal="right" vertical="center" wrapText="1"/>
    </xf>
    <xf numFmtId="1" fontId="4" fillId="3" borderId="2" xfId="1" applyNumberFormat="1" applyFont="1" applyBorder="1" applyAlignment="1">
      <alignment horizontal="center" vertical="center" wrapText="1"/>
    </xf>
    <xf numFmtId="0" fontId="4" fillId="3" borderId="2" xfId="1" applyFont="1" applyBorder="1" applyAlignment="1">
      <alignment horizontal="left" vertical="top" wrapText="1"/>
    </xf>
    <xf numFmtId="0" fontId="3" fillId="3" borderId="2" xfId="1" applyFont="1" applyBorder="1" applyAlignment="1">
      <alignment horizontal="left" vertical="top" wrapText="1"/>
    </xf>
    <xf numFmtId="164" fontId="3" fillId="3" borderId="2" xfId="1" applyNumberFormat="1" applyFont="1" applyBorder="1" applyAlignment="1">
      <alignment horizontal="left" vertical="center" wrapText="1"/>
    </xf>
    <xf numFmtId="4" fontId="3" fillId="3" borderId="3" xfId="1" applyNumberFormat="1" applyFont="1" applyBorder="1" applyAlignment="1">
      <alignment horizontal="right" vertical="center"/>
    </xf>
    <xf numFmtId="0" fontId="3" fillId="3" borderId="3" xfId="1" applyFont="1" applyBorder="1" applyAlignment="1">
      <alignment horizontal="left" vertical="center" wrapText="1"/>
    </xf>
    <xf numFmtId="0" fontId="4" fillId="3" borderId="2" xfId="1" applyFont="1" applyBorder="1" applyAlignment="1">
      <alignment horizontal="left" vertical="center" wrapText="1" indent="1"/>
    </xf>
    <xf numFmtId="0" fontId="9" fillId="3" borderId="5" xfId="1" applyBorder="1" applyAlignment="1">
      <alignment horizontal="left" vertical="center" wrapText="1"/>
    </xf>
    <xf numFmtId="0" fontId="9" fillId="3" borderId="6" xfId="1" applyBorder="1" applyAlignment="1">
      <alignment horizontal="left" vertical="center" wrapText="1"/>
    </xf>
    <xf numFmtId="0" fontId="3" fillId="2" borderId="2" xfId="1" applyFont="1" applyFill="1" applyBorder="1" applyAlignment="1">
      <alignment horizontal="center" vertical="center" wrapText="1"/>
    </xf>
    <xf numFmtId="0" fontId="3" fillId="2" borderId="2" xfId="1" applyFont="1" applyFill="1" applyBorder="1" applyAlignment="1">
      <alignment horizontal="left" vertical="center" wrapText="1"/>
    </xf>
    <xf numFmtId="0" fontId="3" fillId="2" borderId="2" xfId="1" applyFont="1" applyFill="1" applyBorder="1" applyAlignment="1">
      <alignment horizontal="right" vertical="center" wrapText="1"/>
    </xf>
    <xf numFmtId="0" fontId="4" fillId="3" borderId="0" xfId="1" applyFont="1" applyAlignment="1">
      <alignment horizontal="right" vertical="center"/>
    </xf>
    <xf numFmtId="4" fontId="3" fillId="3" borderId="0" xfId="1" applyNumberFormat="1" applyFont="1" applyAlignment="1">
      <alignment horizontal="right" vertical="center"/>
    </xf>
    <xf numFmtId="4" fontId="4" fillId="3" borderId="0" xfId="1" applyNumberFormat="1" applyFont="1" applyAlignment="1">
      <alignment horizontal="right" vertical="center"/>
    </xf>
    <xf numFmtId="165" fontId="4" fillId="3" borderId="2" xfId="1" applyNumberFormat="1" applyFont="1" applyBorder="1" applyAlignment="1">
      <alignment horizontal="right" vertical="center" wrapText="1"/>
    </xf>
    <xf numFmtId="0" fontId="1" fillId="3" borderId="0" xfId="1" applyFont="1" applyAlignment="1">
      <alignment horizontal="center" vertical="center"/>
    </xf>
    <xf numFmtId="0" fontId="9" fillId="3" borderId="0" xfId="1"/>
    <xf numFmtId="0" fontId="4" fillId="3" borderId="0" xfId="1" applyFont="1" applyAlignment="1">
      <alignment horizontal="left" vertical="center" wrapText="1"/>
    </xf>
    <xf numFmtId="0" fontId="3" fillId="3" borderId="0" xfId="1" applyFont="1" applyAlignment="1">
      <alignment horizontal="left" vertical="center"/>
    </xf>
    <xf numFmtId="0" fontId="2" fillId="3" borderId="0" xfId="1" applyFont="1" applyAlignment="1">
      <alignment horizontal="center" vertical="center" wrapText="1"/>
    </xf>
    <xf numFmtId="0" fontId="4" fillId="3" borderId="0" xfId="1" applyFont="1" applyAlignment="1">
      <alignment horizontal="right" vertical="center"/>
    </xf>
    <xf numFmtId="0" fontId="3" fillId="3" borderId="4" xfId="1" applyFont="1" applyBorder="1" applyAlignment="1">
      <alignment horizontal="left" vertical="center" wrapText="1"/>
    </xf>
    <xf numFmtId="0" fontId="9" fillId="3" borderId="6" xfId="1" applyBorder="1" applyAlignment="1">
      <alignment horizontal="left" vertical="center" wrapText="1"/>
    </xf>
    <xf numFmtId="0" fontId="9" fillId="3" borderId="5" xfId="1" applyBorder="1" applyAlignment="1">
      <alignment horizontal="left" vertical="center" wrapText="1"/>
    </xf>
    <xf numFmtId="0" fontId="3" fillId="3" borderId="3" xfId="1" applyFont="1" applyBorder="1" applyAlignment="1">
      <alignment horizontal="left" vertical="center" wrapText="1"/>
    </xf>
    <xf numFmtId="0" fontId="6" fillId="3" borderId="0" xfId="1" applyFont="1" applyAlignment="1">
      <alignment horizontal="left" vertical="center" wrapText="1"/>
    </xf>
    <xf numFmtId="0" fontId="5" fillId="3" borderId="0" xfId="1" applyFont="1" applyAlignment="1">
      <alignment horizontal="left" vertical="top" wrapText="1"/>
    </xf>
    <xf numFmtId="0" fontId="9" fillId="3" borderId="1" xfId="1" applyBorder="1"/>
  </cellXfs>
  <cellStyles count="2">
    <cellStyle name="Normal" xfId="0" builtinId="0"/>
    <cellStyle name="Normal 2" xfId="1" xr:uid="{4C16FC2E-47A7-F04E-B163-1883A5558F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11DFE4A7-7772-CE43-BE6F-60C27F8DA016}"/>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3035E194-B279-4A4D-AF7C-71C19BECAD95}"/>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FD7ACE59-AA8A-E24D-B527-A019861D5FDA}"/>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68FDDF14-93F3-164D-8D1E-51BEA594FA38}"/>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87063EB1-EC10-234F-8738-5FFB2ADB79C1}"/>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90B63CC4-A600-7140-BB96-15C7AC0BED30}"/>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9B500680-AA76-DD47-AD52-EC3B711EE9BE}"/>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F3B83B07-D016-7C47-9E39-5B32753D2297}"/>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35C7E8B6-1FF3-ED4B-A3DA-FB285F69156F}"/>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2" name="Picture 1" descr="Picture">
          <a:extLst>
            <a:ext uri="{FF2B5EF4-FFF2-40B4-BE49-F238E27FC236}">
              <a16:creationId xmlns:a16="http://schemas.microsoft.com/office/drawing/2014/main" id="{4B392F3F-CF94-FF44-B5F3-C3DDFBD747FD}"/>
            </a:ext>
          </a:extLst>
        </xdr:cNvPr>
        <xdr:cNvPicPr>
          <a:picLocks noChangeAspect="1"/>
        </xdr:cNvPicPr>
      </xdr:nvPicPr>
      <xdr:blipFill>
        <a:blip xmlns:r="http://schemas.openxmlformats.org/officeDocument/2006/relationships" r:embed="rId1"/>
        <a:stretch>
          <a:fillRect/>
        </a:stretch>
      </xdr:blipFill>
      <xdr:spPr>
        <a:xfrm>
          <a:off x="0" y="190500"/>
          <a:ext cx="1130300"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5023-A321-7648-9DF1-351A48567C92}">
  <sheetPr>
    <pageSetUpPr fitToPage="1"/>
  </sheetPr>
  <dimension ref="A2:N137"/>
  <sheetViews>
    <sheetView showGridLines="0" topLeftCell="A97" workbookViewId="0">
      <selection activeCell="A112" sqref="A112:XFD112"/>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201</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24</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26</v>
      </c>
      <c r="C24" s="8" t="s">
        <v>27</v>
      </c>
      <c r="D24" s="8" t="s">
        <v>28</v>
      </c>
      <c r="E24" s="4" t="s">
        <v>29</v>
      </c>
      <c r="F24" s="4">
        <v>182</v>
      </c>
      <c r="G24" s="6">
        <v>32825.06</v>
      </c>
      <c r="H24" s="7" t="s">
        <v>7</v>
      </c>
      <c r="I24" s="7">
        <v>1</v>
      </c>
      <c r="J24" s="6">
        <f t="shared" ref="J24:J32" si="0">ROUND(G24-((G24*K24)/100),2)</f>
        <v>32825.06</v>
      </c>
      <c r="K24" s="6">
        <v>0</v>
      </c>
      <c r="L24" s="6">
        <f t="shared" ref="L24:L32" si="1">ROUND((I24 * J24),2)</f>
        <v>32825.06</v>
      </c>
      <c r="M24" s="5" t="s">
        <v>30</v>
      </c>
      <c r="N24" s="4" t="s">
        <v>7</v>
      </c>
    </row>
    <row r="25" spans="1:14" ht="26" x14ac:dyDescent="0.2">
      <c r="A25" s="13" t="s">
        <v>31</v>
      </c>
      <c r="B25" s="5" t="s">
        <v>32</v>
      </c>
      <c r="C25" s="5" t="s">
        <v>27</v>
      </c>
      <c r="D25" s="8" t="s">
        <v>33</v>
      </c>
      <c r="E25" s="4" t="s">
        <v>29</v>
      </c>
      <c r="F25" s="4">
        <v>14</v>
      </c>
      <c r="G25" s="6">
        <v>0</v>
      </c>
      <c r="H25" s="7" t="s">
        <v>7</v>
      </c>
      <c r="I25" s="7">
        <v>1</v>
      </c>
      <c r="J25" s="6">
        <f t="shared" si="0"/>
        <v>0</v>
      </c>
      <c r="K25" s="6">
        <v>0</v>
      </c>
      <c r="L25" s="6">
        <f t="shared" si="1"/>
        <v>0</v>
      </c>
      <c r="M25" s="5" t="s">
        <v>7</v>
      </c>
      <c r="N25" s="4" t="s">
        <v>7</v>
      </c>
    </row>
    <row r="26" spans="1:14" ht="15" x14ac:dyDescent="0.2">
      <c r="A26" s="13" t="s">
        <v>34</v>
      </c>
      <c r="B26" s="5" t="s">
        <v>35</v>
      </c>
      <c r="C26" s="5" t="s">
        <v>27</v>
      </c>
      <c r="D26" s="8" t="s">
        <v>36</v>
      </c>
      <c r="E26" s="4" t="s">
        <v>29</v>
      </c>
      <c r="F26" s="4">
        <v>14</v>
      </c>
      <c r="G26" s="6">
        <v>0</v>
      </c>
      <c r="H26" s="7" t="s">
        <v>7</v>
      </c>
      <c r="I26" s="7">
        <v>1</v>
      </c>
      <c r="J26" s="6">
        <f t="shared" si="0"/>
        <v>0</v>
      </c>
      <c r="K26" s="6">
        <v>0</v>
      </c>
      <c r="L26" s="6">
        <f t="shared" si="1"/>
        <v>0</v>
      </c>
      <c r="M26" s="5" t="s">
        <v>7</v>
      </c>
      <c r="N26" s="4" t="s">
        <v>7</v>
      </c>
    </row>
    <row r="27" spans="1:14" ht="26" x14ac:dyDescent="0.2">
      <c r="A27" s="13" t="s">
        <v>37</v>
      </c>
      <c r="B27" s="5" t="s">
        <v>38</v>
      </c>
      <c r="C27" s="5" t="s">
        <v>39</v>
      </c>
      <c r="D27" s="8" t="s">
        <v>40</v>
      </c>
      <c r="E27" s="4" t="s">
        <v>29</v>
      </c>
      <c r="F27" s="4">
        <v>14</v>
      </c>
      <c r="G27" s="6">
        <v>0</v>
      </c>
      <c r="H27" s="7" t="s">
        <v>7</v>
      </c>
      <c r="I27" s="7">
        <v>1</v>
      </c>
      <c r="J27" s="6">
        <f t="shared" si="0"/>
        <v>0</v>
      </c>
      <c r="K27" s="6">
        <v>0</v>
      </c>
      <c r="L27" s="6">
        <f t="shared" si="1"/>
        <v>0</v>
      </c>
      <c r="M27" s="5" t="s">
        <v>7</v>
      </c>
      <c r="N27" s="4" t="s">
        <v>7</v>
      </c>
    </row>
    <row r="28" spans="1:14" ht="26" x14ac:dyDescent="0.2">
      <c r="A28" s="13" t="s">
        <v>41</v>
      </c>
      <c r="B28" s="5" t="s">
        <v>42</v>
      </c>
      <c r="C28" s="5" t="s">
        <v>27</v>
      </c>
      <c r="D28" s="8" t="s">
        <v>43</v>
      </c>
      <c r="E28" s="4" t="s">
        <v>29</v>
      </c>
      <c r="F28" s="4">
        <v>14</v>
      </c>
      <c r="G28" s="6">
        <v>0</v>
      </c>
      <c r="H28" s="7" t="s">
        <v>7</v>
      </c>
      <c r="I28" s="7">
        <v>1</v>
      </c>
      <c r="J28" s="6">
        <f t="shared" si="0"/>
        <v>0</v>
      </c>
      <c r="K28" s="6">
        <v>0</v>
      </c>
      <c r="L28" s="6">
        <f t="shared" si="1"/>
        <v>0</v>
      </c>
      <c r="M28" s="5" t="s">
        <v>7</v>
      </c>
      <c r="N28" s="4" t="s">
        <v>7</v>
      </c>
    </row>
    <row r="29" spans="1:14" ht="26" x14ac:dyDescent="0.2">
      <c r="A29" s="13" t="s">
        <v>44</v>
      </c>
      <c r="B29" s="5" t="s">
        <v>45</v>
      </c>
      <c r="C29" s="5" t="s">
        <v>27</v>
      </c>
      <c r="D29" s="8" t="s">
        <v>46</v>
      </c>
      <c r="E29" s="4" t="s">
        <v>29</v>
      </c>
      <c r="F29" s="4">
        <v>91</v>
      </c>
      <c r="G29" s="6">
        <v>0</v>
      </c>
      <c r="H29" s="7" t="s">
        <v>7</v>
      </c>
      <c r="I29" s="7">
        <v>4</v>
      </c>
      <c r="J29" s="6">
        <f t="shared" si="0"/>
        <v>0</v>
      </c>
      <c r="K29" s="6">
        <v>0</v>
      </c>
      <c r="L29" s="6">
        <f t="shared" si="1"/>
        <v>0</v>
      </c>
      <c r="M29" s="5" t="s">
        <v>7</v>
      </c>
      <c r="N29" s="4" t="s">
        <v>7</v>
      </c>
    </row>
    <row r="30" spans="1:14" ht="26" x14ac:dyDescent="0.2">
      <c r="A30" s="13" t="s">
        <v>47</v>
      </c>
      <c r="B30" s="5" t="s">
        <v>48</v>
      </c>
      <c r="C30" s="5" t="s">
        <v>27</v>
      </c>
      <c r="D30" s="8" t="s">
        <v>49</v>
      </c>
      <c r="E30" s="4" t="s">
        <v>29</v>
      </c>
      <c r="F30" s="4">
        <v>84</v>
      </c>
      <c r="G30" s="6">
        <v>0</v>
      </c>
      <c r="H30" s="7" t="s">
        <v>7</v>
      </c>
      <c r="I30" s="7">
        <v>2</v>
      </c>
      <c r="J30" s="6">
        <f t="shared" si="0"/>
        <v>0</v>
      </c>
      <c r="K30" s="6">
        <v>0</v>
      </c>
      <c r="L30" s="6">
        <f t="shared" si="1"/>
        <v>0</v>
      </c>
      <c r="M30" s="5" t="s">
        <v>7</v>
      </c>
      <c r="N30" s="4" t="s">
        <v>7</v>
      </c>
    </row>
    <row r="31" spans="1:14" ht="26" x14ac:dyDescent="0.2">
      <c r="A31" s="13" t="s">
        <v>50</v>
      </c>
      <c r="B31" s="5" t="s">
        <v>51</v>
      </c>
      <c r="C31" s="5" t="s">
        <v>27</v>
      </c>
      <c r="D31" s="8" t="s">
        <v>52</v>
      </c>
      <c r="E31" s="4" t="s">
        <v>29</v>
      </c>
      <c r="F31" s="4">
        <v>3</v>
      </c>
      <c r="G31" s="6">
        <v>0</v>
      </c>
      <c r="H31" s="7" t="s">
        <v>7</v>
      </c>
      <c r="I31" s="7">
        <v>2</v>
      </c>
      <c r="J31" s="6">
        <f t="shared" si="0"/>
        <v>0</v>
      </c>
      <c r="K31" s="6">
        <v>0</v>
      </c>
      <c r="L31" s="6">
        <f t="shared" si="1"/>
        <v>0</v>
      </c>
      <c r="M31" s="5" t="s">
        <v>7</v>
      </c>
      <c r="N31" s="4" t="s">
        <v>7</v>
      </c>
    </row>
    <row r="32" spans="1:14" ht="26" x14ac:dyDescent="0.2">
      <c r="A32" s="13" t="s">
        <v>53</v>
      </c>
      <c r="B32" s="5" t="s">
        <v>54</v>
      </c>
      <c r="C32" s="5" t="s">
        <v>27</v>
      </c>
      <c r="D32" s="8" t="s">
        <v>55</v>
      </c>
      <c r="E32" s="4" t="s">
        <v>29</v>
      </c>
      <c r="F32" s="4">
        <v>14</v>
      </c>
      <c r="G32" s="6">
        <v>1204.3800000000001</v>
      </c>
      <c r="H32" s="7" t="s">
        <v>7</v>
      </c>
      <c r="I32" s="7">
        <v>1</v>
      </c>
      <c r="J32" s="6">
        <f t="shared" si="0"/>
        <v>1204.3800000000001</v>
      </c>
      <c r="K32" s="6">
        <v>0</v>
      </c>
      <c r="L32" s="6">
        <f t="shared" si="1"/>
        <v>1204.3800000000001</v>
      </c>
      <c r="M32" s="5" t="s">
        <v>7</v>
      </c>
      <c r="N32" s="4" t="s">
        <v>7</v>
      </c>
    </row>
    <row r="33" spans="1:14" ht="26" x14ac:dyDescent="0.2">
      <c r="A33" s="13" t="s">
        <v>56</v>
      </c>
      <c r="B33" s="5" t="s">
        <v>58</v>
      </c>
      <c r="C33" s="5" t="s">
        <v>27</v>
      </c>
      <c r="D33" s="8" t="s">
        <v>59</v>
      </c>
      <c r="E33" s="4" t="s">
        <v>29</v>
      </c>
      <c r="F33" s="4">
        <v>3</v>
      </c>
      <c r="G33" s="6">
        <v>0</v>
      </c>
      <c r="H33" s="7" t="s">
        <v>7</v>
      </c>
      <c r="I33" s="7">
        <v>1</v>
      </c>
      <c r="J33" s="6">
        <f>ROUND((ROUND(0-((0*K33)/100),2) * (36)),2)</f>
        <v>0</v>
      </c>
      <c r="K33" s="6">
        <v>0</v>
      </c>
      <c r="L33" s="6">
        <f>ROUND((ROUND(0-((0*K33)/100),2) * I33 * (36)),2)</f>
        <v>0</v>
      </c>
      <c r="M33" s="5" t="s">
        <v>7</v>
      </c>
      <c r="N33" s="4" t="s">
        <v>7</v>
      </c>
    </row>
    <row r="34" spans="1:14" ht="16" x14ac:dyDescent="0.2">
      <c r="A34" s="15" t="s">
        <v>7</v>
      </c>
      <c r="B34" s="29" t="s">
        <v>1073</v>
      </c>
      <c r="C34" s="30" t="s">
        <v>7</v>
      </c>
      <c r="D34" s="30" t="s">
        <v>7</v>
      </c>
      <c r="E34" s="30" t="s">
        <v>7</v>
      </c>
      <c r="F34" s="30" t="s">
        <v>7</v>
      </c>
      <c r="G34" s="30" t="s">
        <v>7</v>
      </c>
      <c r="H34" s="30" t="s">
        <v>7</v>
      </c>
      <c r="I34" s="30" t="s">
        <v>7</v>
      </c>
      <c r="J34" s="30" t="s">
        <v>7</v>
      </c>
      <c r="K34" s="30" t="s">
        <v>7</v>
      </c>
      <c r="L34" s="30" t="s">
        <v>7</v>
      </c>
      <c r="M34" s="30" t="s">
        <v>7</v>
      </c>
      <c r="N34" s="31" t="s">
        <v>7</v>
      </c>
    </row>
    <row r="35" spans="1:14" ht="15" x14ac:dyDescent="0.2">
      <c r="A35" s="13" t="s">
        <v>57</v>
      </c>
      <c r="B35" s="5" t="s">
        <v>1077</v>
      </c>
      <c r="C35" s="5" t="s">
        <v>39</v>
      </c>
      <c r="D35" s="8" t="s">
        <v>1076</v>
      </c>
      <c r="E35" s="4" t="s">
        <v>29</v>
      </c>
      <c r="F35" s="4">
        <v>3</v>
      </c>
      <c r="G35" s="6">
        <v>22244.400000000001</v>
      </c>
      <c r="H35" s="7" t="s">
        <v>7</v>
      </c>
      <c r="I35" s="7">
        <v>1</v>
      </c>
      <c r="J35" s="6">
        <f>ROUND((ROUND(617.9-((617.9*K35)/100),2) * (36)),2)</f>
        <v>22244.400000000001</v>
      </c>
      <c r="K35" s="6">
        <v>0</v>
      </c>
      <c r="L35" s="6">
        <f>ROUND((ROUND(617.9-((617.9*K35)/100),2) * I35 * (36)),2)</f>
        <v>22244.400000000001</v>
      </c>
      <c r="M35" s="5" t="s">
        <v>30</v>
      </c>
      <c r="N35" s="4" t="s">
        <v>7</v>
      </c>
    </row>
    <row r="36" spans="1:14" ht="16" x14ac:dyDescent="0.2">
      <c r="A36" s="15" t="s">
        <v>7</v>
      </c>
      <c r="B36" s="29" t="s">
        <v>1073</v>
      </c>
      <c r="C36" s="30" t="s">
        <v>7</v>
      </c>
      <c r="D36" s="30" t="s">
        <v>7</v>
      </c>
      <c r="E36" s="30" t="s">
        <v>7</v>
      </c>
      <c r="F36" s="30" t="s">
        <v>7</v>
      </c>
      <c r="G36" s="30" t="s">
        <v>7</v>
      </c>
      <c r="H36" s="30" t="s">
        <v>7</v>
      </c>
      <c r="I36" s="30" t="s">
        <v>7</v>
      </c>
      <c r="J36" s="30" t="s">
        <v>7</v>
      </c>
      <c r="K36" s="30" t="s">
        <v>7</v>
      </c>
      <c r="L36" s="30" t="s">
        <v>7</v>
      </c>
      <c r="M36" s="30" t="s">
        <v>7</v>
      </c>
      <c r="N36" s="31" t="s">
        <v>7</v>
      </c>
    </row>
    <row r="37" spans="1:14" ht="15" x14ac:dyDescent="0.2">
      <c r="A37" s="12" t="s">
        <v>7</v>
      </c>
      <c r="B37" s="32" t="s">
        <v>60</v>
      </c>
      <c r="C37" s="32" t="s">
        <v>7</v>
      </c>
      <c r="D37" s="32" t="s">
        <v>7</v>
      </c>
      <c r="E37" s="32" t="s">
        <v>7</v>
      </c>
      <c r="F37" s="32" t="s">
        <v>7</v>
      </c>
      <c r="G37" s="32" t="s">
        <v>7</v>
      </c>
      <c r="H37" s="32" t="s">
        <v>7</v>
      </c>
      <c r="I37" s="32" t="s">
        <v>7</v>
      </c>
      <c r="J37" s="32" t="s">
        <v>7</v>
      </c>
      <c r="K37" s="32" t="s">
        <v>7</v>
      </c>
      <c r="L37" s="32" t="s">
        <v>7</v>
      </c>
      <c r="M37" s="32" t="s">
        <v>7</v>
      </c>
      <c r="N37" s="11" t="e">
        <f>(L24+#REF!+L25+L26+L27+L28+L29+L30+L31+L32+L33+L35)</f>
        <v>#REF!</v>
      </c>
    </row>
    <row r="38" spans="1:14" ht="15" x14ac:dyDescent="0.2">
      <c r="A38" s="12" t="s">
        <v>7</v>
      </c>
      <c r="B38" s="32" t="s">
        <v>61</v>
      </c>
      <c r="C38" s="32" t="s">
        <v>7</v>
      </c>
      <c r="D38" s="32" t="s">
        <v>7</v>
      </c>
      <c r="E38" s="32" t="s">
        <v>7</v>
      </c>
      <c r="F38" s="32" t="s">
        <v>7</v>
      </c>
      <c r="G38" s="32" t="s">
        <v>7</v>
      </c>
      <c r="H38" s="32" t="s">
        <v>7</v>
      </c>
      <c r="I38" s="32" t="s">
        <v>7</v>
      </c>
      <c r="J38" s="32" t="s">
        <v>7</v>
      </c>
      <c r="K38" s="32" t="s">
        <v>7</v>
      </c>
      <c r="L38" s="32" t="s">
        <v>7</v>
      </c>
      <c r="M38" s="32" t="s">
        <v>7</v>
      </c>
      <c r="N38" s="11">
        <f>((ROUND(0-((0*K33)/100),2) * I33)+(ROUND(617.9-((617.9*K35)/100),2) * I35))</f>
        <v>617.9</v>
      </c>
    </row>
    <row r="39" spans="1:14" ht="15" x14ac:dyDescent="0.2">
      <c r="A39" s="12" t="s">
        <v>7</v>
      </c>
      <c r="B39" s="32" t="s">
        <v>62</v>
      </c>
      <c r="C39" s="32" t="s">
        <v>7</v>
      </c>
      <c r="D39" s="32" t="s">
        <v>7</v>
      </c>
      <c r="E39" s="32" t="s">
        <v>7</v>
      </c>
      <c r="F39" s="32" t="s">
        <v>7</v>
      </c>
      <c r="G39" s="32" t="s">
        <v>7</v>
      </c>
      <c r="H39" s="32" t="s">
        <v>7</v>
      </c>
      <c r="I39" s="32" t="s">
        <v>7</v>
      </c>
      <c r="J39" s="32" t="s">
        <v>7</v>
      </c>
      <c r="K39" s="32" t="s">
        <v>7</v>
      </c>
      <c r="L39" s="32" t="s">
        <v>7</v>
      </c>
      <c r="M39" s="32" t="s">
        <v>7</v>
      </c>
      <c r="N39" s="11">
        <v>0</v>
      </c>
    </row>
    <row r="40" spans="1:14" ht="15" x14ac:dyDescent="0.2">
      <c r="A40" s="12" t="s">
        <v>7</v>
      </c>
      <c r="B40" s="32" t="s">
        <v>63</v>
      </c>
      <c r="C40" s="32" t="s">
        <v>7</v>
      </c>
      <c r="D40" s="32" t="s">
        <v>7</v>
      </c>
      <c r="E40" s="32" t="s">
        <v>7</v>
      </c>
      <c r="F40" s="32" t="s">
        <v>7</v>
      </c>
      <c r="G40" s="32" t="s">
        <v>7</v>
      </c>
      <c r="H40" s="32" t="s">
        <v>7</v>
      </c>
      <c r="I40" s="32" t="s">
        <v>7</v>
      </c>
      <c r="J40" s="32" t="s">
        <v>7</v>
      </c>
      <c r="K40" s="32" t="s">
        <v>7</v>
      </c>
      <c r="L40" s="32" t="s">
        <v>7</v>
      </c>
      <c r="M40" s="32" t="s">
        <v>7</v>
      </c>
      <c r="N40" s="11">
        <v>0</v>
      </c>
    </row>
    <row r="41" spans="1:14" ht="16" x14ac:dyDescent="0.2">
      <c r="A41" s="15" t="s">
        <v>709</v>
      </c>
      <c r="B41" s="29" t="s">
        <v>64</v>
      </c>
      <c r="C41" s="30" t="s">
        <v>7</v>
      </c>
      <c r="D41" s="30" t="s">
        <v>7</v>
      </c>
      <c r="E41" s="30" t="s">
        <v>7</v>
      </c>
      <c r="F41" s="30" t="s">
        <v>7</v>
      </c>
      <c r="G41" s="30" t="s">
        <v>7</v>
      </c>
      <c r="H41" s="30" t="s">
        <v>7</v>
      </c>
      <c r="I41" s="30" t="s">
        <v>7</v>
      </c>
      <c r="J41" s="30" t="s">
        <v>7</v>
      </c>
      <c r="K41" s="30" t="s">
        <v>7</v>
      </c>
      <c r="L41" s="30" t="s">
        <v>7</v>
      </c>
      <c r="M41" s="30" t="s">
        <v>7</v>
      </c>
      <c r="N41" s="14" t="s">
        <v>7</v>
      </c>
    </row>
    <row r="42" spans="1:14" ht="26" x14ac:dyDescent="0.2">
      <c r="A42" s="10" t="s">
        <v>65</v>
      </c>
      <c r="B42" s="9" t="s">
        <v>66</v>
      </c>
      <c r="C42" s="8" t="s">
        <v>27</v>
      </c>
      <c r="D42" s="8" t="s">
        <v>67</v>
      </c>
      <c r="E42" s="4" t="s">
        <v>29</v>
      </c>
      <c r="F42" s="4">
        <v>182</v>
      </c>
      <c r="G42" s="6">
        <v>29840.959999999999</v>
      </c>
      <c r="H42" s="7" t="s">
        <v>7</v>
      </c>
      <c r="I42" s="7">
        <v>1</v>
      </c>
      <c r="J42" s="6">
        <f t="shared" ref="J42:J51" si="2">ROUND(G42-((G42*K42)/100),2)</f>
        <v>29840.959999999999</v>
      </c>
      <c r="K42" s="6">
        <v>0</v>
      </c>
      <c r="L42" s="6">
        <f t="shared" ref="L42:L51" si="3">ROUND((I42 * J42),2)</f>
        <v>29840.959999999999</v>
      </c>
      <c r="M42" s="5" t="s">
        <v>30</v>
      </c>
      <c r="N42" s="4" t="s">
        <v>7</v>
      </c>
    </row>
    <row r="43" spans="1:14" ht="26" x14ac:dyDescent="0.2">
      <c r="A43" s="13" t="s">
        <v>68</v>
      </c>
      <c r="B43" s="5" t="s">
        <v>32</v>
      </c>
      <c r="C43" s="5" t="s">
        <v>27</v>
      </c>
      <c r="D43" s="8" t="s">
        <v>33</v>
      </c>
      <c r="E43" s="4" t="s">
        <v>29</v>
      </c>
      <c r="F43" s="4">
        <v>14</v>
      </c>
      <c r="G43" s="6">
        <v>0</v>
      </c>
      <c r="H43" s="7" t="s">
        <v>7</v>
      </c>
      <c r="I43" s="7">
        <v>1</v>
      </c>
      <c r="J43" s="6">
        <f t="shared" si="2"/>
        <v>0</v>
      </c>
      <c r="K43" s="6">
        <v>0</v>
      </c>
      <c r="L43" s="6">
        <f t="shared" si="3"/>
        <v>0</v>
      </c>
      <c r="M43" s="5" t="s">
        <v>7</v>
      </c>
      <c r="N43" s="4" t="s">
        <v>7</v>
      </c>
    </row>
    <row r="44" spans="1:14" ht="15" x14ac:dyDescent="0.2">
      <c r="A44" s="13" t="s">
        <v>69</v>
      </c>
      <c r="B44" s="5" t="s">
        <v>35</v>
      </c>
      <c r="C44" s="5" t="s">
        <v>27</v>
      </c>
      <c r="D44" s="8" t="s">
        <v>36</v>
      </c>
      <c r="E44" s="4" t="s">
        <v>29</v>
      </c>
      <c r="F44" s="4">
        <v>14</v>
      </c>
      <c r="G44" s="6">
        <v>0</v>
      </c>
      <c r="H44" s="7" t="s">
        <v>7</v>
      </c>
      <c r="I44" s="7">
        <v>1</v>
      </c>
      <c r="J44" s="6">
        <f t="shared" si="2"/>
        <v>0</v>
      </c>
      <c r="K44" s="6">
        <v>0</v>
      </c>
      <c r="L44" s="6">
        <f t="shared" si="3"/>
        <v>0</v>
      </c>
      <c r="M44" s="5" t="s">
        <v>7</v>
      </c>
      <c r="N44" s="4" t="s">
        <v>7</v>
      </c>
    </row>
    <row r="45" spans="1:14" ht="26" x14ac:dyDescent="0.2">
      <c r="A45" s="13" t="s">
        <v>70</v>
      </c>
      <c r="B45" s="5" t="s">
        <v>38</v>
      </c>
      <c r="C45" s="5" t="s">
        <v>39</v>
      </c>
      <c r="D45" s="8" t="s">
        <v>40</v>
      </c>
      <c r="E45" s="4" t="s">
        <v>29</v>
      </c>
      <c r="F45" s="4">
        <v>14</v>
      </c>
      <c r="G45" s="6">
        <v>0</v>
      </c>
      <c r="H45" s="7" t="s">
        <v>7</v>
      </c>
      <c r="I45" s="7">
        <v>1</v>
      </c>
      <c r="J45" s="6">
        <f t="shared" si="2"/>
        <v>0</v>
      </c>
      <c r="K45" s="6">
        <v>0</v>
      </c>
      <c r="L45" s="6">
        <f t="shared" si="3"/>
        <v>0</v>
      </c>
      <c r="M45" s="5" t="s">
        <v>7</v>
      </c>
      <c r="N45" s="4" t="s">
        <v>7</v>
      </c>
    </row>
    <row r="46" spans="1:14" ht="26" x14ac:dyDescent="0.2">
      <c r="A46" s="13" t="s">
        <v>71</v>
      </c>
      <c r="B46" s="5" t="s">
        <v>42</v>
      </c>
      <c r="C46" s="5" t="s">
        <v>27</v>
      </c>
      <c r="D46" s="8" t="s">
        <v>43</v>
      </c>
      <c r="E46" s="4" t="s">
        <v>29</v>
      </c>
      <c r="F46" s="4">
        <v>14</v>
      </c>
      <c r="G46" s="6">
        <v>0</v>
      </c>
      <c r="H46" s="7" t="s">
        <v>7</v>
      </c>
      <c r="I46" s="7">
        <v>1</v>
      </c>
      <c r="J46" s="6">
        <f t="shared" si="2"/>
        <v>0</v>
      </c>
      <c r="K46" s="6">
        <v>0</v>
      </c>
      <c r="L46" s="6">
        <f t="shared" si="3"/>
        <v>0</v>
      </c>
      <c r="M46" s="5" t="s">
        <v>7</v>
      </c>
      <c r="N46" s="4" t="s">
        <v>7</v>
      </c>
    </row>
    <row r="47" spans="1:14" ht="26" x14ac:dyDescent="0.2">
      <c r="A47" s="13" t="s">
        <v>72</v>
      </c>
      <c r="B47" s="5" t="s">
        <v>45</v>
      </c>
      <c r="C47" s="5" t="s">
        <v>27</v>
      </c>
      <c r="D47" s="8" t="s">
        <v>46</v>
      </c>
      <c r="E47" s="4" t="s">
        <v>29</v>
      </c>
      <c r="F47" s="4">
        <v>91</v>
      </c>
      <c r="G47" s="6">
        <v>0</v>
      </c>
      <c r="H47" s="7" t="s">
        <v>7</v>
      </c>
      <c r="I47" s="7">
        <v>4</v>
      </c>
      <c r="J47" s="6">
        <f t="shared" si="2"/>
        <v>0</v>
      </c>
      <c r="K47" s="6">
        <v>0</v>
      </c>
      <c r="L47" s="6">
        <f t="shared" si="3"/>
        <v>0</v>
      </c>
      <c r="M47" s="5" t="s">
        <v>7</v>
      </c>
      <c r="N47" s="4" t="s">
        <v>7</v>
      </c>
    </row>
    <row r="48" spans="1:14" ht="26" x14ac:dyDescent="0.2">
      <c r="A48" s="13" t="s">
        <v>73</v>
      </c>
      <c r="B48" s="5" t="s">
        <v>74</v>
      </c>
      <c r="C48" s="5" t="s">
        <v>27</v>
      </c>
      <c r="D48" s="8" t="s">
        <v>75</v>
      </c>
      <c r="E48" s="4" t="s">
        <v>29</v>
      </c>
      <c r="F48" s="4">
        <v>168</v>
      </c>
      <c r="G48" s="6">
        <v>0</v>
      </c>
      <c r="H48" s="7" t="s">
        <v>7</v>
      </c>
      <c r="I48" s="7">
        <v>2</v>
      </c>
      <c r="J48" s="6">
        <f t="shared" si="2"/>
        <v>0</v>
      </c>
      <c r="K48" s="6">
        <v>0</v>
      </c>
      <c r="L48" s="6">
        <f t="shared" si="3"/>
        <v>0</v>
      </c>
      <c r="M48" s="5" t="s">
        <v>7</v>
      </c>
      <c r="N48" s="4" t="s">
        <v>7</v>
      </c>
    </row>
    <row r="49" spans="1:14" ht="15" x14ac:dyDescent="0.2">
      <c r="A49" s="13" t="s">
        <v>76</v>
      </c>
      <c r="B49" s="5" t="s">
        <v>77</v>
      </c>
      <c r="C49" s="5" t="s">
        <v>27</v>
      </c>
      <c r="D49" s="8" t="s">
        <v>78</v>
      </c>
      <c r="E49" s="4" t="s">
        <v>29</v>
      </c>
      <c r="F49" s="4">
        <v>14</v>
      </c>
      <c r="G49" s="6">
        <v>0</v>
      </c>
      <c r="H49" s="7" t="s">
        <v>7</v>
      </c>
      <c r="I49" s="7">
        <v>2</v>
      </c>
      <c r="J49" s="6">
        <f t="shared" si="2"/>
        <v>0</v>
      </c>
      <c r="K49" s="6">
        <v>0</v>
      </c>
      <c r="L49" s="6">
        <f t="shared" si="3"/>
        <v>0</v>
      </c>
      <c r="M49" s="5" t="s">
        <v>7</v>
      </c>
      <c r="N49" s="4" t="s">
        <v>7</v>
      </c>
    </row>
    <row r="50" spans="1:14" ht="26" x14ac:dyDescent="0.2">
      <c r="A50" s="13" t="s">
        <v>79</v>
      </c>
      <c r="B50" s="5" t="s">
        <v>54</v>
      </c>
      <c r="C50" s="5" t="s">
        <v>27</v>
      </c>
      <c r="D50" s="8" t="s">
        <v>55</v>
      </c>
      <c r="E50" s="4" t="s">
        <v>29</v>
      </c>
      <c r="F50" s="4">
        <v>14</v>
      </c>
      <c r="G50" s="6">
        <v>1204.3800000000001</v>
      </c>
      <c r="H50" s="7" t="s">
        <v>7</v>
      </c>
      <c r="I50" s="7">
        <v>1</v>
      </c>
      <c r="J50" s="6">
        <f t="shared" si="2"/>
        <v>1204.3800000000001</v>
      </c>
      <c r="K50" s="6">
        <v>0</v>
      </c>
      <c r="L50" s="6">
        <f t="shared" si="3"/>
        <v>1204.3800000000001</v>
      </c>
      <c r="M50" s="5" t="s">
        <v>7</v>
      </c>
      <c r="N50" s="4" t="s">
        <v>7</v>
      </c>
    </row>
    <row r="51" spans="1:14" ht="26" x14ac:dyDescent="0.2">
      <c r="A51" s="13" t="s">
        <v>80</v>
      </c>
      <c r="B51" s="5" t="s">
        <v>81</v>
      </c>
      <c r="C51" s="5" t="s">
        <v>27</v>
      </c>
      <c r="D51" s="8" t="s">
        <v>82</v>
      </c>
      <c r="E51" s="4" t="s">
        <v>29</v>
      </c>
      <c r="F51" s="4">
        <v>14</v>
      </c>
      <c r="G51" s="6">
        <v>0</v>
      </c>
      <c r="H51" s="7" t="s">
        <v>7</v>
      </c>
      <c r="I51" s="7">
        <v>1</v>
      </c>
      <c r="J51" s="6">
        <f t="shared" si="2"/>
        <v>0</v>
      </c>
      <c r="K51" s="6">
        <v>0</v>
      </c>
      <c r="L51" s="6">
        <f t="shared" si="3"/>
        <v>0</v>
      </c>
      <c r="M51" s="5" t="s">
        <v>7</v>
      </c>
      <c r="N51" s="4" t="s">
        <v>7</v>
      </c>
    </row>
    <row r="52" spans="1:14" ht="26" x14ac:dyDescent="0.2">
      <c r="A52" s="13" t="s">
        <v>83</v>
      </c>
      <c r="B52" s="5" t="s">
        <v>58</v>
      </c>
      <c r="C52" s="5" t="s">
        <v>27</v>
      </c>
      <c r="D52" s="8" t="s">
        <v>59</v>
      </c>
      <c r="E52" s="4" t="s">
        <v>29</v>
      </c>
      <c r="F52" s="4">
        <v>3</v>
      </c>
      <c r="G52" s="6">
        <v>0</v>
      </c>
      <c r="H52" s="7" t="s">
        <v>7</v>
      </c>
      <c r="I52" s="7">
        <v>1</v>
      </c>
      <c r="J52" s="6">
        <f>ROUND((ROUND(0-((0*K52)/100),2) * (36)),2)</f>
        <v>0</v>
      </c>
      <c r="K52" s="6">
        <v>0</v>
      </c>
      <c r="L52" s="6">
        <f>ROUND((ROUND(0-((0*K52)/100),2) * I52 * (36)),2)</f>
        <v>0</v>
      </c>
      <c r="M52" s="5" t="s">
        <v>7</v>
      </c>
      <c r="N52" s="4" t="s">
        <v>7</v>
      </c>
    </row>
    <row r="53" spans="1:14" ht="16" x14ac:dyDescent="0.2">
      <c r="A53" s="15" t="s">
        <v>7</v>
      </c>
      <c r="B53" s="29" t="s">
        <v>1073</v>
      </c>
      <c r="C53" s="30" t="s">
        <v>7</v>
      </c>
      <c r="D53" s="30" t="s">
        <v>7</v>
      </c>
      <c r="E53" s="30" t="s">
        <v>7</v>
      </c>
      <c r="F53" s="30" t="s">
        <v>7</v>
      </c>
      <c r="G53" s="30" t="s">
        <v>7</v>
      </c>
      <c r="H53" s="30" t="s">
        <v>7</v>
      </c>
      <c r="I53" s="30" t="s">
        <v>7</v>
      </c>
      <c r="J53" s="30" t="s">
        <v>7</v>
      </c>
      <c r="K53" s="30" t="s">
        <v>7</v>
      </c>
      <c r="L53" s="30" t="s">
        <v>7</v>
      </c>
      <c r="M53" s="30" t="s">
        <v>7</v>
      </c>
      <c r="N53" s="31" t="s">
        <v>7</v>
      </c>
    </row>
    <row r="54" spans="1:14" ht="15" x14ac:dyDescent="0.2">
      <c r="A54" s="13" t="s">
        <v>84</v>
      </c>
      <c r="B54" s="5" t="s">
        <v>1077</v>
      </c>
      <c r="C54" s="5" t="s">
        <v>39</v>
      </c>
      <c r="D54" s="8" t="s">
        <v>1076</v>
      </c>
      <c r="E54" s="4" t="s">
        <v>29</v>
      </c>
      <c r="F54" s="4">
        <v>3</v>
      </c>
      <c r="G54" s="6">
        <v>22244.400000000001</v>
      </c>
      <c r="H54" s="7" t="s">
        <v>7</v>
      </c>
      <c r="I54" s="7">
        <v>1</v>
      </c>
      <c r="J54" s="6">
        <f>ROUND((ROUND(617.9-((617.9*K54)/100),2) * (36)),2)</f>
        <v>22244.400000000001</v>
      </c>
      <c r="K54" s="6">
        <v>0</v>
      </c>
      <c r="L54" s="6">
        <f>ROUND((ROUND(617.9-((617.9*K54)/100),2) * I54 * (36)),2)</f>
        <v>22244.400000000001</v>
      </c>
      <c r="M54" s="5" t="s">
        <v>30</v>
      </c>
      <c r="N54" s="4" t="s">
        <v>7</v>
      </c>
    </row>
    <row r="55" spans="1:14" ht="16" x14ac:dyDescent="0.2">
      <c r="A55" s="15" t="s">
        <v>7</v>
      </c>
      <c r="B55" s="29" t="s">
        <v>1073</v>
      </c>
      <c r="C55" s="30" t="s">
        <v>7</v>
      </c>
      <c r="D55" s="30" t="s">
        <v>7</v>
      </c>
      <c r="E55" s="30" t="s">
        <v>7</v>
      </c>
      <c r="F55" s="30" t="s">
        <v>7</v>
      </c>
      <c r="G55" s="30" t="s">
        <v>7</v>
      </c>
      <c r="H55" s="30" t="s">
        <v>7</v>
      </c>
      <c r="I55" s="30" t="s">
        <v>7</v>
      </c>
      <c r="J55" s="30" t="s">
        <v>7</v>
      </c>
      <c r="K55" s="30" t="s">
        <v>7</v>
      </c>
      <c r="L55" s="30" t="s">
        <v>7</v>
      </c>
      <c r="M55" s="30" t="s">
        <v>7</v>
      </c>
      <c r="N55" s="31" t="s">
        <v>7</v>
      </c>
    </row>
    <row r="56" spans="1:14" ht="15" x14ac:dyDescent="0.2">
      <c r="A56" s="12" t="s">
        <v>7</v>
      </c>
      <c r="B56" s="32" t="s">
        <v>60</v>
      </c>
      <c r="C56" s="32" t="s">
        <v>7</v>
      </c>
      <c r="D56" s="32" t="s">
        <v>7</v>
      </c>
      <c r="E56" s="32" t="s">
        <v>7</v>
      </c>
      <c r="F56" s="32" t="s">
        <v>7</v>
      </c>
      <c r="G56" s="32" t="s">
        <v>7</v>
      </c>
      <c r="H56" s="32" t="s">
        <v>7</v>
      </c>
      <c r="I56" s="32" t="s">
        <v>7</v>
      </c>
      <c r="J56" s="32" t="s">
        <v>7</v>
      </c>
      <c r="K56" s="32" t="s">
        <v>7</v>
      </c>
      <c r="L56" s="32" t="s">
        <v>7</v>
      </c>
      <c r="M56" s="32" t="s">
        <v>7</v>
      </c>
      <c r="N56" s="11" t="e">
        <f>(L40+L42+#REF!+L43+L44+L45+L46+L47+L48+L49+L50+L51+L52+L54)</f>
        <v>#VALUE!</v>
      </c>
    </row>
    <row r="57" spans="1:14" ht="15" x14ac:dyDescent="0.2">
      <c r="A57" s="12" t="s">
        <v>7</v>
      </c>
      <c r="B57" s="32" t="s">
        <v>61</v>
      </c>
      <c r="C57" s="32" t="s">
        <v>7</v>
      </c>
      <c r="D57" s="32" t="s">
        <v>7</v>
      </c>
      <c r="E57" s="32" t="s">
        <v>7</v>
      </c>
      <c r="F57" s="32" t="s">
        <v>7</v>
      </c>
      <c r="G57" s="32" t="s">
        <v>7</v>
      </c>
      <c r="H57" s="32" t="s">
        <v>7</v>
      </c>
      <c r="I57" s="32" t="s">
        <v>7</v>
      </c>
      <c r="J57" s="32" t="s">
        <v>7</v>
      </c>
      <c r="K57" s="32" t="s">
        <v>7</v>
      </c>
      <c r="L57" s="32" t="s">
        <v>7</v>
      </c>
      <c r="M57" s="32" t="s">
        <v>7</v>
      </c>
      <c r="N57" s="11">
        <f>((ROUND(0-((0*K52)/100),2) * I52)+(ROUND(617.9-((617.9*K54)/100),2) * I54))</f>
        <v>617.9</v>
      </c>
    </row>
    <row r="58" spans="1:14" ht="15" x14ac:dyDescent="0.2">
      <c r="A58" s="12" t="s">
        <v>7</v>
      </c>
      <c r="B58" s="32" t="s">
        <v>62</v>
      </c>
      <c r="C58" s="32" t="s">
        <v>7</v>
      </c>
      <c r="D58" s="32" t="s">
        <v>7</v>
      </c>
      <c r="E58" s="32" t="s">
        <v>7</v>
      </c>
      <c r="F58" s="32" t="s">
        <v>7</v>
      </c>
      <c r="G58" s="32" t="s">
        <v>7</v>
      </c>
      <c r="H58" s="32" t="s">
        <v>7</v>
      </c>
      <c r="I58" s="32" t="s">
        <v>7</v>
      </c>
      <c r="J58" s="32" t="s">
        <v>7</v>
      </c>
      <c r="K58" s="32" t="s">
        <v>7</v>
      </c>
      <c r="L58" s="32" t="s">
        <v>7</v>
      </c>
      <c r="M58" s="32" t="s">
        <v>7</v>
      </c>
      <c r="N58" s="11">
        <v>0</v>
      </c>
    </row>
    <row r="59" spans="1:14" ht="15" x14ac:dyDescent="0.2">
      <c r="A59" s="12" t="s">
        <v>7</v>
      </c>
      <c r="B59" s="32" t="s">
        <v>63</v>
      </c>
      <c r="C59" s="32" t="s">
        <v>7</v>
      </c>
      <c r="D59" s="32" t="s">
        <v>7</v>
      </c>
      <c r="E59" s="32" t="s">
        <v>7</v>
      </c>
      <c r="F59" s="32" t="s">
        <v>7</v>
      </c>
      <c r="G59" s="32" t="s">
        <v>7</v>
      </c>
      <c r="H59" s="32" t="s">
        <v>7</v>
      </c>
      <c r="I59" s="32" t="s">
        <v>7</v>
      </c>
      <c r="J59" s="32" t="s">
        <v>7</v>
      </c>
      <c r="K59" s="32" t="s">
        <v>7</v>
      </c>
      <c r="L59" s="32" t="s">
        <v>7</v>
      </c>
      <c r="M59" s="32" t="s">
        <v>7</v>
      </c>
      <c r="N59" s="11">
        <v>0</v>
      </c>
    </row>
    <row r="60" spans="1:14" ht="16" x14ac:dyDescent="0.2">
      <c r="A60" s="15" t="s">
        <v>709</v>
      </c>
      <c r="B60" s="29" t="s">
        <v>85</v>
      </c>
      <c r="C60" s="30" t="s">
        <v>7</v>
      </c>
      <c r="D60" s="30" t="s">
        <v>7</v>
      </c>
      <c r="E60" s="30" t="s">
        <v>7</v>
      </c>
      <c r="F60" s="30" t="s">
        <v>7</v>
      </c>
      <c r="G60" s="30" t="s">
        <v>7</v>
      </c>
      <c r="H60" s="30" t="s">
        <v>7</v>
      </c>
      <c r="I60" s="30" t="s">
        <v>7</v>
      </c>
      <c r="J60" s="30" t="s">
        <v>7</v>
      </c>
      <c r="K60" s="30" t="s">
        <v>7</v>
      </c>
      <c r="L60" s="30" t="s">
        <v>7</v>
      </c>
      <c r="M60" s="30" t="s">
        <v>7</v>
      </c>
      <c r="N60" s="14" t="s">
        <v>7</v>
      </c>
    </row>
    <row r="61" spans="1:14" ht="15" x14ac:dyDescent="0.2">
      <c r="A61" s="10" t="s">
        <v>86</v>
      </c>
      <c r="B61" s="9" t="s">
        <v>87</v>
      </c>
      <c r="C61" s="8" t="s">
        <v>27</v>
      </c>
      <c r="D61" s="8" t="s">
        <v>88</v>
      </c>
      <c r="E61" s="4" t="s">
        <v>29</v>
      </c>
      <c r="F61" s="4">
        <v>143</v>
      </c>
      <c r="G61" s="6">
        <v>25424.69</v>
      </c>
      <c r="H61" s="7" t="s">
        <v>7</v>
      </c>
      <c r="I61" s="7">
        <v>1</v>
      </c>
      <c r="J61" s="6">
        <f t="shared" ref="J61:J77" si="4">ROUND(G61-((G61*K61)/100),2)</f>
        <v>25424.69</v>
      </c>
      <c r="K61" s="6">
        <v>0</v>
      </c>
      <c r="L61" s="6">
        <f t="shared" ref="L61:L77" si="5">ROUND((I61 * J61),2)</f>
        <v>25424.69</v>
      </c>
      <c r="M61" s="5" t="s">
        <v>30</v>
      </c>
      <c r="N61" s="4" t="s">
        <v>7</v>
      </c>
    </row>
    <row r="62" spans="1:14" ht="15" x14ac:dyDescent="0.2">
      <c r="A62" s="13" t="s">
        <v>89</v>
      </c>
      <c r="B62" s="5" t="s">
        <v>35</v>
      </c>
      <c r="C62" s="5" t="s">
        <v>27</v>
      </c>
      <c r="D62" s="8" t="s">
        <v>36</v>
      </c>
      <c r="E62" s="4" t="s">
        <v>29</v>
      </c>
      <c r="F62" s="4">
        <v>14</v>
      </c>
      <c r="G62" s="6">
        <v>0</v>
      </c>
      <c r="H62" s="7" t="s">
        <v>7</v>
      </c>
      <c r="I62" s="7">
        <v>1</v>
      </c>
      <c r="J62" s="6">
        <f t="shared" si="4"/>
        <v>0</v>
      </c>
      <c r="K62" s="6">
        <v>0</v>
      </c>
      <c r="L62" s="6">
        <f t="shared" si="5"/>
        <v>0</v>
      </c>
      <c r="M62" s="5" t="s">
        <v>7</v>
      </c>
      <c r="N62" s="4" t="s">
        <v>7</v>
      </c>
    </row>
    <row r="63" spans="1:14" ht="26" x14ac:dyDescent="0.2">
      <c r="A63" s="13" t="s">
        <v>90</v>
      </c>
      <c r="B63" s="5" t="s">
        <v>91</v>
      </c>
      <c r="C63" s="5" t="s">
        <v>27</v>
      </c>
      <c r="D63" s="8" t="s">
        <v>92</v>
      </c>
      <c r="E63" s="4" t="s">
        <v>29</v>
      </c>
      <c r="F63" s="4">
        <v>14</v>
      </c>
      <c r="G63" s="6">
        <v>0</v>
      </c>
      <c r="H63" s="7" t="s">
        <v>7</v>
      </c>
      <c r="I63" s="7">
        <v>1</v>
      </c>
      <c r="J63" s="6">
        <f t="shared" si="4"/>
        <v>0</v>
      </c>
      <c r="K63" s="6">
        <v>0</v>
      </c>
      <c r="L63" s="6">
        <f t="shared" si="5"/>
        <v>0</v>
      </c>
      <c r="M63" s="5" t="s">
        <v>7</v>
      </c>
      <c r="N63" s="4" t="s">
        <v>7</v>
      </c>
    </row>
    <row r="64" spans="1:14" ht="15" x14ac:dyDescent="0.2">
      <c r="A64" s="13" t="s">
        <v>93</v>
      </c>
      <c r="B64" s="5" t="s">
        <v>94</v>
      </c>
      <c r="C64" s="5" t="s">
        <v>27</v>
      </c>
      <c r="D64" s="8" t="s">
        <v>95</v>
      </c>
      <c r="E64" s="4" t="s">
        <v>29</v>
      </c>
      <c r="F64" s="4">
        <v>84</v>
      </c>
      <c r="G64" s="6">
        <v>0</v>
      </c>
      <c r="H64" s="7" t="s">
        <v>7</v>
      </c>
      <c r="I64" s="7">
        <v>2</v>
      </c>
      <c r="J64" s="6">
        <f t="shared" si="4"/>
        <v>0</v>
      </c>
      <c r="K64" s="6">
        <v>0</v>
      </c>
      <c r="L64" s="6">
        <f t="shared" si="5"/>
        <v>0</v>
      </c>
      <c r="M64" s="5" t="s">
        <v>7</v>
      </c>
      <c r="N64" s="4" t="s">
        <v>7</v>
      </c>
    </row>
    <row r="65" spans="1:14" ht="26" x14ac:dyDescent="0.2">
      <c r="A65" s="13" t="s">
        <v>96</v>
      </c>
      <c r="B65" s="5" t="s">
        <v>97</v>
      </c>
      <c r="C65" s="5" t="s">
        <v>27</v>
      </c>
      <c r="D65" s="8" t="s">
        <v>98</v>
      </c>
      <c r="E65" s="4" t="s">
        <v>29</v>
      </c>
      <c r="F65" s="4">
        <v>182</v>
      </c>
      <c r="G65" s="6">
        <v>28199.71</v>
      </c>
      <c r="H65" s="7" t="s">
        <v>7</v>
      </c>
      <c r="I65" s="7">
        <v>4</v>
      </c>
      <c r="J65" s="6">
        <f t="shared" si="4"/>
        <v>28199.71</v>
      </c>
      <c r="K65" s="6">
        <v>0</v>
      </c>
      <c r="L65" s="6">
        <f t="shared" si="5"/>
        <v>112798.84</v>
      </c>
      <c r="M65" s="5" t="s">
        <v>7</v>
      </c>
      <c r="N65" s="4" t="s">
        <v>7</v>
      </c>
    </row>
    <row r="66" spans="1:14" ht="15" x14ac:dyDescent="0.2">
      <c r="A66" s="13" t="s">
        <v>99</v>
      </c>
      <c r="B66" s="5" t="s">
        <v>100</v>
      </c>
      <c r="C66" s="5" t="s">
        <v>27</v>
      </c>
      <c r="D66" s="8" t="s">
        <v>101</v>
      </c>
      <c r="E66" s="4" t="s">
        <v>29</v>
      </c>
      <c r="F66" s="4">
        <v>14</v>
      </c>
      <c r="G66" s="6">
        <v>0</v>
      </c>
      <c r="H66" s="7" t="s">
        <v>7</v>
      </c>
      <c r="I66" s="7">
        <v>1</v>
      </c>
      <c r="J66" s="6">
        <f t="shared" si="4"/>
        <v>0</v>
      </c>
      <c r="K66" s="6">
        <v>0</v>
      </c>
      <c r="L66" s="6">
        <f t="shared" si="5"/>
        <v>0</v>
      </c>
      <c r="M66" s="5" t="s">
        <v>7</v>
      </c>
      <c r="N66" s="4" t="s">
        <v>7</v>
      </c>
    </row>
    <row r="67" spans="1:14" ht="15" x14ac:dyDescent="0.2">
      <c r="A67" s="13" t="s">
        <v>102</v>
      </c>
      <c r="B67" s="5" t="s">
        <v>103</v>
      </c>
      <c r="C67" s="5" t="s">
        <v>27</v>
      </c>
      <c r="D67" s="8" t="s">
        <v>104</v>
      </c>
      <c r="E67" s="4" t="s">
        <v>29</v>
      </c>
      <c r="F67" s="4">
        <v>21</v>
      </c>
      <c r="G67" s="6">
        <v>0</v>
      </c>
      <c r="H67" s="7" t="s">
        <v>7</v>
      </c>
      <c r="I67" s="7">
        <v>1</v>
      </c>
      <c r="J67" s="6">
        <f t="shared" si="4"/>
        <v>0</v>
      </c>
      <c r="K67" s="6">
        <v>0</v>
      </c>
      <c r="L67" s="6">
        <f t="shared" si="5"/>
        <v>0</v>
      </c>
      <c r="M67" s="5" t="s">
        <v>7</v>
      </c>
      <c r="N67" s="4" t="s">
        <v>7</v>
      </c>
    </row>
    <row r="68" spans="1:14" ht="26" x14ac:dyDescent="0.2">
      <c r="A68" s="13" t="s">
        <v>105</v>
      </c>
      <c r="B68" s="5" t="s">
        <v>106</v>
      </c>
      <c r="C68" s="5" t="s">
        <v>27</v>
      </c>
      <c r="D68" s="8" t="s">
        <v>107</v>
      </c>
      <c r="E68" s="4" t="s">
        <v>29</v>
      </c>
      <c r="F68" s="4">
        <v>70</v>
      </c>
      <c r="G68" s="6">
        <v>3580.92</v>
      </c>
      <c r="H68" s="7" t="s">
        <v>7</v>
      </c>
      <c r="I68" s="7">
        <v>3</v>
      </c>
      <c r="J68" s="6">
        <f t="shared" si="4"/>
        <v>3580.92</v>
      </c>
      <c r="K68" s="6">
        <v>0</v>
      </c>
      <c r="L68" s="6">
        <f t="shared" si="5"/>
        <v>10742.76</v>
      </c>
      <c r="M68" s="5" t="s">
        <v>7</v>
      </c>
      <c r="N68" s="4" t="s">
        <v>7</v>
      </c>
    </row>
    <row r="69" spans="1:14" ht="26" x14ac:dyDescent="0.2">
      <c r="A69" s="13" t="s">
        <v>108</v>
      </c>
      <c r="B69" s="5" t="s">
        <v>109</v>
      </c>
      <c r="C69" s="5" t="s">
        <v>27</v>
      </c>
      <c r="D69" s="8" t="s">
        <v>110</v>
      </c>
      <c r="E69" s="4" t="s">
        <v>29</v>
      </c>
      <c r="F69" s="4">
        <v>8</v>
      </c>
      <c r="G69" s="6">
        <v>0</v>
      </c>
      <c r="H69" s="7" t="s">
        <v>7</v>
      </c>
      <c r="I69" s="7">
        <v>3</v>
      </c>
      <c r="J69" s="6">
        <f t="shared" si="4"/>
        <v>0</v>
      </c>
      <c r="K69" s="6">
        <v>0</v>
      </c>
      <c r="L69" s="6">
        <f t="shared" si="5"/>
        <v>0</v>
      </c>
      <c r="M69" s="5" t="s">
        <v>7</v>
      </c>
      <c r="N69" s="4" t="s">
        <v>7</v>
      </c>
    </row>
    <row r="70" spans="1:14" ht="26" x14ac:dyDescent="0.2">
      <c r="A70" s="13" t="s">
        <v>111</v>
      </c>
      <c r="B70" s="5" t="s">
        <v>112</v>
      </c>
      <c r="C70" s="5" t="s">
        <v>27</v>
      </c>
      <c r="D70" s="8" t="s">
        <v>113</v>
      </c>
      <c r="E70" s="4" t="s">
        <v>29</v>
      </c>
      <c r="F70" s="4">
        <v>21</v>
      </c>
      <c r="G70" s="6">
        <v>0</v>
      </c>
      <c r="H70" s="7" t="s">
        <v>7</v>
      </c>
      <c r="I70" s="7">
        <v>3</v>
      </c>
      <c r="J70" s="6">
        <f t="shared" si="4"/>
        <v>0</v>
      </c>
      <c r="K70" s="6">
        <v>0</v>
      </c>
      <c r="L70" s="6">
        <f t="shared" si="5"/>
        <v>0</v>
      </c>
      <c r="M70" s="5" t="s">
        <v>7</v>
      </c>
      <c r="N70" s="4" t="s">
        <v>7</v>
      </c>
    </row>
    <row r="71" spans="1:14" ht="15" x14ac:dyDescent="0.2">
      <c r="A71" s="13" t="s">
        <v>114</v>
      </c>
      <c r="B71" s="5" t="s">
        <v>115</v>
      </c>
      <c r="C71" s="5" t="s">
        <v>27</v>
      </c>
      <c r="D71" s="8" t="s">
        <v>116</v>
      </c>
      <c r="E71" s="4" t="s">
        <v>29</v>
      </c>
      <c r="F71" s="4">
        <v>14</v>
      </c>
      <c r="G71" s="6">
        <v>0</v>
      </c>
      <c r="H71" s="7" t="s">
        <v>7</v>
      </c>
      <c r="I71" s="7">
        <v>6</v>
      </c>
      <c r="J71" s="6">
        <f t="shared" si="4"/>
        <v>0</v>
      </c>
      <c r="K71" s="6">
        <v>0</v>
      </c>
      <c r="L71" s="6">
        <f t="shared" si="5"/>
        <v>0</v>
      </c>
      <c r="M71" s="5" t="s">
        <v>7</v>
      </c>
      <c r="N71" s="4" t="s">
        <v>7</v>
      </c>
    </row>
    <row r="72" spans="1:14" ht="15" x14ac:dyDescent="0.2">
      <c r="A72" s="13" t="s">
        <v>117</v>
      </c>
      <c r="B72" s="5" t="s">
        <v>118</v>
      </c>
      <c r="C72" s="5" t="s">
        <v>27</v>
      </c>
      <c r="D72" s="8" t="s">
        <v>119</v>
      </c>
      <c r="E72" s="4" t="s">
        <v>29</v>
      </c>
      <c r="F72" s="4">
        <v>14</v>
      </c>
      <c r="G72" s="6">
        <v>0</v>
      </c>
      <c r="H72" s="7" t="s">
        <v>7</v>
      </c>
      <c r="I72" s="7">
        <v>5</v>
      </c>
      <c r="J72" s="6">
        <f t="shared" si="4"/>
        <v>0</v>
      </c>
      <c r="K72" s="6">
        <v>0</v>
      </c>
      <c r="L72" s="6">
        <f t="shared" si="5"/>
        <v>0</v>
      </c>
      <c r="M72" s="5" t="s">
        <v>7</v>
      </c>
      <c r="N72" s="4" t="s">
        <v>7</v>
      </c>
    </row>
    <row r="73" spans="1:14" ht="15" x14ac:dyDescent="0.2">
      <c r="A73" s="13" t="s">
        <v>120</v>
      </c>
      <c r="B73" s="5" t="s">
        <v>121</v>
      </c>
      <c r="C73" s="5" t="s">
        <v>27</v>
      </c>
      <c r="D73" s="8" t="s">
        <v>122</v>
      </c>
      <c r="E73" s="4" t="s">
        <v>29</v>
      </c>
      <c r="F73" s="4">
        <v>14</v>
      </c>
      <c r="G73" s="6">
        <v>0</v>
      </c>
      <c r="H73" s="7" t="s">
        <v>7</v>
      </c>
      <c r="I73" s="7">
        <v>2</v>
      </c>
      <c r="J73" s="6">
        <f t="shared" si="4"/>
        <v>0</v>
      </c>
      <c r="K73" s="6">
        <v>0</v>
      </c>
      <c r="L73" s="6">
        <f t="shared" si="5"/>
        <v>0</v>
      </c>
      <c r="M73" s="5" t="s">
        <v>7</v>
      </c>
      <c r="N73" s="4" t="s">
        <v>7</v>
      </c>
    </row>
    <row r="74" spans="1:14" ht="15" x14ac:dyDescent="0.2">
      <c r="A74" s="13" t="s">
        <v>123</v>
      </c>
      <c r="B74" s="5" t="s">
        <v>124</v>
      </c>
      <c r="C74" s="5" t="s">
        <v>27</v>
      </c>
      <c r="D74" s="8" t="s">
        <v>125</v>
      </c>
      <c r="E74" s="4" t="s">
        <v>29</v>
      </c>
      <c r="F74" s="4">
        <v>49</v>
      </c>
      <c r="G74" s="6">
        <v>23872.77</v>
      </c>
      <c r="H74" s="7" t="s">
        <v>7</v>
      </c>
      <c r="I74" s="7">
        <v>1</v>
      </c>
      <c r="J74" s="6">
        <f t="shared" si="4"/>
        <v>23872.77</v>
      </c>
      <c r="K74" s="6">
        <v>0</v>
      </c>
      <c r="L74" s="6">
        <f t="shared" si="5"/>
        <v>23872.77</v>
      </c>
      <c r="M74" s="5" t="s">
        <v>7</v>
      </c>
      <c r="N74" s="4" t="s">
        <v>7</v>
      </c>
    </row>
    <row r="75" spans="1:14" ht="15" x14ac:dyDescent="0.2">
      <c r="A75" s="13" t="s">
        <v>126</v>
      </c>
      <c r="B75" s="5" t="s">
        <v>124</v>
      </c>
      <c r="C75" s="5" t="s">
        <v>27</v>
      </c>
      <c r="D75" s="8" t="s">
        <v>125</v>
      </c>
      <c r="E75" s="4" t="s">
        <v>29</v>
      </c>
      <c r="F75" s="4">
        <v>49</v>
      </c>
      <c r="G75" s="6">
        <v>23872.77</v>
      </c>
      <c r="H75" s="7" t="s">
        <v>7</v>
      </c>
      <c r="I75" s="7">
        <v>1</v>
      </c>
      <c r="J75" s="6">
        <f t="shared" si="4"/>
        <v>23872.77</v>
      </c>
      <c r="K75" s="6">
        <v>0</v>
      </c>
      <c r="L75" s="6">
        <f t="shared" si="5"/>
        <v>23872.77</v>
      </c>
      <c r="M75" s="5" t="s">
        <v>7</v>
      </c>
      <c r="N75" s="4" t="s">
        <v>7</v>
      </c>
    </row>
    <row r="76" spans="1:14" ht="26" x14ac:dyDescent="0.2">
      <c r="A76" s="13" t="s">
        <v>127</v>
      </c>
      <c r="B76" s="5" t="s">
        <v>128</v>
      </c>
      <c r="C76" s="5" t="s">
        <v>27</v>
      </c>
      <c r="D76" s="8" t="s">
        <v>129</v>
      </c>
      <c r="E76" s="4" t="s">
        <v>29</v>
      </c>
      <c r="F76" s="4">
        <v>182</v>
      </c>
      <c r="G76" s="6">
        <v>49655.360000000001</v>
      </c>
      <c r="H76" s="7" t="s">
        <v>7</v>
      </c>
      <c r="I76" s="7">
        <v>1</v>
      </c>
      <c r="J76" s="6">
        <f t="shared" si="4"/>
        <v>49655.360000000001</v>
      </c>
      <c r="K76" s="6">
        <v>0</v>
      </c>
      <c r="L76" s="6">
        <f t="shared" si="5"/>
        <v>49655.360000000001</v>
      </c>
      <c r="M76" s="5" t="s">
        <v>30</v>
      </c>
      <c r="N76" s="4" t="s">
        <v>7</v>
      </c>
    </row>
    <row r="77" spans="1:14" ht="26" x14ac:dyDescent="0.2">
      <c r="A77" s="13" t="s">
        <v>130</v>
      </c>
      <c r="B77" s="5" t="s">
        <v>131</v>
      </c>
      <c r="C77" s="5" t="s">
        <v>27</v>
      </c>
      <c r="D77" s="8" t="s">
        <v>132</v>
      </c>
      <c r="E77" s="4" t="s">
        <v>29</v>
      </c>
      <c r="F77" s="4">
        <v>182</v>
      </c>
      <c r="G77" s="6">
        <v>24827.68</v>
      </c>
      <c r="H77" s="7" t="s">
        <v>7</v>
      </c>
      <c r="I77" s="7">
        <v>1</v>
      </c>
      <c r="J77" s="6">
        <f t="shared" si="4"/>
        <v>24827.68</v>
      </c>
      <c r="K77" s="6">
        <v>0</v>
      </c>
      <c r="L77" s="6">
        <f t="shared" si="5"/>
        <v>24827.68</v>
      </c>
      <c r="M77" s="5" t="s">
        <v>7</v>
      </c>
      <c r="N77" s="4" t="s">
        <v>7</v>
      </c>
    </row>
    <row r="78" spans="1:14" ht="26" x14ac:dyDescent="0.2">
      <c r="A78" s="13" t="s">
        <v>133</v>
      </c>
      <c r="B78" s="5" t="s">
        <v>135</v>
      </c>
      <c r="C78" s="5" t="s">
        <v>27</v>
      </c>
      <c r="D78" s="8" t="s">
        <v>59</v>
      </c>
      <c r="E78" s="4" t="s">
        <v>29</v>
      </c>
      <c r="F78" s="4">
        <v>3</v>
      </c>
      <c r="G78" s="6">
        <v>0</v>
      </c>
      <c r="H78" s="7" t="s">
        <v>7</v>
      </c>
      <c r="I78" s="7">
        <v>1</v>
      </c>
      <c r="J78" s="6">
        <f>ROUND((ROUND(0-((0*K78)/100),2) * (36)),2)</f>
        <v>0</v>
      </c>
      <c r="K78" s="6">
        <v>0</v>
      </c>
      <c r="L78" s="6">
        <f>ROUND((ROUND(0-((0*K78)/100),2) * I78 * (36)),2)</f>
        <v>0</v>
      </c>
      <c r="M78" s="5" t="s">
        <v>7</v>
      </c>
      <c r="N78" s="4" t="s">
        <v>7</v>
      </c>
    </row>
    <row r="79" spans="1:14" ht="16" x14ac:dyDescent="0.2">
      <c r="A79" s="15" t="s">
        <v>7</v>
      </c>
      <c r="B79" s="29" t="s">
        <v>1073</v>
      </c>
      <c r="C79" s="30" t="s">
        <v>7</v>
      </c>
      <c r="D79" s="30" t="s">
        <v>7</v>
      </c>
      <c r="E79" s="30" t="s">
        <v>7</v>
      </c>
      <c r="F79" s="30" t="s">
        <v>7</v>
      </c>
      <c r="G79" s="30" t="s">
        <v>7</v>
      </c>
      <c r="H79" s="30" t="s">
        <v>7</v>
      </c>
      <c r="I79" s="30" t="s">
        <v>7</v>
      </c>
      <c r="J79" s="30" t="s">
        <v>7</v>
      </c>
      <c r="K79" s="30" t="s">
        <v>7</v>
      </c>
      <c r="L79" s="30" t="s">
        <v>7</v>
      </c>
      <c r="M79" s="30" t="s">
        <v>7</v>
      </c>
      <c r="N79" s="31" t="s">
        <v>7</v>
      </c>
    </row>
    <row r="80" spans="1:14" ht="15" x14ac:dyDescent="0.2">
      <c r="A80" s="13" t="s">
        <v>134</v>
      </c>
      <c r="B80" s="5" t="s">
        <v>1075</v>
      </c>
      <c r="C80" s="5" t="s">
        <v>27</v>
      </c>
      <c r="D80" s="8" t="s">
        <v>1074</v>
      </c>
      <c r="E80" s="4" t="s">
        <v>29</v>
      </c>
      <c r="F80" s="4">
        <v>3</v>
      </c>
      <c r="G80" s="6">
        <v>87863.76</v>
      </c>
      <c r="H80" s="7" t="s">
        <v>7</v>
      </c>
      <c r="I80" s="7">
        <v>1</v>
      </c>
      <c r="J80" s="6">
        <f>ROUND((ROUND(2440.66-((2440.66*K80)/100),2) * (36)),2)</f>
        <v>87863.76</v>
      </c>
      <c r="K80" s="6">
        <v>0</v>
      </c>
      <c r="L80" s="6">
        <f>ROUND((ROUND(2440.66-((2440.66*K80)/100),2) * I80 * (36)),2)</f>
        <v>87863.76</v>
      </c>
      <c r="M80" s="5" t="s">
        <v>30</v>
      </c>
      <c r="N80" s="4" t="s">
        <v>7</v>
      </c>
    </row>
    <row r="81" spans="1:14" ht="16" x14ac:dyDescent="0.2">
      <c r="A81" s="15" t="s">
        <v>7</v>
      </c>
      <c r="B81" s="29" t="s">
        <v>1073</v>
      </c>
      <c r="C81" s="30" t="s">
        <v>7</v>
      </c>
      <c r="D81" s="30" t="s">
        <v>7</v>
      </c>
      <c r="E81" s="30" t="s">
        <v>7</v>
      </c>
      <c r="F81" s="30" t="s">
        <v>7</v>
      </c>
      <c r="G81" s="30" t="s">
        <v>7</v>
      </c>
      <c r="H81" s="30" t="s">
        <v>7</v>
      </c>
      <c r="I81" s="30" t="s">
        <v>7</v>
      </c>
      <c r="J81" s="30" t="s">
        <v>7</v>
      </c>
      <c r="K81" s="30" t="s">
        <v>7</v>
      </c>
      <c r="L81" s="30" t="s">
        <v>7</v>
      </c>
      <c r="M81" s="30" t="s">
        <v>7</v>
      </c>
      <c r="N81" s="31" t="s">
        <v>7</v>
      </c>
    </row>
    <row r="82" spans="1:14" ht="15" x14ac:dyDescent="0.2">
      <c r="A82" s="12" t="s">
        <v>7</v>
      </c>
      <c r="B82" s="32" t="s">
        <v>60</v>
      </c>
      <c r="C82" s="32" t="s">
        <v>7</v>
      </c>
      <c r="D82" s="32" t="s">
        <v>7</v>
      </c>
      <c r="E82" s="32" t="s">
        <v>7</v>
      </c>
      <c r="F82" s="32" t="s">
        <v>7</v>
      </c>
      <c r="G82" s="32" t="s">
        <v>7</v>
      </c>
      <c r="H82" s="32" t="s">
        <v>7</v>
      </c>
      <c r="I82" s="32" t="s">
        <v>7</v>
      </c>
      <c r="J82" s="32" t="s">
        <v>7</v>
      </c>
      <c r="K82" s="32" t="s">
        <v>7</v>
      </c>
      <c r="L82" s="32" t="s">
        <v>7</v>
      </c>
      <c r="M82" s="32" t="s">
        <v>7</v>
      </c>
      <c r="N82" s="11" t="e">
        <f>(L59+L61+#REF!+L62+L63+L64+L65+L66+L67+L68+L69+L70+L71+L72+L73+L74+L75+L76+L77+L78+L80)</f>
        <v>#VALUE!</v>
      </c>
    </row>
    <row r="83" spans="1:14" ht="15" x14ac:dyDescent="0.2">
      <c r="A83" s="12" t="s">
        <v>7</v>
      </c>
      <c r="B83" s="32" t="s">
        <v>61</v>
      </c>
      <c r="C83" s="32" t="s">
        <v>7</v>
      </c>
      <c r="D83" s="32" t="s">
        <v>7</v>
      </c>
      <c r="E83" s="32" t="s">
        <v>7</v>
      </c>
      <c r="F83" s="32" t="s">
        <v>7</v>
      </c>
      <c r="G83" s="32" t="s">
        <v>7</v>
      </c>
      <c r="H83" s="32" t="s">
        <v>7</v>
      </c>
      <c r="I83" s="32" t="s">
        <v>7</v>
      </c>
      <c r="J83" s="32" t="s">
        <v>7</v>
      </c>
      <c r="K83" s="32" t="s">
        <v>7</v>
      </c>
      <c r="L83" s="32" t="s">
        <v>7</v>
      </c>
      <c r="M83" s="32" t="s">
        <v>7</v>
      </c>
      <c r="N83" s="11">
        <f>((ROUND(0-((0*K78)/100),2) * I78)+(ROUND(2440.66-((2440.66*K80)/100),2) * I80))</f>
        <v>2440.66</v>
      </c>
    </row>
    <row r="84" spans="1:14" ht="15" x14ac:dyDescent="0.2">
      <c r="A84" s="12" t="s">
        <v>7</v>
      </c>
      <c r="B84" s="32" t="s">
        <v>62</v>
      </c>
      <c r="C84" s="32" t="s">
        <v>7</v>
      </c>
      <c r="D84" s="32" t="s">
        <v>7</v>
      </c>
      <c r="E84" s="32" t="s">
        <v>7</v>
      </c>
      <c r="F84" s="32" t="s">
        <v>7</v>
      </c>
      <c r="G84" s="32" t="s">
        <v>7</v>
      </c>
      <c r="H84" s="32" t="s">
        <v>7</v>
      </c>
      <c r="I84" s="32" t="s">
        <v>7</v>
      </c>
      <c r="J84" s="32" t="s">
        <v>7</v>
      </c>
      <c r="K84" s="32" t="s">
        <v>7</v>
      </c>
      <c r="L84" s="32" t="s">
        <v>7</v>
      </c>
      <c r="M84" s="32" t="s">
        <v>7</v>
      </c>
      <c r="N84" s="11">
        <v>0</v>
      </c>
    </row>
    <row r="85" spans="1:14" ht="15" x14ac:dyDescent="0.2">
      <c r="A85" s="12" t="s">
        <v>7</v>
      </c>
      <c r="B85" s="32" t="s">
        <v>63</v>
      </c>
      <c r="C85" s="32" t="s">
        <v>7</v>
      </c>
      <c r="D85" s="32" t="s">
        <v>7</v>
      </c>
      <c r="E85" s="32" t="s">
        <v>7</v>
      </c>
      <c r="F85" s="32" t="s">
        <v>7</v>
      </c>
      <c r="G85" s="32" t="s">
        <v>7</v>
      </c>
      <c r="H85" s="32" t="s">
        <v>7</v>
      </c>
      <c r="I85" s="32" t="s">
        <v>7</v>
      </c>
      <c r="J85" s="32" t="s">
        <v>7</v>
      </c>
      <c r="K85" s="32" t="s">
        <v>7</v>
      </c>
      <c r="L85" s="32" t="s">
        <v>7</v>
      </c>
      <c r="M85" s="32" t="s">
        <v>7</v>
      </c>
      <c r="N85" s="11">
        <v>0</v>
      </c>
    </row>
    <row r="86" spans="1:14" ht="16" x14ac:dyDescent="0.2">
      <c r="A86" s="15" t="s">
        <v>709</v>
      </c>
      <c r="B86" s="29" t="s">
        <v>136</v>
      </c>
      <c r="C86" s="30" t="s">
        <v>7</v>
      </c>
      <c r="D86" s="30" t="s">
        <v>7</v>
      </c>
      <c r="E86" s="30" t="s">
        <v>7</v>
      </c>
      <c r="F86" s="30" t="s">
        <v>7</v>
      </c>
      <c r="G86" s="30" t="s">
        <v>7</v>
      </c>
      <c r="H86" s="30" t="s">
        <v>7</v>
      </c>
      <c r="I86" s="30" t="s">
        <v>7</v>
      </c>
      <c r="J86" s="30" t="s">
        <v>7</v>
      </c>
      <c r="K86" s="30" t="s">
        <v>7</v>
      </c>
      <c r="L86" s="30" t="s">
        <v>7</v>
      </c>
      <c r="M86" s="30" t="s">
        <v>7</v>
      </c>
      <c r="N86" s="14" t="s">
        <v>7</v>
      </c>
    </row>
    <row r="87" spans="1:14" ht="26" x14ac:dyDescent="0.2">
      <c r="A87" s="10" t="s">
        <v>137</v>
      </c>
      <c r="B87" s="9" t="s">
        <v>138</v>
      </c>
      <c r="C87" s="8" t="s">
        <v>27</v>
      </c>
      <c r="D87" s="8" t="s">
        <v>139</v>
      </c>
      <c r="E87" s="4" t="s">
        <v>29</v>
      </c>
      <c r="F87" s="4">
        <v>77</v>
      </c>
      <c r="G87" s="6">
        <v>35175</v>
      </c>
      <c r="H87" s="7" t="s">
        <v>7</v>
      </c>
      <c r="I87" s="7">
        <v>1</v>
      </c>
      <c r="J87" s="6">
        <f t="shared" ref="J87:J105" si="6">ROUND(G87-((G87*K87)/100),2)</f>
        <v>35175</v>
      </c>
      <c r="K87" s="6">
        <v>0</v>
      </c>
      <c r="L87" s="6">
        <f t="shared" ref="L87:L105" si="7">ROUND((I87 * J87),2)</f>
        <v>35175</v>
      </c>
      <c r="M87" s="5" t="s">
        <v>7</v>
      </c>
      <c r="N87" s="4" t="s">
        <v>7</v>
      </c>
    </row>
    <row r="88" spans="1:14" ht="15" x14ac:dyDescent="0.2">
      <c r="A88" s="13" t="s">
        <v>140</v>
      </c>
      <c r="B88" s="5" t="s">
        <v>141</v>
      </c>
      <c r="C88" s="5" t="s">
        <v>27</v>
      </c>
      <c r="D88" s="8" t="s">
        <v>142</v>
      </c>
      <c r="E88" s="4" t="s">
        <v>29</v>
      </c>
      <c r="F88" s="4">
        <v>14</v>
      </c>
      <c r="G88" s="6">
        <v>1037.27</v>
      </c>
      <c r="H88" s="7" t="s">
        <v>7</v>
      </c>
      <c r="I88" s="7">
        <v>1</v>
      </c>
      <c r="J88" s="6">
        <f t="shared" si="6"/>
        <v>1037.27</v>
      </c>
      <c r="K88" s="6">
        <v>0</v>
      </c>
      <c r="L88" s="6">
        <f t="shared" si="7"/>
        <v>1037.27</v>
      </c>
      <c r="M88" s="5" t="s">
        <v>7</v>
      </c>
      <c r="N88" s="4" t="s">
        <v>7</v>
      </c>
    </row>
    <row r="89" spans="1:14" ht="26" x14ac:dyDescent="0.2">
      <c r="A89" s="13" t="s">
        <v>143</v>
      </c>
      <c r="B89" s="5" t="s">
        <v>144</v>
      </c>
      <c r="C89" s="5" t="s">
        <v>27</v>
      </c>
      <c r="D89" s="8" t="s">
        <v>145</v>
      </c>
      <c r="E89" s="4" t="s">
        <v>29</v>
      </c>
      <c r="F89" s="4">
        <v>14</v>
      </c>
      <c r="G89" s="6">
        <v>0</v>
      </c>
      <c r="H89" s="7" t="s">
        <v>7</v>
      </c>
      <c r="I89" s="7">
        <v>1</v>
      </c>
      <c r="J89" s="6">
        <f t="shared" si="6"/>
        <v>0</v>
      </c>
      <c r="K89" s="6">
        <v>0</v>
      </c>
      <c r="L89" s="6">
        <f t="shared" si="7"/>
        <v>0</v>
      </c>
      <c r="M89" s="5" t="s">
        <v>7</v>
      </c>
      <c r="N89" s="4" t="s">
        <v>7</v>
      </c>
    </row>
    <row r="90" spans="1:14" ht="15" x14ac:dyDescent="0.2">
      <c r="A90" s="13" t="s">
        <v>146</v>
      </c>
      <c r="B90" s="5" t="s">
        <v>147</v>
      </c>
      <c r="C90" s="5" t="s">
        <v>27</v>
      </c>
      <c r="D90" s="8" t="s">
        <v>148</v>
      </c>
      <c r="E90" s="4" t="s">
        <v>29</v>
      </c>
      <c r="F90" s="4">
        <v>14</v>
      </c>
      <c r="G90" s="6">
        <v>0</v>
      </c>
      <c r="H90" s="7" t="s">
        <v>7</v>
      </c>
      <c r="I90" s="7">
        <v>1</v>
      </c>
      <c r="J90" s="6">
        <f t="shared" si="6"/>
        <v>0</v>
      </c>
      <c r="K90" s="6">
        <v>0</v>
      </c>
      <c r="L90" s="6">
        <f t="shared" si="7"/>
        <v>0</v>
      </c>
      <c r="M90" s="5" t="s">
        <v>7</v>
      </c>
      <c r="N90" s="4" t="s">
        <v>7</v>
      </c>
    </row>
    <row r="91" spans="1:14" ht="26" x14ac:dyDescent="0.2">
      <c r="A91" s="13" t="s">
        <v>149</v>
      </c>
      <c r="B91" s="5" t="s">
        <v>150</v>
      </c>
      <c r="C91" s="5" t="s">
        <v>27</v>
      </c>
      <c r="D91" s="8" t="s">
        <v>151</v>
      </c>
      <c r="E91" s="4" t="s">
        <v>29</v>
      </c>
      <c r="F91" s="4">
        <v>7</v>
      </c>
      <c r="G91" s="6">
        <v>0</v>
      </c>
      <c r="H91" s="7" t="s">
        <v>7</v>
      </c>
      <c r="I91" s="7">
        <v>2</v>
      </c>
      <c r="J91" s="6">
        <f t="shared" si="6"/>
        <v>0</v>
      </c>
      <c r="K91" s="6">
        <v>0</v>
      </c>
      <c r="L91" s="6">
        <f t="shared" si="7"/>
        <v>0</v>
      </c>
      <c r="M91" s="5" t="s">
        <v>7</v>
      </c>
      <c r="N91" s="4" t="s">
        <v>7</v>
      </c>
    </row>
    <row r="92" spans="1:14" ht="26" x14ac:dyDescent="0.2">
      <c r="A92" s="13" t="s">
        <v>152</v>
      </c>
      <c r="B92" s="5" t="s">
        <v>153</v>
      </c>
      <c r="C92" s="5" t="s">
        <v>27</v>
      </c>
      <c r="D92" s="8" t="s">
        <v>154</v>
      </c>
      <c r="E92" s="4" t="s">
        <v>29</v>
      </c>
      <c r="F92" s="4">
        <v>14</v>
      </c>
      <c r="G92" s="6">
        <v>2691.07</v>
      </c>
      <c r="H92" s="7" t="s">
        <v>7</v>
      </c>
      <c r="I92" s="7">
        <v>1</v>
      </c>
      <c r="J92" s="6">
        <f t="shared" si="6"/>
        <v>2691.07</v>
      </c>
      <c r="K92" s="6">
        <v>0</v>
      </c>
      <c r="L92" s="6">
        <f t="shared" si="7"/>
        <v>2691.07</v>
      </c>
      <c r="M92" s="5" t="s">
        <v>7</v>
      </c>
      <c r="N92" s="4" t="s">
        <v>7</v>
      </c>
    </row>
    <row r="93" spans="1:14" ht="26" x14ac:dyDescent="0.2">
      <c r="A93" s="13" t="s">
        <v>155</v>
      </c>
      <c r="B93" s="5" t="s">
        <v>156</v>
      </c>
      <c r="C93" s="5" t="s">
        <v>27</v>
      </c>
      <c r="D93" s="8" t="s">
        <v>157</v>
      </c>
      <c r="E93" s="4" t="s">
        <v>29</v>
      </c>
      <c r="F93" s="4">
        <v>14</v>
      </c>
      <c r="G93" s="6">
        <v>0</v>
      </c>
      <c r="H93" s="7" t="s">
        <v>7</v>
      </c>
      <c r="I93" s="7">
        <v>1</v>
      </c>
      <c r="J93" s="6">
        <f t="shared" si="6"/>
        <v>0</v>
      </c>
      <c r="K93" s="6">
        <v>0</v>
      </c>
      <c r="L93" s="6">
        <f t="shared" si="7"/>
        <v>0</v>
      </c>
      <c r="M93" s="5" t="s">
        <v>7</v>
      </c>
      <c r="N93" s="4" t="s">
        <v>7</v>
      </c>
    </row>
    <row r="94" spans="1:14" ht="15" x14ac:dyDescent="0.2">
      <c r="A94" s="13" t="s">
        <v>158</v>
      </c>
      <c r="B94" s="5" t="s">
        <v>159</v>
      </c>
      <c r="C94" s="5" t="s">
        <v>27</v>
      </c>
      <c r="D94" s="8" t="s">
        <v>160</v>
      </c>
      <c r="E94" s="4" t="s">
        <v>29</v>
      </c>
      <c r="F94" s="4">
        <v>14</v>
      </c>
      <c r="G94" s="6">
        <v>0</v>
      </c>
      <c r="H94" s="7" t="s">
        <v>7</v>
      </c>
      <c r="I94" s="7">
        <v>1</v>
      </c>
      <c r="J94" s="6">
        <f t="shared" si="6"/>
        <v>0</v>
      </c>
      <c r="K94" s="6">
        <v>0</v>
      </c>
      <c r="L94" s="6">
        <f t="shared" si="7"/>
        <v>0</v>
      </c>
      <c r="M94" s="5" t="s">
        <v>7</v>
      </c>
      <c r="N94" s="4" t="s">
        <v>7</v>
      </c>
    </row>
    <row r="95" spans="1:14" ht="15" x14ac:dyDescent="0.2">
      <c r="A95" s="13" t="s">
        <v>161</v>
      </c>
      <c r="B95" s="5" t="s">
        <v>162</v>
      </c>
      <c r="C95" s="5" t="s">
        <v>27</v>
      </c>
      <c r="D95" s="8" t="s">
        <v>163</v>
      </c>
      <c r="E95" s="4" t="s">
        <v>29</v>
      </c>
      <c r="F95" s="4">
        <v>14</v>
      </c>
      <c r="G95" s="6">
        <v>0</v>
      </c>
      <c r="H95" s="7" t="s">
        <v>7</v>
      </c>
      <c r="I95" s="7">
        <v>1</v>
      </c>
      <c r="J95" s="6">
        <f t="shared" si="6"/>
        <v>0</v>
      </c>
      <c r="K95" s="6">
        <v>0</v>
      </c>
      <c r="L95" s="6">
        <f t="shared" si="7"/>
        <v>0</v>
      </c>
      <c r="M95" s="5" t="s">
        <v>7</v>
      </c>
      <c r="N95" s="4" t="s">
        <v>7</v>
      </c>
    </row>
    <row r="96" spans="1:14" ht="15" x14ac:dyDescent="0.2">
      <c r="A96" s="13" t="s">
        <v>164</v>
      </c>
      <c r="B96" s="5" t="s">
        <v>165</v>
      </c>
      <c r="C96" s="5" t="s">
        <v>27</v>
      </c>
      <c r="D96" s="8" t="s">
        <v>166</v>
      </c>
      <c r="E96" s="4" t="s">
        <v>29</v>
      </c>
      <c r="F96" s="4">
        <v>14</v>
      </c>
      <c r="G96" s="6">
        <v>0</v>
      </c>
      <c r="H96" s="7" t="s">
        <v>7</v>
      </c>
      <c r="I96" s="7">
        <v>8</v>
      </c>
      <c r="J96" s="6">
        <f t="shared" si="6"/>
        <v>0</v>
      </c>
      <c r="K96" s="6">
        <v>0</v>
      </c>
      <c r="L96" s="6">
        <f t="shared" si="7"/>
        <v>0</v>
      </c>
      <c r="M96" s="5" t="s">
        <v>7</v>
      </c>
      <c r="N96" s="4" t="s">
        <v>7</v>
      </c>
    </row>
    <row r="97" spans="1:14" ht="26" x14ac:dyDescent="0.2">
      <c r="A97" s="13" t="s">
        <v>167</v>
      </c>
      <c r="B97" s="5" t="s">
        <v>168</v>
      </c>
      <c r="C97" s="5" t="s">
        <v>27</v>
      </c>
      <c r="D97" s="8" t="s">
        <v>169</v>
      </c>
      <c r="E97" s="4" t="s">
        <v>29</v>
      </c>
      <c r="F97" s="4">
        <v>14</v>
      </c>
      <c r="G97" s="6">
        <v>0</v>
      </c>
      <c r="H97" s="7" t="s">
        <v>7</v>
      </c>
      <c r="I97" s="7">
        <v>1</v>
      </c>
      <c r="J97" s="6">
        <f t="shared" si="6"/>
        <v>0</v>
      </c>
      <c r="K97" s="6">
        <v>0</v>
      </c>
      <c r="L97" s="6">
        <f t="shared" si="7"/>
        <v>0</v>
      </c>
      <c r="M97" s="5" t="s">
        <v>7</v>
      </c>
      <c r="N97" s="4" t="s">
        <v>7</v>
      </c>
    </row>
    <row r="98" spans="1:14" ht="15" x14ac:dyDescent="0.2">
      <c r="A98" s="13" t="s">
        <v>170</v>
      </c>
      <c r="B98" s="5" t="s">
        <v>141</v>
      </c>
      <c r="C98" s="5" t="s">
        <v>27</v>
      </c>
      <c r="D98" s="8" t="s">
        <v>142</v>
      </c>
      <c r="E98" s="4" t="s">
        <v>29</v>
      </c>
      <c r="F98" s="4">
        <v>14</v>
      </c>
      <c r="G98" s="6">
        <v>0</v>
      </c>
      <c r="H98" s="7" t="s">
        <v>7</v>
      </c>
      <c r="I98" s="7">
        <v>1</v>
      </c>
      <c r="J98" s="6">
        <f t="shared" si="6"/>
        <v>0</v>
      </c>
      <c r="K98" s="6">
        <v>0</v>
      </c>
      <c r="L98" s="6">
        <f t="shared" si="7"/>
        <v>0</v>
      </c>
      <c r="M98" s="5" t="s">
        <v>7</v>
      </c>
      <c r="N98" s="4" t="s">
        <v>7</v>
      </c>
    </row>
    <row r="99" spans="1:14" ht="26" x14ac:dyDescent="0.2">
      <c r="A99" s="13" t="s">
        <v>171</v>
      </c>
      <c r="B99" s="5" t="s">
        <v>172</v>
      </c>
      <c r="C99" s="5" t="s">
        <v>27</v>
      </c>
      <c r="D99" s="8" t="s">
        <v>173</v>
      </c>
      <c r="E99" s="4" t="s">
        <v>29</v>
      </c>
      <c r="F99" s="4">
        <v>14</v>
      </c>
      <c r="G99" s="6">
        <v>0</v>
      </c>
      <c r="H99" s="7" t="s">
        <v>7</v>
      </c>
      <c r="I99" s="7">
        <v>1</v>
      </c>
      <c r="J99" s="6">
        <f t="shared" si="6"/>
        <v>0</v>
      </c>
      <c r="K99" s="6">
        <v>0</v>
      </c>
      <c r="L99" s="6">
        <f t="shared" si="7"/>
        <v>0</v>
      </c>
      <c r="M99" s="5" t="s">
        <v>7</v>
      </c>
      <c r="N99" s="4" t="s">
        <v>7</v>
      </c>
    </row>
    <row r="100" spans="1:14" ht="26" x14ac:dyDescent="0.2">
      <c r="A100" s="13" t="s">
        <v>174</v>
      </c>
      <c r="B100" s="5" t="s">
        <v>175</v>
      </c>
      <c r="C100" s="5" t="s">
        <v>27</v>
      </c>
      <c r="D100" s="8" t="s">
        <v>176</v>
      </c>
      <c r="E100" s="4" t="s">
        <v>29</v>
      </c>
      <c r="F100" s="4">
        <v>14</v>
      </c>
      <c r="G100" s="6">
        <v>0</v>
      </c>
      <c r="H100" s="7" t="s">
        <v>7</v>
      </c>
      <c r="I100" s="7">
        <v>1</v>
      </c>
      <c r="J100" s="6">
        <f t="shared" si="6"/>
        <v>0</v>
      </c>
      <c r="K100" s="6">
        <v>0</v>
      </c>
      <c r="L100" s="6">
        <f t="shared" si="7"/>
        <v>0</v>
      </c>
      <c r="M100" s="5" t="s">
        <v>7</v>
      </c>
      <c r="N100" s="4" t="s">
        <v>7</v>
      </c>
    </row>
    <row r="101" spans="1:14" ht="15" x14ac:dyDescent="0.2">
      <c r="A101" s="13" t="s">
        <v>177</v>
      </c>
      <c r="B101" s="5" t="s">
        <v>178</v>
      </c>
      <c r="C101" s="5" t="s">
        <v>27</v>
      </c>
      <c r="D101" s="8" t="s">
        <v>179</v>
      </c>
      <c r="E101" s="4" t="s">
        <v>29</v>
      </c>
      <c r="F101" s="4">
        <v>14</v>
      </c>
      <c r="G101" s="6">
        <v>0</v>
      </c>
      <c r="H101" s="7" t="s">
        <v>7</v>
      </c>
      <c r="I101" s="7">
        <v>6</v>
      </c>
      <c r="J101" s="6">
        <f t="shared" si="6"/>
        <v>0</v>
      </c>
      <c r="K101" s="6">
        <v>0</v>
      </c>
      <c r="L101" s="6">
        <f t="shared" si="7"/>
        <v>0</v>
      </c>
      <c r="M101" s="5" t="s">
        <v>7</v>
      </c>
      <c r="N101" s="4" t="s">
        <v>7</v>
      </c>
    </row>
    <row r="102" spans="1:14" ht="26" x14ac:dyDescent="0.2">
      <c r="A102" s="13" t="s">
        <v>180</v>
      </c>
      <c r="B102" s="5" t="s">
        <v>181</v>
      </c>
      <c r="C102" s="5" t="s">
        <v>27</v>
      </c>
      <c r="D102" s="8" t="s">
        <v>182</v>
      </c>
      <c r="E102" s="4" t="s">
        <v>29</v>
      </c>
      <c r="F102" s="4">
        <v>14</v>
      </c>
      <c r="G102" s="6">
        <v>0</v>
      </c>
      <c r="H102" s="7" t="s">
        <v>7</v>
      </c>
      <c r="I102" s="7">
        <v>1</v>
      </c>
      <c r="J102" s="6">
        <f t="shared" si="6"/>
        <v>0</v>
      </c>
      <c r="K102" s="6">
        <v>0</v>
      </c>
      <c r="L102" s="6">
        <f t="shared" si="7"/>
        <v>0</v>
      </c>
      <c r="M102" s="5" t="s">
        <v>7</v>
      </c>
      <c r="N102" s="4" t="s">
        <v>7</v>
      </c>
    </row>
    <row r="103" spans="1:14" ht="26" x14ac:dyDescent="0.2">
      <c r="A103" s="13" t="s">
        <v>183</v>
      </c>
      <c r="B103" s="5" t="s">
        <v>184</v>
      </c>
      <c r="C103" s="5" t="s">
        <v>27</v>
      </c>
      <c r="D103" s="8" t="s">
        <v>185</v>
      </c>
      <c r="E103" s="4" t="s">
        <v>29</v>
      </c>
      <c r="F103" s="4">
        <v>14</v>
      </c>
      <c r="G103" s="6">
        <v>0</v>
      </c>
      <c r="H103" s="7" t="s">
        <v>7</v>
      </c>
      <c r="I103" s="7">
        <v>1</v>
      </c>
      <c r="J103" s="6">
        <f t="shared" si="6"/>
        <v>0</v>
      </c>
      <c r="K103" s="6">
        <v>0</v>
      </c>
      <c r="L103" s="6">
        <f t="shared" si="7"/>
        <v>0</v>
      </c>
      <c r="M103" s="5" t="s">
        <v>7</v>
      </c>
      <c r="N103" s="4" t="s">
        <v>7</v>
      </c>
    </row>
    <row r="104" spans="1:14" ht="26" x14ac:dyDescent="0.2">
      <c r="A104" s="13" t="s">
        <v>186</v>
      </c>
      <c r="B104" s="5" t="s">
        <v>187</v>
      </c>
      <c r="C104" s="5" t="s">
        <v>27</v>
      </c>
      <c r="D104" s="8" t="s">
        <v>188</v>
      </c>
      <c r="E104" s="4" t="s">
        <v>29</v>
      </c>
      <c r="F104" s="4">
        <v>14</v>
      </c>
      <c r="G104" s="6">
        <v>0</v>
      </c>
      <c r="H104" s="7" t="s">
        <v>7</v>
      </c>
      <c r="I104" s="7">
        <v>1</v>
      </c>
      <c r="J104" s="6">
        <f t="shared" si="6"/>
        <v>0</v>
      </c>
      <c r="K104" s="6">
        <v>0</v>
      </c>
      <c r="L104" s="6">
        <f t="shared" si="7"/>
        <v>0</v>
      </c>
      <c r="M104" s="5" t="s">
        <v>7</v>
      </c>
      <c r="N104" s="4" t="s">
        <v>7</v>
      </c>
    </row>
    <row r="105" spans="1:14" ht="26" x14ac:dyDescent="0.2">
      <c r="A105" s="13" t="s">
        <v>189</v>
      </c>
      <c r="B105" s="5" t="s">
        <v>190</v>
      </c>
      <c r="C105" s="5" t="s">
        <v>27</v>
      </c>
      <c r="D105" s="8" t="s">
        <v>191</v>
      </c>
      <c r="E105" s="4" t="s">
        <v>29</v>
      </c>
      <c r="F105" s="4">
        <v>14</v>
      </c>
      <c r="G105" s="6">
        <v>0</v>
      </c>
      <c r="H105" s="7" t="s">
        <v>7</v>
      </c>
      <c r="I105" s="7">
        <v>1</v>
      </c>
      <c r="J105" s="6">
        <f t="shared" si="6"/>
        <v>0</v>
      </c>
      <c r="K105" s="6">
        <v>0</v>
      </c>
      <c r="L105" s="6">
        <f t="shared" si="7"/>
        <v>0</v>
      </c>
      <c r="M105" s="5" t="s">
        <v>7</v>
      </c>
      <c r="N105" s="4" t="s">
        <v>7</v>
      </c>
    </row>
    <row r="106" spans="1:14" ht="15" x14ac:dyDescent="0.2">
      <c r="A106" s="12" t="s">
        <v>7</v>
      </c>
      <c r="B106" s="32" t="s">
        <v>60</v>
      </c>
      <c r="C106" s="32" t="s">
        <v>7</v>
      </c>
      <c r="D106" s="32" t="s">
        <v>7</v>
      </c>
      <c r="E106" s="32" t="s">
        <v>7</v>
      </c>
      <c r="F106" s="32" t="s">
        <v>7</v>
      </c>
      <c r="G106" s="32" t="s">
        <v>7</v>
      </c>
      <c r="H106" s="32" t="s">
        <v>7</v>
      </c>
      <c r="I106" s="32" t="s">
        <v>7</v>
      </c>
      <c r="J106" s="32" t="s">
        <v>7</v>
      </c>
      <c r="K106" s="32" t="s">
        <v>7</v>
      </c>
      <c r="L106" s="32" t="s">
        <v>7</v>
      </c>
      <c r="M106" s="32" t="s">
        <v>7</v>
      </c>
      <c r="N106" s="11" t="e">
        <f>(L85+L87+#REF!+L88+L89+L90+L91+L92+L93+L94+L95+L96+L97+L98+L99+L100+L101+L102+L103+L104+L105)</f>
        <v>#VALUE!</v>
      </c>
    </row>
    <row r="107" spans="1:14" ht="15" x14ac:dyDescent="0.2">
      <c r="A107" s="12" t="s">
        <v>7</v>
      </c>
      <c r="B107" s="32" t="s">
        <v>61</v>
      </c>
      <c r="C107" s="32" t="s">
        <v>7</v>
      </c>
      <c r="D107" s="32" t="s">
        <v>7</v>
      </c>
      <c r="E107" s="32" t="s">
        <v>7</v>
      </c>
      <c r="F107" s="32" t="s">
        <v>7</v>
      </c>
      <c r="G107" s="32" t="s">
        <v>7</v>
      </c>
      <c r="H107" s="32" t="s">
        <v>7</v>
      </c>
      <c r="I107" s="32" t="s">
        <v>7</v>
      </c>
      <c r="J107" s="32" t="s">
        <v>7</v>
      </c>
      <c r="K107" s="32" t="s">
        <v>7</v>
      </c>
      <c r="L107" s="32" t="s">
        <v>7</v>
      </c>
      <c r="M107" s="32" t="s">
        <v>7</v>
      </c>
      <c r="N107" s="11">
        <v>0</v>
      </c>
    </row>
    <row r="108" spans="1:14" ht="15" x14ac:dyDescent="0.2">
      <c r="A108" s="12" t="s">
        <v>7</v>
      </c>
      <c r="B108" s="32" t="s">
        <v>62</v>
      </c>
      <c r="C108" s="32" t="s">
        <v>7</v>
      </c>
      <c r="D108" s="32" t="s">
        <v>7</v>
      </c>
      <c r="E108" s="32" t="s">
        <v>7</v>
      </c>
      <c r="F108" s="32" t="s">
        <v>7</v>
      </c>
      <c r="G108" s="32" t="s">
        <v>7</v>
      </c>
      <c r="H108" s="32" t="s">
        <v>7</v>
      </c>
      <c r="I108" s="32" t="s">
        <v>7</v>
      </c>
      <c r="J108" s="32" t="s">
        <v>7</v>
      </c>
      <c r="K108" s="32" t="s">
        <v>7</v>
      </c>
      <c r="L108" s="32" t="s">
        <v>7</v>
      </c>
      <c r="M108" s="32" t="s">
        <v>7</v>
      </c>
      <c r="N108" s="11">
        <v>0</v>
      </c>
    </row>
    <row r="109" spans="1:14" ht="15" x14ac:dyDescent="0.2">
      <c r="A109" s="12" t="s">
        <v>7</v>
      </c>
      <c r="B109" s="32" t="s">
        <v>63</v>
      </c>
      <c r="C109" s="32" t="s">
        <v>7</v>
      </c>
      <c r="D109" s="32" t="s">
        <v>7</v>
      </c>
      <c r="E109" s="32" t="s">
        <v>7</v>
      </c>
      <c r="F109" s="32" t="s">
        <v>7</v>
      </c>
      <c r="G109" s="32" t="s">
        <v>7</v>
      </c>
      <c r="H109" s="32" t="s">
        <v>7</v>
      </c>
      <c r="I109" s="32" t="s">
        <v>7</v>
      </c>
      <c r="J109" s="32" t="s">
        <v>7</v>
      </c>
      <c r="K109" s="32" t="s">
        <v>7</v>
      </c>
      <c r="L109" s="32" t="s">
        <v>7</v>
      </c>
      <c r="M109" s="32" t="s">
        <v>7</v>
      </c>
      <c r="N109" s="11">
        <v>0</v>
      </c>
    </row>
    <row r="110" spans="1:14" ht="16" x14ac:dyDescent="0.2">
      <c r="A110" s="15" t="s">
        <v>709</v>
      </c>
      <c r="B110" s="29" t="s">
        <v>1044</v>
      </c>
      <c r="C110" s="30" t="s">
        <v>7</v>
      </c>
      <c r="D110" s="30" t="s">
        <v>7</v>
      </c>
      <c r="E110" s="30" t="s">
        <v>7</v>
      </c>
      <c r="F110" s="30" t="s">
        <v>7</v>
      </c>
      <c r="G110" s="30" t="s">
        <v>7</v>
      </c>
      <c r="H110" s="30" t="s">
        <v>7</v>
      </c>
      <c r="I110" s="30" t="s">
        <v>7</v>
      </c>
      <c r="J110" s="30" t="s">
        <v>7</v>
      </c>
      <c r="K110" s="30" t="s">
        <v>7</v>
      </c>
      <c r="L110" s="30" t="s">
        <v>7</v>
      </c>
      <c r="M110" s="30" t="s">
        <v>7</v>
      </c>
      <c r="N110" s="14" t="s">
        <v>7</v>
      </c>
    </row>
    <row r="111" spans="1:14" ht="26" x14ac:dyDescent="0.2">
      <c r="A111" s="10" t="s">
        <v>192</v>
      </c>
      <c r="B111" s="9" t="s">
        <v>1043</v>
      </c>
      <c r="C111" s="8" t="s">
        <v>27</v>
      </c>
      <c r="D111" s="8" t="s">
        <v>1042</v>
      </c>
      <c r="E111" s="4" t="s">
        <v>29</v>
      </c>
      <c r="F111" s="4">
        <v>35</v>
      </c>
      <c r="G111" s="6">
        <v>27165.75</v>
      </c>
      <c r="H111" s="7" t="s">
        <v>7</v>
      </c>
      <c r="I111" s="7">
        <v>1</v>
      </c>
      <c r="J111" s="6">
        <f t="shared" ref="J111:J117" si="8">ROUND(G111-((G111*K111)/100),2)</f>
        <v>27165.75</v>
      </c>
      <c r="K111" s="6">
        <v>0</v>
      </c>
      <c r="L111" s="6">
        <f t="shared" ref="L111:L117" si="9">ROUND((I111 * J111),2)</f>
        <v>27165.75</v>
      </c>
      <c r="M111" s="5" t="s">
        <v>7</v>
      </c>
      <c r="N111" s="4" t="s">
        <v>7</v>
      </c>
    </row>
    <row r="112" spans="1:14" ht="15" x14ac:dyDescent="0.2">
      <c r="A112" s="13" t="s">
        <v>286</v>
      </c>
      <c r="B112" s="5" t="s">
        <v>1041</v>
      </c>
      <c r="C112" s="5" t="s">
        <v>27</v>
      </c>
      <c r="D112" s="8" t="s">
        <v>1040</v>
      </c>
      <c r="E112" s="4" t="s">
        <v>29</v>
      </c>
      <c r="F112" s="4">
        <v>14</v>
      </c>
      <c r="G112" s="6">
        <v>0</v>
      </c>
      <c r="H112" s="7" t="s">
        <v>7</v>
      </c>
      <c r="I112" s="7">
        <v>2</v>
      </c>
      <c r="J112" s="6">
        <f t="shared" si="8"/>
        <v>0</v>
      </c>
      <c r="K112" s="6">
        <v>0</v>
      </c>
      <c r="L112" s="6">
        <f t="shared" si="9"/>
        <v>0</v>
      </c>
      <c r="M112" s="5" t="s">
        <v>7</v>
      </c>
      <c r="N112" s="4" t="s">
        <v>7</v>
      </c>
    </row>
    <row r="113" spans="1:14" ht="26" x14ac:dyDescent="0.2">
      <c r="A113" s="13" t="s">
        <v>283</v>
      </c>
      <c r="B113" s="5" t="s">
        <v>150</v>
      </c>
      <c r="C113" s="5" t="s">
        <v>27</v>
      </c>
      <c r="D113" s="8" t="s">
        <v>151</v>
      </c>
      <c r="E113" s="4" t="s">
        <v>29</v>
      </c>
      <c r="F113" s="4">
        <v>7</v>
      </c>
      <c r="G113" s="6">
        <v>0</v>
      </c>
      <c r="H113" s="7" t="s">
        <v>7</v>
      </c>
      <c r="I113" s="7">
        <v>2</v>
      </c>
      <c r="J113" s="6">
        <f t="shared" si="8"/>
        <v>0</v>
      </c>
      <c r="K113" s="6">
        <v>0</v>
      </c>
      <c r="L113" s="6">
        <f t="shared" si="9"/>
        <v>0</v>
      </c>
      <c r="M113" s="5" t="s">
        <v>7</v>
      </c>
      <c r="N113" s="4" t="s">
        <v>7</v>
      </c>
    </row>
    <row r="114" spans="1:14" ht="15" x14ac:dyDescent="0.2">
      <c r="A114" s="13" t="s">
        <v>280</v>
      </c>
      <c r="B114" s="5" t="s">
        <v>1039</v>
      </c>
      <c r="C114" s="5" t="s">
        <v>27</v>
      </c>
      <c r="D114" s="8" t="s">
        <v>1038</v>
      </c>
      <c r="E114" s="4" t="s">
        <v>29</v>
      </c>
      <c r="F114" s="4">
        <v>14</v>
      </c>
      <c r="G114" s="6">
        <v>0</v>
      </c>
      <c r="H114" s="7" t="s">
        <v>7</v>
      </c>
      <c r="I114" s="7">
        <v>4</v>
      </c>
      <c r="J114" s="6">
        <f t="shared" si="8"/>
        <v>0</v>
      </c>
      <c r="K114" s="6">
        <v>0</v>
      </c>
      <c r="L114" s="6">
        <f t="shared" si="9"/>
        <v>0</v>
      </c>
      <c r="M114" s="5" t="s">
        <v>7</v>
      </c>
      <c r="N114" s="4" t="s">
        <v>7</v>
      </c>
    </row>
    <row r="115" spans="1:14" ht="15" x14ac:dyDescent="0.2">
      <c r="A115" s="13" t="s">
        <v>279</v>
      </c>
      <c r="B115" s="5" t="s">
        <v>1037</v>
      </c>
      <c r="C115" s="5" t="s">
        <v>39</v>
      </c>
      <c r="D115" s="8" t="s">
        <v>1036</v>
      </c>
      <c r="E115" s="4" t="s">
        <v>29</v>
      </c>
      <c r="F115" s="4">
        <v>14</v>
      </c>
      <c r="G115" s="6">
        <v>0</v>
      </c>
      <c r="H115" s="7" t="s">
        <v>7</v>
      </c>
      <c r="I115" s="7">
        <v>1</v>
      </c>
      <c r="J115" s="6">
        <f t="shared" si="8"/>
        <v>0</v>
      </c>
      <c r="K115" s="6">
        <v>0</v>
      </c>
      <c r="L115" s="6">
        <f t="shared" si="9"/>
        <v>0</v>
      </c>
      <c r="M115" s="5" t="s">
        <v>7</v>
      </c>
      <c r="N115" s="4" t="s">
        <v>7</v>
      </c>
    </row>
    <row r="116" spans="1:14" ht="15" x14ac:dyDescent="0.2">
      <c r="A116" s="13" t="s">
        <v>276</v>
      </c>
      <c r="B116" s="5" t="s">
        <v>1035</v>
      </c>
      <c r="C116" s="5" t="s">
        <v>27</v>
      </c>
      <c r="D116" s="8" t="s">
        <v>1034</v>
      </c>
      <c r="E116" s="4" t="s">
        <v>29</v>
      </c>
      <c r="F116" s="4">
        <v>14</v>
      </c>
      <c r="G116" s="6">
        <v>0</v>
      </c>
      <c r="H116" s="7" t="s">
        <v>7</v>
      </c>
      <c r="I116" s="7">
        <v>1</v>
      </c>
      <c r="J116" s="6">
        <f t="shared" si="8"/>
        <v>0</v>
      </c>
      <c r="K116" s="6">
        <v>0</v>
      </c>
      <c r="L116" s="6">
        <f t="shared" si="9"/>
        <v>0</v>
      </c>
      <c r="M116" s="5" t="s">
        <v>7</v>
      </c>
      <c r="N116" s="4" t="s">
        <v>7</v>
      </c>
    </row>
    <row r="117" spans="1:14" ht="26" x14ac:dyDescent="0.2">
      <c r="A117" s="13" t="s">
        <v>273</v>
      </c>
      <c r="B117" s="5" t="s">
        <v>1033</v>
      </c>
      <c r="C117" s="5" t="s">
        <v>27</v>
      </c>
      <c r="D117" s="8" t="s">
        <v>1032</v>
      </c>
      <c r="E117" s="4" t="s">
        <v>29</v>
      </c>
      <c r="F117" s="4">
        <v>14</v>
      </c>
      <c r="G117" s="6">
        <v>0</v>
      </c>
      <c r="H117" s="7" t="s">
        <v>7</v>
      </c>
      <c r="I117" s="7">
        <v>1</v>
      </c>
      <c r="J117" s="6">
        <f t="shared" si="8"/>
        <v>0</v>
      </c>
      <c r="K117" s="6">
        <v>0</v>
      </c>
      <c r="L117" s="6">
        <f t="shared" si="9"/>
        <v>0</v>
      </c>
      <c r="M117" s="5" t="s">
        <v>7</v>
      </c>
      <c r="N117" s="4" t="s">
        <v>7</v>
      </c>
    </row>
    <row r="118" spans="1:14" ht="15" x14ac:dyDescent="0.2">
      <c r="A118" s="13" t="s">
        <v>270</v>
      </c>
      <c r="B118" s="5" t="s">
        <v>1031</v>
      </c>
      <c r="C118" s="5" t="s">
        <v>39</v>
      </c>
      <c r="D118" s="8" t="s">
        <v>1030</v>
      </c>
      <c r="E118" s="4" t="s">
        <v>29</v>
      </c>
      <c r="F118" s="4">
        <v>3</v>
      </c>
      <c r="G118" s="22">
        <v>13855.68</v>
      </c>
      <c r="H118" s="7" t="s">
        <v>7</v>
      </c>
      <c r="I118" s="7">
        <v>1</v>
      </c>
      <c r="J118" s="22">
        <f>ROUND((ROUND(384.88-((384.88*K118)/100),4) * (36)),4)</f>
        <v>13855.68</v>
      </c>
      <c r="K118" s="6">
        <v>0</v>
      </c>
      <c r="L118" s="6">
        <f>ROUND((ROUND(384.88-((384.88*K118)/100),4) * I118 * (36)),2)</f>
        <v>13855.68</v>
      </c>
      <c r="M118" s="5" t="s">
        <v>7</v>
      </c>
      <c r="N118" s="4" t="s">
        <v>7</v>
      </c>
    </row>
    <row r="119" spans="1:14" ht="16" x14ac:dyDescent="0.2">
      <c r="A119" s="15" t="s">
        <v>7</v>
      </c>
      <c r="B119" s="29" t="s">
        <v>1029</v>
      </c>
      <c r="C119" s="30" t="s">
        <v>7</v>
      </c>
      <c r="D119" s="30" t="s">
        <v>7</v>
      </c>
      <c r="E119" s="30" t="s">
        <v>7</v>
      </c>
      <c r="F119" s="30" t="s">
        <v>7</v>
      </c>
      <c r="G119" s="30" t="s">
        <v>7</v>
      </c>
      <c r="H119" s="30" t="s">
        <v>7</v>
      </c>
      <c r="I119" s="30" t="s">
        <v>7</v>
      </c>
      <c r="J119" s="30" t="s">
        <v>7</v>
      </c>
      <c r="K119" s="30" t="s">
        <v>7</v>
      </c>
      <c r="L119" s="30" t="s">
        <v>7</v>
      </c>
      <c r="M119" s="30" t="s">
        <v>7</v>
      </c>
      <c r="N119" s="31" t="s">
        <v>7</v>
      </c>
    </row>
    <row r="120" spans="1:14" ht="26" x14ac:dyDescent="0.2">
      <c r="A120" s="13" t="s">
        <v>267</v>
      </c>
      <c r="B120" s="5" t="s">
        <v>1072</v>
      </c>
      <c r="C120" s="5" t="s">
        <v>27</v>
      </c>
      <c r="D120" s="8" t="s">
        <v>1071</v>
      </c>
      <c r="E120" s="4" t="s">
        <v>29</v>
      </c>
      <c r="F120" s="4">
        <v>3</v>
      </c>
      <c r="G120" s="6">
        <v>0</v>
      </c>
      <c r="H120" s="7" t="s">
        <v>7</v>
      </c>
      <c r="I120" s="7">
        <v>1</v>
      </c>
      <c r="J120" s="6">
        <f>ROUND((ROUND(0-((0*K120)/100),2) * (36)),2)</f>
        <v>0</v>
      </c>
      <c r="K120" s="6">
        <v>0</v>
      </c>
      <c r="L120" s="6">
        <f>ROUND((ROUND(0-((0*K120)/100),2) * I120 * (36)),2)</f>
        <v>0</v>
      </c>
      <c r="M120" s="5" t="s">
        <v>7</v>
      </c>
      <c r="N120" s="4" t="s">
        <v>7</v>
      </c>
    </row>
    <row r="121" spans="1:14" ht="16" x14ac:dyDescent="0.2">
      <c r="A121" s="15" t="s">
        <v>7</v>
      </c>
      <c r="B121" s="29" t="s">
        <v>1029</v>
      </c>
      <c r="C121" s="30" t="s">
        <v>7</v>
      </c>
      <c r="D121" s="30" t="s">
        <v>7</v>
      </c>
      <c r="E121" s="30" t="s">
        <v>7</v>
      </c>
      <c r="F121" s="30" t="s">
        <v>7</v>
      </c>
      <c r="G121" s="30" t="s">
        <v>7</v>
      </c>
      <c r="H121" s="30" t="s">
        <v>7</v>
      </c>
      <c r="I121" s="30" t="s">
        <v>7</v>
      </c>
      <c r="J121" s="30" t="s">
        <v>7</v>
      </c>
      <c r="K121" s="30" t="s">
        <v>7</v>
      </c>
      <c r="L121" s="30" t="s">
        <v>7</v>
      </c>
      <c r="M121" s="30" t="s">
        <v>7</v>
      </c>
      <c r="N121" s="31" t="s">
        <v>7</v>
      </c>
    </row>
    <row r="122" spans="1:14" ht="15" x14ac:dyDescent="0.2">
      <c r="A122" s="12" t="s">
        <v>7</v>
      </c>
      <c r="B122" s="32" t="s">
        <v>60</v>
      </c>
      <c r="C122" s="32" t="s">
        <v>7</v>
      </c>
      <c r="D122" s="32" t="s">
        <v>7</v>
      </c>
      <c r="E122" s="32" t="s">
        <v>7</v>
      </c>
      <c r="F122" s="32" t="s">
        <v>7</v>
      </c>
      <c r="G122" s="32" t="s">
        <v>7</v>
      </c>
      <c r="H122" s="32" t="s">
        <v>7</v>
      </c>
      <c r="I122" s="32" t="s">
        <v>7</v>
      </c>
      <c r="J122" s="32" t="s">
        <v>7</v>
      </c>
      <c r="K122" s="32" t="s">
        <v>7</v>
      </c>
      <c r="L122" s="32" t="s">
        <v>7</v>
      </c>
      <c r="M122" s="32" t="s">
        <v>7</v>
      </c>
      <c r="N122" s="11" t="e">
        <f>(L109+L111+#REF!+L112+L113+L114+L115+L116+L117+L118+L120)</f>
        <v>#VALUE!</v>
      </c>
    </row>
    <row r="123" spans="1:14" ht="15" x14ac:dyDescent="0.2">
      <c r="A123" s="12" t="s">
        <v>7</v>
      </c>
      <c r="B123" s="32" t="s">
        <v>61</v>
      </c>
      <c r="C123" s="32" t="s">
        <v>7</v>
      </c>
      <c r="D123" s="32" t="s">
        <v>7</v>
      </c>
      <c r="E123" s="32" t="s">
        <v>7</v>
      </c>
      <c r="F123" s="32" t="s">
        <v>7</v>
      </c>
      <c r="G123" s="32" t="s">
        <v>7</v>
      </c>
      <c r="H123" s="32" t="s">
        <v>7</v>
      </c>
      <c r="I123" s="32" t="s">
        <v>7</v>
      </c>
      <c r="J123" s="32" t="s">
        <v>7</v>
      </c>
      <c r="K123" s="32" t="s">
        <v>7</v>
      </c>
      <c r="L123" s="32" t="s">
        <v>7</v>
      </c>
      <c r="M123" s="32" t="s">
        <v>7</v>
      </c>
      <c r="N123" s="11">
        <f>((ROUND(384.88-((384.88*K118)/100),4) * I118)+(ROUND(0-((0*K120)/100),2) * I120))</f>
        <v>384.88</v>
      </c>
    </row>
    <row r="124" spans="1:14" ht="15" x14ac:dyDescent="0.2">
      <c r="A124" s="12" t="s">
        <v>7</v>
      </c>
      <c r="B124" s="32" t="s">
        <v>62</v>
      </c>
      <c r="C124" s="32" t="s">
        <v>7</v>
      </c>
      <c r="D124" s="32" t="s">
        <v>7</v>
      </c>
      <c r="E124" s="32" t="s">
        <v>7</v>
      </c>
      <c r="F124" s="32" t="s">
        <v>7</v>
      </c>
      <c r="G124" s="32" t="s">
        <v>7</v>
      </c>
      <c r="H124" s="32" t="s">
        <v>7</v>
      </c>
      <c r="I124" s="32" t="s">
        <v>7</v>
      </c>
      <c r="J124" s="32" t="s">
        <v>7</v>
      </c>
      <c r="K124" s="32" t="s">
        <v>7</v>
      </c>
      <c r="L124" s="32" t="s">
        <v>7</v>
      </c>
      <c r="M124" s="32" t="s">
        <v>7</v>
      </c>
      <c r="N124" s="11">
        <v>0</v>
      </c>
    </row>
    <row r="125" spans="1:14" ht="15" x14ac:dyDescent="0.2">
      <c r="A125" s="12" t="s">
        <v>7</v>
      </c>
      <c r="B125" s="32" t="s">
        <v>63</v>
      </c>
      <c r="C125" s="32" t="s">
        <v>7</v>
      </c>
      <c r="D125" s="32" t="s">
        <v>7</v>
      </c>
      <c r="E125" s="32" t="s">
        <v>7</v>
      </c>
      <c r="F125" s="32" t="s">
        <v>7</v>
      </c>
      <c r="G125" s="32" t="s">
        <v>7</v>
      </c>
      <c r="H125" s="32" t="s">
        <v>7</v>
      </c>
      <c r="I125" s="32" t="s">
        <v>7</v>
      </c>
      <c r="J125" s="32" t="s">
        <v>7</v>
      </c>
      <c r="K125" s="32" t="s">
        <v>7</v>
      </c>
      <c r="L125" s="32" t="s">
        <v>7</v>
      </c>
      <c r="M125" s="32" t="s">
        <v>7</v>
      </c>
      <c r="N125" s="11">
        <v>0</v>
      </c>
    </row>
    <row r="126" spans="1:14" ht="16" thickBot="1" x14ac:dyDescent="0.25">
      <c r="A126" s="2" t="s">
        <v>7</v>
      </c>
      <c r="B126" s="2" t="s">
        <v>7</v>
      </c>
      <c r="C126" s="2" t="s">
        <v>7</v>
      </c>
      <c r="D126" s="2" t="s">
        <v>7</v>
      </c>
      <c r="E126" s="2" t="s">
        <v>7</v>
      </c>
      <c r="F126" s="2" t="s">
        <v>7</v>
      </c>
      <c r="G126" s="2" t="s">
        <v>7</v>
      </c>
      <c r="H126" s="2" t="s">
        <v>7</v>
      </c>
      <c r="I126" s="2" t="s">
        <v>7</v>
      </c>
      <c r="J126" s="2" t="s">
        <v>7</v>
      </c>
      <c r="K126" s="2" t="s">
        <v>7</v>
      </c>
      <c r="L126" s="2" t="s">
        <v>7</v>
      </c>
      <c r="M126" s="2" t="s">
        <v>7</v>
      </c>
      <c r="N126" s="2" t="s">
        <v>7</v>
      </c>
    </row>
    <row r="128" spans="1:14" ht="15" x14ac:dyDescent="0.2">
      <c r="A128" s="26" t="s">
        <v>197</v>
      </c>
      <c r="B128" s="26" t="s">
        <v>7</v>
      </c>
      <c r="C128" s="24"/>
      <c r="D128" s="24"/>
      <c r="L128" s="3" t="s">
        <v>204</v>
      </c>
      <c r="N128" s="21">
        <f>(L24+L25+L26+L27+L28+L29+L30+L31+L32+L42+L43+L44+L45+L46+L47+L48+L49+L50+L51+L61+L62+L63+L64+L65+L66+L67+L68+L69+L70+L71+L72+L73+L74+L75+L76+L77+L87+L88+L89+L90+L91+L92+L93+L94+L95+L96+L97+L98+L99+L100+L101+L102+L103+L104+L105+L111+L112+L113+L114+L115+L116+L117)</f>
        <v>402338.74</v>
      </c>
    </row>
    <row r="129" spans="1:14" ht="15" x14ac:dyDescent="0.2">
      <c r="A129" s="26" t="s">
        <v>198</v>
      </c>
      <c r="B129" s="26" t="s">
        <v>7</v>
      </c>
      <c r="C129" s="24"/>
      <c r="D129" s="24"/>
      <c r="L129" s="3" t="s">
        <v>205</v>
      </c>
      <c r="N129" s="21" t="e">
        <f>(#REF!+#REF!+#REF!+#REF!+#REF!)</f>
        <v>#REF!</v>
      </c>
    </row>
    <row r="130" spans="1:14" ht="15" x14ac:dyDescent="0.2">
      <c r="L130" s="3" t="s">
        <v>206</v>
      </c>
      <c r="N130" s="21">
        <f>(L33+L35+L52+L54+L78+L80+L118+L120)</f>
        <v>146208.24</v>
      </c>
    </row>
    <row r="131" spans="1:14" ht="15" x14ac:dyDescent="0.2">
      <c r="L131" s="3" t="s">
        <v>207</v>
      </c>
      <c r="N131" s="20" t="e">
        <f>(N129+N128+N130)</f>
        <v>#REF!</v>
      </c>
    </row>
    <row r="132" spans="1:14" ht="15" x14ac:dyDescent="0.2">
      <c r="A132" s="24" t="s">
        <v>199</v>
      </c>
      <c r="B132" s="24"/>
      <c r="C132" s="24"/>
      <c r="D132" s="24"/>
    </row>
    <row r="133" spans="1:14" ht="15" x14ac:dyDescent="0.2">
      <c r="A133" s="34" t="s">
        <v>7</v>
      </c>
      <c r="B133" s="24"/>
      <c r="C133" s="24"/>
      <c r="D133" s="24"/>
      <c r="E133" s="24"/>
      <c r="F133" s="24"/>
      <c r="G133" s="24"/>
      <c r="H133" s="24"/>
      <c r="I133" s="24"/>
      <c r="J133" s="24"/>
    </row>
    <row r="134" spans="1:14" ht="16" thickBot="1" x14ac:dyDescent="0.25">
      <c r="A134" s="35" t="s">
        <v>7</v>
      </c>
      <c r="B134" s="35" t="s">
        <v>7</v>
      </c>
      <c r="C134" s="35" t="s">
        <v>7</v>
      </c>
      <c r="D134" s="35" t="s">
        <v>7</v>
      </c>
      <c r="E134" s="35" t="s">
        <v>7</v>
      </c>
      <c r="F134" s="35" t="s">
        <v>7</v>
      </c>
      <c r="G134" s="35" t="s">
        <v>7</v>
      </c>
      <c r="H134" s="35" t="s">
        <v>7</v>
      </c>
      <c r="I134" s="35" t="s">
        <v>7</v>
      </c>
      <c r="J134" s="35" t="s">
        <v>7</v>
      </c>
      <c r="K134" s="2" t="s">
        <v>7</v>
      </c>
      <c r="L134" s="2" t="s">
        <v>7</v>
      </c>
      <c r="M134" s="2" t="s">
        <v>7</v>
      </c>
      <c r="N134" s="2" t="s">
        <v>7</v>
      </c>
    </row>
    <row r="135" spans="1:14" ht="15" x14ac:dyDescent="0.2">
      <c r="A135" s="33" t="s">
        <v>208</v>
      </c>
      <c r="B135" s="24"/>
      <c r="C135" s="24"/>
      <c r="D135" s="24"/>
      <c r="E135" s="24"/>
      <c r="F135" s="24"/>
      <c r="G135" s="24"/>
      <c r="H135" s="24"/>
      <c r="I135" s="24"/>
      <c r="J135" s="24"/>
      <c r="K135" s="24"/>
      <c r="L135" s="24"/>
      <c r="M135" s="24"/>
      <c r="N135" s="24"/>
    </row>
    <row r="136" spans="1:14" ht="12.75" customHeight="1" x14ac:dyDescent="0.2">
      <c r="A136" s="24"/>
      <c r="B136" s="24"/>
      <c r="C136" s="24"/>
      <c r="D136" s="24"/>
      <c r="E136" s="24"/>
      <c r="F136" s="24"/>
      <c r="G136" s="24"/>
      <c r="H136" s="24"/>
      <c r="I136" s="24"/>
      <c r="J136" s="24"/>
      <c r="K136" s="24"/>
      <c r="L136" s="24"/>
      <c r="M136" s="24"/>
      <c r="N136" s="24"/>
    </row>
    <row r="137" spans="1:14" ht="12.75" customHeight="1" x14ac:dyDescent="0.2">
      <c r="A137" s="24"/>
      <c r="B137" s="24"/>
      <c r="C137" s="24"/>
      <c r="D137" s="24"/>
      <c r="E137" s="24"/>
      <c r="F137" s="24"/>
      <c r="G137" s="24"/>
      <c r="H137" s="24"/>
      <c r="I137" s="24"/>
      <c r="J137" s="24"/>
      <c r="K137" s="24"/>
      <c r="L137" s="24"/>
      <c r="M137" s="24"/>
      <c r="N137" s="24"/>
    </row>
  </sheetData>
  <mergeCells count="54">
    <mergeCell ref="A135:N137"/>
    <mergeCell ref="B125:M125"/>
    <mergeCell ref="A128:D128"/>
    <mergeCell ref="A129:D129"/>
    <mergeCell ref="A132:D132"/>
    <mergeCell ref="A133:J134"/>
    <mergeCell ref="B106:M106"/>
    <mergeCell ref="B107:M107"/>
    <mergeCell ref="B108:M108"/>
    <mergeCell ref="B109:M109"/>
    <mergeCell ref="B110:M110"/>
    <mergeCell ref="B119:N119"/>
    <mergeCell ref="B121:N121"/>
    <mergeCell ref="B122:M122"/>
    <mergeCell ref="B123:M123"/>
    <mergeCell ref="B124:M124"/>
    <mergeCell ref="B58:M58"/>
    <mergeCell ref="B59:M59"/>
    <mergeCell ref="B60:M60"/>
    <mergeCell ref="B79:N79"/>
    <mergeCell ref="B81:N81"/>
    <mergeCell ref="B82:M82"/>
    <mergeCell ref="B83:M83"/>
    <mergeCell ref="B84:M84"/>
    <mergeCell ref="B85:M85"/>
    <mergeCell ref="B86:M86"/>
    <mergeCell ref="B53:N53"/>
    <mergeCell ref="B55:N55"/>
    <mergeCell ref="B56:M56"/>
    <mergeCell ref="B57:M57"/>
    <mergeCell ref="B36:N36"/>
    <mergeCell ref="B37:M37"/>
    <mergeCell ref="B38:M38"/>
    <mergeCell ref="B39:M39"/>
    <mergeCell ref="B40:M40"/>
    <mergeCell ref="B23:M23"/>
    <mergeCell ref="B34:N34"/>
    <mergeCell ref="A11:C11"/>
    <mergeCell ref="A12:C12"/>
    <mergeCell ref="B41:M41"/>
    <mergeCell ref="M11:N11"/>
    <mergeCell ref="M12:N12"/>
    <mergeCell ref="A15:N16"/>
    <mergeCell ref="A17:B17"/>
    <mergeCell ref="L21:N21"/>
    <mergeCell ref="A2:N2"/>
    <mergeCell ref="A7:C7"/>
    <mergeCell ref="A8:C8"/>
    <mergeCell ref="A9:C9"/>
    <mergeCell ref="A10:C10"/>
    <mergeCell ref="M7:N7"/>
    <mergeCell ref="M8:N8"/>
    <mergeCell ref="M9:N9"/>
    <mergeCell ref="M10:N10"/>
  </mergeCells>
  <printOptions horizontalCentered="1"/>
  <pageMargins left="0.7" right="0.7" top="0.75" bottom="0.75" header="0.3" footer="0.3"/>
  <pageSetup paperSize="9"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85242-B509-0B42-B626-AF559FD6E97E}">
  <sheetPr>
    <pageSetUpPr fitToPage="1"/>
  </sheetPr>
  <dimension ref="A2:N67"/>
  <sheetViews>
    <sheetView showGridLines="0" topLeftCell="A16" workbookViewId="0">
      <selection activeCell="A56" sqref="A56:XFD58"/>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882</v>
      </c>
      <c r="B17" s="24"/>
      <c r="L17" s="3" t="s">
        <v>200</v>
      </c>
      <c r="N17" s="19" t="s">
        <v>931</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930</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929</v>
      </c>
      <c r="C24" s="8" t="s">
        <v>27</v>
      </c>
      <c r="D24" s="8" t="s">
        <v>928</v>
      </c>
      <c r="E24" s="4" t="s">
        <v>29</v>
      </c>
      <c r="F24" s="4">
        <v>14</v>
      </c>
      <c r="G24" s="6">
        <v>6030.45</v>
      </c>
      <c r="H24" s="7" t="s">
        <v>7</v>
      </c>
      <c r="I24" s="7">
        <v>1</v>
      </c>
      <c r="J24" s="6">
        <f t="shared" ref="J24:J32" si="0">ROUND(G24-((G24*K24)/100),2)</f>
        <v>6030.45</v>
      </c>
      <c r="K24" s="6">
        <v>0</v>
      </c>
      <c r="L24" s="6">
        <f t="shared" ref="L24:L32" si="1">ROUND((I24 * J24),2)</f>
        <v>6030.45</v>
      </c>
      <c r="M24" s="5" t="s">
        <v>7</v>
      </c>
      <c r="N24" s="4" t="s">
        <v>7</v>
      </c>
    </row>
    <row r="25" spans="1:14" ht="15" x14ac:dyDescent="0.2">
      <c r="A25" s="13" t="s">
        <v>31</v>
      </c>
      <c r="B25" s="5" t="s">
        <v>927</v>
      </c>
      <c r="C25" s="5" t="s">
        <v>27</v>
      </c>
      <c r="D25" s="8" t="s">
        <v>926</v>
      </c>
      <c r="E25" s="4" t="s">
        <v>29</v>
      </c>
      <c r="F25" s="4">
        <v>35</v>
      </c>
      <c r="G25" s="6">
        <v>2009.72</v>
      </c>
      <c r="H25" s="7" t="s">
        <v>7</v>
      </c>
      <c r="I25" s="7">
        <v>1</v>
      </c>
      <c r="J25" s="6">
        <f t="shared" si="0"/>
        <v>2009.72</v>
      </c>
      <c r="K25" s="6">
        <v>0</v>
      </c>
      <c r="L25" s="6">
        <f t="shared" si="1"/>
        <v>2009.72</v>
      </c>
      <c r="M25" s="5" t="s">
        <v>7</v>
      </c>
      <c r="N25" s="4" t="s">
        <v>7</v>
      </c>
    </row>
    <row r="26" spans="1:14" ht="26" x14ac:dyDescent="0.2">
      <c r="A26" s="13" t="s">
        <v>34</v>
      </c>
      <c r="B26" s="5" t="s">
        <v>902</v>
      </c>
      <c r="C26" s="5" t="s">
        <v>27</v>
      </c>
      <c r="D26" s="8" t="s">
        <v>901</v>
      </c>
      <c r="E26" s="4" t="s">
        <v>29</v>
      </c>
      <c r="F26" s="4">
        <v>14</v>
      </c>
      <c r="G26" s="6">
        <v>88.72</v>
      </c>
      <c r="H26" s="7" t="s">
        <v>7</v>
      </c>
      <c r="I26" s="7">
        <v>1</v>
      </c>
      <c r="J26" s="6">
        <f t="shared" si="0"/>
        <v>88.72</v>
      </c>
      <c r="K26" s="6">
        <v>0</v>
      </c>
      <c r="L26" s="6">
        <f t="shared" si="1"/>
        <v>88.72</v>
      </c>
      <c r="M26" s="5" t="s">
        <v>7</v>
      </c>
      <c r="N26" s="4" t="s">
        <v>7</v>
      </c>
    </row>
    <row r="27" spans="1:14" ht="15" x14ac:dyDescent="0.2">
      <c r="A27" s="13" t="s">
        <v>37</v>
      </c>
      <c r="B27" s="5" t="s">
        <v>925</v>
      </c>
      <c r="C27" s="5" t="s">
        <v>27</v>
      </c>
      <c r="D27" s="8" t="s">
        <v>924</v>
      </c>
      <c r="E27" s="4" t="s">
        <v>29</v>
      </c>
      <c r="F27" s="4">
        <v>14</v>
      </c>
      <c r="G27" s="6">
        <v>0</v>
      </c>
      <c r="H27" s="7" t="s">
        <v>7</v>
      </c>
      <c r="I27" s="7">
        <v>1</v>
      </c>
      <c r="J27" s="6">
        <f t="shared" si="0"/>
        <v>0</v>
      </c>
      <c r="K27" s="6">
        <v>0</v>
      </c>
      <c r="L27" s="6">
        <f t="shared" si="1"/>
        <v>0</v>
      </c>
      <c r="M27" s="5" t="s">
        <v>7</v>
      </c>
      <c r="N27" s="4" t="s">
        <v>7</v>
      </c>
    </row>
    <row r="28" spans="1:14" ht="15" x14ac:dyDescent="0.2">
      <c r="A28" s="13" t="s">
        <v>41</v>
      </c>
      <c r="B28" s="5" t="s">
        <v>923</v>
      </c>
      <c r="C28" s="5" t="s">
        <v>27</v>
      </c>
      <c r="D28" s="8" t="s">
        <v>922</v>
      </c>
      <c r="E28" s="4" t="s">
        <v>29</v>
      </c>
      <c r="F28" s="4">
        <v>14</v>
      </c>
      <c r="G28" s="6">
        <v>0</v>
      </c>
      <c r="H28" s="7" t="s">
        <v>7</v>
      </c>
      <c r="I28" s="7">
        <v>2</v>
      </c>
      <c r="J28" s="6">
        <f t="shared" si="0"/>
        <v>0</v>
      </c>
      <c r="K28" s="6">
        <v>0</v>
      </c>
      <c r="L28" s="6">
        <f t="shared" si="1"/>
        <v>0</v>
      </c>
      <c r="M28" s="5" t="s">
        <v>7</v>
      </c>
      <c r="N28" s="4" t="s">
        <v>7</v>
      </c>
    </row>
    <row r="29" spans="1:14" ht="15" x14ac:dyDescent="0.2">
      <c r="A29" s="13" t="s">
        <v>44</v>
      </c>
      <c r="B29" s="5" t="s">
        <v>896</v>
      </c>
      <c r="C29" s="5" t="s">
        <v>27</v>
      </c>
      <c r="D29" s="8" t="s">
        <v>895</v>
      </c>
      <c r="E29" s="4" t="s">
        <v>29</v>
      </c>
      <c r="F29" s="4">
        <v>14</v>
      </c>
      <c r="G29" s="6">
        <v>0</v>
      </c>
      <c r="H29" s="7" t="s">
        <v>7</v>
      </c>
      <c r="I29" s="7">
        <v>32</v>
      </c>
      <c r="J29" s="6">
        <f t="shared" si="0"/>
        <v>0</v>
      </c>
      <c r="K29" s="6">
        <v>0</v>
      </c>
      <c r="L29" s="6">
        <f t="shared" si="1"/>
        <v>0</v>
      </c>
      <c r="M29" s="5" t="s">
        <v>7</v>
      </c>
      <c r="N29" s="4" t="s">
        <v>7</v>
      </c>
    </row>
    <row r="30" spans="1:14" ht="26" x14ac:dyDescent="0.2">
      <c r="A30" s="13" t="s">
        <v>47</v>
      </c>
      <c r="B30" s="5" t="s">
        <v>921</v>
      </c>
      <c r="C30" s="5" t="s">
        <v>27</v>
      </c>
      <c r="D30" s="8" t="s">
        <v>920</v>
      </c>
      <c r="E30" s="4" t="s">
        <v>29</v>
      </c>
      <c r="F30" s="4">
        <v>14</v>
      </c>
      <c r="G30" s="6">
        <v>0</v>
      </c>
      <c r="H30" s="7" t="s">
        <v>7</v>
      </c>
      <c r="I30" s="7">
        <v>1</v>
      </c>
      <c r="J30" s="6">
        <f t="shared" si="0"/>
        <v>0</v>
      </c>
      <c r="K30" s="6">
        <v>0</v>
      </c>
      <c r="L30" s="6">
        <f t="shared" si="1"/>
        <v>0</v>
      </c>
      <c r="M30" s="5" t="s">
        <v>7</v>
      </c>
      <c r="N30" s="4" t="s">
        <v>7</v>
      </c>
    </row>
    <row r="31" spans="1:14" ht="26" x14ac:dyDescent="0.2">
      <c r="A31" s="13" t="s">
        <v>50</v>
      </c>
      <c r="B31" s="5" t="s">
        <v>919</v>
      </c>
      <c r="C31" s="5" t="s">
        <v>27</v>
      </c>
      <c r="D31" s="8" t="s">
        <v>918</v>
      </c>
      <c r="E31" s="4" t="s">
        <v>29</v>
      </c>
      <c r="F31" s="4">
        <v>14</v>
      </c>
      <c r="G31" s="6">
        <v>0</v>
      </c>
      <c r="H31" s="7" t="s">
        <v>7</v>
      </c>
      <c r="I31" s="7">
        <v>1</v>
      </c>
      <c r="J31" s="6">
        <f t="shared" si="0"/>
        <v>0</v>
      </c>
      <c r="K31" s="6">
        <v>0</v>
      </c>
      <c r="L31" s="6">
        <f t="shared" si="1"/>
        <v>0</v>
      </c>
      <c r="M31" s="5" t="s">
        <v>7</v>
      </c>
      <c r="N31" s="4" t="s">
        <v>7</v>
      </c>
    </row>
    <row r="32" spans="1:14" ht="26" x14ac:dyDescent="0.2">
      <c r="A32" s="13" t="s">
        <v>53</v>
      </c>
      <c r="B32" s="5" t="s">
        <v>884</v>
      </c>
      <c r="C32" s="5" t="s">
        <v>27</v>
      </c>
      <c r="D32" s="8" t="s">
        <v>883</v>
      </c>
      <c r="E32" s="4" t="s">
        <v>29</v>
      </c>
      <c r="F32" s="4">
        <v>14</v>
      </c>
      <c r="G32" s="6">
        <v>15232.01</v>
      </c>
      <c r="H32" s="7" t="s">
        <v>7</v>
      </c>
      <c r="I32" s="7">
        <v>2</v>
      </c>
      <c r="J32" s="6">
        <f t="shared" si="0"/>
        <v>15232.01</v>
      </c>
      <c r="K32" s="6">
        <v>0</v>
      </c>
      <c r="L32" s="6">
        <f t="shared" si="1"/>
        <v>30464.02</v>
      </c>
      <c r="M32" s="5" t="s">
        <v>7</v>
      </c>
      <c r="N32" s="4" t="s">
        <v>7</v>
      </c>
    </row>
    <row r="33" spans="1:14" ht="15" x14ac:dyDescent="0.2">
      <c r="A33" s="12" t="s">
        <v>7</v>
      </c>
      <c r="B33" s="32" t="s">
        <v>60</v>
      </c>
      <c r="C33" s="32" t="s">
        <v>7</v>
      </c>
      <c r="D33" s="32" t="s">
        <v>7</v>
      </c>
      <c r="E33" s="32" t="s">
        <v>7</v>
      </c>
      <c r="F33" s="32" t="s">
        <v>7</v>
      </c>
      <c r="G33" s="32" t="s">
        <v>7</v>
      </c>
      <c r="H33" s="32" t="s">
        <v>7</v>
      </c>
      <c r="I33" s="32" t="s">
        <v>7</v>
      </c>
      <c r="J33" s="32" t="s">
        <v>7</v>
      </c>
      <c r="K33" s="32" t="s">
        <v>7</v>
      </c>
      <c r="L33" s="32" t="s">
        <v>7</v>
      </c>
      <c r="M33" s="32" t="s">
        <v>7</v>
      </c>
      <c r="N33" s="11">
        <f>(L24+L25+L26+L27+L28+L29+L30+L31+L32)</f>
        <v>38592.910000000003</v>
      </c>
    </row>
    <row r="34" spans="1:14" ht="16" x14ac:dyDescent="0.2">
      <c r="A34" s="15" t="s">
        <v>709</v>
      </c>
      <c r="B34" s="29" t="s">
        <v>917</v>
      </c>
      <c r="C34" s="30" t="s">
        <v>7</v>
      </c>
      <c r="D34" s="30" t="s">
        <v>7</v>
      </c>
      <c r="E34" s="30" t="s">
        <v>7</v>
      </c>
      <c r="F34" s="30" t="s">
        <v>7</v>
      </c>
      <c r="G34" s="30" t="s">
        <v>7</v>
      </c>
      <c r="H34" s="30" t="s">
        <v>7</v>
      </c>
      <c r="I34" s="30" t="s">
        <v>7</v>
      </c>
      <c r="J34" s="30" t="s">
        <v>7</v>
      </c>
      <c r="K34" s="30" t="s">
        <v>7</v>
      </c>
      <c r="L34" s="30" t="s">
        <v>7</v>
      </c>
      <c r="M34" s="30" t="s">
        <v>7</v>
      </c>
      <c r="N34" s="14" t="s">
        <v>7</v>
      </c>
    </row>
    <row r="35" spans="1:14" ht="15" x14ac:dyDescent="0.2">
      <c r="A35" s="10" t="s">
        <v>65</v>
      </c>
      <c r="B35" s="9" t="s">
        <v>916</v>
      </c>
      <c r="C35" s="8" t="s">
        <v>27</v>
      </c>
      <c r="D35" s="8" t="s">
        <v>915</v>
      </c>
      <c r="E35" s="4" t="s">
        <v>29</v>
      </c>
      <c r="F35" s="4">
        <v>63</v>
      </c>
      <c r="G35" s="6">
        <v>35175</v>
      </c>
      <c r="H35" s="7" t="s">
        <v>7</v>
      </c>
      <c r="I35" s="7">
        <v>1</v>
      </c>
      <c r="J35" s="6">
        <f t="shared" ref="J35:J40" si="2">ROUND(G35-((G35*K35)/100),2)</f>
        <v>35175</v>
      </c>
      <c r="K35" s="6">
        <v>0</v>
      </c>
      <c r="L35" s="6">
        <f t="shared" ref="L35:L40" si="3">ROUND((I35 * J35),2)</f>
        <v>35175</v>
      </c>
      <c r="M35" s="5" t="s">
        <v>7</v>
      </c>
      <c r="N35" s="4" t="s">
        <v>7</v>
      </c>
    </row>
    <row r="36" spans="1:14" ht="26" x14ac:dyDescent="0.2">
      <c r="A36" s="13" t="s">
        <v>68</v>
      </c>
      <c r="B36" s="5" t="s">
        <v>914</v>
      </c>
      <c r="C36" s="5" t="s">
        <v>27</v>
      </c>
      <c r="D36" s="8" t="s">
        <v>913</v>
      </c>
      <c r="E36" s="4" t="s">
        <v>29</v>
      </c>
      <c r="F36" s="4">
        <v>14</v>
      </c>
      <c r="G36" s="6">
        <v>0</v>
      </c>
      <c r="H36" s="7" t="s">
        <v>7</v>
      </c>
      <c r="I36" s="7">
        <v>1</v>
      </c>
      <c r="J36" s="6">
        <f t="shared" si="2"/>
        <v>0</v>
      </c>
      <c r="K36" s="6">
        <v>0</v>
      </c>
      <c r="L36" s="6">
        <f t="shared" si="3"/>
        <v>0</v>
      </c>
      <c r="M36" s="5" t="s">
        <v>7</v>
      </c>
      <c r="N36" s="4" t="s">
        <v>7</v>
      </c>
    </row>
    <row r="37" spans="1:14" ht="26" x14ac:dyDescent="0.2">
      <c r="A37" s="13" t="s">
        <v>69</v>
      </c>
      <c r="B37" s="5" t="s">
        <v>912</v>
      </c>
      <c r="C37" s="5" t="s">
        <v>27</v>
      </c>
      <c r="D37" s="8" t="s">
        <v>911</v>
      </c>
      <c r="E37" s="4" t="s">
        <v>29</v>
      </c>
      <c r="F37" s="4">
        <v>98</v>
      </c>
      <c r="G37" s="6">
        <v>1656.24</v>
      </c>
      <c r="H37" s="7" t="s">
        <v>7</v>
      </c>
      <c r="I37" s="7">
        <v>2</v>
      </c>
      <c r="J37" s="6">
        <f t="shared" si="2"/>
        <v>1656.24</v>
      </c>
      <c r="K37" s="6">
        <v>0</v>
      </c>
      <c r="L37" s="6">
        <f t="shared" si="3"/>
        <v>3312.48</v>
      </c>
      <c r="M37" s="5" t="s">
        <v>7</v>
      </c>
      <c r="N37" s="4" t="s">
        <v>7</v>
      </c>
    </row>
    <row r="38" spans="1:14" ht="26" x14ac:dyDescent="0.2">
      <c r="A38" s="13" t="s">
        <v>70</v>
      </c>
      <c r="B38" s="5" t="s">
        <v>150</v>
      </c>
      <c r="C38" s="5" t="s">
        <v>27</v>
      </c>
      <c r="D38" s="8" t="s">
        <v>151</v>
      </c>
      <c r="E38" s="4" t="s">
        <v>29</v>
      </c>
      <c r="F38" s="4">
        <v>7</v>
      </c>
      <c r="G38" s="6">
        <v>0</v>
      </c>
      <c r="H38" s="7" t="s">
        <v>7</v>
      </c>
      <c r="I38" s="7">
        <v>2</v>
      </c>
      <c r="J38" s="6">
        <f t="shared" si="2"/>
        <v>0</v>
      </c>
      <c r="K38" s="6">
        <v>0</v>
      </c>
      <c r="L38" s="6">
        <f t="shared" si="3"/>
        <v>0</v>
      </c>
      <c r="M38" s="5" t="s">
        <v>7</v>
      </c>
      <c r="N38" s="4" t="s">
        <v>7</v>
      </c>
    </row>
    <row r="39" spans="1:14" ht="15" x14ac:dyDescent="0.2">
      <c r="A39" s="13" t="s">
        <v>71</v>
      </c>
      <c r="B39" s="5" t="s">
        <v>910</v>
      </c>
      <c r="C39" s="5" t="s">
        <v>27</v>
      </c>
      <c r="D39" s="8" t="s">
        <v>909</v>
      </c>
      <c r="E39" s="4" t="s">
        <v>29</v>
      </c>
      <c r="F39" s="4">
        <v>14</v>
      </c>
      <c r="G39" s="6">
        <v>0</v>
      </c>
      <c r="H39" s="7" t="s">
        <v>7</v>
      </c>
      <c r="I39" s="7">
        <v>1</v>
      </c>
      <c r="J39" s="6">
        <f t="shared" si="2"/>
        <v>0</v>
      </c>
      <c r="K39" s="6">
        <v>0</v>
      </c>
      <c r="L39" s="6">
        <f t="shared" si="3"/>
        <v>0</v>
      </c>
      <c r="M39" s="5" t="s">
        <v>7</v>
      </c>
      <c r="N39" s="4" t="s">
        <v>7</v>
      </c>
    </row>
    <row r="40" spans="1:14" ht="15" x14ac:dyDescent="0.2">
      <c r="A40" s="13" t="s">
        <v>72</v>
      </c>
      <c r="B40" s="5" t="s">
        <v>908</v>
      </c>
      <c r="C40" s="5" t="s">
        <v>27</v>
      </c>
      <c r="D40" s="8" t="s">
        <v>907</v>
      </c>
      <c r="E40" s="4" t="s">
        <v>29</v>
      </c>
      <c r="F40" s="4">
        <v>14</v>
      </c>
      <c r="G40" s="6">
        <v>0</v>
      </c>
      <c r="H40" s="7" t="s">
        <v>7</v>
      </c>
      <c r="I40" s="7">
        <v>6</v>
      </c>
      <c r="J40" s="6">
        <f t="shared" si="2"/>
        <v>0</v>
      </c>
      <c r="K40" s="6">
        <v>0</v>
      </c>
      <c r="L40" s="6">
        <f t="shared" si="3"/>
        <v>0</v>
      </c>
      <c r="M40" s="5" t="s">
        <v>7</v>
      </c>
      <c r="N40" s="4" t="s">
        <v>7</v>
      </c>
    </row>
    <row r="41" spans="1:14" ht="15" x14ac:dyDescent="0.2">
      <c r="A41" s="12" t="s">
        <v>7</v>
      </c>
      <c r="B41" s="32" t="s">
        <v>60</v>
      </c>
      <c r="C41" s="32" t="s">
        <v>7</v>
      </c>
      <c r="D41" s="32" t="s">
        <v>7</v>
      </c>
      <c r="E41" s="32" t="s">
        <v>7</v>
      </c>
      <c r="F41" s="32" t="s">
        <v>7</v>
      </c>
      <c r="G41" s="32" t="s">
        <v>7</v>
      </c>
      <c r="H41" s="32" t="s">
        <v>7</v>
      </c>
      <c r="I41" s="32" t="s">
        <v>7</v>
      </c>
      <c r="J41" s="32" t="s">
        <v>7</v>
      </c>
      <c r="K41" s="32" t="s">
        <v>7</v>
      </c>
      <c r="L41" s="32" t="s">
        <v>7</v>
      </c>
      <c r="M41" s="32" t="s">
        <v>7</v>
      </c>
      <c r="N41" s="11">
        <f>(L35+L36+L37+L38+L39+L40)</f>
        <v>38487.480000000003</v>
      </c>
    </row>
    <row r="42" spans="1:14" ht="16" x14ac:dyDescent="0.2">
      <c r="A42" s="15" t="s">
        <v>709</v>
      </c>
      <c r="B42" s="29" t="s">
        <v>906</v>
      </c>
      <c r="C42" s="30" t="s">
        <v>7</v>
      </c>
      <c r="D42" s="30" t="s">
        <v>7</v>
      </c>
      <c r="E42" s="30" t="s">
        <v>7</v>
      </c>
      <c r="F42" s="30" t="s">
        <v>7</v>
      </c>
      <c r="G42" s="30" t="s">
        <v>7</v>
      </c>
      <c r="H42" s="30" t="s">
        <v>7</v>
      </c>
      <c r="I42" s="30" t="s">
        <v>7</v>
      </c>
      <c r="J42" s="30" t="s">
        <v>7</v>
      </c>
      <c r="K42" s="30" t="s">
        <v>7</v>
      </c>
      <c r="L42" s="30" t="s">
        <v>7</v>
      </c>
      <c r="M42" s="30" t="s">
        <v>7</v>
      </c>
      <c r="N42" s="14" t="s">
        <v>7</v>
      </c>
    </row>
    <row r="43" spans="1:14" ht="26" x14ac:dyDescent="0.2">
      <c r="A43" s="10" t="s">
        <v>86</v>
      </c>
      <c r="B43" s="9" t="s">
        <v>905</v>
      </c>
      <c r="C43" s="8" t="s">
        <v>27</v>
      </c>
      <c r="D43" s="8" t="s">
        <v>904</v>
      </c>
      <c r="E43" s="4" t="s">
        <v>29</v>
      </c>
      <c r="F43" s="4">
        <v>56</v>
      </c>
      <c r="G43" s="6">
        <v>6622.97</v>
      </c>
      <c r="H43" s="7" t="s">
        <v>7</v>
      </c>
      <c r="I43" s="7">
        <v>1</v>
      </c>
      <c r="J43" s="6">
        <f t="shared" ref="J43:J54" si="4">ROUND(G43-((G43*K43)/100),2)</f>
        <v>6622.97</v>
      </c>
      <c r="K43" s="6">
        <v>0</v>
      </c>
      <c r="L43" s="6">
        <f t="shared" ref="L43:L54" si="5">ROUND((I43 * J43),2)</f>
        <v>6622.97</v>
      </c>
      <c r="M43" s="5" t="s">
        <v>903</v>
      </c>
      <c r="N43" s="4" t="s">
        <v>7</v>
      </c>
    </row>
    <row r="44" spans="1:14" ht="26" x14ac:dyDescent="0.2">
      <c r="A44" s="13" t="s">
        <v>89</v>
      </c>
      <c r="B44" s="5" t="s">
        <v>156</v>
      </c>
      <c r="C44" s="5" t="s">
        <v>27</v>
      </c>
      <c r="D44" s="8" t="s">
        <v>157</v>
      </c>
      <c r="E44" s="4" t="s">
        <v>29</v>
      </c>
      <c r="F44" s="4">
        <v>14</v>
      </c>
      <c r="G44" s="6">
        <v>0</v>
      </c>
      <c r="H44" s="7" t="s">
        <v>7</v>
      </c>
      <c r="I44" s="7">
        <v>1</v>
      </c>
      <c r="J44" s="6">
        <f t="shared" si="4"/>
        <v>0</v>
      </c>
      <c r="K44" s="6">
        <v>0</v>
      </c>
      <c r="L44" s="6">
        <f t="shared" si="5"/>
        <v>0</v>
      </c>
      <c r="M44" s="5" t="s">
        <v>7</v>
      </c>
      <c r="N44" s="4" t="s">
        <v>7</v>
      </c>
    </row>
    <row r="45" spans="1:14" ht="26" x14ac:dyDescent="0.2">
      <c r="A45" s="13" t="s">
        <v>90</v>
      </c>
      <c r="B45" s="5" t="s">
        <v>902</v>
      </c>
      <c r="C45" s="5" t="s">
        <v>27</v>
      </c>
      <c r="D45" s="8" t="s">
        <v>901</v>
      </c>
      <c r="E45" s="4" t="s">
        <v>29</v>
      </c>
      <c r="F45" s="4">
        <v>14</v>
      </c>
      <c r="G45" s="6">
        <v>88.72</v>
      </c>
      <c r="H45" s="7" t="s">
        <v>7</v>
      </c>
      <c r="I45" s="7">
        <v>1</v>
      </c>
      <c r="J45" s="6">
        <f t="shared" si="4"/>
        <v>88.72</v>
      </c>
      <c r="K45" s="6">
        <v>0</v>
      </c>
      <c r="L45" s="6">
        <f t="shared" si="5"/>
        <v>88.72</v>
      </c>
      <c r="M45" s="5" t="s">
        <v>7</v>
      </c>
      <c r="N45" s="4" t="s">
        <v>7</v>
      </c>
    </row>
    <row r="46" spans="1:14" ht="15" x14ac:dyDescent="0.2">
      <c r="A46" s="13" t="s">
        <v>93</v>
      </c>
      <c r="B46" s="5" t="s">
        <v>900</v>
      </c>
      <c r="C46" s="5" t="s">
        <v>27</v>
      </c>
      <c r="D46" s="8" t="s">
        <v>899</v>
      </c>
      <c r="E46" s="4" t="s">
        <v>29</v>
      </c>
      <c r="F46" s="4">
        <v>14</v>
      </c>
      <c r="G46" s="6">
        <v>0</v>
      </c>
      <c r="H46" s="7" t="s">
        <v>7</v>
      </c>
      <c r="I46" s="7">
        <v>10</v>
      </c>
      <c r="J46" s="6">
        <f t="shared" si="4"/>
        <v>0</v>
      </c>
      <c r="K46" s="6">
        <v>0</v>
      </c>
      <c r="L46" s="6">
        <f t="shared" si="5"/>
        <v>0</v>
      </c>
      <c r="M46" s="5" t="s">
        <v>7</v>
      </c>
      <c r="N46" s="4" t="s">
        <v>7</v>
      </c>
    </row>
    <row r="47" spans="1:14" ht="26" x14ac:dyDescent="0.2">
      <c r="A47" s="13" t="s">
        <v>96</v>
      </c>
      <c r="B47" s="5" t="s">
        <v>898</v>
      </c>
      <c r="C47" s="5" t="s">
        <v>27</v>
      </c>
      <c r="D47" s="8" t="s">
        <v>897</v>
      </c>
      <c r="E47" s="4" t="s">
        <v>29</v>
      </c>
      <c r="F47" s="4">
        <v>14</v>
      </c>
      <c r="G47" s="6">
        <v>0</v>
      </c>
      <c r="H47" s="7" t="s">
        <v>7</v>
      </c>
      <c r="I47" s="7">
        <v>2</v>
      </c>
      <c r="J47" s="6">
        <f t="shared" si="4"/>
        <v>0</v>
      </c>
      <c r="K47" s="6">
        <v>0</v>
      </c>
      <c r="L47" s="6">
        <f t="shared" si="5"/>
        <v>0</v>
      </c>
      <c r="M47" s="5" t="s">
        <v>7</v>
      </c>
      <c r="N47" s="4" t="s">
        <v>7</v>
      </c>
    </row>
    <row r="48" spans="1:14" ht="15" x14ac:dyDescent="0.2">
      <c r="A48" s="13" t="s">
        <v>99</v>
      </c>
      <c r="B48" s="5" t="s">
        <v>896</v>
      </c>
      <c r="C48" s="5" t="s">
        <v>27</v>
      </c>
      <c r="D48" s="8" t="s">
        <v>895</v>
      </c>
      <c r="E48" s="4" t="s">
        <v>29</v>
      </c>
      <c r="F48" s="4">
        <v>14</v>
      </c>
      <c r="G48" s="6">
        <v>0</v>
      </c>
      <c r="H48" s="7" t="s">
        <v>7</v>
      </c>
      <c r="I48" s="7">
        <v>24</v>
      </c>
      <c r="J48" s="6">
        <f t="shared" si="4"/>
        <v>0</v>
      </c>
      <c r="K48" s="6">
        <v>0</v>
      </c>
      <c r="L48" s="6">
        <f t="shared" si="5"/>
        <v>0</v>
      </c>
      <c r="M48" s="5" t="s">
        <v>7</v>
      </c>
      <c r="N48" s="4" t="s">
        <v>7</v>
      </c>
    </row>
    <row r="49" spans="1:14" ht="15" x14ac:dyDescent="0.2">
      <c r="A49" s="13" t="s">
        <v>102</v>
      </c>
      <c r="B49" s="5" t="s">
        <v>894</v>
      </c>
      <c r="C49" s="5" t="s">
        <v>27</v>
      </c>
      <c r="D49" s="8" t="s">
        <v>893</v>
      </c>
      <c r="E49" s="4" t="s">
        <v>29</v>
      </c>
      <c r="F49" s="4">
        <v>14</v>
      </c>
      <c r="G49" s="6">
        <v>0</v>
      </c>
      <c r="H49" s="7" t="s">
        <v>7</v>
      </c>
      <c r="I49" s="7">
        <v>2</v>
      </c>
      <c r="J49" s="6">
        <f t="shared" si="4"/>
        <v>0</v>
      </c>
      <c r="K49" s="6">
        <v>0</v>
      </c>
      <c r="L49" s="6">
        <f t="shared" si="5"/>
        <v>0</v>
      </c>
      <c r="M49" s="5" t="s">
        <v>7</v>
      </c>
      <c r="N49" s="4" t="s">
        <v>7</v>
      </c>
    </row>
    <row r="50" spans="1:14" ht="15" x14ac:dyDescent="0.2">
      <c r="A50" s="13" t="s">
        <v>105</v>
      </c>
      <c r="B50" s="5" t="s">
        <v>892</v>
      </c>
      <c r="C50" s="5" t="s">
        <v>27</v>
      </c>
      <c r="D50" s="8" t="s">
        <v>891</v>
      </c>
      <c r="E50" s="4" t="s">
        <v>29</v>
      </c>
      <c r="F50" s="4">
        <v>14</v>
      </c>
      <c r="G50" s="6">
        <v>0</v>
      </c>
      <c r="H50" s="7" t="s">
        <v>7</v>
      </c>
      <c r="I50" s="7">
        <v>1</v>
      </c>
      <c r="J50" s="6">
        <f t="shared" si="4"/>
        <v>0</v>
      </c>
      <c r="K50" s="6">
        <v>0</v>
      </c>
      <c r="L50" s="6">
        <f t="shared" si="5"/>
        <v>0</v>
      </c>
      <c r="M50" s="5" t="s">
        <v>7</v>
      </c>
      <c r="N50" s="4" t="s">
        <v>7</v>
      </c>
    </row>
    <row r="51" spans="1:14" ht="15" x14ac:dyDescent="0.2">
      <c r="A51" s="13" t="s">
        <v>108</v>
      </c>
      <c r="B51" s="5" t="s">
        <v>890</v>
      </c>
      <c r="C51" s="5" t="s">
        <v>27</v>
      </c>
      <c r="D51" s="8" t="s">
        <v>889</v>
      </c>
      <c r="E51" s="4" t="s">
        <v>29</v>
      </c>
      <c r="F51" s="4">
        <v>14</v>
      </c>
      <c r="G51" s="6">
        <v>0</v>
      </c>
      <c r="H51" s="7" t="s">
        <v>7</v>
      </c>
      <c r="I51" s="7">
        <v>1</v>
      </c>
      <c r="J51" s="6">
        <f t="shared" si="4"/>
        <v>0</v>
      </c>
      <c r="K51" s="6">
        <v>0</v>
      </c>
      <c r="L51" s="6">
        <f t="shared" si="5"/>
        <v>0</v>
      </c>
      <c r="M51" s="5" t="s">
        <v>7</v>
      </c>
      <c r="N51" s="4" t="s">
        <v>7</v>
      </c>
    </row>
    <row r="52" spans="1:14" ht="15" x14ac:dyDescent="0.2">
      <c r="A52" s="13" t="s">
        <v>111</v>
      </c>
      <c r="B52" s="5" t="s">
        <v>888</v>
      </c>
      <c r="C52" s="5" t="s">
        <v>27</v>
      </c>
      <c r="D52" s="8" t="s">
        <v>887</v>
      </c>
      <c r="E52" s="4" t="s">
        <v>29</v>
      </c>
      <c r="F52" s="4">
        <v>14</v>
      </c>
      <c r="G52" s="6">
        <v>3242.78</v>
      </c>
      <c r="H52" s="7" t="s">
        <v>7</v>
      </c>
      <c r="I52" s="7">
        <v>8</v>
      </c>
      <c r="J52" s="6">
        <f t="shared" si="4"/>
        <v>3242.78</v>
      </c>
      <c r="K52" s="6">
        <v>0</v>
      </c>
      <c r="L52" s="6">
        <f t="shared" si="5"/>
        <v>25942.240000000002</v>
      </c>
      <c r="M52" s="5" t="s">
        <v>7</v>
      </c>
      <c r="N52" s="4" t="s">
        <v>7</v>
      </c>
    </row>
    <row r="53" spans="1:14" ht="15" x14ac:dyDescent="0.2">
      <c r="A53" s="13" t="s">
        <v>114</v>
      </c>
      <c r="B53" s="5" t="s">
        <v>886</v>
      </c>
      <c r="C53" s="5" t="s">
        <v>27</v>
      </c>
      <c r="D53" s="8" t="s">
        <v>885</v>
      </c>
      <c r="E53" s="4" t="s">
        <v>29</v>
      </c>
      <c r="F53" s="4">
        <v>14</v>
      </c>
      <c r="G53" s="6">
        <v>0</v>
      </c>
      <c r="H53" s="7" t="s">
        <v>7</v>
      </c>
      <c r="I53" s="7">
        <v>1</v>
      </c>
      <c r="J53" s="6">
        <f t="shared" si="4"/>
        <v>0</v>
      </c>
      <c r="K53" s="6">
        <v>0</v>
      </c>
      <c r="L53" s="6">
        <f t="shared" si="5"/>
        <v>0</v>
      </c>
      <c r="M53" s="5" t="s">
        <v>7</v>
      </c>
      <c r="N53" s="4" t="s">
        <v>7</v>
      </c>
    </row>
    <row r="54" spans="1:14" ht="26" x14ac:dyDescent="0.2">
      <c r="A54" s="13" t="s">
        <v>117</v>
      </c>
      <c r="B54" s="5" t="s">
        <v>884</v>
      </c>
      <c r="C54" s="5" t="s">
        <v>27</v>
      </c>
      <c r="D54" s="8" t="s">
        <v>883</v>
      </c>
      <c r="E54" s="4" t="s">
        <v>29</v>
      </c>
      <c r="F54" s="4">
        <v>14</v>
      </c>
      <c r="G54" s="6">
        <v>15232.01</v>
      </c>
      <c r="H54" s="7" t="s">
        <v>7</v>
      </c>
      <c r="I54" s="7">
        <v>2</v>
      </c>
      <c r="J54" s="6">
        <f t="shared" si="4"/>
        <v>15232.01</v>
      </c>
      <c r="K54" s="6">
        <v>0</v>
      </c>
      <c r="L54" s="6">
        <f t="shared" si="5"/>
        <v>30464.02</v>
      </c>
      <c r="M54" s="5" t="s">
        <v>7</v>
      </c>
      <c r="N54" s="4" t="s">
        <v>7</v>
      </c>
    </row>
    <row r="55" spans="1:14" ht="15" x14ac:dyDescent="0.2">
      <c r="A55" s="12" t="s">
        <v>7</v>
      </c>
      <c r="B55" s="32" t="s">
        <v>60</v>
      </c>
      <c r="C55" s="32" t="s">
        <v>7</v>
      </c>
      <c r="D55" s="32" t="s">
        <v>7</v>
      </c>
      <c r="E55" s="32" t="s">
        <v>7</v>
      </c>
      <c r="F55" s="32" t="s">
        <v>7</v>
      </c>
      <c r="G55" s="32" t="s">
        <v>7</v>
      </c>
      <c r="H55" s="32" t="s">
        <v>7</v>
      </c>
      <c r="I55" s="32" t="s">
        <v>7</v>
      </c>
      <c r="J55" s="32" t="s">
        <v>7</v>
      </c>
      <c r="K55" s="32" t="s">
        <v>7</v>
      </c>
      <c r="L55" s="32" t="s">
        <v>7</v>
      </c>
      <c r="M55" s="32" t="s">
        <v>7</v>
      </c>
      <c r="N55" s="11">
        <f>(L43+L44+L45+L46+L47+L48+L49+L50+L51+L52+L53+L54)</f>
        <v>63117.95</v>
      </c>
    </row>
    <row r="56" spans="1:14" ht="16" thickBot="1" x14ac:dyDescent="0.25">
      <c r="A56" s="2" t="s">
        <v>7</v>
      </c>
      <c r="B56" s="2" t="s">
        <v>7</v>
      </c>
      <c r="C56" s="2" t="s">
        <v>7</v>
      </c>
      <c r="D56" s="2" t="s">
        <v>7</v>
      </c>
      <c r="E56" s="2" t="s">
        <v>7</v>
      </c>
      <c r="F56" s="2" t="s">
        <v>7</v>
      </c>
      <c r="G56" s="2" t="s">
        <v>7</v>
      </c>
      <c r="H56" s="2" t="s">
        <v>7</v>
      </c>
      <c r="I56" s="2" t="s">
        <v>7</v>
      </c>
      <c r="J56" s="2" t="s">
        <v>7</v>
      </c>
      <c r="K56" s="2" t="s">
        <v>7</v>
      </c>
      <c r="L56" s="2" t="s">
        <v>7</v>
      </c>
      <c r="M56" s="2" t="s">
        <v>7</v>
      </c>
      <c r="N56" s="2" t="s">
        <v>7</v>
      </c>
    </row>
    <row r="58" spans="1:14" ht="15" x14ac:dyDescent="0.2">
      <c r="A58" s="26" t="s">
        <v>810</v>
      </c>
      <c r="B58" s="26" t="s">
        <v>7</v>
      </c>
      <c r="C58" s="24"/>
      <c r="D58" s="24"/>
      <c r="L58" s="3" t="s">
        <v>204</v>
      </c>
      <c r="N58" s="21">
        <f>(L24+L25+L26+L27+L28+L29+L30+L31+L32+L35+L36+L37+L38+L39+L40+L43+L44+L45+L46+L47+L48+L49+L50+L51+L52+L53+L54)</f>
        <v>140198.34</v>
      </c>
    </row>
    <row r="59" spans="1:14" ht="15" x14ac:dyDescent="0.2">
      <c r="A59" s="26" t="s">
        <v>198</v>
      </c>
      <c r="B59" s="26" t="s">
        <v>7</v>
      </c>
      <c r="C59" s="24"/>
      <c r="D59" s="24"/>
      <c r="L59" s="3" t="s">
        <v>205</v>
      </c>
      <c r="N59" s="21" t="e">
        <f>(#REF!+#REF!+#REF!)</f>
        <v>#REF!</v>
      </c>
    </row>
    <row r="60" spans="1:14" ht="15" x14ac:dyDescent="0.2">
      <c r="L60" s="3" t="s">
        <v>206</v>
      </c>
      <c r="N60" s="21">
        <v>0</v>
      </c>
    </row>
    <row r="61" spans="1:14" ht="15" x14ac:dyDescent="0.2">
      <c r="L61" s="3" t="s">
        <v>207</v>
      </c>
      <c r="N61" s="20" t="e">
        <f>(N59+N58+N60)</f>
        <v>#REF!</v>
      </c>
    </row>
    <row r="62" spans="1:14" ht="15" x14ac:dyDescent="0.2">
      <c r="A62" s="24" t="s">
        <v>199</v>
      </c>
      <c r="B62" s="24"/>
      <c r="C62" s="24"/>
      <c r="D62" s="24"/>
    </row>
    <row r="63" spans="1:14" ht="15" x14ac:dyDescent="0.2">
      <c r="A63" s="34" t="s">
        <v>7</v>
      </c>
      <c r="B63" s="24"/>
      <c r="C63" s="24"/>
      <c r="D63" s="24"/>
      <c r="E63" s="24"/>
      <c r="F63" s="24"/>
      <c r="G63" s="24"/>
      <c r="H63" s="24"/>
      <c r="I63" s="24"/>
      <c r="J63" s="24"/>
    </row>
    <row r="64" spans="1:14" ht="16" thickBot="1" x14ac:dyDescent="0.25">
      <c r="A64" s="35" t="s">
        <v>7</v>
      </c>
      <c r="B64" s="35" t="s">
        <v>7</v>
      </c>
      <c r="C64" s="35" t="s">
        <v>7</v>
      </c>
      <c r="D64" s="35" t="s">
        <v>7</v>
      </c>
      <c r="E64" s="35" t="s">
        <v>7</v>
      </c>
      <c r="F64" s="35" t="s">
        <v>7</v>
      </c>
      <c r="G64" s="35" t="s">
        <v>7</v>
      </c>
      <c r="H64" s="35" t="s">
        <v>7</v>
      </c>
      <c r="I64" s="35" t="s">
        <v>7</v>
      </c>
      <c r="J64" s="35" t="s">
        <v>7</v>
      </c>
      <c r="K64" s="2" t="s">
        <v>7</v>
      </c>
      <c r="L64" s="2" t="s">
        <v>7</v>
      </c>
      <c r="M64" s="2" t="s">
        <v>7</v>
      </c>
      <c r="N64" s="2" t="s">
        <v>7</v>
      </c>
    </row>
    <row r="65" spans="1:14" ht="15" x14ac:dyDescent="0.2">
      <c r="A65" s="33" t="s">
        <v>208</v>
      </c>
      <c r="B65" s="24"/>
      <c r="C65" s="24"/>
      <c r="D65" s="24"/>
      <c r="E65" s="24"/>
      <c r="F65" s="24"/>
      <c r="G65" s="24"/>
      <c r="H65" s="24"/>
      <c r="I65" s="24"/>
      <c r="J65" s="24"/>
      <c r="K65" s="24"/>
      <c r="L65" s="24"/>
      <c r="M65" s="24"/>
      <c r="N65" s="24"/>
    </row>
    <row r="66" spans="1:14" ht="12.75" customHeight="1" x14ac:dyDescent="0.2">
      <c r="A66" s="24"/>
      <c r="B66" s="24"/>
      <c r="C66" s="24"/>
      <c r="D66" s="24"/>
      <c r="E66" s="24"/>
      <c r="F66" s="24"/>
      <c r="G66" s="24"/>
      <c r="H66" s="24"/>
      <c r="I66" s="24"/>
      <c r="J66" s="24"/>
      <c r="K66" s="24"/>
      <c r="L66" s="24"/>
      <c r="M66" s="24"/>
      <c r="N66" s="24"/>
    </row>
    <row r="67" spans="1:14" ht="12.75" customHeight="1" x14ac:dyDescent="0.2">
      <c r="A67" s="24"/>
      <c r="B67" s="24"/>
      <c r="C67" s="24"/>
      <c r="D67" s="24"/>
      <c r="E67" s="24"/>
      <c r="F67" s="24"/>
      <c r="G67" s="24"/>
      <c r="H67" s="24"/>
      <c r="I67" s="24"/>
      <c r="J67" s="24"/>
      <c r="K67" s="24"/>
      <c r="L67" s="24"/>
      <c r="M67" s="24"/>
      <c r="N67" s="24"/>
    </row>
  </sheetData>
  <mergeCells count="27">
    <mergeCell ref="A2:N2"/>
    <mergeCell ref="A7:C7"/>
    <mergeCell ref="A8:C8"/>
    <mergeCell ref="A9:C9"/>
    <mergeCell ref="A10:C10"/>
    <mergeCell ref="M7:N7"/>
    <mergeCell ref="M8:N8"/>
    <mergeCell ref="M9:N9"/>
    <mergeCell ref="M10:N10"/>
    <mergeCell ref="B23:M23"/>
    <mergeCell ref="B33:M33"/>
    <mergeCell ref="A11:C11"/>
    <mergeCell ref="A12:C12"/>
    <mergeCell ref="A59:D59"/>
    <mergeCell ref="M11:N11"/>
    <mergeCell ref="M12:N12"/>
    <mergeCell ref="A15:N16"/>
    <mergeCell ref="A17:B17"/>
    <mergeCell ref="L21:N21"/>
    <mergeCell ref="A62:D62"/>
    <mergeCell ref="A63:J64"/>
    <mergeCell ref="A65:N67"/>
    <mergeCell ref="B34:M34"/>
    <mergeCell ref="B41:M41"/>
    <mergeCell ref="B42:M42"/>
    <mergeCell ref="B55:M55"/>
    <mergeCell ref="A58:D58"/>
  </mergeCells>
  <printOptions horizontalCentered="1"/>
  <pageMargins left="0.7" right="0.7" top="0.75" bottom="0.75" header="0.3" footer="0.3"/>
  <pageSetup paperSize="9"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7551B-9F90-D64E-B272-9E83BBF9290D}">
  <sheetPr>
    <pageSetUpPr fitToPage="1"/>
  </sheetPr>
  <dimension ref="A2:N94"/>
  <sheetViews>
    <sheetView showGridLines="0" tabSelected="1" topLeftCell="A50" workbookViewId="0">
      <selection activeCell="A79" sqref="A79:XFD79"/>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881</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880</v>
      </c>
      <c r="C23" s="30" t="s">
        <v>7</v>
      </c>
      <c r="D23" s="30" t="s">
        <v>7</v>
      </c>
      <c r="E23" s="30" t="s">
        <v>7</v>
      </c>
      <c r="F23" s="30" t="s">
        <v>7</v>
      </c>
      <c r="G23" s="30" t="s">
        <v>7</v>
      </c>
      <c r="H23" s="30" t="s">
        <v>7</v>
      </c>
      <c r="I23" s="30" t="s">
        <v>7</v>
      </c>
      <c r="J23" s="30" t="s">
        <v>7</v>
      </c>
      <c r="K23" s="30" t="s">
        <v>7</v>
      </c>
      <c r="L23" s="30" t="s">
        <v>7</v>
      </c>
      <c r="M23" s="30" t="s">
        <v>7</v>
      </c>
      <c r="N23" s="14" t="s">
        <v>7</v>
      </c>
    </row>
    <row r="24" spans="1:14" ht="15" x14ac:dyDescent="0.2">
      <c r="A24" s="10" t="s">
        <v>25</v>
      </c>
      <c r="B24" s="9" t="s">
        <v>879</v>
      </c>
      <c r="C24" s="8" t="s">
        <v>27</v>
      </c>
      <c r="D24" s="8" t="s">
        <v>878</v>
      </c>
      <c r="E24" s="4" t="s">
        <v>29</v>
      </c>
      <c r="F24" s="4">
        <v>209</v>
      </c>
      <c r="G24" s="6">
        <v>0</v>
      </c>
      <c r="H24" s="7" t="s">
        <v>7</v>
      </c>
      <c r="I24" s="7">
        <v>1</v>
      </c>
      <c r="J24" s="6">
        <f t="shared" ref="J24:J40" si="0">ROUND(G24-((G24*K24)/100),2)</f>
        <v>0</v>
      </c>
      <c r="K24" s="6">
        <v>0</v>
      </c>
      <c r="L24" s="6">
        <f t="shared" ref="L24:L40" si="1">ROUND((I24 * J24),2)</f>
        <v>0</v>
      </c>
      <c r="M24" s="5" t="s">
        <v>7</v>
      </c>
      <c r="N24" s="4" t="s">
        <v>7</v>
      </c>
    </row>
    <row r="25" spans="1:14" ht="15" x14ac:dyDescent="0.2">
      <c r="A25" s="13" t="s">
        <v>31</v>
      </c>
      <c r="B25" s="5" t="s">
        <v>877</v>
      </c>
      <c r="C25" s="5" t="s">
        <v>27</v>
      </c>
      <c r="D25" s="8" t="s">
        <v>876</v>
      </c>
      <c r="E25" s="4" t="s">
        <v>29</v>
      </c>
      <c r="F25" s="4">
        <v>35</v>
      </c>
      <c r="G25" s="6">
        <v>0</v>
      </c>
      <c r="H25" s="7" t="s">
        <v>7</v>
      </c>
      <c r="I25" s="7">
        <v>1</v>
      </c>
      <c r="J25" s="6">
        <f t="shared" si="0"/>
        <v>0</v>
      </c>
      <c r="K25" s="6">
        <v>0</v>
      </c>
      <c r="L25" s="6">
        <f t="shared" si="1"/>
        <v>0</v>
      </c>
      <c r="M25" s="5" t="s">
        <v>7</v>
      </c>
      <c r="N25" s="4" t="s">
        <v>7</v>
      </c>
    </row>
    <row r="26" spans="1:14" ht="15" x14ac:dyDescent="0.2">
      <c r="A26" s="13" t="s">
        <v>34</v>
      </c>
      <c r="B26" s="5" t="s">
        <v>875</v>
      </c>
      <c r="C26" s="5" t="s">
        <v>27</v>
      </c>
      <c r="D26" s="8" t="s">
        <v>874</v>
      </c>
      <c r="E26" s="4" t="s">
        <v>29</v>
      </c>
      <c r="F26" s="4">
        <v>35</v>
      </c>
      <c r="G26" s="6">
        <v>0</v>
      </c>
      <c r="H26" s="7" t="s">
        <v>7</v>
      </c>
      <c r="I26" s="7">
        <v>1</v>
      </c>
      <c r="J26" s="6">
        <f t="shared" si="0"/>
        <v>0</v>
      </c>
      <c r="K26" s="6">
        <v>0</v>
      </c>
      <c r="L26" s="6">
        <f t="shared" si="1"/>
        <v>0</v>
      </c>
      <c r="M26" s="5" t="s">
        <v>7</v>
      </c>
      <c r="N26" s="4" t="s">
        <v>7</v>
      </c>
    </row>
    <row r="27" spans="1:14" ht="15" x14ac:dyDescent="0.2">
      <c r="A27" s="13" t="s">
        <v>37</v>
      </c>
      <c r="B27" s="5" t="s">
        <v>873</v>
      </c>
      <c r="C27" s="5" t="s">
        <v>27</v>
      </c>
      <c r="D27" s="8" t="s">
        <v>872</v>
      </c>
      <c r="E27" s="4" t="s">
        <v>29</v>
      </c>
      <c r="F27" s="4">
        <v>35</v>
      </c>
      <c r="G27" s="6">
        <v>1451.72</v>
      </c>
      <c r="H27" s="7" t="s">
        <v>7</v>
      </c>
      <c r="I27" s="7">
        <v>1</v>
      </c>
      <c r="J27" s="6">
        <f t="shared" si="0"/>
        <v>1451.72</v>
      </c>
      <c r="K27" s="6">
        <v>0</v>
      </c>
      <c r="L27" s="6">
        <f t="shared" si="1"/>
        <v>1451.72</v>
      </c>
      <c r="M27" s="5" t="s">
        <v>7</v>
      </c>
      <c r="N27" s="4" t="s">
        <v>7</v>
      </c>
    </row>
    <row r="28" spans="1:14" ht="15" x14ac:dyDescent="0.2">
      <c r="A28" s="13" t="s">
        <v>41</v>
      </c>
      <c r="B28" s="5" t="s">
        <v>871</v>
      </c>
      <c r="C28" s="5" t="s">
        <v>27</v>
      </c>
      <c r="D28" s="8" t="s">
        <v>870</v>
      </c>
      <c r="E28" s="4" t="s">
        <v>29</v>
      </c>
      <c r="F28" s="4">
        <v>35</v>
      </c>
      <c r="G28" s="6">
        <v>3387.35</v>
      </c>
      <c r="H28" s="7" t="s">
        <v>7</v>
      </c>
      <c r="I28" s="7">
        <v>3</v>
      </c>
      <c r="J28" s="6">
        <f t="shared" si="0"/>
        <v>3387.35</v>
      </c>
      <c r="K28" s="6">
        <v>0</v>
      </c>
      <c r="L28" s="6">
        <f t="shared" si="1"/>
        <v>10162.049999999999</v>
      </c>
      <c r="M28" s="5" t="s">
        <v>7</v>
      </c>
      <c r="N28" s="4" t="s">
        <v>7</v>
      </c>
    </row>
    <row r="29" spans="1:14" ht="15" x14ac:dyDescent="0.2">
      <c r="A29" s="13" t="s">
        <v>44</v>
      </c>
      <c r="B29" s="5" t="s">
        <v>857</v>
      </c>
      <c r="C29" s="5" t="s">
        <v>27</v>
      </c>
      <c r="D29" s="8" t="s">
        <v>856</v>
      </c>
      <c r="E29" s="4" t="s">
        <v>29</v>
      </c>
      <c r="F29" s="4">
        <v>35</v>
      </c>
      <c r="G29" s="6">
        <v>0</v>
      </c>
      <c r="H29" s="7" t="s">
        <v>7</v>
      </c>
      <c r="I29" s="7">
        <v>3</v>
      </c>
      <c r="J29" s="6">
        <f t="shared" si="0"/>
        <v>0</v>
      </c>
      <c r="K29" s="6">
        <v>0</v>
      </c>
      <c r="L29" s="6">
        <f t="shared" si="1"/>
        <v>0</v>
      </c>
      <c r="M29" s="5" t="s">
        <v>7</v>
      </c>
      <c r="N29" s="4" t="s">
        <v>7</v>
      </c>
    </row>
    <row r="30" spans="1:14" ht="26" x14ac:dyDescent="0.2">
      <c r="A30" s="13" t="s">
        <v>47</v>
      </c>
      <c r="B30" s="5" t="s">
        <v>822</v>
      </c>
      <c r="C30" s="5" t="s">
        <v>27</v>
      </c>
      <c r="D30" s="8" t="s">
        <v>821</v>
      </c>
      <c r="E30" s="4" t="s">
        <v>29</v>
      </c>
      <c r="F30" s="4">
        <v>35</v>
      </c>
      <c r="G30" s="6">
        <v>0</v>
      </c>
      <c r="H30" s="7" t="s">
        <v>7</v>
      </c>
      <c r="I30" s="7">
        <v>1</v>
      </c>
      <c r="J30" s="6">
        <f t="shared" si="0"/>
        <v>0</v>
      </c>
      <c r="K30" s="6">
        <v>0</v>
      </c>
      <c r="L30" s="6">
        <f t="shared" si="1"/>
        <v>0</v>
      </c>
      <c r="M30" s="5" t="s">
        <v>7</v>
      </c>
      <c r="N30" s="4" t="s">
        <v>7</v>
      </c>
    </row>
    <row r="31" spans="1:14" ht="26" x14ac:dyDescent="0.2">
      <c r="A31" s="13" t="s">
        <v>50</v>
      </c>
      <c r="B31" s="5" t="s">
        <v>869</v>
      </c>
      <c r="C31" s="5" t="s">
        <v>27</v>
      </c>
      <c r="D31" s="8" t="s">
        <v>868</v>
      </c>
      <c r="E31" s="4" t="s">
        <v>29</v>
      </c>
      <c r="F31" s="4">
        <v>35</v>
      </c>
      <c r="G31" s="6">
        <v>0</v>
      </c>
      <c r="H31" s="7" t="s">
        <v>7</v>
      </c>
      <c r="I31" s="7">
        <v>1</v>
      </c>
      <c r="J31" s="6">
        <f t="shared" si="0"/>
        <v>0</v>
      </c>
      <c r="K31" s="6">
        <v>0</v>
      </c>
      <c r="L31" s="6">
        <f t="shared" si="1"/>
        <v>0</v>
      </c>
      <c r="M31" s="5" t="s">
        <v>7</v>
      </c>
      <c r="N31" s="4" t="s">
        <v>7</v>
      </c>
    </row>
    <row r="32" spans="1:14" ht="26" x14ac:dyDescent="0.2">
      <c r="A32" s="13" t="s">
        <v>53</v>
      </c>
      <c r="B32" s="5" t="s">
        <v>847</v>
      </c>
      <c r="C32" s="5" t="s">
        <v>39</v>
      </c>
      <c r="D32" s="8" t="s">
        <v>846</v>
      </c>
      <c r="E32" s="4" t="s">
        <v>29</v>
      </c>
      <c r="F32" s="4">
        <v>35</v>
      </c>
      <c r="G32" s="6">
        <v>0</v>
      </c>
      <c r="H32" s="7" t="s">
        <v>7</v>
      </c>
      <c r="I32" s="7">
        <v>1</v>
      </c>
      <c r="J32" s="6">
        <f t="shared" si="0"/>
        <v>0</v>
      </c>
      <c r="K32" s="6">
        <v>0</v>
      </c>
      <c r="L32" s="6">
        <f t="shared" si="1"/>
        <v>0</v>
      </c>
      <c r="M32" s="5" t="s">
        <v>7</v>
      </c>
      <c r="N32" s="4" t="s">
        <v>7</v>
      </c>
    </row>
    <row r="33" spans="1:14" ht="26" x14ac:dyDescent="0.2">
      <c r="A33" s="13" t="s">
        <v>56</v>
      </c>
      <c r="B33" s="5" t="s">
        <v>845</v>
      </c>
      <c r="C33" s="5" t="s">
        <v>27</v>
      </c>
      <c r="D33" s="8" t="s">
        <v>844</v>
      </c>
      <c r="E33" s="4" t="s">
        <v>29</v>
      </c>
      <c r="F33" s="4">
        <v>196</v>
      </c>
      <c r="G33" s="6">
        <v>0</v>
      </c>
      <c r="H33" s="7" t="s">
        <v>7</v>
      </c>
      <c r="I33" s="7">
        <v>2</v>
      </c>
      <c r="J33" s="6">
        <f t="shared" si="0"/>
        <v>0</v>
      </c>
      <c r="K33" s="6">
        <v>0</v>
      </c>
      <c r="L33" s="6">
        <f t="shared" si="1"/>
        <v>0</v>
      </c>
      <c r="M33" s="5" t="s">
        <v>7</v>
      </c>
      <c r="N33" s="4" t="s">
        <v>7</v>
      </c>
    </row>
    <row r="34" spans="1:14" ht="26" x14ac:dyDescent="0.2">
      <c r="A34" s="13" t="s">
        <v>57</v>
      </c>
      <c r="B34" s="5" t="s">
        <v>842</v>
      </c>
      <c r="C34" s="5" t="s">
        <v>27</v>
      </c>
      <c r="D34" s="8" t="s">
        <v>841</v>
      </c>
      <c r="E34" s="4" t="s">
        <v>29</v>
      </c>
      <c r="F34" s="4">
        <v>35</v>
      </c>
      <c r="G34" s="6">
        <v>186304.39</v>
      </c>
      <c r="H34" s="7" t="s">
        <v>7</v>
      </c>
      <c r="I34" s="7">
        <v>1</v>
      </c>
      <c r="J34" s="6">
        <f t="shared" si="0"/>
        <v>186304.39</v>
      </c>
      <c r="K34" s="6">
        <v>0</v>
      </c>
      <c r="L34" s="6">
        <f t="shared" si="1"/>
        <v>186304.39</v>
      </c>
      <c r="M34" s="5" t="s">
        <v>7</v>
      </c>
      <c r="N34" s="4" t="s">
        <v>7</v>
      </c>
    </row>
    <row r="35" spans="1:14" ht="26" x14ac:dyDescent="0.2">
      <c r="A35" s="13" t="s">
        <v>347</v>
      </c>
      <c r="B35" s="5" t="s">
        <v>839</v>
      </c>
      <c r="C35" s="5" t="s">
        <v>39</v>
      </c>
      <c r="D35" s="8" t="s">
        <v>838</v>
      </c>
      <c r="E35" s="4" t="s">
        <v>29</v>
      </c>
      <c r="F35" s="4">
        <v>35</v>
      </c>
      <c r="G35" s="6">
        <v>0</v>
      </c>
      <c r="H35" s="7" t="s">
        <v>7</v>
      </c>
      <c r="I35" s="7">
        <v>3</v>
      </c>
      <c r="J35" s="6">
        <f t="shared" si="0"/>
        <v>0</v>
      </c>
      <c r="K35" s="6">
        <v>0</v>
      </c>
      <c r="L35" s="6">
        <f t="shared" si="1"/>
        <v>0</v>
      </c>
      <c r="M35" s="5" t="s">
        <v>7</v>
      </c>
      <c r="N35" s="4" t="s">
        <v>7</v>
      </c>
    </row>
    <row r="36" spans="1:14" ht="26" x14ac:dyDescent="0.2">
      <c r="A36" s="13" t="s">
        <v>346</v>
      </c>
      <c r="B36" s="5" t="s">
        <v>836</v>
      </c>
      <c r="C36" s="5" t="s">
        <v>39</v>
      </c>
      <c r="D36" s="8" t="s">
        <v>835</v>
      </c>
      <c r="E36" s="4" t="s">
        <v>29</v>
      </c>
      <c r="F36" s="4">
        <v>3</v>
      </c>
      <c r="G36" s="6">
        <v>53229.83</v>
      </c>
      <c r="H36" s="7" t="s">
        <v>7</v>
      </c>
      <c r="I36" s="7">
        <v>1</v>
      </c>
      <c r="J36" s="6">
        <f t="shared" si="0"/>
        <v>53229.83</v>
      </c>
      <c r="K36" s="6">
        <v>0</v>
      </c>
      <c r="L36" s="6">
        <f t="shared" si="1"/>
        <v>53229.83</v>
      </c>
      <c r="M36" s="5" t="s">
        <v>7</v>
      </c>
      <c r="N36" s="4" t="s">
        <v>7</v>
      </c>
    </row>
    <row r="37" spans="1:14" ht="26" x14ac:dyDescent="0.2">
      <c r="A37" s="13" t="s">
        <v>345</v>
      </c>
      <c r="B37" s="5" t="s">
        <v>842</v>
      </c>
      <c r="C37" s="5" t="s">
        <v>27</v>
      </c>
      <c r="D37" s="8" t="s">
        <v>841</v>
      </c>
      <c r="E37" s="4" t="s">
        <v>29</v>
      </c>
      <c r="F37" s="4">
        <v>35</v>
      </c>
      <c r="G37" s="6">
        <v>186304.39</v>
      </c>
      <c r="H37" s="7" t="s">
        <v>7</v>
      </c>
      <c r="I37" s="7">
        <v>1</v>
      </c>
      <c r="J37" s="6">
        <f t="shared" si="0"/>
        <v>186304.39</v>
      </c>
      <c r="K37" s="6">
        <v>0</v>
      </c>
      <c r="L37" s="6">
        <f t="shared" si="1"/>
        <v>186304.39</v>
      </c>
      <c r="M37" s="5" t="s">
        <v>7</v>
      </c>
      <c r="N37" s="4" t="s">
        <v>7</v>
      </c>
    </row>
    <row r="38" spans="1:14" ht="26" x14ac:dyDescent="0.2">
      <c r="A38" s="13" t="s">
        <v>344</v>
      </c>
      <c r="B38" s="5" t="s">
        <v>839</v>
      </c>
      <c r="C38" s="5" t="s">
        <v>39</v>
      </c>
      <c r="D38" s="8" t="s">
        <v>838</v>
      </c>
      <c r="E38" s="4" t="s">
        <v>29</v>
      </c>
      <c r="F38" s="4">
        <v>35</v>
      </c>
      <c r="G38" s="6">
        <v>0</v>
      </c>
      <c r="H38" s="7" t="s">
        <v>7</v>
      </c>
      <c r="I38" s="7">
        <v>3</v>
      </c>
      <c r="J38" s="6">
        <f t="shared" si="0"/>
        <v>0</v>
      </c>
      <c r="K38" s="6">
        <v>0</v>
      </c>
      <c r="L38" s="6">
        <f t="shared" si="1"/>
        <v>0</v>
      </c>
      <c r="M38" s="5" t="s">
        <v>7</v>
      </c>
      <c r="N38" s="4" t="s">
        <v>7</v>
      </c>
    </row>
    <row r="39" spans="1:14" ht="26" x14ac:dyDescent="0.2">
      <c r="A39" s="13" t="s">
        <v>343</v>
      </c>
      <c r="B39" s="5" t="s">
        <v>836</v>
      </c>
      <c r="C39" s="5" t="s">
        <v>39</v>
      </c>
      <c r="D39" s="8" t="s">
        <v>835</v>
      </c>
      <c r="E39" s="4" t="s">
        <v>29</v>
      </c>
      <c r="F39" s="4">
        <v>3</v>
      </c>
      <c r="G39" s="6">
        <v>53229.83</v>
      </c>
      <c r="H39" s="7" t="s">
        <v>7</v>
      </c>
      <c r="I39" s="7">
        <v>1</v>
      </c>
      <c r="J39" s="6">
        <f t="shared" si="0"/>
        <v>53229.83</v>
      </c>
      <c r="K39" s="6">
        <v>0</v>
      </c>
      <c r="L39" s="6">
        <f t="shared" si="1"/>
        <v>53229.83</v>
      </c>
      <c r="M39" s="5" t="s">
        <v>7</v>
      </c>
      <c r="N39" s="4" t="s">
        <v>7</v>
      </c>
    </row>
    <row r="40" spans="1:14" ht="15" x14ac:dyDescent="0.2">
      <c r="A40" s="13" t="s">
        <v>342</v>
      </c>
      <c r="B40" s="5" t="s">
        <v>867</v>
      </c>
      <c r="C40" s="5" t="s">
        <v>27</v>
      </c>
      <c r="D40" s="8" t="s">
        <v>815</v>
      </c>
      <c r="E40" s="4" t="s">
        <v>29</v>
      </c>
      <c r="F40" s="4">
        <v>66</v>
      </c>
      <c r="G40" s="6">
        <v>18056.25</v>
      </c>
      <c r="H40" s="7" t="s">
        <v>7</v>
      </c>
      <c r="I40" s="7">
        <v>1</v>
      </c>
      <c r="J40" s="6">
        <f t="shared" si="0"/>
        <v>18056.25</v>
      </c>
      <c r="K40" s="6">
        <v>0</v>
      </c>
      <c r="L40" s="6">
        <f t="shared" si="1"/>
        <v>18056.25</v>
      </c>
      <c r="M40" s="5" t="s">
        <v>7</v>
      </c>
      <c r="N40" s="4" t="s">
        <v>7</v>
      </c>
    </row>
    <row r="41" spans="1:14" ht="15" x14ac:dyDescent="0.2">
      <c r="A41" s="12" t="s">
        <v>7</v>
      </c>
      <c r="B41" s="32" t="s">
        <v>60</v>
      </c>
      <c r="C41" s="32" t="s">
        <v>7</v>
      </c>
      <c r="D41" s="32" t="s">
        <v>7</v>
      </c>
      <c r="E41" s="32" t="s">
        <v>7</v>
      </c>
      <c r="F41" s="32" t="s">
        <v>7</v>
      </c>
      <c r="G41" s="32" t="s">
        <v>7</v>
      </c>
      <c r="H41" s="32" t="s">
        <v>7</v>
      </c>
      <c r="I41" s="32" t="s">
        <v>7</v>
      </c>
      <c r="J41" s="32" t="s">
        <v>7</v>
      </c>
      <c r="K41" s="32" t="s">
        <v>7</v>
      </c>
      <c r="L41" s="32" t="s">
        <v>7</v>
      </c>
      <c r="M41" s="32" t="s">
        <v>7</v>
      </c>
      <c r="N41" s="11" t="e">
        <f>(L24+#REF!+L25+L26+L27+L28+L29+L30+L31+L32+L33+#REF!+L34+#REF!+L35+#REF!+L36+#REF!+L37+#REF!+L38+#REF!+L39+#REF!+L40)</f>
        <v>#REF!</v>
      </c>
    </row>
    <row r="42" spans="1:14" ht="15" x14ac:dyDescent="0.2">
      <c r="A42" s="12" t="s">
        <v>7</v>
      </c>
      <c r="B42" s="32" t="s">
        <v>61</v>
      </c>
      <c r="C42" s="32" t="s">
        <v>7</v>
      </c>
      <c r="D42" s="32" t="s">
        <v>7</v>
      </c>
      <c r="E42" s="32" t="s">
        <v>7</v>
      </c>
      <c r="F42" s="32" t="s">
        <v>7</v>
      </c>
      <c r="G42" s="32" t="s">
        <v>7</v>
      </c>
      <c r="H42" s="32" t="s">
        <v>7</v>
      </c>
      <c r="I42" s="32" t="s">
        <v>7</v>
      </c>
      <c r="J42" s="32" t="s">
        <v>7</v>
      </c>
      <c r="K42" s="32" t="s">
        <v>7</v>
      </c>
      <c r="L42" s="32" t="s">
        <v>7</v>
      </c>
      <c r="M42" s="32" t="s">
        <v>7</v>
      </c>
      <c r="N42" s="11">
        <v>0</v>
      </c>
    </row>
    <row r="43" spans="1:14" ht="15" x14ac:dyDescent="0.2">
      <c r="A43" s="12" t="s">
        <v>7</v>
      </c>
      <c r="B43" s="32" t="s">
        <v>62</v>
      </c>
      <c r="C43" s="32" t="s">
        <v>7</v>
      </c>
      <c r="D43" s="32" t="s">
        <v>7</v>
      </c>
      <c r="E43" s="32" t="s">
        <v>7</v>
      </c>
      <c r="F43" s="32" t="s">
        <v>7</v>
      </c>
      <c r="G43" s="32" t="s">
        <v>7</v>
      </c>
      <c r="H43" s="32" t="s">
        <v>7</v>
      </c>
      <c r="I43" s="32" t="s">
        <v>7</v>
      </c>
      <c r="J43" s="32" t="s">
        <v>7</v>
      </c>
      <c r="K43" s="32" t="s">
        <v>7</v>
      </c>
      <c r="L43" s="32" t="s">
        <v>7</v>
      </c>
      <c r="M43" s="32" t="s">
        <v>7</v>
      </c>
      <c r="N43" s="11">
        <v>0</v>
      </c>
    </row>
    <row r="44" spans="1:14" ht="15" x14ac:dyDescent="0.2">
      <c r="A44" s="12" t="s">
        <v>7</v>
      </c>
      <c r="B44" s="32" t="s">
        <v>63</v>
      </c>
      <c r="C44" s="32" t="s">
        <v>7</v>
      </c>
      <c r="D44" s="32" t="s">
        <v>7</v>
      </c>
      <c r="E44" s="32" t="s">
        <v>7</v>
      </c>
      <c r="F44" s="32" t="s">
        <v>7</v>
      </c>
      <c r="G44" s="32" t="s">
        <v>7</v>
      </c>
      <c r="H44" s="32" t="s">
        <v>7</v>
      </c>
      <c r="I44" s="32" t="s">
        <v>7</v>
      </c>
      <c r="J44" s="32" t="s">
        <v>7</v>
      </c>
      <c r="K44" s="32" t="s">
        <v>7</v>
      </c>
      <c r="L44" s="32" t="s">
        <v>7</v>
      </c>
      <c r="M44" s="32" t="s">
        <v>7</v>
      </c>
      <c r="N44" s="11">
        <v>0</v>
      </c>
    </row>
    <row r="45" spans="1:14" ht="16" x14ac:dyDescent="0.2">
      <c r="A45" s="15" t="s">
        <v>709</v>
      </c>
      <c r="B45" s="29" t="s">
        <v>866</v>
      </c>
      <c r="C45" s="30" t="s">
        <v>7</v>
      </c>
      <c r="D45" s="30" t="s">
        <v>7</v>
      </c>
      <c r="E45" s="30" t="s">
        <v>7</v>
      </c>
      <c r="F45" s="30" t="s">
        <v>7</v>
      </c>
      <c r="G45" s="30" t="s">
        <v>7</v>
      </c>
      <c r="H45" s="30" t="s">
        <v>7</v>
      </c>
      <c r="I45" s="30" t="s">
        <v>7</v>
      </c>
      <c r="J45" s="30" t="s">
        <v>7</v>
      </c>
      <c r="K45" s="30" t="s">
        <v>7</v>
      </c>
      <c r="L45" s="30" t="s">
        <v>7</v>
      </c>
      <c r="M45" s="30" t="s">
        <v>7</v>
      </c>
      <c r="N45" s="14" t="s">
        <v>7</v>
      </c>
    </row>
    <row r="46" spans="1:14" ht="15" x14ac:dyDescent="0.2">
      <c r="A46" s="10" t="s">
        <v>65</v>
      </c>
      <c r="B46" s="9" t="s">
        <v>865</v>
      </c>
      <c r="C46" s="8" t="s">
        <v>27</v>
      </c>
      <c r="D46" s="8" t="s">
        <v>864</v>
      </c>
      <c r="E46" s="4" t="s">
        <v>29</v>
      </c>
      <c r="F46" s="4">
        <v>206</v>
      </c>
      <c r="G46" s="6">
        <v>0</v>
      </c>
      <c r="H46" s="7" t="s">
        <v>7</v>
      </c>
      <c r="I46" s="7">
        <v>1</v>
      </c>
      <c r="J46" s="6">
        <f t="shared" ref="J46:J67" si="2">ROUND(G46-((G46*K46)/100),2)</f>
        <v>0</v>
      </c>
      <c r="K46" s="6">
        <v>0</v>
      </c>
      <c r="L46" s="6">
        <f t="shared" ref="L46:L67" si="3">ROUND((I46 * J46),2)</f>
        <v>0</v>
      </c>
      <c r="M46" s="5" t="s">
        <v>7</v>
      </c>
      <c r="N46" s="4" t="s">
        <v>7</v>
      </c>
    </row>
    <row r="47" spans="1:14" ht="15" x14ac:dyDescent="0.2">
      <c r="A47" s="13" t="s">
        <v>68</v>
      </c>
      <c r="B47" s="5" t="s">
        <v>863</v>
      </c>
      <c r="C47" s="5" t="s">
        <v>27</v>
      </c>
      <c r="D47" s="8" t="s">
        <v>862</v>
      </c>
      <c r="E47" s="4" t="s">
        <v>29</v>
      </c>
      <c r="F47" s="4">
        <v>196</v>
      </c>
      <c r="G47" s="6">
        <v>0</v>
      </c>
      <c r="H47" s="7" t="s">
        <v>7</v>
      </c>
      <c r="I47" s="7">
        <v>2</v>
      </c>
      <c r="J47" s="6">
        <f t="shared" si="2"/>
        <v>0</v>
      </c>
      <c r="K47" s="6">
        <v>0</v>
      </c>
      <c r="L47" s="6">
        <f t="shared" si="3"/>
        <v>0</v>
      </c>
      <c r="M47" s="5" t="s">
        <v>7</v>
      </c>
      <c r="N47" s="4" t="s">
        <v>7</v>
      </c>
    </row>
    <row r="48" spans="1:14" ht="26" x14ac:dyDescent="0.2">
      <c r="A48" s="13" t="s">
        <v>69</v>
      </c>
      <c r="B48" s="5" t="s">
        <v>861</v>
      </c>
      <c r="C48" s="5" t="s">
        <v>27</v>
      </c>
      <c r="D48" s="8" t="s">
        <v>860</v>
      </c>
      <c r="E48" s="4" t="s">
        <v>29</v>
      </c>
      <c r="F48" s="4">
        <v>35</v>
      </c>
      <c r="G48" s="6">
        <v>2056.61</v>
      </c>
      <c r="H48" s="7" t="s">
        <v>7</v>
      </c>
      <c r="I48" s="7">
        <v>1</v>
      </c>
      <c r="J48" s="6">
        <f t="shared" si="2"/>
        <v>2056.61</v>
      </c>
      <c r="K48" s="6">
        <v>0</v>
      </c>
      <c r="L48" s="6">
        <f t="shared" si="3"/>
        <v>2056.61</v>
      </c>
      <c r="M48" s="5" t="s">
        <v>7</v>
      </c>
      <c r="N48" s="4" t="s">
        <v>7</v>
      </c>
    </row>
    <row r="49" spans="1:14" ht="15" x14ac:dyDescent="0.2">
      <c r="A49" s="13" t="s">
        <v>70</v>
      </c>
      <c r="B49" s="5" t="s">
        <v>855</v>
      </c>
      <c r="C49" s="5" t="s">
        <v>27</v>
      </c>
      <c r="D49" s="8" t="s">
        <v>854</v>
      </c>
      <c r="E49" s="4" t="s">
        <v>29</v>
      </c>
      <c r="F49" s="4">
        <v>196</v>
      </c>
      <c r="G49" s="6">
        <v>48390.75</v>
      </c>
      <c r="H49" s="7" t="s">
        <v>7</v>
      </c>
      <c r="I49" s="7">
        <v>3</v>
      </c>
      <c r="J49" s="6">
        <f t="shared" si="2"/>
        <v>48390.75</v>
      </c>
      <c r="K49" s="6">
        <v>0</v>
      </c>
      <c r="L49" s="6">
        <f t="shared" si="3"/>
        <v>145172.25</v>
      </c>
      <c r="M49" s="5" t="s">
        <v>7</v>
      </c>
      <c r="N49" s="4" t="s">
        <v>7</v>
      </c>
    </row>
    <row r="50" spans="1:14" ht="15" x14ac:dyDescent="0.2">
      <c r="A50" s="13" t="s">
        <v>71</v>
      </c>
      <c r="B50" s="5" t="s">
        <v>859</v>
      </c>
      <c r="C50" s="5" t="s">
        <v>27</v>
      </c>
      <c r="D50" s="8" t="s">
        <v>858</v>
      </c>
      <c r="E50" s="4" t="s">
        <v>29</v>
      </c>
      <c r="F50" s="4">
        <v>196</v>
      </c>
      <c r="G50" s="6">
        <v>6774.71</v>
      </c>
      <c r="H50" s="7" t="s">
        <v>7</v>
      </c>
      <c r="I50" s="7">
        <v>3</v>
      </c>
      <c r="J50" s="6">
        <f t="shared" si="2"/>
        <v>6774.71</v>
      </c>
      <c r="K50" s="6">
        <v>0</v>
      </c>
      <c r="L50" s="6">
        <f t="shared" si="3"/>
        <v>20324.13</v>
      </c>
      <c r="M50" s="5" t="s">
        <v>7</v>
      </c>
      <c r="N50" s="4" t="s">
        <v>7</v>
      </c>
    </row>
    <row r="51" spans="1:14" ht="15" x14ac:dyDescent="0.2">
      <c r="A51" s="13" t="s">
        <v>72</v>
      </c>
      <c r="B51" s="5" t="s">
        <v>857</v>
      </c>
      <c r="C51" s="5" t="s">
        <v>27</v>
      </c>
      <c r="D51" s="8" t="s">
        <v>856</v>
      </c>
      <c r="E51" s="4" t="s">
        <v>29</v>
      </c>
      <c r="F51" s="4">
        <v>35</v>
      </c>
      <c r="G51" s="6">
        <v>0</v>
      </c>
      <c r="H51" s="7" t="s">
        <v>7</v>
      </c>
      <c r="I51" s="7">
        <v>6</v>
      </c>
      <c r="J51" s="6">
        <f t="shared" si="2"/>
        <v>0</v>
      </c>
      <c r="K51" s="6">
        <v>0</v>
      </c>
      <c r="L51" s="6">
        <f t="shared" si="3"/>
        <v>0</v>
      </c>
      <c r="M51" s="5" t="s">
        <v>7</v>
      </c>
      <c r="N51" s="4" t="s">
        <v>7</v>
      </c>
    </row>
    <row r="52" spans="1:14" ht="26" x14ac:dyDescent="0.2">
      <c r="A52" s="13" t="s">
        <v>73</v>
      </c>
      <c r="B52" s="5" t="s">
        <v>822</v>
      </c>
      <c r="C52" s="5" t="s">
        <v>27</v>
      </c>
      <c r="D52" s="8" t="s">
        <v>821</v>
      </c>
      <c r="E52" s="4" t="s">
        <v>29</v>
      </c>
      <c r="F52" s="4">
        <v>35</v>
      </c>
      <c r="G52" s="6">
        <v>0</v>
      </c>
      <c r="H52" s="7" t="s">
        <v>7</v>
      </c>
      <c r="I52" s="7">
        <v>1</v>
      </c>
      <c r="J52" s="6">
        <f t="shared" si="2"/>
        <v>0</v>
      </c>
      <c r="K52" s="6">
        <v>0</v>
      </c>
      <c r="L52" s="6">
        <f t="shared" si="3"/>
        <v>0</v>
      </c>
      <c r="M52" s="5" t="s">
        <v>7</v>
      </c>
      <c r="N52" s="4" t="s">
        <v>7</v>
      </c>
    </row>
    <row r="53" spans="1:14" ht="15" x14ac:dyDescent="0.2">
      <c r="A53" s="13" t="s">
        <v>76</v>
      </c>
      <c r="B53" s="5" t="s">
        <v>855</v>
      </c>
      <c r="C53" s="5" t="s">
        <v>27</v>
      </c>
      <c r="D53" s="8" t="s">
        <v>854</v>
      </c>
      <c r="E53" s="4" t="s">
        <v>29</v>
      </c>
      <c r="F53" s="4">
        <v>196</v>
      </c>
      <c r="G53" s="6">
        <v>0</v>
      </c>
      <c r="H53" s="7" t="s">
        <v>7</v>
      </c>
      <c r="I53" s="7">
        <v>2</v>
      </c>
      <c r="J53" s="6">
        <f t="shared" si="2"/>
        <v>0</v>
      </c>
      <c r="K53" s="6">
        <v>0</v>
      </c>
      <c r="L53" s="6">
        <f t="shared" si="3"/>
        <v>0</v>
      </c>
      <c r="M53" s="5" t="s">
        <v>7</v>
      </c>
      <c r="N53" s="4" t="s">
        <v>7</v>
      </c>
    </row>
    <row r="54" spans="1:14" ht="15" x14ac:dyDescent="0.2">
      <c r="A54" s="13" t="s">
        <v>79</v>
      </c>
      <c r="B54" s="5" t="s">
        <v>853</v>
      </c>
      <c r="C54" s="5" t="s">
        <v>27</v>
      </c>
      <c r="D54" s="8" t="s">
        <v>852</v>
      </c>
      <c r="E54" s="4" t="s">
        <v>29</v>
      </c>
      <c r="F54" s="4">
        <v>35</v>
      </c>
      <c r="G54" s="6">
        <v>0</v>
      </c>
      <c r="H54" s="7" t="s">
        <v>7</v>
      </c>
      <c r="I54" s="7">
        <v>1</v>
      </c>
      <c r="J54" s="6">
        <f t="shared" si="2"/>
        <v>0</v>
      </c>
      <c r="K54" s="6">
        <v>0</v>
      </c>
      <c r="L54" s="6">
        <f t="shared" si="3"/>
        <v>0</v>
      </c>
      <c r="M54" s="5" t="s">
        <v>7</v>
      </c>
      <c r="N54" s="4" t="s">
        <v>7</v>
      </c>
    </row>
    <row r="55" spans="1:14" ht="15" x14ac:dyDescent="0.2">
      <c r="A55" s="13" t="s">
        <v>80</v>
      </c>
      <c r="B55" s="5" t="s">
        <v>851</v>
      </c>
      <c r="C55" s="5" t="s">
        <v>27</v>
      </c>
      <c r="D55" s="8" t="s">
        <v>850</v>
      </c>
      <c r="E55" s="4" t="s">
        <v>29</v>
      </c>
      <c r="F55" s="4">
        <v>35</v>
      </c>
      <c r="G55" s="6">
        <v>0</v>
      </c>
      <c r="H55" s="7" t="s">
        <v>7</v>
      </c>
      <c r="I55" s="7">
        <v>1</v>
      </c>
      <c r="J55" s="6">
        <f t="shared" si="2"/>
        <v>0</v>
      </c>
      <c r="K55" s="6">
        <v>0</v>
      </c>
      <c r="L55" s="6">
        <f t="shared" si="3"/>
        <v>0</v>
      </c>
      <c r="M55" s="5" t="s">
        <v>7</v>
      </c>
      <c r="N55" s="4" t="s">
        <v>7</v>
      </c>
    </row>
    <row r="56" spans="1:14" ht="15" x14ac:dyDescent="0.2">
      <c r="A56" s="13" t="s">
        <v>83</v>
      </c>
      <c r="B56" s="5" t="s">
        <v>849</v>
      </c>
      <c r="C56" s="5" t="s">
        <v>27</v>
      </c>
      <c r="D56" s="8" t="s">
        <v>848</v>
      </c>
      <c r="E56" s="4" t="s">
        <v>29</v>
      </c>
      <c r="F56" s="4">
        <v>35</v>
      </c>
      <c r="G56" s="6">
        <v>0</v>
      </c>
      <c r="H56" s="7" t="s">
        <v>7</v>
      </c>
      <c r="I56" s="7">
        <v>1</v>
      </c>
      <c r="J56" s="6">
        <f t="shared" si="2"/>
        <v>0</v>
      </c>
      <c r="K56" s="6">
        <v>0</v>
      </c>
      <c r="L56" s="6">
        <f t="shared" si="3"/>
        <v>0</v>
      </c>
      <c r="M56" s="5" t="s">
        <v>7</v>
      </c>
      <c r="N56" s="4" t="s">
        <v>7</v>
      </c>
    </row>
    <row r="57" spans="1:14" ht="26" x14ac:dyDescent="0.2">
      <c r="A57" s="13" t="s">
        <v>84</v>
      </c>
      <c r="B57" s="5" t="s">
        <v>847</v>
      </c>
      <c r="C57" s="5" t="s">
        <v>39</v>
      </c>
      <c r="D57" s="8" t="s">
        <v>846</v>
      </c>
      <c r="E57" s="4" t="s">
        <v>29</v>
      </c>
      <c r="F57" s="4">
        <v>35</v>
      </c>
      <c r="G57" s="6">
        <v>0</v>
      </c>
      <c r="H57" s="7" t="s">
        <v>7</v>
      </c>
      <c r="I57" s="7">
        <v>1</v>
      </c>
      <c r="J57" s="6">
        <f t="shared" si="2"/>
        <v>0</v>
      </c>
      <c r="K57" s="6">
        <v>0</v>
      </c>
      <c r="L57" s="6">
        <f t="shared" si="3"/>
        <v>0</v>
      </c>
      <c r="M57" s="5" t="s">
        <v>7</v>
      </c>
      <c r="N57" s="4" t="s">
        <v>7</v>
      </c>
    </row>
    <row r="58" spans="1:14" ht="26" x14ac:dyDescent="0.2">
      <c r="A58" s="13" t="s">
        <v>331</v>
      </c>
      <c r="B58" s="5" t="s">
        <v>845</v>
      </c>
      <c r="C58" s="5" t="s">
        <v>27</v>
      </c>
      <c r="D58" s="8" t="s">
        <v>844</v>
      </c>
      <c r="E58" s="4" t="s">
        <v>29</v>
      </c>
      <c r="F58" s="4">
        <v>196</v>
      </c>
      <c r="G58" s="6">
        <v>0</v>
      </c>
      <c r="H58" s="7" t="s">
        <v>7</v>
      </c>
      <c r="I58" s="7">
        <v>2</v>
      </c>
      <c r="J58" s="6">
        <f t="shared" si="2"/>
        <v>0</v>
      </c>
      <c r="K58" s="6">
        <v>0</v>
      </c>
      <c r="L58" s="6">
        <f t="shared" si="3"/>
        <v>0</v>
      </c>
      <c r="M58" s="5" t="s">
        <v>7</v>
      </c>
      <c r="N58" s="4" t="s">
        <v>7</v>
      </c>
    </row>
    <row r="59" spans="1:14" ht="26" x14ac:dyDescent="0.2">
      <c r="A59" s="13" t="s">
        <v>330</v>
      </c>
      <c r="B59" s="5" t="s">
        <v>842</v>
      </c>
      <c r="C59" s="5" t="s">
        <v>27</v>
      </c>
      <c r="D59" s="8" t="s">
        <v>841</v>
      </c>
      <c r="E59" s="4" t="s">
        <v>29</v>
      </c>
      <c r="F59" s="4">
        <v>35</v>
      </c>
      <c r="G59" s="6">
        <v>186304.39</v>
      </c>
      <c r="H59" s="7" t="s">
        <v>7</v>
      </c>
      <c r="I59" s="7">
        <v>1</v>
      </c>
      <c r="J59" s="6">
        <f t="shared" si="2"/>
        <v>186304.39</v>
      </c>
      <c r="K59" s="6">
        <v>0</v>
      </c>
      <c r="L59" s="6">
        <f t="shared" si="3"/>
        <v>186304.39</v>
      </c>
      <c r="M59" s="5" t="s">
        <v>7</v>
      </c>
      <c r="N59" s="4" t="s">
        <v>7</v>
      </c>
    </row>
    <row r="60" spans="1:14" ht="26" x14ac:dyDescent="0.2">
      <c r="A60" s="13" t="s">
        <v>329</v>
      </c>
      <c r="B60" s="5" t="s">
        <v>839</v>
      </c>
      <c r="C60" s="5" t="s">
        <v>39</v>
      </c>
      <c r="D60" s="8" t="s">
        <v>838</v>
      </c>
      <c r="E60" s="4" t="s">
        <v>29</v>
      </c>
      <c r="F60" s="4">
        <v>35</v>
      </c>
      <c r="G60" s="6">
        <v>0</v>
      </c>
      <c r="H60" s="7" t="s">
        <v>7</v>
      </c>
      <c r="I60" s="7">
        <v>3</v>
      </c>
      <c r="J60" s="6">
        <f t="shared" si="2"/>
        <v>0</v>
      </c>
      <c r="K60" s="6">
        <v>0</v>
      </c>
      <c r="L60" s="6">
        <f t="shared" si="3"/>
        <v>0</v>
      </c>
      <c r="M60" s="5" t="s">
        <v>7</v>
      </c>
      <c r="N60" s="4" t="s">
        <v>7</v>
      </c>
    </row>
    <row r="61" spans="1:14" ht="26" x14ac:dyDescent="0.2">
      <c r="A61" s="13" t="s">
        <v>328</v>
      </c>
      <c r="B61" s="5" t="s">
        <v>836</v>
      </c>
      <c r="C61" s="5" t="s">
        <v>39</v>
      </c>
      <c r="D61" s="8" t="s">
        <v>835</v>
      </c>
      <c r="E61" s="4" t="s">
        <v>29</v>
      </c>
      <c r="F61" s="4">
        <v>3</v>
      </c>
      <c r="G61" s="6">
        <v>53229.83</v>
      </c>
      <c r="H61" s="7" t="s">
        <v>7</v>
      </c>
      <c r="I61" s="7">
        <v>1</v>
      </c>
      <c r="J61" s="6">
        <f t="shared" si="2"/>
        <v>53229.83</v>
      </c>
      <c r="K61" s="6">
        <v>0</v>
      </c>
      <c r="L61" s="6">
        <f t="shared" si="3"/>
        <v>53229.83</v>
      </c>
      <c r="M61" s="5" t="s">
        <v>7</v>
      </c>
      <c r="N61" s="4" t="s">
        <v>7</v>
      </c>
    </row>
    <row r="62" spans="1:14" ht="26" x14ac:dyDescent="0.2">
      <c r="A62" s="13" t="s">
        <v>843</v>
      </c>
      <c r="B62" s="5" t="s">
        <v>842</v>
      </c>
      <c r="C62" s="5" t="s">
        <v>27</v>
      </c>
      <c r="D62" s="8" t="s">
        <v>841</v>
      </c>
      <c r="E62" s="4" t="s">
        <v>29</v>
      </c>
      <c r="F62" s="4">
        <v>35</v>
      </c>
      <c r="G62" s="6">
        <v>186304.39</v>
      </c>
      <c r="H62" s="7" t="s">
        <v>7</v>
      </c>
      <c r="I62" s="7">
        <v>1</v>
      </c>
      <c r="J62" s="6">
        <f t="shared" si="2"/>
        <v>186304.39</v>
      </c>
      <c r="K62" s="6">
        <v>0</v>
      </c>
      <c r="L62" s="6">
        <f t="shared" si="3"/>
        <v>186304.39</v>
      </c>
      <c r="M62" s="5" t="s">
        <v>7</v>
      </c>
      <c r="N62" s="4" t="s">
        <v>7</v>
      </c>
    </row>
    <row r="63" spans="1:14" ht="26" x14ac:dyDescent="0.2">
      <c r="A63" s="13" t="s">
        <v>840</v>
      </c>
      <c r="B63" s="5" t="s">
        <v>839</v>
      </c>
      <c r="C63" s="5" t="s">
        <v>39</v>
      </c>
      <c r="D63" s="8" t="s">
        <v>838</v>
      </c>
      <c r="E63" s="4" t="s">
        <v>29</v>
      </c>
      <c r="F63" s="4">
        <v>35</v>
      </c>
      <c r="G63" s="6">
        <v>0</v>
      </c>
      <c r="H63" s="7" t="s">
        <v>7</v>
      </c>
      <c r="I63" s="7">
        <v>3</v>
      </c>
      <c r="J63" s="6">
        <f t="shared" si="2"/>
        <v>0</v>
      </c>
      <c r="K63" s="6">
        <v>0</v>
      </c>
      <c r="L63" s="6">
        <f t="shared" si="3"/>
        <v>0</v>
      </c>
      <c r="M63" s="5" t="s">
        <v>7</v>
      </c>
      <c r="N63" s="4" t="s">
        <v>7</v>
      </c>
    </row>
    <row r="64" spans="1:14" ht="26" x14ac:dyDescent="0.2">
      <c r="A64" s="13" t="s">
        <v>837</v>
      </c>
      <c r="B64" s="5" t="s">
        <v>836</v>
      </c>
      <c r="C64" s="5" t="s">
        <v>39</v>
      </c>
      <c r="D64" s="8" t="s">
        <v>835</v>
      </c>
      <c r="E64" s="4" t="s">
        <v>29</v>
      </c>
      <c r="F64" s="4">
        <v>3</v>
      </c>
      <c r="G64" s="6">
        <v>53229.83</v>
      </c>
      <c r="H64" s="7" t="s">
        <v>7</v>
      </c>
      <c r="I64" s="7">
        <v>1</v>
      </c>
      <c r="J64" s="6">
        <f t="shared" si="2"/>
        <v>53229.83</v>
      </c>
      <c r="K64" s="6">
        <v>0</v>
      </c>
      <c r="L64" s="6">
        <f t="shared" si="3"/>
        <v>53229.83</v>
      </c>
      <c r="M64" s="5" t="s">
        <v>7</v>
      </c>
      <c r="N64" s="4" t="s">
        <v>7</v>
      </c>
    </row>
    <row r="65" spans="1:14" ht="15" x14ac:dyDescent="0.2">
      <c r="A65" s="13" t="s">
        <v>834</v>
      </c>
      <c r="B65" s="5" t="s">
        <v>816</v>
      </c>
      <c r="C65" s="5" t="s">
        <v>27</v>
      </c>
      <c r="D65" s="8" t="s">
        <v>815</v>
      </c>
      <c r="E65" s="4" t="s">
        <v>29</v>
      </c>
      <c r="F65" s="4">
        <v>35</v>
      </c>
      <c r="G65" s="6">
        <v>18056.25</v>
      </c>
      <c r="H65" s="7" t="s">
        <v>7</v>
      </c>
      <c r="I65" s="7">
        <v>1</v>
      </c>
      <c r="J65" s="6">
        <f t="shared" si="2"/>
        <v>18056.25</v>
      </c>
      <c r="K65" s="6">
        <v>0</v>
      </c>
      <c r="L65" s="6">
        <f t="shared" si="3"/>
        <v>18056.25</v>
      </c>
      <c r="M65" s="5" t="s">
        <v>7</v>
      </c>
      <c r="N65" s="4" t="s">
        <v>7</v>
      </c>
    </row>
    <row r="66" spans="1:14" ht="26" x14ac:dyDescent="0.2">
      <c r="A66" s="13" t="s">
        <v>833</v>
      </c>
      <c r="B66" s="5" t="s">
        <v>832</v>
      </c>
      <c r="C66" s="5" t="s">
        <v>27</v>
      </c>
      <c r="D66" s="8" t="s">
        <v>831</v>
      </c>
      <c r="E66" s="4" t="s">
        <v>29</v>
      </c>
      <c r="F66" s="4">
        <v>196</v>
      </c>
      <c r="G66" s="6">
        <v>272197.96999999997</v>
      </c>
      <c r="H66" s="7" t="s">
        <v>7</v>
      </c>
      <c r="I66" s="7">
        <v>1</v>
      </c>
      <c r="J66" s="6">
        <f t="shared" si="2"/>
        <v>272197.96999999997</v>
      </c>
      <c r="K66" s="6">
        <v>0</v>
      </c>
      <c r="L66" s="6">
        <f t="shared" si="3"/>
        <v>272197.96999999997</v>
      </c>
      <c r="M66" s="5" t="s">
        <v>7</v>
      </c>
      <c r="N66" s="4" t="s">
        <v>7</v>
      </c>
    </row>
    <row r="67" spans="1:14" ht="26" x14ac:dyDescent="0.2">
      <c r="A67" s="13" t="s">
        <v>830</v>
      </c>
      <c r="B67" s="5" t="s">
        <v>829</v>
      </c>
      <c r="C67" s="5" t="s">
        <v>39</v>
      </c>
      <c r="D67" s="8" t="s">
        <v>828</v>
      </c>
      <c r="E67" s="4" t="s">
        <v>29</v>
      </c>
      <c r="F67" s="4">
        <v>35</v>
      </c>
      <c r="G67" s="6">
        <v>96781.5</v>
      </c>
      <c r="H67" s="7" t="s">
        <v>7</v>
      </c>
      <c r="I67" s="7">
        <v>1</v>
      </c>
      <c r="J67" s="6">
        <f t="shared" si="2"/>
        <v>96781.5</v>
      </c>
      <c r="K67" s="6">
        <v>0</v>
      </c>
      <c r="L67" s="6">
        <f t="shared" si="3"/>
        <v>96781.5</v>
      </c>
      <c r="M67" s="5" t="s">
        <v>7</v>
      </c>
      <c r="N67" s="4" t="s">
        <v>7</v>
      </c>
    </row>
    <row r="68" spans="1:14" ht="15" x14ac:dyDescent="0.2">
      <c r="A68" s="12" t="s">
        <v>7</v>
      </c>
      <c r="B68" s="32" t="s">
        <v>60</v>
      </c>
      <c r="C68" s="32" t="s">
        <v>7</v>
      </c>
      <c r="D68" s="32" t="s">
        <v>7</v>
      </c>
      <c r="E68" s="32" t="s">
        <v>7</v>
      </c>
      <c r="F68" s="32" t="s">
        <v>7</v>
      </c>
      <c r="G68" s="32" t="s">
        <v>7</v>
      </c>
      <c r="H68" s="32" t="s">
        <v>7</v>
      </c>
      <c r="I68" s="32" t="s">
        <v>7</v>
      </c>
      <c r="J68" s="32" t="s">
        <v>7</v>
      </c>
      <c r="K68" s="32" t="s">
        <v>7</v>
      </c>
      <c r="L68" s="32" t="s">
        <v>7</v>
      </c>
      <c r="M68" s="32" t="s">
        <v>7</v>
      </c>
      <c r="N68" s="11" t="e">
        <f>(L44+L46+#REF!+L47+L48+L49+#REF!+L50+L51+L52+L53+#REF!+L54+L55+L56+L57+L58+#REF!+L59+#REF!+L60+#REF!+L61+#REF!+L62+#REF!+L63+#REF!+L64+#REF!+L65+#REF!+L66+#REF!+L67+#REF!)</f>
        <v>#VALUE!</v>
      </c>
    </row>
    <row r="69" spans="1:14" ht="15" x14ac:dyDescent="0.2">
      <c r="A69" s="12" t="s">
        <v>7</v>
      </c>
      <c r="B69" s="32" t="s">
        <v>61</v>
      </c>
      <c r="C69" s="32" t="s">
        <v>7</v>
      </c>
      <c r="D69" s="32" t="s">
        <v>7</v>
      </c>
      <c r="E69" s="32" t="s">
        <v>7</v>
      </c>
      <c r="F69" s="32" t="s">
        <v>7</v>
      </c>
      <c r="G69" s="32" t="s">
        <v>7</v>
      </c>
      <c r="H69" s="32" t="s">
        <v>7</v>
      </c>
      <c r="I69" s="32" t="s">
        <v>7</v>
      </c>
      <c r="J69" s="32" t="s">
        <v>7</v>
      </c>
      <c r="K69" s="32" t="s">
        <v>7</v>
      </c>
      <c r="L69" s="32" t="s">
        <v>7</v>
      </c>
      <c r="M69" s="32" t="s">
        <v>7</v>
      </c>
      <c r="N69" s="11">
        <v>0</v>
      </c>
    </row>
    <row r="70" spans="1:14" ht="15" x14ac:dyDescent="0.2">
      <c r="A70" s="12" t="s">
        <v>7</v>
      </c>
      <c r="B70" s="32" t="s">
        <v>62</v>
      </c>
      <c r="C70" s="32" t="s">
        <v>7</v>
      </c>
      <c r="D70" s="32" t="s">
        <v>7</v>
      </c>
      <c r="E70" s="32" t="s">
        <v>7</v>
      </c>
      <c r="F70" s="32" t="s">
        <v>7</v>
      </c>
      <c r="G70" s="32" t="s">
        <v>7</v>
      </c>
      <c r="H70" s="32" t="s">
        <v>7</v>
      </c>
      <c r="I70" s="32" t="s">
        <v>7</v>
      </c>
      <c r="J70" s="32" t="s">
        <v>7</v>
      </c>
      <c r="K70" s="32" t="s">
        <v>7</v>
      </c>
      <c r="L70" s="32" t="s">
        <v>7</v>
      </c>
      <c r="M70" s="32" t="s">
        <v>7</v>
      </c>
      <c r="N70" s="11">
        <v>0</v>
      </c>
    </row>
    <row r="71" spans="1:14" ht="15" x14ac:dyDescent="0.2">
      <c r="A71" s="12" t="s">
        <v>7</v>
      </c>
      <c r="B71" s="32" t="s">
        <v>63</v>
      </c>
      <c r="C71" s="32" t="s">
        <v>7</v>
      </c>
      <c r="D71" s="32" t="s">
        <v>7</v>
      </c>
      <c r="E71" s="32" t="s">
        <v>7</v>
      </c>
      <c r="F71" s="32" t="s">
        <v>7</v>
      </c>
      <c r="G71" s="32" t="s">
        <v>7</v>
      </c>
      <c r="H71" s="32" t="s">
        <v>7</v>
      </c>
      <c r="I71" s="32" t="s">
        <v>7</v>
      </c>
      <c r="J71" s="32" t="s">
        <v>7</v>
      </c>
      <c r="K71" s="32" t="s">
        <v>7</v>
      </c>
      <c r="L71" s="32" t="s">
        <v>7</v>
      </c>
      <c r="M71" s="32" t="s">
        <v>7</v>
      </c>
      <c r="N71" s="11">
        <v>0</v>
      </c>
    </row>
    <row r="72" spans="1:14" ht="16" x14ac:dyDescent="0.2">
      <c r="A72" s="15" t="s">
        <v>709</v>
      </c>
      <c r="B72" s="29" t="s">
        <v>827</v>
      </c>
      <c r="C72" s="30" t="s">
        <v>7</v>
      </c>
      <c r="D72" s="30" t="s">
        <v>7</v>
      </c>
      <c r="E72" s="30" t="s">
        <v>7</v>
      </c>
      <c r="F72" s="30" t="s">
        <v>7</v>
      </c>
      <c r="G72" s="30" t="s">
        <v>7</v>
      </c>
      <c r="H72" s="30" t="s">
        <v>7</v>
      </c>
      <c r="I72" s="30" t="s">
        <v>7</v>
      </c>
      <c r="J72" s="30" t="s">
        <v>7</v>
      </c>
      <c r="K72" s="30" t="s">
        <v>7</v>
      </c>
      <c r="L72" s="30" t="s">
        <v>7</v>
      </c>
      <c r="M72" s="30" t="s">
        <v>7</v>
      </c>
      <c r="N72" s="14" t="s">
        <v>7</v>
      </c>
    </row>
    <row r="73" spans="1:14" ht="15" x14ac:dyDescent="0.2">
      <c r="A73" s="10" t="s">
        <v>86</v>
      </c>
      <c r="B73" s="9" t="s">
        <v>826</v>
      </c>
      <c r="C73" s="8" t="s">
        <v>27</v>
      </c>
      <c r="D73" s="8" t="s">
        <v>825</v>
      </c>
      <c r="E73" s="4" t="s">
        <v>29</v>
      </c>
      <c r="F73" s="4">
        <v>203</v>
      </c>
      <c r="G73" s="6">
        <v>335076.15999999997</v>
      </c>
      <c r="H73" s="7" t="s">
        <v>7</v>
      </c>
      <c r="I73" s="7">
        <v>1</v>
      </c>
      <c r="J73" s="6">
        <f t="shared" ref="J73:J81" si="4">ROUND(G73-((G73*K73)/100),2)</f>
        <v>335076.15999999997</v>
      </c>
      <c r="K73" s="6">
        <v>0</v>
      </c>
      <c r="L73" s="6">
        <f t="shared" ref="L73:L81" si="5">ROUND((I73 * J73),2)</f>
        <v>335076.15999999997</v>
      </c>
      <c r="M73" s="5" t="s">
        <v>7</v>
      </c>
      <c r="N73" s="4" t="s">
        <v>7</v>
      </c>
    </row>
    <row r="74" spans="1:14" ht="26" x14ac:dyDescent="0.2">
      <c r="A74" s="13" t="s">
        <v>89</v>
      </c>
      <c r="B74" s="5" t="s">
        <v>824</v>
      </c>
      <c r="C74" s="5" t="s">
        <v>39</v>
      </c>
      <c r="D74" s="8" t="s">
        <v>823</v>
      </c>
      <c r="E74" s="4" t="s">
        <v>29</v>
      </c>
      <c r="F74" s="4">
        <v>35</v>
      </c>
      <c r="G74" s="6">
        <v>139123.41</v>
      </c>
      <c r="H74" s="7" t="s">
        <v>7</v>
      </c>
      <c r="I74" s="7">
        <v>1</v>
      </c>
      <c r="J74" s="6">
        <f t="shared" si="4"/>
        <v>139123.41</v>
      </c>
      <c r="K74" s="6">
        <v>0</v>
      </c>
      <c r="L74" s="6">
        <f t="shared" si="5"/>
        <v>139123.41</v>
      </c>
      <c r="M74" s="5" t="s">
        <v>7</v>
      </c>
      <c r="N74" s="4" t="s">
        <v>7</v>
      </c>
    </row>
    <row r="75" spans="1:14" ht="26" x14ac:dyDescent="0.2">
      <c r="A75" s="13" t="s">
        <v>90</v>
      </c>
      <c r="B75" s="5" t="s">
        <v>822</v>
      </c>
      <c r="C75" s="5" t="s">
        <v>27</v>
      </c>
      <c r="D75" s="8" t="s">
        <v>821</v>
      </c>
      <c r="E75" s="4" t="s">
        <v>29</v>
      </c>
      <c r="F75" s="4">
        <v>35</v>
      </c>
      <c r="G75" s="6">
        <v>0</v>
      </c>
      <c r="H75" s="7" t="s">
        <v>7</v>
      </c>
      <c r="I75" s="7">
        <v>1</v>
      </c>
      <c r="J75" s="6">
        <f t="shared" si="4"/>
        <v>0</v>
      </c>
      <c r="K75" s="6">
        <v>0</v>
      </c>
      <c r="L75" s="6">
        <f t="shared" si="5"/>
        <v>0</v>
      </c>
      <c r="M75" s="5" t="s">
        <v>7</v>
      </c>
      <c r="N75" s="4" t="s">
        <v>7</v>
      </c>
    </row>
    <row r="76" spans="1:14" ht="26" x14ac:dyDescent="0.2">
      <c r="A76" s="13" t="s">
        <v>93</v>
      </c>
      <c r="B76" s="5" t="s">
        <v>820</v>
      </c>
      <c r="C76" s="5" t="s">
        <v>27</v>
      </c>
      <c r="D76" s="8" t="s">
        <v>819</v>
      </c>
      <c r="E76" s="4" t="s">
        <v>29</v>
      </c>
      <c r="F76" s="4">
        <v>35</v>
      </c>
      <c r="G76" s="6">
        <v>0</v>
      </c>
      <c r="H76" s="7" t="s">
        <v>7</v>
      </c>
      <c r="I76" s="7">
        <v>1</v>
      </c>
      <c r="J76" s="6">
        <f t="shared" si="4"/>
        <v>0</v>
      </c>
      <c r="K76" s="6">
        <v>0</v>
      </c>
      <c r="L76" s="6">
        <f t="shared" si="5"/>
        <v>0</v>
      </c>
      <c r="M76" s="5" t="s">
        <v>7</v>
      </c>
      <c r="N76" s="4" t="s">
        <v>7</v>
      </c>
    </row>
    <row r="77" spans="1:14" ht="15" x14ac:dyDescent="0.2">
      <c r="A77" s="13" t="s">
        <v>96</v>
      </c>
      <c r="B77" s="5" t="s">
        <v>818</v>
      </c>
      <c r="C77" s="5" t="s">
        <v>27</v>
      </c>
      <c r="D77" s="8" t="s">
        <v>817</v>
      </c>
      <c r="E77" s="4" t="s">
        <v>29</v>
      </c>
      <c r="F77" s="4">
        <v>196</v>
      </c>
      <c r="G77" s="6">
        <v>42341.91</v>
      </c>
      <c r="H77" s="7" t="s">
        <v>7</v>
      </c>
      <c r="I77" s="7">
        <v>2</v>
      </c>
      <c r="J77" s="6">
        <f t="shared" si="4"/>
        <v>42341.91</v>
      </c>
      <c r="K77" s="6">
        <v>0</v>
      </c>
      <c r="L77" s="6">
        <f t="shared" si="5"/>
        <v>84683.82</v>
      </c>
      <c r="M77" s="5" t="s">
        <v>7</v>
      </c>
      <c r="N77" s="4" t="s">
        <v>7</v>
      </c>
    </row>
    <row r="78" spans="1:14" ht="15" x14ac:dyDescent="0.2">
      <c r="A78" s="13" t="s">
        <v>99</v>
      </c>
      <c r="B78" s="5" t="s">
        <v>816</v>
      </c>
      <c r="C78" s="5" t="s">
        <v>27</v>
      </c>
      <c r="D78" s="8" t="s">
        <v>815</v>
      </c>
      <c r="E78" s="4" t="s">
        <v>29</v>
      </c>
      <c r="F78" s="4">
        <v>35</v>
      </c>
      <c r="G78" s="6">
        <v>18056.25</v>
      </c>
      <c r="H78" s="7" t="s">
        <v>7</v>
      </c>
      <c r="I78" s="7">
        <v>1</v>
      </c>
      <c r="J78" s="6">
        <f t="shared" si="4"/>
        <v>18056.25</v>
      </c>
      <c r="K78" s="6">
        <v>0</v>
      </c>
      <c r="L78" s="6">
        <f t="shared" si="5"/>
        <v>18056.25</v>
      </c>
      <c r="M78" s="5" t="s">
        <v>7</v>
      </c>
      <c r="N78" s="4" t="s">
        <v>7</v>
      </c>
    </row>
    <row r="79" spans="1:14" ht="15" x14ac:dyDescent="0.2">
      <c r="A79" s="13" t="s">
        <v>102</v>
      </c>
      <c r="B79" s="5" t="s">
        <v>814</v>
      </c>
      <c r="C79" s="5" t="s">
        <v>27</v>
      </c>
      <c r="D79" s="8" t="s">
        <v>813</v>
      </c>
      <c r="E79" s="4" t="s">
        <v>29</v>
      </c>
      <c r="F79" s="4">
        <v>196</v>
      </c>
      <c r="G79" s="6">
        <v>2419.54</v>
      </c>
      <c r="H79" s="7" t="s">
        <v>7</v>
      </c>
      <c r="I79" s="7">
        <v>2</v>
      </c>
      <c r="J79" s="6">
        <f t="shared" si="4"/>
        <v>2419.54</v>
      </c>
      <c r="K79" s="6">
        <v>0</v>
      </c>
      <c r="L79" s="6">
        <f t="shared" si="5"/>
        <v>4839.08</v>
      </c>
      <c r="M79" s="5" t="s">
        <v>7</v>
      </c>
      <c r="N79" s="4" t="s">
        <v>7</v>
      </c>
    </row>
    <row r="80" spans="1:14" ht="15" x14ac:dyDescent="0.2">
      <c r="A80" s="13" t="s">
        <v>105</v>
      </c>
      <c r="B80" s="5" t="s">
        <v>77</v>
      </c>
      <c r="C80" s="5" t="s">
        <v>27</v>
      </c>
      <c r="D80" s="8" t="s">
        <v>78</v>
      </c>
      <c r="E80" s="4" t="s">
        <v>29</v>
      </c>
      <c r="F80" s="4">
        <v>14</v>
      </c>
      <c r="G80" s="6">
        <v>0</v>
      </c>
      <c r="H80" s="7" t="s">
        <v>7</v>
      </c>
      <c r="I80" s="7">
        <v>2</v>
      </c>
      <c r="J80" s="6">
        <f t="shared" si="4"/>
        <v>0</v>
      </c>
      <c r="K80" s="6">
        <v>0</v>
      </c>
      <c r="L80" s="6">
        <f t="shared" si="5"/>
        <v>0</v>
      </c>
      <c r="M80" s="5" t="s">
        <v>7</v>
      </c>
      <c r="N80" s="4" t="s">
        <v>7</v>
      </c>
    </row>
    <row r="81" spans="1:14" ht="15" x14ac:dyDescent="0.2">
      <c r="A81" s="13" t="s">
        <v>108</v>
      </c>
      <c r="B81" s="5" t="s">
        <v>812</v>
      </c>
      <c r="C81" s="5" t="s">
        <v>27</v>
      </c>
      <c r="D81" s="8" t="s">
        <v>811</v>
      </c>
      <c r="E81" s="4" t="s">
        <v>29</v>
      </c>
      <c r="F81" s="4">
        <v>196</v>
      </c>
      <c r="G81" s="6">
        <v>1209.77</v>
      </c>
      <c r="H81" s="7" t="s">
        <v>7</v>
      </c>
      <c r="I81" s="7">
        <v>3</v>
      </c>
      <c r="J81" s="6">
        <f t="shared" si="4"/>
        <v>1209.77</v>
      </c>
      <c r="K81" s="6">
        <v>0</v>
      </c>
      <c r="L81" s="6">
        <f t="shared" si="5"/>
        <v>3629.31</v>
      </c>
      <c r="M81" s="5" t="s">
        <v>7</v>
      </c>
      <c r="N81" s="4" t="s">
        <v>7</v>
      </c>
    </row>
    <row r="82" spans="1:14" ht="15" x14ac:dyDescent="0.2">
      <c r="A82" s="12" t="s">
        <v>7</v>
      </c>
      <c r="B82" s="32" t="s">
        <v>60</v>
      </c>
      <c r="C82" s="32" t="s">
        <v>7</v>
      </c>
      <c r="D82" s="32" t="s">
        <v>7</v>
      </c>
      <c r="E82" s="32" t="s">
        <v>7</v>
      </c>
      <c r="F82" s="32" t="s">
        <v>7</v>
      </c>
      <c r="G82" s="32" t="s">
        <v>7</v>
      </c>
      <c r="H82" s="32" t="s">
        <v>7</v>
      </c>
      <c r="I82" s="32" t="s">
        <v>7</v>
      </c>
      <c r="J82" s="32" t="s">
        <v>7</v>
      </c>
      <c r="K82" s="32" t="s">
        <v>7</v>
      </c>
      <c r="L82" s="32" t="s">
        <v>7</v>
      </c>
      <c r="M82" s="32" t="s">
        <v>7</v>
      </c>
      <c r="N82" s="11" t="e">
        <f>(L71+L73+#REF!+L74+#REF!+L75+L76+L77+#REF!+L78+#REF!+L79+L80+L81)</f>
        <v>#VALUE!</v>
      </c>
    </row>
    <row r="83" spans="1:14" ht="16" thickBot="1" x14ac:dyDescent="0.25">
      <c r="A83" s="2" t="s">
        <v>7</v>
      </c>
      <c r="B83" s="2" t="s">
        <v>7</v>
      </c>
      <c r="C83" s="2" t="s">
        <v>7</v>
      </c>
      <c r="D83" s="2" t="s">
        <v>7</v>
      </c>
      <c r="E83" s="2" t="s">
        <v>7</v>
      </c>
      <c r="F83" s="2" t="s">
        <v>7</v>
      </c>
      <c r="G83" s="2" t="s">
        <v>7</v>
      </c>
      <c r="H83" s="2" t="s">
        <v>7</v>
      </c>
      <c r="I83" s="2" t="s">
        <v>7</v>
      </c>
      <c r="J83" s="2" t="s">
        <v>7</v>
      </c>
      <c r="K83" s="2" t="s">
        <v>7</v>
      </c>
      <c r="L83" s="2" t="s">
        <v>7</v>
      </c>
      <c r="M83" s="2" t="s">
        <v>7</v>
      </c>
      <c r="N83" s="2" t="s">
        <v>7</v>
      </c>
    </row>
    <row r="85" spans="1:14" ht="15" x14ac:dyDescent="0.2">
      <c r="A85" s="26" t="s">
        <v>810</v>
      </c>
      <c r="B85" s="26" t="s">
        <v>7</v>
      </c>
      <c r="C85" s="24"/>
      <c r="D85" s="24"/>
      <c r="L85" s="3" t="s">
        <v>204</v>
      </c>
      <c r="N85" s="21">
        <f>(L24+L25+L26+L27+L28+L29+L30+L31+L32+L33+L34+L35+L36+L37+L38+L39+L40+L46+L47+L48+L49+L50+L51+L52+L53+L54+L55+L56+L57+L58+L59+L60+L61+L62+L63+L64+L65+L66+L67+L73+L74+L75+L76+L77+L78+L79+L80+L81)</f>
        <v>2127803.64</v>
      </c>
    </row>
    <row r="86" spans="1:14" ht="15" x14ac:dyDescent="0.2">
      <c r="A86" s="26" t="s">
        <v>198</v>
      </c>
      <c r="B86" s="26" t="s">
        <v>7</v>
      </c>
      <c r="C86" s="24"/>
      <c r="D86" s="24"/>
      <c r="L86" s="3" t="s">
        <v>205</v>
      </c>
      <c r="N86" s="21" t="e">
        <f>(#REF!+#REF!+#REF!+#REF!+#REF!+#REF!+#REF!+#REF!+#REF!+#REF!+#REF!+#REF!+#REF!+#REF!+#REF!+#REF!+#REF!+#REF!+#REF!+#REF!+#REF!+#REF!+#REF!+#REF!+#REF!)</f>
        <v>#REF!</v>
      </c>
    </row>
    <row r="87" spans="1:14" ht="15" x14ac:dyDescent="0.2">
      <c r="L87" s="3" t="s">
        <v>206</v>
      </c>
      <c r="N87" s="21">
        <v>0</v>
      </c>
    </row>
    <row r="88" spans="1:14" ht="15" x14ac:dyDescent="0.2">
      <c r="L88" s="3" t="s">
        <v>207</v>
      </c>
      <c r="N88" s="20" t="e">
        <f>(N86+N85+N87)</f>
        <v>#REF!</v>
      </c>
    </row>
    <row r="89" spans="1:14" ht="15" x14ac:dyDescent="0.2">
      <c r="A89" s="24" t="s">
        <v>199</v>
      </c>
      <c r="B89" s="24"/>
      <c r="C89" s="24"/>
      <c r="D89" s="24"/>
    </row>
    <row r="90" spans="1:14" ht="15" x14ac:dyDescent="0.2">
      <c r="A90" s="34" t="s">
        <v>7</v>
      </c>
      <c r="B90" s="24"/>
      <c r="C90" s="24"/>
      <c r="D90" s="24"/>
      <c r="E90" s="24"/>
      <c r="F90" s="24"/>
      <c r="G90" s="24"/>
      <c r="H90" s="24"/>
      <c r="I90" s="24"/>
      <c r="J90" s="24"/>
    </row>
    <row r="91" spans="1:14" ht="16" thickBot="1" x14ac:dyDescent="0.25">
      <c r="A91" s="35" t="s">
        <v>7</v>
      </c>
      <c r="B91" s="35" t="s">
        <v>7</v>
      </c>
      <c r="C91" s="35" t="s">
        <v>7</v>
      </c>
      <c r="D91" s="35" t="s">
        <v>7</v>
      </c>
      <c r="E91" s="35" t="s">
        <v>7</v>
      </c>
      <c r="F91" s="35" t="s">
        <v>7</v>
      </c>
      <c r="G91" s="35" t="s">
        <v>7</v>
      </c>
      <c r="H91" s="35" t="s">
        <v>7</v>
      </c>
      <c r="I91" s="35" t="s">
        <v>7</v>
      </c>
      <c r="J91" s="35" t="s">
        <v>7</v>
      </c>
      <c r="K91" s="2" t="s">
        <v>7</v>
      </c>
      <c r="L91" s="2" t="s">
        <v>7</v>
      </c>
      <c r="M91" s="2" t="s">
        <v>7</v>
      </c>
      <c r="N91" s="2" t="s">
        <v>7</v>
      </c>
    </row>
    <row r="92" spans="1:14" ht="15" x14ac:dyDescent="0.2">
      <c r="A92" s="33" t="s">
        <v>208</v>
      </c>
      <c r="B92" s="24"/>
      <c r="C92" s="24"/>
      <c r="D92" s="24"/>
      <c r="E92" s="24"/>
      <c r="F92" s="24"/>
      <c r="G92" s="24"/>
      <c r="H92" s="24"/>
      <c r="I92" s="24"/>
      <c r="J92" s="24"/>
      <c r="K92" s="24"/>
      <c r="L92" s="24"/>
      <c r="M92" s="24"/>
      <c r="N92" s="24"/>
    </row>
    <row r="93" spans="1:14" ht="12.75" customHeight="1" x14ac:dyDescent="0.2">
      <c r="A93" s="24"/>
      <c r="B93" s="24"/>
      <c r="C93" s="24"/>
      <c r="D93" s="24"/>
      <c r="E93" s="24"/>
      <c r="F93" s="24"/>
      <c r="G93" s="24"/>
      <c r="H93" s="24"/>
      <c r="I93" s="24"/>
      <c r="J93" s="24"/>
      <c r="K93" s="24"/>
      <c r="L93" s="24"/>
      <c r="M93" s="24"/>
      <c r="N93" s="24"/>
    </row>
    <row r="94" spans="1:14" ht="12.75" customHeight="1" x14ac:dyDescent="0.2">
      <c r="A94" s="24"/>
      <c r="B94" s="24"/>
      <c r="C94" s="24"/>
      <c r="D94" s="24"/>
      <c r="E94" s="24"/>
      <c r="F94" s="24"/>
      <c r="G94" s="24"/>
      <c r="H94" s="24"/>
      <c r="I94" s="24"/>
      <c r="J94" s="24"/>
      <c r="K94" s="24"/>
      <c r="L94" s="24"/>
      <c r="M94" s="24"/>
      <c r="N94" s="24"/>
    </row>
  </sheetData>
  <mergeCells count="33">
    <mergeCell ref="B69:M69"/>
    <mergeCell ref="B70:M70"/>
    <mergeCell ref="B71:M71"/>
    <mergeCell ref="B72:M72"/>
    <mergeCell ref="B82:M82"/>
    <mergeCell ref="A85:D85"/>
    <mergeCell ref="A86:D86"/>
    <mergeCell ref="A89:D89"/>
    <mergeCell ref="A90:J91"/>
    <mergeCell ref="A92:N94"/>
    <mergeCell ref="A15:N16"/>
    <mergeCell ref="A17:B17"/>
    <mergeCell ref="L21:N21"/>
    <mergeCell ref="B23:M23"/>
    <mergeCell ref="B41:M41"/>
    <mergeCell ref="B42:M42"/>
    <mergeCell ref="B43:M43"/>
    <mergeCell ref="B44:M44"/>
    <mergeCell ref="B45:M45"/>
    <mergeCell ref="B68:M68"/>
    <mergeCell ref="A11:C11"/>
    <mergeCell ref="A12:C12"/>
    <mergeCell ref="M7:N7"/>
    <mergeCell ref="M8:N8"/>
    <mergeCell ref="M9:N9"/>
    <mergeCell ref="M10:N10"/>
    <mergeCell ref="M11:N11"/>
    <mergeCell ref="M12:N12"/>
    <mergeCell ref="A2:N2"/>
    <mergeCell ref="A7:C7"/>
    <mergeCell ref="A8:C8"/>
    <mergeCell ref="A9:C9"/>
    <mergeCell ref="A10:C10"/>
  </mergeCells>
  <printOptions horizontalCentered="1"/>
  <pageMargins left="0.7" right="0.7" top="0.75" bottom="0.75" header="0.3" footer="0.3"/>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17E7-4D7B-3B44-B6BD-D43DECBCE1BF}">
  <sheetPr>
    <pageSetUpPr fitToPage="1"/>
  </sheetPr>
  <dimension ref="A2:N193"/>
  <sheetViews>
    <sheetView showGridLines="0" topLeftCell="A156" workbookViewId="0">
      <selection activeCell="A174" sqref="A174:XFD174"/>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362</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361</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360</v>
      </c>
      <c r="C24" s="8" t="s">
        <v>27</v>
      </c>
      <c r="D24" s="8" t="s">
        <v>359</v>
      </c>
      <c r="E24" s="4" t="s">
        <v>29</v>
      </c>
      <c r="F24" s="4">
        <v>28</v>
      </c>
      <c r="G24" s="6">
        <v>158175.38</v>
      </c>
      <c r="H24" s="7" t="s">
        <v>7</v>
      </c>
      <c r="I24" s="7">
        <v>1</v>
      </c>
      <c r="J24" s="6">
        <f t="shared" ref="J24:J34" si="0">ROUND(G24-((G24*K24)/100),2)</f>
        <v>158175.38</v>
      </c>
      <c r="K24" s="6">
        <v>0</v>
      </c>
      <c r="L24" s="6">
        <f t="shared" ref="L24:L34" si="1">ROUND((I24 * J24),2)</f>
        <v>158175.38</v>
      </c>
      <c r="M24" s="5" t="s">
        <v>250</v>
      </c>
      <c r="N24" s="4" t="s">
        <v>7</v>
      </c>
    </row>
    <row r="25" spans="1:14" ht="15" x14ac:dyDescent="0.2">
      <c r="A25" s="13" t="s">
        <v>31</v>
      </c>
      <c r="B25" s="5" t="s">
        <v>358</v>
      </c>
      <c r="C25" s="5" t="s">
        <v>27</v>
      </c>
      <c r="D25" s="8" t="s">
        <v>357</v>
      </c>
      <c r="E25" s="4" t="s">
        <v>29</v>
      </c>
      <c r="F25" s="4">
        <v>28</v>
      </c>
      <c r="G25" s="6">
        <v>0</v>
      </c>
      <c r="H25" s="7" t="s">
        <v>7</v>
      </c>
      <c r="I25" s="7">
        <v>1</v>
      </c>
      <c r="J25" s="6">
        <f t="shared" si="0"/>
        <v>0</v>
      </c>
      <c r="K25" s="6">
        <v>0</v>
      </c>
      <c r="L25" s="6">
        <f t="shared" si="1"/>
        <v>0</v>
      </c>
      <c r="M25" s="5" t="s">
        <v>7</v>
      </c>
      <c r="N25" s="4" t="s">
        <v>7</v>
      </c>
    </row>
    <row r="26" spans="1:14" ht="15" x14ac:dyDescent="0.2">
      <c r="A26" s="13" t="s">
        <v>34</v>
      </c>
      <c r="B26" s="5" t="s">
        <v>356</v>
      </c>
      <c r="C26" s="5" t="s">
        <v>27</v>
      </c>
      <c r="D26" s="8" t="s">
        <v>355</v>
      </c>
      <c r="E26" s="4" t="s">
        <v>29</v>
      </c>
      <c r="F26" s="4">
        <v>28</v>
      </c>
      <c r="G26" s="6">
        <v>4140.1000000000004</v>
      </c>
      <c r="H26" s="7" t="s">
        <v>7</v>
      </c>
      <c r="I26" s="7">
        <v>1</v>
      </c>
      <c r="J26" s="6">
        <f t="shared" si="0"/>
        <v>4140.1000000000004</v>
      </c>
      <c r="K26" s="6">
        <v>0</v>
      </c>
      <c r="L26" s="6">
        <f t="shared" si="1"/>
        <v>4140.1000000000004</v>
      </c>
      <c r="M26" s="5" t="s">
        <v>7</v>
      </c>
      <c r="N26" s="4" t="s">
        <v>7</v>
      </c>
    </row>
    <row r="27" spans="1:14" ht="15" x14ac:dyDescent="0.2">
      <c r="A27" s="13" t="s">
        <v>37</v>
      </c>
      <c r="B27" s="5" t="s">
        <v>354</v>
      </c>
      <c r="C27" s="5" t="s">
        <v>27</v>
      </c>
      <c r="D27" s="8" t="s">
        <v>353</v>
      </c>
      <c r="E27" s="4" t="s">
        <v>29</v>
      </c>
      <c r="F27" s="4">
        <v>28</v>
      </c>
      <c r="G27" s="6">
        <v>0</v>
      </c>
      <c r="H27" s="7" t="s">
        <v>7</v>
      </c>
      <c r="I27" s="7">
        <v>1</v>
      </c>
      <c r="J27" s="6">
        <f t="shared" si="0"/>
        <v>0</v>
      </c>
      <c r="K27" s="6">
        <v>0</v>
      </c>
      <c r="L27" s="6">
        <f t="shared" si="1"/>
        <v>0</v>
      </c>
      <c r="M27" s="5" t="s">
        <v>7</v>
      </c>
      <c r="N27" s="4" t="s">
        <v>7</v>
      </c>
    </row>
    <row r="28" spans="1:14" ht="15" x14ac:dyDescent="0.2">
      <c r="A28" s="13" t="s">
        <v>41</v>
      </c>
      <c r="B28" s="5" t="s">
        <v>352</v>
      </c>
      <c r="C28" s="5" t="s">
        <v>27</v>
      </c>
      <c r="D28" s="8" t="s">
        <v>351</v>
      </c>
      <c r="E28" s="4" t="s">
        <v>29</v>
      </c>
      <c r="F28" s="4">
        <v>28</v>
      </c>
      <c r="G28" s="6">
        <v>0</v>
      </c>
      <c r="H28" s="7" t="s">
        <v>7</v>
      </c>
      <c r="I28" s="7">
        <v>1</v>
      </c>
      <c r="J28" s="6">
        <f t="shared" si="0"/>
        <v>0</v>
      </c>
      <c r="K28" s="6">
        <v>0</v>
      </c>
      <c r="L28" s="6">
        <f t="shared" si="1"/>
        <v>0</v>
      </c>
      <c r="M28" s="5" t="s">
        <v>7</v>
      </c>
      <c r="N28" s="4" t="s">
        <v>7</v>
      </c>
    </row>
    <row r="29" spans="1:14" ht="26" x14ac:dyDescent="0.2">
      <c r="A29" s="13" t="s">
        <v>44</v>
      </c>
      <c r="B29" s="5" t="s">
        <v>269</v>
      </c>
      <c r="C29" s="5" t="s">
        <v>39</v>
      </c>
      <c r="D29" s="8" t="s">
        <v>268</v>
      </c>
      <c r="E29" s="4" t="s">
        <v>29</v>
      </c>
      <c r="F29" s="4">
        <v>3</v>
      </c>
      <c r="G29" s="6">
        <v>0</v>
      </c>
      <c r="H29" s="7" t="s">
        <v>7</v>
      </c>
      <c r="I29" s="7">
        <v>1</v>
      </c>
      <c r="J29" s="6">
        <f t="shared" si="0"/>
        <v>0</v>
      </c>
      <c r="K29" s="6">
        <v>0</v>
      </c>
      <c r="L29" s="6">
        <f t="shared" si="1"/>
        <v>0</v>
      </c>
      <c r="M29" s="5" t="s">
        <v>7</v>
      </c>
      <c r="N29" s="4" t="s">
        <v>7</v>
      </c>
    </row>
    <row r="30" spans="1:14" ht="26" x14ac:dyDescent="0.2">
      <c r="A30" s="13" t="s">
        <v>47</v>
      </c>
      <c r="B30" s="5" t="s">
        <v>275</v>
      </c>
      <c r="C30" s="5" t="s">
        <v>39</v>
      </c>
      <c r="D30" s="8" t="s">
        <v>274</v>
      </c>
      <c r="E30" s="4" t="s">
        <v>29</v>
      </c>
      <c r="F30" s="4">
        <v>28</v>
      </c>
      <c r="G30" s="6">
        <v>0</v>
      </c>
      <c r="H30" s="7" t="s">
        <v>7</v>
      </c>
      <c r="I30" s="7">
        <v>1</v>
      </c>
      <c r="J30" s="6">
        <f t="shared" si="0"/>
        <v>0</v>
      </c>
      <c r="K30" s="6">
        <v>0</v>
      </c>
      <c r="L30" s="6">
        <f t="shared" si="1"/>
        <v>0</v>
      </c>
      <c r="M30" s="5" t="s">
        <v>7</v>
      </c>
      <c r="N30" s="4" t="s">
        <v>7</v>
      </c>
    </row>
    <row r="31" spans="1:14" ht="15" x14ac:dyDescent="0.2">
      <c r="A31" s="13" t="s">
        <v>50</v>
      </c>
      <c r="B31" s="5" t="s">
        <v>350</v>
      </c>
      <c r="C31" s="5" t="s">
        <v>27</v>
      </c>
      <c r="D31" s="8" t="s">
        <v>253</v>
      </c>
      <c r="E31" s="4" t="s">
        <v>29</v>
      </c>
      <c r="F31" s="4">
        <v>28</v>
      </c>
      <c r="G31" s="6">
        <v>0</v>
      </c>
      <c r="H31" s="7" t="s">
        <v>7</v>
      </c>
      <c r="I31" s="7">
        <v>1</v>
      </c>
      <c r="J31" s="6">
        <f t="shared" si="0"/>
        <v>0</v>
      </c>
      <c r="K31" s="6">
        <v>0</v>
      </c>
      <c r="L31" s="6">
        <f t="shared" si="1"/>
        <v>0</v>
      </c>
      <c r="M31" s="5" t="s">
        <v>7</v>
      </c>
      <c r="N31" s="4" t="s">
        <v>7</v>
      </c>
    </row>
    <row r="32" spans="1:14" ht="26" x14ac:dyDescent="0.2">
      <c r="A32" s="13" t="s">
        <v>53</v>
      </c>
      <c r="B32" s="5" t="s">
        <v>257</v>
      </c>
      <c r="C32" s="5" t="s">
        <v>27</v>
      </c>
      <c r="D32" s="8" t="s">
        <v>256</v>
      </c>
      <c r="E32" s="4" t="s">
        <v>29</v>
      </c>
      <c r="F32" s="4">
        <v>28</v>
      </c>
      <c r="G32" s="6">
        <v>0</v>
      </c>
      <c r="H32" s="7" t="s">
        <v>7</v>
      </c>
      <c r="I32" s="7">
        <v>1</v>
      </c>
      <c r="J32" s="6">
        <f t="shared" si="0"/>
        <v>0</v>
      </c>
      <c r="K32" s="6">
        <v>0</v>
      </c>
      <c r="L32" s="6">
        <f t="shared" si="1"/>
        <v>0</v>
      </c>
      <c r="M32" s="5" t="s">
        <v>7</v>
      </c>
      <c r="N32" s="4" t="s">
        <v>7</v>
      </c>
    </row>
    <row r="33" spans="1:14" ht="15" x14ac:dyDescent="0.2">
      <c r="A33" s="13" t="s">
        <v>56</v>
      </c>
      <c r="B33" s="5" t="s">
        <v>349</v>
      </c>
      <c r="C33" s="5" t="s">
        <v>27</v>
      </c>
      <c r="D33" s="8" t="s">
        <v>348</v>
      </c>
      <c r="E33" s="4" t="s">
        <v>29</v>
      </c>
      <c r="F33" s="4">
        <v>28</v>
      </c>
      <c r="G33" s="6">
        <v>0</v>
      </c>
      <c r="H33" s="7" t="s">
        <v>7</v>
      </c>
      <c r="I33" s="7">
        <v>2</v>
      </c>
      <c r="J33" s="6">
        <f t="shared" si="0"/>
        <v>0</v>
      </c>
      <c r="K33" s="6">
        <v>0</v>
      </c>
      <c r="L33" s="6">
        <f t="shared" si="1"/>
        <v>0</v>
      </c>
      <c r="M33" s="5" t="s">
        <v>7</v>
      </c>
      <c r="N33" s="4" t="s">
        <v>7</v>
      </c>
    </row>
    <row r="34" spans="1:14" ht="26" x14ac:dyDescent="0.2">
      <c r="A34" s="13" t="s">
        <v>57</v>
      </c>
      <c r="B34" s="5" t="s">
        <v>227</v>
      </c>
      <c r="C34" s="5" t="s">
        <v>27</v>
      </c>
      <c r="D34" s="8" t="s">
        <v>226</v>
      </c>
      <c r="E34" s="4" t="s">
        <v>29</v>
      </c>
      <c r="F34" s="4">
        <v>7</v>
      </c>
      <c r="G34" s="6">
        <v>0</v>
      </c>
      <c r="H34" s="7" t="s">
        <v>7</v>
      </c>
      <c r="I34" s="7">
        <v>2</v>
      </c>
      <c r="J34" s="6">
        <f t="shared" si="0"/>
        <v>0</v>
      </c>
      <c r="K34" s="6">
        <v>0</v>
      </c>
      <c r="L34" s="6">
        <f t="shared" si="1"/>
        <v>0</v>
      </c>
      <c r="M34" s="5" t="s">
        <v>7</v>
      </c>
      <c r="N34" s="4" t="s">
        <v>7</v>
      </c>
    </row>
    <row r="35" spans="1:14" ht="26" x14ac:dyDescent="0.2">
      <c r="A35" s="13" t="s">
        <v>347</v>
      </c>
      <c r="B35" s="5" t="s">
        <v>296</v>
      </c>
      <c r="C35" s="5" t="s">
        <v>39</v>
      </c>
      <c r="D35" s="8" t="s">
        <v>295</v>
      </c>
      <c r="E35" s="4" t="s">
        <v>29</v>
      </c>
      <c r="F35" s="4">
        <v>3</v>
      </c>
      <c r="G35" s="6">
        <v>0</v>
      </c>
      <c r="H35" s="7" t="s">
        <v>7</v>
      </c>
      <c r="I35" s="7">
        <v>1</v>
      </c>
      <c r="J35" s="6">
        <f>ROUND((ROUND(0-((0*K35)/100),2) * (36)),2)</f>
        <v>0</v>
      </c>
      <c r="K35" s="6">
        <v>0</v>
      </c>
      <c r="L35" s="6">
        <f>ROUND((ROUND(0-((0*K35)/100),2) * I35 * (36)),2)</f>
        <v>0</v>
      </c>
      <c r="M35" s="5" t="s">
        <v>7</v>
      </c>
      <c r="N35" s="4" t="s">
        <v>7</v>
      </c>
    </row>
    <row r="36" spans="1:14" ht="16" x14ac:dyDescent="0.2">
      <c r="A36" s="15" t="s">
        <v>7</v>
      </c>
      <c r="B36" s="29" t="s">
        <v>1029</v>
      </c>
      <c r="C36" s="30" t="s">
        <v>7</v>
      </c>
      <c r="D36" s="30" t="s">
        <v>7</v>
      </c>
      <c r="E36" s="30" t="s">
        <v>7</v>
      </c>
      <c r="F36" s="30" t="s">
        <v>7</v>
      </c>
      <c r="G36" s="30" t="s">
        <v>7</v>
      </c>
      <c r="H36" s="30" t="s">
        <v>7</v>
      </c>
      <c r="I36" s="30" t="s">
        <v>7</v>
      </c>
      <c r="J36" s="30" t="s">
        <v>7</v>
      </c>
      <c r="K36" s="30" t="s">
        <v>7</v>
      </c>
      <c r="L36" s="30" t="s">
        <v>7</v>
      </c>
      <c r="M36" s="30" t="s">
        <v>7</v>
      </c>
      <c r="N36" s="31" t="s">
        <v>7</v>
      </c>
    </row>
    <row r="37" spans="1:14" ht="26" x14ac:dyDescent="0.2">
      <c r="A37" s="13" t="s">
        <v>346</v>
      </c>
      <c r="B37" s="5" t="s">
        <v>294</v>
      </c>
      <c r="C37" s="5" t="s">
        <v>39</v>
      </c>
      <c r="D37" s="8" t="s">
        <v>293</v>
      </c>
      <c r="E37" s="4" t="s">
        <v>29</v>
      </c>
      <c r="F37" s="4">
        <v>3</v>
      </c>
      <c r="G37" s="6">
        <v>0</v>
      </c>
      <c r="H37" s="7" t="s">
        <v>7</v>
      </c>
      <c r="I37" s="7">
        <v>1</v>
      </c>
      <c r="J37" s="6">
        <f>ROUND((ROUND(0-((0*K37)/100),2) * (36)),2)</f>
        <v>0</v>
      </c>
      <c r="K37" s="6">
        <v>0</v>
      </c>
      <c r="L37" s="6">
        <f>ROUND((I37 * J37),2)</f>
        <v>0</v>
      </c>
      <c r="M37" s="5" t="s">
        <v>7</v>
      </c>
      <c r="N37" s="4" t="s">
        <v>7</v>
      </c>
    </row>
    <row r="38" spans="1:14" ht="16" x14ac:dyDescent="0.2">
      <c r="A38" s="15" t="s">
        <v>7</v>
      </c>
      <c r="B38" s="29" t="s">
        <v>1029</v>
      </c>
      <c r="C38" s="30" t="s">
        <v>7</v>
      </c>
      <c r="D38" s="30" t="s">
        <v>7</v>
      </c>
      <c r="E38" s="30" t="s">
        <v>7</v>
      </c>
      <c r="F38" s="30" t="s">
        <v>7</v>
      </c>
      <c r="G38" s="30" t="s">
        <v>7</v>
      </c>
      <c r="H38" s="30" t="s">
        <v>7</v>
      </c>
      <c r="I38" s="30" t="s">
        <v>7</v>
      </c>
      <c r="J38" s="30" t="s">
        <v>7</v>
      </c>
      <c r="K38" s="30" t="s">
        <v>7</v>
      </c>
      <c r="L38" s="30" t="s">
        <v>7</v>
      </c>
      <c r="M38" s="30" t="s">
        <v>7</v>
      </c>
      <c r="N38" s="31" t="s">
        <v>7</v>
      </c>
    </row>
    <row r="39" spans="1:14" ht="26" x14ac:dyDescent="0.2">
      <c r="A39" s="13" t="s">
        <v>345</v>
      </c>
      <c r="B39" s="5" t="s">
        <v>242</v>
      </c>
      <c r="C39" s="5" t="s">
        <v>39</v>
      </c>
      <c r="D39" s="8" t="s">
        <v>241</v>
      </c>
      <c r="E39" s="4" t="s">
        <v>29</v>
      </c>
      <c r="F39" s="4">
        <v>3</v>
      </c>
      <c r="G39" s="6">
        <v>0</v>
      </c>
      <c r="H39" s="7" t="s">
        <v>7</v>
      </c>
      <c r="I39" s="7">
        <v>1</v>
      </c>
      <c r="J39" s="6">
        <f>ROUND((ROUND(0-((0*K39)/100),2) * (36)),2)</f>
        <v>0</v>
      </c>
      <c r="K39" s="6">
        <v>0</v>
      </c>
      <c r="L39" s="6">
        <f>ROUND((ROUND(0-((0*K39)/100),2) * I39 * (36)),2)</f>
        <v>0</v>
      </c>
      <c r="M39" s="5" t="s">
        <v>240</v>
      </c>
      <c r="N39" s="4" t="s">
        <v>7</v>
      </c>
    </row>
    <row r="40" spans="1:14" ht="16" x14ac:dyDescent="0.2">
      <c r="A40" s="15" t="s">
        <v>7</v>
      </c>
      <c r="B40" s="29" t="s">
        <v>1029</v>
      </c>
      <c r="C40" s="30" t="s">
        <v>7</v>
      </c>
      <c r="D40" s="30" t="s">
        <v>7</v>
      </c>
      <c r="E40" s="30" t="s">
        <v>7</v>
      </c>
      <c r="F40" s="30" t="s">
        <v>7</v>
      </c>
      <c r="G40" s="30" t="s">
        <v>7</v>
      </c>
      <c r="H40" s="30" t="s">
        <v>7</v>
      </c>
      <c r="I40" s="30" t="s">
        <v>7</v>
      </c>
      <c r="J40" s="30" t="s">
        <v>7</v>
      </c>
      <c r="K40" s="30" t="s">
        <v>7</v>
      </c>
      <c r="L40" s="30" t="s">
        <v>7</v>
      </c>
      <c r="M40" s="30" t="s">
        <v>7</v>
      </c>
      <c r="N40" s="31" t="s">
        <v>7</v>
      </c>
    </row>
    <row r="41" spans="1:14" ht="15" x14ac:dyDescent="0.2">
      <c r="A41" s="13" t="s">
        <v>344</v>
      </c>
      <c r="B41" s="5" t="s">
        <v>291</v>
      </c>
      <c r="C41" s="5" t="s">
        <v>27</v>
      </c>
      <c r="D41" s="8" t="s">
        <v>290</v>
      </c>
      <c r="E41" s="4" t="s">
        <v>29</v>
      </c>
      <c r="F41" s="4">
        <v>3</v>
      </c>
      <c r="G41" s="6">
        <v>0</v>
      </c>
      <c r="H41" s="7" t="s">
        <v>7</v>
      </c>
      <c r="I41" s="7">
        <v>1</v>
      </c>
      <c r="J41" s="6">
        <f>ROUND((ROUND(0-((0*K41)/100),2) * (36)),2)</f>
        <v>0</v>
      </c>
      <c r="K41" s="6">
        <v>0</v>
      </c>
      <c r="L41" s="6">
        <f>ROUND((ROUND(0-((0*K41)/100),2) * I41 * (36)),2)</f>
        <v>0</v>
      </c>
      <c r="M41" s="5" t="s">
        <v>7</v>
      </c>
      <c r="N41" s="4" t="s">
        <v>7</v>
      </c>
    </row>
    <row r="42" spans="1:14" ht="16" x14ac:dyDescent="0.2">
      <c r="A42" s="15" t="s">
        <v>7</v>
      </c>
      <c r="B42" s="29" t="s">
        <v>1029</v>
      </c>
      <c r="C42" s="30" t="s">
        <v>7</v>
      </c>
      <c r="D42" s="30" t="s">
        <v>7</v>
      </c>
      <c r="E42" s="30" t="s">
        <v>7</v>
      </c>
      <c r="F42" s="30" t="s">
        <v>7</v>
      </c>
      <c r="G42" s="30" t="s">
        <v>7</v>
      </c>
      <c r="H42" s="30" t="s">
        <v>7</v>
      </c>
      <c r="I42" s="30" t="s">
        <v>7</v>
      </c>
      <c r="J42" s="30" t="s">
        <v>7</v>
      </c>
      <c r="K42" s="30" t="s">
        <v>7</v>
      </c>
      <c r="L42" s="30" t="s">
        <v>7</v>
      </c>
      <c r="M42" s="30" t="s">
        <v>7</v>
      </c>
      <c r="N42" s="31" t="s">
        <v>7</v>
      </c>
    </row>
    <row r="43" spans="1:14" ht="26" x14ac:dyDescent="0.2">
      <c r="A43" s="13" t="s">
        <v>343</v>
      </c>
      <c r="B43" s="5" t="s">
        <v>1056</v>
      </c>
      <c r="C43" s="5" t="s">
        <v>39</v>
      </c>
      <c r="D43" s="8" t="s">
        <v>1055</v>
      </c>
      <c r="E43" s="4" t="s">
        <v>29</v>
      </c>
      <c r="F43" s="4" t="s">
        <v>193</v>
      </c>
      <c r="G43" s="6">
        <v>38250</v>
      </c>
      <c r="H43" s="7" t="s">
        <v>7</v>
      </c>
      <c r="I43" s="7">
        <v>1</v>
      </c>
      <c r="J43" s="6">
        <f>ROUND((ROUND(1062.5-((1062.5*K43)/100),2) * (36)),2)</f>
        <v>38250</v>
      </c>
      <c r="K43" s="6">
        <v>0</v>
      </c>
      <c r="L43" s="6">
        <f>ROUND((ROUND(1062.5-((1062.5*K43)/100),2) * I43 * (36)),2)</f>
        <v>38250</v>
      </c>
      <c r="M43" s="5" t="s">
        <v>7</v>
      </c>
      <c r="N43" s="4" t="s">
        <v>7</v>
      </c>
    </row>
    <row r="44" spans="1:14" ht="16" x14ac:dyDescent="0.2">
      <c r="A44" s="15" t="s">
        <v>7</v>
      </c>
      <c r="B44" s="29" t="s">
        <v>1029</v>
      </c>
      <c r="C44" s="30" t="s">
        <v>7</v>
      </c>
      <c r="D44" s="30" t="s">
        <v>7</v>
      </c>
      <c r="E44" s="30" t="s">
        <v>7</v>
      </c>
      <c r="F44" s="30" t="s">
        <v>7</v>
      </c>
      <c r="G44" s="30" t="s">
        <v>7</v>
      </c>
      <c r="H44" s="30" t="s">
        <v>7</v>
      </c>
      <c r="I44" s="30" t="s">
        <v>7</v>
      </c>
      <c r="J44" s="30" t="s">
        <v>7</v>
      </c>
      <c r="K44" s="30" t="s">
        <v>7</v>
      </c>
      <c r="L44" s="30" t="s">
        <v>7</v>
      </c>
      <c r="M44" s="30" t="s">
        <v>7</v>
      </c>
      <c r="N44" s="31" t="s">
        <v>7</v>
      </c>
    </row>
    <row r="45" spans="1:14" ht="15" x14ac:dyDescent="0.2">
      <c r="A45" s="12" t="s">
        <v>7</v>
      </c>
      <c r="B45" s="32" t="s">
        <v>60</v>
      </c>
      <c r="C45" s="32" t="s">
        <v>7</v>
      </c>
      <c r="D45" s="32" t="s">
        <v>7</v>
      </c>
      <c r="E45" s="32" t="s">
        <v>7</v>
      </c>
      <c r="F45" s="32" t="s">
        <v>7</v>
      </c>
      <c r="G45" s="32" t="s">
        <v>7</v>
      </c>
      <c r="H45" s="32" t="s">
        <v>7</v>
      </c>
      <c r="I45" s="32" t="s">
        <v>7</v>
      </c>
      <c r="J45" s="32" t="s">
        <v>7</v>
      </c>
      <c r="K45" s="32" t="s">
        <v>7</v>
      </c>
      <c r="L45" s="32" t="s">
        <v>7</v>
      </c>
      <c r="M45" s="32" t="s">
        <v>7</v>
      </c>
      <c r="N45" s="11" t="e">
        <f>(L24+#REF!+L25+L26+L27+L28+L29+L30+L31+L32+L33+L34+L35+L37+L39+L41+L43+#REF!)</f>
        <v>#REF!</v>
      </c>
    </row>
    <row r="46" spans="1:14" ht="15" x14ac:dyDescent="0.2">
      <c r="A46" s="12" t="s">
        <v>7</v>
      </c>
      <c r="B46" s="32" t="s">
        <v>61</v>
      </c>
      <c r="C46" s="32" t="s">
        <v>7</v>
      </c>
      <c r="D46" s="32" t="s">
        <v>7</v>
      </c>
      <c r="E46" s="32" t="s">
        <v>7</v>
      </c>
      <c r="F46" s="32" t="s">
        <v>7</v>
      </c>
      <c r="G46" s="32" t="s">
        <v>7</v>
      </c>
      <c r="H46" s="32" t="s">
        <v>7</v>
      </c>
      <c r="I46" s="32" t="s">
        <v>7</v>
      </c>
      <c r="J46" s="32" t="s">
        <v>7</v>
      </c>
      <c r="K46" s="32" t="s">
        <v>7</v>
      </c>
      <c r="L46" s="32" t="s">
        <v>7</v>
      </c>
      <c r="M46" s="32" t="s">
        <v>7</v>
      </c>
      <c r="N46" s="11" t="e">
        <f>((ROUND(0-((0*K35)/100),2) * I35)+(ROUND(0-((0*K39)/100),2) * I39)+(ROUND(0-((0*K41)/100),2) * I41)+(ROUND(1062.5-((1062.5*K43)/100),2) * I43)+(ROUND(175.32-((175.32*#REF!)/100),2) *#REF!))</f>
        <v>#REF!</v>
      </c>
    </row>
    <row r="47" spans="1:14" ht="15" x14ac:dyDescent="0.2">
      <c r="A47" s="12" t="s">
        <v>7</v>
      </c>
      <c r="B47" s="32" t="s">
        <v>62</v>
      </c>
      <c r="C47" s="32" t="s">
        <v>7</v>
      </c>
      <c r="D47" s="32" t="s">
        <v>7</v>
      </c>
      <c r="E47" s="32" t="s">
        <v>7</v>
      </c>
      <c r="F47" s="32" t="s">
        <v>7</v>
      </c>
      <c r="G47" s="32" t="s">
        <v>7</v>
      </c>
      <c r="H47" s="32" t="s">
        <v>7</v>
      </c>
      <c r="I47" s="32" t="s">
        <v>7</v>
      </c>
      <c r="J47" s="32" t="s">
        <v>7</v>
      </c>
      <c r="K47" s="32" t="s">
        <v>7</v>
      </c>
      <c r="L47" s="32" t="s">
        <v>7</v>
      </c>
      <c r="M47" s="32" t="s">
        <v>7</v>
      </c>
      <c r="N47" s="11">
        <v>0</v>
      </c>
    </row>
    <row r="48" spans="1:14" ht="15" x14ac:dyDescent="0.2">
      <c r="A48" s="12" t="s">
        <v>7</v>
      </c>
      <c r="B48" s="32" t="s">
        <v>63</v>
      </c>
      <c r="C48" s="32" t="s">
        <v>7</v>
      </c>
      <c r="D48" s="32" t="s">
        <v>7</v>
      </c>
      <c r="E48" s="32" t="s">
        <v>7</v>
      </c>
      <c r="F48" s="32" t="s">
        <v>7</v>
      </c>
      <c r="G48" s="32" t="s">
        <v>7</v>
      </c>
      <c r="H48" s="32" t="s">
        <v>7</v>
      </c>
      <c r="I48" s="32" t="s">
        <v>7</v>
      </c>
      <c r="J48" s="32" t="s">
        <v>7</v>
      </c>
      <c r="K48" s="32" t="s">
        <v>7</v>
      </c>
      <c r="L48" s="32" t="s">
        <v>7</v>
      </c>
      <c r="M48" s="32" t="s">
        <v>7</v>
      </c>
      <c r="N48" s="11">
        <v>0</v>
      </c>
    </row>
    <row r="49" spans="1:14" ht="16" x14ac:dyDescent="0.2">
      <c r="A49" s="15" t="s">
        <v>709</v>
      </c>
      <c r="B49" s="29" t="s">
        <v>341</v>
      </c>
      <c r="C49" s="30" t="s">
        <v>7</v>
      </c>
      <c r="D49" s="30" t="s">
        <v>7</v>
      </c>
      <c r="E49" s="30" t="s">
        <v>7</v>
      </c>
      <c r="F49" s="30" t="s">
        <v>7</v>
      </c>
      <c r="G49" s="30" t="s">
        <v>7</v>
      </c>
      <c r="H49" s="30" t="s">
        <v>7</v>
      </c>
      <c r="I49" s="30" t="s">
        <v>7</v>
      </c>
      <c r="J49" s="30" t="s">
        <v>7</v>
      </c>
      <c r="K49" s="30" t="s">
        <v>7</v>
      </c>
      <c r="L49" s="30" t="s">
        <v>7</v>
      </c>
      <c r="M49" s="30" t="s">
        <v>7</v>
      </c>
      <c r="N49" s="14" t="s">
        <v>7</v>
      </c>
    </row>
    <row r="50" spans="1:14" ht="26" x14ac:dyDescent="0.2">
      <c r="A50" s="10" t="s">
        <v>65</v>
      </c>
      <c r="B50" s="9" t="s">
        <v>340</v>
      </c>
      <c r="C50" s="8" t="s">
        <v>27</v>
      </c>
      <c r="D50" s="8" t="s">
        <v>339</v>
      </c>
      <c r="E50" s="4" t="s">
        <v>29</v>
      </c>
      <c r="F50" s="4">
        <v>56</v>
      </c>
      <c r="G50" s="6">
        <v>34954.25</v>
      </c>
      <c r="H50" s="7" t="s">
        <v>7</v>
      </c>
      <c r="I50" s="7">
        <v>1</v>
      </c>
      <c r="J50" s="6">
        <f t="shared" ref="J50:J59" si="2">ROUND(G50-((G50*K50)/100),2)</f>
        <v>34954.25</v>
      </c>
      <c r="K50" s="6">
        <v>0</v>
      </c>
      <c r="L50" s="6">
        <f t="shared" ref="L50:L59" si="3">ROUND((I50 * J50),2)</f>
        <v>34954.25</v>
      </c>
      <c r="M50" s="5" t="s">
        <v>7</v>
      </c>
      <c r="N50" s="4" t="s">
        <v>7</v>
      </c>
    </row>
    <row r="51" spans="1:14" ht="26" x14ac:dyDescent="0.2">
      <c r="A51" s="13" t="s">
        <v>68</v>
      </c>
      <c r="B51" s="5" t="s">
        <v>338</v>
      </c>
      <c r="C51" s="5" t="s">
        <v>27</v>
      </c>
      <c r="D51" s="8" t="s">
        <v>337</v>
      </c>
      <c r="E51" s="4" t="s">
        <v>29</v>
      </c>
      <c r="F51" s="4">
        <v>28</v>
      </c>
      <c r="G51" s="6">
        <v>6848.57</v>
      </c>
      <c r="H51" s="7" t="s">
        <v>7</v>
      </c>
      <c r="I51" s="7">
        <v>1</v>
      </c>
      <c r="J51" s="6">
        <f t="shared" si="2"/>
        <v>6848.57</v>
      </c>
      <c r="K51" s="6">
        <v>0</v>
      </c>
      <c r="L51" s="6">
        <f t="shared" si="3"/>
        <v>6848.57</v>
      </c>
      <c r="M51" s="5" t="s">
        <v>7</v>
      </c>
      <c r="N51" s="4" t="s">
        <v>7</v>
      </c>
    </row>
    <row r="52" spans="1:14" ht="26" x14ac:dyDescent="0.2">
      <c r="A52" s="13" t="s">
        <v>69</v>
      </c>
      <c r="B52" s="5" t="s">
        <v>336</v>
      </c>
      <c r="C52" s="5" t="s">
        <v>27</v>
      </c>
      <c r="D52" s="8" t="s">
        <v>335</v>
      </c>
      <c r="E52" s="4" t="s">
        <v>29</v>
      </c>
      <c r="F52" s="4">
        <v>28</v>
      </c>
      <c r="G52" s="6">
        <v>0</v>
      </c>
      <c r="H52" s="7" t="s">
        <v>7</v>
      </c>
      <c r="I52" s="7">
        <v>1</v>
      </c>
      <c r="J52" s="6">
        <f t="shared" si="2"/>
        <v>0</v>
      </c>
      <c r="K52" s="6">
        <v>0</v>
      </c>
      <c r="L52" s="6">
        <f t="shared" si="3"/>
        <v>0</v>
      </c>
      <c r="M52" s="5" t="s">
        <v>7</v>
      </c>
      <c r="N52" s="4" t="s">
        <v>7</v>
      </c>
    </row>
    <row r="53" spans="1:14" ht="15" x14ac:dyDescent="0.2">
      <c r="A53" s="13" t="s">
        <v>70</v>
      </c>
      <c r="B53" s="5" t="s">
        <v>278</v>
      </c>
      <c r="C53" s="5" t="s">
        <v>27</v>
      </c>
      <c r="D53" s="8" t="s">
        <v>277</v>
      </c>
      <c r="E53" s="4" t="s">
        <v>29</v>
      </c>
      <c r="F53" s="4">
        <v>147</v>
      </c>
      <c r="G53" s="6">
        <v>0</v>
      </c>
      <c r="H53" s="7" t="s">
        <v>7</v>
      </c>
      <c r="I53" s="7">
        <v>1</v>
      </c>
      <c r="J53" s="6">
        <f t="shared" si="2"/>
        <v>0</v>
      </c>
      <c r="K53" s="6">
        <v>0</v>
      </c>
      <c r="L53" s="6">
        <f t="shared" si="3"/>
        <v>0</v>
      </c>
      <c r="M53" s="5" t="s">
        <v>7</v>
      </c>
      <c r="N53" s="4" t="s">
        <v>7</v>
      </c>
    </row>
    <row r="54" spans="1:14" ht="26" x14ac:dyDescent="0.2">
      <c r="A54" s="13" t="s">
        <v>71</v>
      </c>
      <c r="B54" s="5" t="s">
        <v>269</v>
      </c>
      <c r="C54" s="5" t="s">
        <v>39</v>
      </c>
      <c r="D54" s="8" t="s">
        <v>268</v>
      </c>
      <c r="E54" s="4" t="s">
        <v>29</v>
      </c>
      <c r="F54" s="4">
        <v>3</v>
      </c>
      <c r="G54" s="6">
        <v>0</v>
      </c>
      <c r="H54" s="7" t="s">
        <v>7</v>
      </c>
      <c r="I54" s="7">
        <v>1</v>
      </c>
      <c r="J54" s="6">
        <f t="shared" si="2"/>
        <v>0</v>
      </c>
      <c r="K54" s="6">
        <v>0</v>
      </c>
      <c r="L54" s="6">
        <f t="shared" si="3"/>
        <v>0</v>
      </c>
      <c r="M54" s="5" t="s">
        <v>7</v>
      </c>
      <c r="N54" s="4" t="s">
        <v>7</v>
      </c>
    </row>
    <row r="55" spans="1:14" ht="26" x14ac:dyDescent="0.2">
      <c r="A55" s="13" t="s">
        <v>72</v>
      </c>
      <c r="B55" s="5" t="s">
        <v>275</v>
      </c>
      <c r="C55" s="5" t="s">
        <v>39</v>
      </c>
      <c r="D55" s="8" t="s">
        <v>274</v>
      </c>
      <c r="E55" s="4" t="s">
        <v>29</v>
      </c>
      <c r="F55" s="4">
        <v>28</v>
      </c>
      <c r="G55" s="6">
        <v>0</v>
      </c>
      <c r="H55" s="7" t="s">
        <v>7</v>
      </c>
      <c r="I55" s="7">
        <v>1</v>
      </c>
      <c r="J55" s="6">
        <f t="shared" si="2"/>
        <v>0</v>
      </c>
      <c r="K55" s="6">
        <v>0</v>
      </c>
      <c r="L55" s="6">
        <f t="shared" si="3"/>
        <v>0</v>
      </c>
      <c r="M55" s="5" t="s">
        <v>7</v>
      </c>
      <c r="N55" s="4" t="s">
        <v>7</v>
      </c>
    </row>
    <row r="56" spans="1:14" ht="15" x14ac:dyDescent="0.2">
      <c r="A56" s="13" t="s">
        <v>73</v>
      </c>
      <c r="B56" s="5" t="s">
        <v>334</v>
      </c>
      <c r="C56" s="5" t="s">
        <v>27</v>
      </c>
      <c r="D56" s="8" t="s">
        <v>253</v>
      </c>
      <c r="E56" s="4" t="s">
        <v>29</v>
      </c>
      <c r="F56" s="4">
        <v>28</v>
      </c>
      <c r="G56" s="6">
        <v>0</v>
      </c>
      <c r="H56" s="7" t="s">
        <v>7</v>
      </c>
      <c r="I56" s="7">
        <v>1</v>
      </c>
      <c r="J56" s="6">
        <f t="shared" si="2"/>
        <v>0</v>
      </c>
      <c r="K56" s="6">
        <v>0</v>
      </c>
      <c r="L56" s="6">
        <f t="shared" si="3"/>
        <v>0</v>
      </c>
      <c r="M56" s="5" t="s">
        <v>7</v>
      </c>
      <c r="N56" s="4" t="s">
        <v>7</v>
      </c>
    </row>
    <row r="57" spans="1:14" ht="26" x14ac:dyDescent="0.2">
      <c r="A57" s="13" t="s">
        <v>76</v>
      </c>
      <c r="B57" s="5" t="s">
        <v>257</v>
      </c>
      <c r="C57" s="5" t="s">
        <v>27</v>
      </c>
      <c r="D57" s="8" t="s">
        <v>256</v>
      </c>
      <c r="E57" s="4" t="s">
        <v>29</v>
      </c>
      <c r="F57" s="4">
        <v>28</v>
      </c>
      <c r="G57" s="6">
        <v>0</v>
      </c>
      <c r="H57" s="7" t="s">
        <v>7</v>
      </c>
      <c r="I57" s="7">
        <v>1</v>
      </c>
      <c r="J57" s="6">
        <f t="shared" si="2"/>
        <v>0</v>
      </c>
      <c r="K57" s="6">
        <v>0</v>
      </c>
      <c r="L57" s="6">
        <f t="shared" si="3"/>
        <v>0</v>
      </c>
      <c r="M57" s="5" t="s">
        <v>7</v>
      </c>
      <c r="N57" s="4" t="s">
        <v>7</v>
      </c>
    </row>
    <row r="58" spans="1:14" ht="26" x14ac:dyDescent="0.2">
      <c r="A58" s="13" t="s">
        <v>79</v>
      </c>
      <c r="B58" s="5" t="s">
        <v>333</v>
      </c>
      <c r="C58" s="5" t="s">
        <v>27</v>
      </c>
      <c r="D58" s="8" t="s">
        <v>332</v>
      </c>
      <c r="E58" s="4" t="s">
        <v>29</v>
      </c>
      <c r="F58" s="4">
        <v>28</v>
      </c>
      <c r="G58" s="6">
        <v>0</v>
      </c>
      <c r="H58" s="7" t="s">
        <v>7</v>
      </c>
      <c r="I58" s="7">
        <v>2</v>
      </c>
      <c r="J58" s="6">
        <f t="shared" si="2"/>
        <v>0</v>
      </c>
      <c r="K58" s="6">
        <v>0</v>
      </c>
      <c r="L58" s="6">
        <f t="shared" si="3"/>
        <v>0</v>
      </c>
      <c r="M58" s="5" t="s">
        <v>7</v>
      </c>
      <c r="N58" s="4" t="s">
        <v>7</v>
      </c>
    </row>
    <row r="59" spans="1:14" ht="26" x14ac:dyDescent="0.2">
      <c r="A59" s="13" t="s">
        <v>80</v>
      </c>
      <c r="B59" s="5" t="s">
        <v>227</v>
      </c>
      <c r="C59" s="5" t="s">
        <v>27</v>
      </c>
      <c r="D59" s="8" t="s">
        <v>226</v>
      </c>
      <c r="E59" s="4" t="s">
        <v>29</v>
      </c>
      <c r="F59" s="4">
        <v>7</v>
      </c>
      <c r="G59" s="6">
        <v>0</v>
      </c>
      <c r="H59" s="7" t="s">
        <v>7</v>
      </c>
      <c r="I59" s="7">
        <v>2</v>
      </c>
      <c r="J59" s="6">
        <f t="shared" si="2"/>
        <v>0</v>
      </c>
      <c r="K59" s="6">
        <v>0</v>
      </c>
      <c r="L59" s="6">
        <f t="shared" si="3"/>
        <v>0</v>
      </c>
      <c r="M59" s="5" t="s">
        <v>7</v>
      </c>
      <c r="N59" s="4" t="s">
        <v>7</v>
      </c>
    </row>
    <row r="60" spans="1:14" ht="26" x14ac:dyDescent="0.2">
      <c r="A60" s="13" t="s">
        <v>83</v>
      </c>
      <c r="B60" s="5" t="s">
        <v>296</v>
      </c>
      <c r="C60" s="5" t="s">
        <v>39</v>
      </c>
      <c r="D60" s="8" t="s">
        <v>295</v>
      </c>
      <c r="E60" s="4" t="s">
        <v>29</v>
      </c>
      <c r="F60" s="4">
        <v>3</v>
      </c>
      <c r="G60" s="6">
        <v>0</v>
      </c>
      <c r="H60" s="7" t="s">
        <v>7</v>
      </c>
      <c r="I60" s="7">
        <v>1</v>
      </c>
      <c r="J60" s="6">
        <f>ROUND((ROUND(0-((0*K60)/100),2) * (36)),2)</f>
        <v>0</v>
      </c>
      <c r="K60" s="6">
        <v>0</v>
      </c>
      <c r="L60" s="6">
        <f>ROUND((ROUND(0-((0*K60)/100),2) * I60 * (36)),2)</f>
        <v>0</v>
      </c>
      <c r="M60" s="5" t="s">
        <v>7</v>
      </c>
      <c r="N60" s="4" t="s">
        <v>7</v>
      </c>
    </row>
    <row r="61" spans="1:14" ht="16" x14ac:dyDescent="0.2">
      <c r="A61" s="15" t="s">
        <v>7</v>
      </c>
      <c r="B61" s="29" t="s">
        <v>1029</v>
      </c>
      <c r="C61" s="30" t="s">
        <v>7</v>
      </c>
      <c r="D61" s="30" t="s">
        <v>7</v>
      </c>
      <c r="E61" s="30" t="s">
        <v>7</v>
      </c>
      <c r="F61" s="30" t="s">
        <v>7</v>
      </c>
      <c r="G61" s="30" t="s">
        <v>7</v>
      </c>
      <c r="H61" s="30" t="s">
        <v>7</v>
      </c>
      <c r="I61" s="30" t="s">
        <v>7</v>
      </c>
      <c r="J61" s="30" t="s">
        <v>7</v>
      </c>
      <c r="K61" s="30" t="s">
        <v>7</v>
      </c>
      <c r="L61" s="30" t="s">
        <v>7</v>
      </c>
      <c r="M61" s="30" t="s">
        <v>7</v>
      </c>
      <c r="N61" s="31" t="s">
        <v>7</v>
      </c>
    </row>
    <row r="62" spans="1:14" ht="26" x14ac:dyDescent="0.2">
      <c r="A62" s="13" t="s">
        <v>84</v>
      </c>
      <c r="B62" s="5" t="s">
        <v>294</v>
      </c>
      <c r="C62" s="5" t="s">
        <v>39</v>
      </c>
      <c r="D62" s="8" t="s">
        <v>293</v>
      </c>
      <c r="E62" s="4" t="s">
        <v>29</v>
      </c>
      <c r="F62" s="4">
        <v>3</v>
      </c>
      <c r="G62" s="6">
        <v>0</v>
      </c>
      <c r="H62" s="7" t="s">
        <v>7</v>
      </c>
      <c r="I62" s="7">
        <v>1</v>
      </c>
      <c r="J62" s="6">
        <f>ROUND((ROUND(0-((0*K62)/100),2) * (36)),2)</f>
        <v>0</v>
      </c>
      <c r="K62" s="6">
        <v>0</v>
      </c>
      <c r="L62" s="6">
        <f>ROUND((I62 * J62),2)</f>
        <v>0</v>
      </c>
      <c r="M62" s="5" t="s">
        <v>7</v>
      </c>
      <c r="N62" s="4" t="s">
        <v>7</v>
      </c>
    </row>
    <row r="63" spans="1:14" ht="16" x14ac:dyDescent="0.2">
      <c r="A63" s="15" t="s">
        <v>7</v>
      </c>
      <c r="B63" s="29" t="s">
        <v>1029</v>
      </c>
      <c r="C63" s="30" t="s">
        <v>7</v>
      </c>
      <c r="D63" s="30" t="s">
        <v>7</v>
      </c>
      <c r="E63" s="30" t="s">
        <v>7</v>
      </c>
      <c r="F63" s="30" t="s">
        <v>7</v>
      </c>
      <c r="G63" s="30" t="s">
        <v>7</v>
      </c>
      <c r="H63" s="30" t="s">
        <v>7</v>
      </c>
      <c r="I63" s="30" t="s">
        <v>7</v>
      </c>
      <c r="J63" s="30" t="s">
        <v>7</v>
      </c>
      <c r="K63" s="30" t="s">
        <v>7</v>
      </c>
      <c r="L63" s="30" t="s">
        <v>7</v>
      </c>
      <c r="M63" s="30" t="s">
        <v>7</v>
      </c>
      <c r="N63" s="31" t="s">
        <v>7</v>
      </c>
    </row>
    <row r="64" spans="1:14" ht="26" x14ac:dyDescent="0.2">
      <c r="A64" s="13" t="s">
        <v>331</v>
      </c>
      <c r="B64" s="5" t="s">
        <v>242</v>
      </c>
      <c r="C64" s="5" t="s">
        <v>39</v>
      </c>
      <c r="D64" s="8" t="s">
        <v>241</v>
      </c>
      <c r="E64" s="4" t="s">
        <v>29</v>
      </c>
      <c r="F64" s="4">
        <v>3</v>
      </c>
      <c r="G64" s="6">
        <v>0</v>
      </c>
      <c r="H64" s="7" t="s">
        <v>7</v>
      </c>
      <c r="I64" s="7">
        <v>1</v>
      </c>
      <c r="J64" s="6">
        <f>ROUND((ROUND(0-((0*K64)/100),2) * (36)),2)</f>
        <v>0</v>
      </c>
      <c r="K64" s="6">
        <v>0</v>
      </c>
      <c r="L64" s="6">
        <f>ROUND((ROUND(0-((0*K64)/100),2) * I64 * (36)),2)</f>
        <v>0</v>
      </c>
      <c r="M64" s="5" t="s">
        <v>240</v>
      </c>
      <c r="N64" s="4" t="s">
        <v>7</v>
      </c>
    </row>
    <row r="65" spans="1:14" ht="16" x14ac:dyDescent="0.2">
      <c r="A65" s="15" t="s">
        <v>7</v>
      </c>
      <c r="B65" s="29" t="s">
        <v>1029</v>
      </c>
      <c r="C65" s="30" t="s">
        <v>7</v>
      </c>
      <c r="D65" s="30" t="s">
        <v>7</v>
      </c>
      <c r="E65" s="30" t="s">
        <v>7</v>
      </c>
      <c r="F65" s="30" t="s">
        <v>7</v>
      </c>
      <c r="G65" s="30" t="s">
        <v>7</v>
      </c>
      <c r="H65" s="30" t="s">
        <v>7</v>
      </c>
      <c r="I65" s="30" t="s">
        <v>7</v>
      </c>
      <c r="J65" s="30" t="s">
        <v>7</v>
      </c>
      <c r="K65" s="30" t="s">
        <v>7</v>
      </c>
      <c r="L65" s="30" t="s">
        <v>7</v>
      </c>
      <c r="M65" s="30" t="s">
        <v>7</v>
      </c>
      <c r="N65" s="31" t="s">
        <v>7</v>
      </c>
    </row>
    <row r="66" spans="1:14" ht="15" x14ac:dyDescent="0.2">
      <c r="A66" s="13" t="s">
        <v>330</v>
      </c>
      <c r="B66" s="5" t="s">
        <v>291</v>
      </c>
      <c r="C66" s="5" t="s">
        <v>27</v>
      </c>
      <c r="D66" s="8" t="s">
        <v>290</v>
      </c>
      <c r="E66" s="4" t="s">
        <v>29</v>
      </c>
      <c r="F66" s="4">
        <v>3</v>
      </c>
      <c r="G66" s="6">
        <v>0</v>
      </c>
      <c r="H66" s="7" t="s">
        <v>7</v>
      </c>
      <c r="I66" s="7">
        <v>1</v>
      </c>
      <c r="J66" s="6">
        <f>ROUND((ROUND(0-((0*K66)/100),2) * (36)),2)</f>
        <v>0</v>
      </c>
      <c r="K66" s="6">
        <v>0</v>
      </c>
      <c r="L66" s="6">
        <f>ROUND((ROUND(0-((0*K66)/100),2) * I66 * (36)),2)</f>
        <v>0</v>
      </c>
      <c r="M66" s="5" t="s">
        <v>7</v>
      </c>
      <c r="N66" s="4" t="s">
        <v>7</v>
      </c>
    </row>
    <row r="67" spans="1:14" ht="16" x14ac:dyDescent="0.2">
      <c r="A67" s="15" t="s">
        <v>7</v>
      </c>
      <c r="B67" s="29" t="s">
        <v>1029</v>
      </c>
      <c r="C67" s="30" t="s">
        <v>7</v>
      </c>
      <c r="D67" s="30" t="s">
        <v>7</v>
      </c>
      <c r="E67" s="30" t="s">
        <v>7</v>
      </c>
      <c r="F67" s="30" t="s">
        <v>7</v>
      </c>
      <c r="G67" s="30" t="s">
        <v>7</v>
      </c>
      <c r="H67" s="30" t="s">
        <v>7</v>
      </c>
      <c r="I67" s="30" t="s">
        <v>7</v>
      </c>
      <c r="J67" s="30" t="s">
        <v>7</v>
      </c>
      <c r="K67" s="30" t="s">
        <v>7</v>
      </c>
      <c r="L67" s="30" t="s">
        <v>7</v>
      </c>
      <c r="M67" s="30" t="s">
        <v>7</v>
      </c>
      <c r="N67" s="31" t="s">
        <v>7</v>
      </c>
    </row>
    <row r="68" spans="1:14" ht="26" x14ac:dyDescent="0.2">
      <c r="A68" s="13" t="s">
        <v>329</v>
      </c>
      <c r="B68" s="5" t="s">
        <v>1056</v>
      </c>
      <c r="C68" s="5" t="s">
        <v>39</v>
      </c>
      <c r="D68" s="8" t="s">
        <v>1055</v>
      </c>
      <c r="E68" s="4" t="s">
        <v>29</v>
      </c>
      <c r="F68" s="4" t="s">
        <v>193</v>
      </c>
      <c r="G68" s="6">
        <v>38250</v>
      </c>
      <c r="H68" s="7" t="s">
        <v>7</v>
      </c>
      <c r="I68" s="7">
        <v>1</v>
      </c>
      <c r="J68" s="6">
        <f>ROUND((ROUND(1062.5-((1062.5*K68)/100),2) * (36)),2)</f>
        <v>38250</v>
      </c>
      <c r="K68" s="6">
        <v>0</v>
      </c>
      <c r="L68" s="6">
        <f>ROUND((ROUND(1062.5-((1062.5*K68)/100),2) * I68 * (36)),2)</f>
        <v>38250</v>
      </c>
      <c r="M68" s="5" t="s">
        <v>7</v>
      </c>
      <c r="N68" s="4" t="s">
        <v>7</v>
      </c>
    </row>
    <row r="69" spans="1:14" ht="16" x14ac:dyDescent="0.2">
      <c r="A69" s="15" t="s">
        <v>7</v>
      </c>
      <c r="B69" s="29" t="s">
        <v>1029</v>
      </c>
      <c r="C69" s="30" t="s">
        <v>7</v>
      </c>
      <c r="D69" s="30" t="s">
        <v>7</v>
      </c>
      <c r="E69" s="30" t="s">
        <v>7</v>
      </c>
      <c r="F69" s="30" t="s">
        <v>7</v>
      </c>
      <c r="G69" s="30" t="s">
        <v>7</v>
      </c>
      <c r="H69" s="30" t="s">
        <v>7</v>
      </c>
      <c r="I69" s="30" t="s">
        <v>7</v>
      </c>
      <c r="J69" s="30" t="s">
        <v>7</v>
      </c>
      <c r="K69" s="30" t="s">
        <v>7</v>
      </c>
      <c r="L69" s="30" t="s">
        <v>7</v>
      </c>
      <c r="M69" s="30" t="s">
        <v>7</v>
      </c>
      <c r="N69" s="31" t="s">
        <v>7</v>
      </c>
    </row>
    <row r="70" spans="1:14" ht="15" x14ac:dyDescent="0.2">
      <c r="A70" s="12" t="s">
        <v>7</v>
      </c>
      <c r="B70" s="32" t="s">
        <v>60</v>
      </c>
      <c r="C70" s="32" t="s">
        <v>7</v>
      </c>
      <c r="D70" s="32" t="s">
        <v>7</v>
      </c>
      <c r="E70" s="32" t="s">
        <v>7</v>
      </c>
      <c r="F70" s="32" t="s">
        <v>7</v>
      </c>
      <c r="G70" s="32" t="s">
        <v>7</v>
      </c>
      <c r="H70" s="32" t="s">
        <v>7</v>
      </c>
      <c r="I70" s="32" t="s">
        <v>7</v>
      </c>
      <c r="J70" s="32" t="s">
        <v>7</v>
      </c>
      <c r="K70" s="32" t="s">
        <v>7</v>
      </c>
      <c r="L70" s="32" t="s">
        <v>7</v>
      </c>
      <c r="M70" s="32" t="s">
        <v>7</v>
      </c>
      <c r="N70" s="11" t="e">
        <f>(L48+L50+#REF!+L51+L52+L53+L54+L55+L56+L57+L58+L59+L60+L62+L64+L66+L68+#REF!)</f>
        <v>#VALUE!</v>
      </c>
    </row>
    <row r="71" spans="1:14" ht="15" x14ac:dyDescent="0.2">
      <c r="A71" s="12" t="s">
        <v>7</v>
      </c>
      <c r="B71" s="32" t="s">
        <v>61</v>
      </c>
      <c r="C71" s="32" t="s">
        <v>7</v>
      </c>
      <c r="D71" s="32" t="s">
        <v>7</v>
      </c>
      <c r="E71" s="32" t="s">
        <v>7</v>
      </c>
      <c r="F71" s="32" t="s">
        <v>7</v>
      </c>
      <c r="G71" s="32" t="s">
        <v>7</v>
      </c>
      <c r="H71" s="32" t="s">
        <v>7</v>
      </c>
      <c r="I71" s="32" t="s">
        <v>7</v>
      </c>
      <c r="J71" s="32" t="s">
        <v>7</v>
      </c>
      <c r="K71" s="32" t="s">
        <v>7</v>
      </c>
      <c r="L71" s="32" t="s">
        <v>7</v>
      </c>
      <c r="M71" s="32" t="s">
        <v>7</v>
      </c>
      <c r="N71" s="11" t="e">
        <f>((ROUND(0-((0*K60)/100),2) * I60)+(ROUND(0-((0*K64)/100),2) * I64)+(ROUND(0-((0*K66)/100),2) * I66)+(ROUND(1062.5-((1062.5*K68)/100),2) * I68)+(ROUND(175.32-((175.32*#REF!)/100),2) *#REF!))</f>
        <v>#REF!</v>
      </c>
    </row>
    <row r="72" spans="1:14" ht="15" x14ac:dyDescent="0.2">
      <c r="A72" s="12" t="s">
        <v>7</v>
      </c>
      <c r="B72" s="32" t="s">
        <v>62</v>
      </c>
      <c r="C72" s="32" t="s">
        <v>7</v>
      </c>
      <c r="D72" s="32" t="s">
        <v>7</v>
      </c>
      <c r="E72" s="32" t="s">
        <v>7</v>
      </c>
      <c r="F72" s="32" t="s">
        <v>7</v>
      </c>
      <c r="G72" s="32" t="s">
        <v>7</v>
      </c>
      <c r="H72" s="32" t="s">
        <v>7</v>
      </c>
      <c r="I72" s="32" t="s">
        <v>7</v>
      </c>
      <c r="J72" s="32" t="s">
        <v>7</v>
      </c>
      <c r="K72" s="32" t="s">
        <v>7</v>
      </c>
      <c r="L72" s="32" t="s">
        <v>7</v>
      </c>
      <c r="M72" s="32" t="s">
        <v>7</v>
      </c>
      <c r="N72" s="11">
        <v>0</v>
      </c>
    </row>
    <row r="73" spans="1:14" ht="15" x14ac:dyDescent="0.2">
      <c r="A73" s="12" t="s">
        <v>7</v>
      </c>
      <c r="B73" s="32" t="s">
        <v>63</v>
      </c>
      <c r="C73" s="32" t="s">
        <v>7</v>
      </c>
      <c r="D73" s="32" t="s">
        <v>7</v>
      </c>
      <c r="E73" s="32" t="s">
        <v>7</v>
      </c>
      <c r="F73" s="32" t="s">
        <v>7</v>
      </c>
      <c r="G73" s="32" t="s">
        <v>7</v>
      </c>
      <c r="H73" s="32" t="s">
        <v>7</v>
      </c>
      <c r="I73" s="32" t="s">
        <v>7</v>
      </c>
      <c r="J73" s="32" t="s">
        <v>7</v>
      </c>
      <c r="K73" s="32" t="s">
        <v>7</v>
      </c>
      <c r="L73" s="32" t="s">
        <v>7</v>
      </c>
      <c r="M73" s="32" t="s">
        <v>7</v>
      </c>
      <c r="N73" s="11">
        <v>0</v>
      </c>
    </row>
    <row r="74" spans="1:14" ht="16" x14ac:dyDescent="0.2">
      <c r="A74" s="15" t="s">
        <v>709</v>
      </c>
      <c r="B74" s="29" t="s">
        <v>327</v>
      </c>
      <c r="C74" s="30" t="s">
        <v>7</v>
      </c>
      <c r="D74" s="30" t="s">
        <v>7</v>
      </c>
      <c r="E74" s="30" t="s">
        <v>7</v>
      </c>
      <c r="F74" s="30" t="s">
        <v>7</v>
      </c>
      <c r="G74" s="30" t="s">
        <v>7</v>
      </c>
      <c r="H74" s="30" t="s">
        <v>7</v>
      </c>
      <c r="I74" s="30" t="s">
        <v>7</v>
      </c>
      <c r="J74" s="30" t="s">
        <v>7</v>
      </c>
      <c r="K74" s="30" t="s">
        <v>7</v>
      </c>
      <c r="L74" s="30" t="s">
        <v>7</v>
      </c>
      <c r="M74" s="30" t="s">
        <v>7</v>
      </c>
      <c r="N74" s="14" t="s">
        <v>7</v>
      </c>
    </row>
    <row r="75" spans="1:14" ht="15" x14ac:dyDescent="0.2">
      <c r="A75" s="10" t="s">
        <v>86</v>
      </c>
      <c r="B75" s="9" t="s">
        <v>326</v>
      </c>
      <c r="C75" s="8" t="s">
        <v>27</v>
      </c>
      <c r="D75" s="8" t="s">
        <v>325</v>
      </c>
      <c r="E75" s="4" t="s">
        <v>29</v>
      </c>
      <c r="F75" s="4">
        <v>168</v>
      </c>
      <c r="G75" s="6">
        <v>22474.82</v>
      </c>
      <c r="H75" s="7" t="s">
        <v>7</v>
      </c>
      <c r="I75" s="7">
        <v>1</v>
      </c>
      <c r="J75" s="6">
        <f t="shared" ref="J75:J90" si="4">ROUND(G75-((G75*K75)/100),2)</f>
        <v>22474.82</v>
      </c>
      <c r="K75" s="6">
        <v>0</v>
      </c>
      <c r="L75" s="6">
        <f t="shared" ref="L75:L90" si="5">ROUND((I75 * J75),2)</f>
        <v>22474.82</v>
      </c>
      <c r="M75" s="5" t="s">
        <v>250</v>
      </c>
      <c r="N75" s="4" t="s">
        <v>7</v>
      </c>
    </row>
    <row r="76" spans="1:14" ht="15" x14ac:dyDescent="0.2">
      <c r="A76" s="13" t="s">
        <v>89</v>
      </c>
      <c r="B76" s="5" t="s">
        <v>309</v>
      </c>
      <c r="C76" s="5" t="s">
        <v>27</v>
      </c>
      <c r="D76" s="8" t="s">
        <v>308</v>
      </c>
      <c r="E76" s="4" t="s">
        <v>29</v>
      </c>
      <c r="F76" s="4">
        <v>28</v>
      </c>
      <c r="G76" s="6">
        <v>0</v>
      </c>
      <c r="H76" s="7" t="s">
        <v>7</v>
      </c>
      <c r="I76" s="7">
        <v>1</v>
      </c>
      <c r="J76" s="6">
        <f t="shared" si="4"/>
        <v>0</v>
      </c>
      <c r="K76" s="6">
        <v>0</v>
      </c>
      <c r="L76" s="6">
        <f t="shared" si="5"/>
        <v>0</v>
      </c>
      <c r="M76" s="5" t="s">
        <v>7</v>
      </c>
      <c r="N76" s="4" t="s">
        <v>7</v>
      </c>
    </row>
    <row r="77" spans="1:14" ht="26" x14ac:dyDescent="0.2">
      <c r="A77" s="13" t="s">
        <v>90</v>
      </c>
      <c r="B77" s="5" t="s">
        <v>282</v>
      </c>
      <c r="C77" s="5" t="s">
        <v>27</v>
      </c>
      <c r="D77" s="8" t="s">
        <v>281</v>
      </c>
      <c r="E77" s="4" t="s">
        <v>29</v>
      </c>
      <c r="F77" s="4">
        <v>28</v>
      </c>
      <c r="G77" s="6">
        <v>4140.1000000000004</v>
      </c>
      <c r="H77" s="7" t="s">
        <v>7</v>
      </c>
      <c r="I77" s="7">
        <v>1</v>
      </c>
      <c r="J77" s="6">
        <f t="shared" si="4"/>
        <v>4140.1000000000004</v>
      </c>
      <c r="K77" s="6">
        <v>0</v>
      </c>
      <c r="L77" s="6">
        <f t="shared" si="5"/>
        <v>4140.1000000000004</v>
      </c>
      <c r="M77" s="5" t="s">
        <v>7</v>
      </c>
      <c r="N77" s="4" t="s">
        <v>7</v>
      </c>
    </row>
    <row r="78" spans="1:14" ht="15" x14ac:dyDescent="0.2">
      <c r="A78" s="13" t="s">
        <v>93</v>
      </c>
      <c r="B78" s="5" t="s">
        <v>324</v>
      </c>
      <c r="C78" s="5" t="s">
        <v>27</v>
      </c>
      <c r="D78" s="8" t="s">
        <v>323</v>
      </c>
      <c r="E78" s="4" t="s">
        <v>29</v>
      </c>
      <c r="F78" s="4">
        <v>28</v>
      </c>
      <c r="G78" s="6">
        <v>0</v>
      </c>
      <c r="H78" s="7" t="s">
        <v>7</v>
      </c>
      <c r="I78" s="7">
        <v>1</v>
      </c>
      <c r="J78" s="6">
        <f t="shared" si="4"/>
        <v>0</v>
      </c>
      <c r="K78" s="6">
        <v>0</v>
      </c>
      <c r="L78" s="6">
        <f t="shared" si="5"/>
        <v>0</v>
      </c>
      <c r="M78" s="5" t="s">
        <v>7</v>
      </c>
      <c r="N78" s="4" t="s">
        <v>7</v>
      </c>
    </row>
    <row r="79" spans="1:14" ht="26" x14ac:dyDescent="0.2">
      <c r="A79" s="13" t="s">
        <v>96</v>
      </c>
      <c r="B79" s="5" t="s">
        <v>275</v>
      </c>
      <c r="C79" s="5" t="s">
        <v>39</v>
      </c>
      <c r="D79" s="8" t="s">
        <v>274</v>
      </c>
      <c r="E79" s="4" t="s">
        <v>29</v>
      </c>
      <c r="F79" s="4">
        <v>28</v>
      </c>
      <c r="G79" s="6">
        <v>0</v>
      </c>
      <c r="H79" s="7" t="s">
        <v>7</v>
      </c>
      <c r="I79" s="7">
        <v>1</v>
      </c>
      <c r="J79" s="6">
        <f t="shared" si="4"/>
        <v>0</v>
      </c>
      <c r="K79" s="6">
        <v>0</v>
      </c>
      <c r="L79" s="6">
        <f t="shared" si="5"/>
        <v>0</v>
      </c>
      <c r="M79" s="5" t="s">
        <v>7</v>
      </c>
      <c r="N79" s="4" t="s">
        <v>7</v>
      </c>
    </row>
    <row r="80" spans="1:14" ht="26" x14ac:dyDescent="0.2">
      <c r="A80" s="13" t="s">
        <v>99</v>
      </c>
      <c r="B80" s="5" t="s">
        <v>322</v>
      </c>
      <c r="C80" s="5" t="s">
        <v>27</v>
      </c>
      <c r="D80" s="8" t="s">
        <v>321</v>
      </c>
      <c r="E80" s="4" t="s">
        <v>29</v>
      </c>
      <c r="F80" s="4">
        <v>28</v>
      </c>
      <c r="G80" s="6">
        <v>0</v>
      </c>
      <c r="H80" s="7" t="s">
        <v>7</v>
      </c>
      <c r="I80" s="7">
        <v>1</v>
      </c>
      <c r="J80" s="6">
        <f t="shared" si="4"/>
        <v>0</v>
      </c>
      <c r="K80" s="6">
        <v>0</v>
      </c>
      <c r="L80" s="6">
        <f t="shared" si="5"/>
        <v>0</v>
      </c>
      <c r="M80" s="5" t="s">
        <v>7</v>
      </c>
      <c r="N80" s="4" t="s">
        <v>7</v>
      </c>
    </row>
    <row r="81" spans="1:14" ht="15" x14ac:dyDescent="0.2">
      <c r="A81" s="13" t="s">
        <v>102</v>
      </c>
      <c r="B81" s="5" t="s">
        <v>305</v>
      </c>
      <c r="C81" s="5" t="s">
        <v>27</v>
      </c>
      <c r="D81" s="8" t="s">
        <v>304</v>
      </c>
      <c r="E81" s="4" t="s">
        <v>29</v>
      </c>
      <c r="F81" s="4">
        <v>28</v>
      </c>
      <c r="G81" s="6">
        <v>0</v>
      </c>
      <c r="H81" s="7" t="s">
        <v>7</v>
      </c>
      <c r="I81" s="7">
        <v>2</v>
      </c>
      <c r="J81" s="6">
        <f t="shared" si="4"/>
        <v>0</v>
      </c>
      <c r="K81" s="6">
        <v>0</v>
      </c>
      <c r="L81" s="6">
        <f t="shared" si="5"/>
        <v>0</v>
      </c>
      <c r="M81" s="5" t="s">
        <v>7</v>
      </c>
      <c r="N81" s="4" t="s">
        <v>7</v>
      </c>
    </row>
    <row r="82" spans="1:14" ht="15" x14ac:dyDescent="0.2">
      <c r="A82" s="13" t="s">
        <v>105</v>
      </c>
      <c r="B82" s="5" t="s">
        <v>303</v>
      </c>
      <c r="C82" s="5" t="s">
        <v>27</v>
      </c>
      <c r="D82" s="8" t="s">
        <v>302</v>
      </c>
      <c r="E82" s="4" t="s">
        <v>29</v>
      </c>
      <c r="F82" s="4">
        <v>147</v>
      </c>
      <c r="G82" s="6">
        <v>0</v>
      </c>
      <c r="H82" s="7" t="s">
        <v>7</v>
      </c>
      <c r="I82" s="7">
        <v>2</v>
      </c>
      <c r="J82" s="6">
        <f t="shared" si="4"/>
        <v>0</v>
      </c>
      <c r="K82" s="6">
        <v>0</v>
      </c>
      <c r="L82" s="6">
        <f t="shared" si="5"/>
        <v>0</v>
      </c>
      <c r="M82" s="5" t="s">
        <v>7</v>
      </c>
      <c r="N82" s="4" t="s">
        <v>7</v>
      </c>
    </row>
    <row r="83" spans="1:14" ht="15" x14ac:dyDescent="0.2">
      <c r="A83" s="13" t="s">
        <v>108</v>
      </c>
      <c r="B83" s="5" t="s">
        <v>301</v>
      </c>
      <c r="C83" s="5" t="s">
        <v>27</v>
      </c>
      <c r="D83" s="8" t="s">
        <v>300</v>
      </c>
      <c r="E83" s="4" t="s">
        <v>29</v>
      </c>
      <c r="F83" s="4">
        <v>28</v>
      </c>
      <c r="G83" s="6">
        <v>0</v>
      </c>
      <c r="H83" s="7" t="s">
        <v>7</v>
      </c>
      <c r="I83" s="7">
        <v>1</v>
      </c>
      <c r="J83" s="6">
        <f t="shared" si="4"/>
        <v>0</v>
      </c>
      <c r="K83" s="6">
        <v>0</v>
      </c>
      <c r="L83" s="6">
        <f t="shared" si="5"/>
        <v>0</v>
      </c>
      <c r="M83" s="5" t="s">
        <v>7</v>
      </c>
      <c r="N83" s="4" t="s">
        <v>7</v>
      </c>
    </row>
    <row r="84" spans="1:14" ht="15" x14ac:dyDescent="0.2">
      <c r="A84" s="13" t="s">
        <v>111</v>
      </c>
      <c r="B84" s="5" t="s">
        <v>320</v>
      </c>
      <c r="C84" s="5" t="s">
        <v>27</v>
      </c>
      <c r="D84" s="8" t="s">
        <v>319</v>
      </c>
      <c r="E84" s="4" t="s">
        <v>29</v>
      </c>
      <c r="F84" s="4">
        <v>147</v>
      </c>
      <c r="G84" s="6">
        <v>0</v>
      </c>
      <c r="H84" s="7" t="s">
        <v>7</v>
      </c>
      <c r="I84" s="7">
        <v>1</v>
      </c>
      <c r="J84" s="6">
        <f t="shared" si="4"/>
        <v>0</v>
      </c>
      <c r="K84" s="6">
        <v>0</v>
      </c>
      <c r="L84" s="6">
        <f t="shared" si="5"/>
        <v>0</v>
      </c>
      <c r="M84" s="5" t="s">
        <v>7</v>
      </c>
      <c r="N84" s="4" t="s">
        <v>7</v>
      </c>
    </row>
    <row r="85" spans="1:14" ht="26" x14ac:dyDescent="0.2">
      <c r="A85" s="13" t="s">
        <v>114</v>
      </c>
      <c r="B85" s="5" t="s">
        <v>269</v>
      </c>
      <c r="C85" s="5" t="s">
        <v>39</v>
      </c>
      <c r="D85" s="8" t="s">
        <v>268</v>
      </c>
      <c r="E85" s="4" t="s">
        <v>29</v>
      </c>
      <c r="F85" s="4">
        <v>3</v>
      </c>
      <c r="G85" s="6">
        <v>0</v>
      </c>
      <c r="H85" s="7" t="s">
        <v>7</v>
      </c>
      <c r="I85" s="7">
        <v>1</v>
      </c>
      <c r="J85" s="6">
        <f t="shared" si="4"/>
        <v>0</v>
      </c>
      <c r="K85" s="6">
        <v>0</v>
      </c>
      <c r="L85" s="6">
        <f t="shared" si="5"/>
        <v>0</v>
      </c>
      <c r="M85" s="5" t="s">
        <v>7</v>
      </c>
      <c r="N85" s="4" t="s">
        <v>7</v>
      </c>
    </row>
    <row r="86" spans="1:14" ht="26" x14ac:dyDescent="0.2">
      <c r="A86" s="13" t="s">
        <v>117</v>
      </c>
      <c r="B86" s="5" t="s">
        <v>318</v>
      </c>
      <c r="C86" s="5" t="s">
        <v>27</v>
      </c>
      <c r="D86" s="8" t="s">
        <v>317</v>
      </c>
      <c r="E86" s="4" t="s">
        <v>29</v>
      </c>
      <c r="F86" s="4">
        <v>28</v>
      </c>
      <c r="G86" s="6">
        <v>0</v>
      </c>
      <c r="H86" s="7" t="s">
        <v>7</v>
      </c>
      <c r="I86" s="7">
        <v>2</v>
      </c>
      <c r="J86" s="6">
        <f t="shared" si="4"/>
        <v>0</v>
      </c>
      <c r="K86" s="6">
        <v>0</v>
      </c>
      <c r="L86" s="6">
        <f t="shared" si="5"/>
        <v>0</v>
      </c>
      <c r="M86" s="5" t="s">
        <v>7</v>
      </c>
      <c r="N86" s="4" t="s">
        <v>7</v>
      </c>
    </row>
    <row r="87" spans="1:14" ht="26" x14ac:dyDescent="0.2">
      <c r="A87" s="13" t="s">
        <v>120</v>
      </c>
      <c r="B87" s="5" t="s">
        <v>257</v>
      </c>
      <c r="C87" s="5" t="s">
        <v>27</v>
      </c>
      <c r="D87" s="8" t="s">
        <v>256</v>
      </c>
      <c r="E87" s="4" t="s">
        <v>29</v>
      </c>
      <c r="F87" s="4">
        <v>28</v>
      </c>
      <c r="G87" s="6">
        <v>0</v>
      </c>
      <c r="H87" s="7" t="s">
        <v>7</v>
      </c>
      <c r="I87" s="7">
        <v>1</v>
      </c>
      <c r="J87" s="6">
        <f t="shared" si="4"/>
        <v>0</v>
      </c>
      <c r="K87" s="6">
        <v>0</v>
      </c>
      <c r="L87" s="6">
        <f t="shared" si="5"/>
        <v>0</v>
      </c>
      <c r="M87" s="5" t="s">
        <v>7</v>
      </c>
      <c r="N87" s="4" t="s">
        <v>7</v>
      </c>
    </row>
    <row r="88" spans="1:14" ht="15" x14ac:dyDescent="0.2">
      <c r="A88" s="13" t="s">
        <v>123</v>
      </c>
      <c r="B88" s="5" t="s">
        <v>299</v>
      </c>
      <c r="C88" s="5" t="s">
        <v>27</v>
      </c>
      <c r="D88" s="8" t="s">
        <v>253</v>
      </c>
      <c r="E88" s="4" t="s">
        <v>29</v>
      </c>
      <c r="F88" s="4">
        <v>28</v>
      </c>
      <c r="G88" s="6">
        <v>0</v>
      </c>
      <c r="H88" s="7" t="s">
        <v>7</v>
      </c>
      <c r="I88" s="7">
        <v>1</v>
      </c>
      <c r="J88" s="6">
        <f t="shared" si="4"/>
        <v>0</v>
      </c>
      <c r="K88" s="6">
        <v>0</v>
      </c>
      <c r="L88" s="6">
        <f t="shared" si="5"/>
        <v>0</v>
      </c>
      <c r="M88" s="5" t="s">
        <v>7</v>
      </c>
      <c r="N88" s="4" t="s">
        <v>7</v>
      </c>
    </row>
    <row r="89" spans="1:14" ht="15" x14ac:dyDescent="0.2">
      <c r="A89" s="13" t="s">
        <v>126</v>
      </c>
      <c r="B89" s="5" t="s">
        <v>316</v>
      </c>
      <c r="C89" s="5" t="s">
        <v>27</v>
      </c>
      <c r="D89" s="8" t="s">
        <v>315</v>
      </c>
      <c r="E89" s="4" t="s">
        <v>29</v>
      </c>
      <c r="F89" s="4">
        <v>182</v>
      </c>
      <c r="G89" s="6">
        <v>0</v>
      </c>
      <c r="H89" s="7" t="s">
        <v>7</v>
      </c>
      <c r="I89" s="7">
        <v>2</v>
      </c>
      <c r="J89" s="6">
        <f t="shared" si="4"/>
        <v>0</v>
      </c>
      <c r="K89" s="6">
        <v>0</v>
      </c>
      <c r="L89" s="6">
        <f t="shared" si="5"/>
        <v>0</v>
      </c>
      <c r="M89" s="5" t="s">
        <v>7</v>
      </c>
      <c r="N89" s="4" t="s">
        <v>7</v>
      </c>
    </row>
    <row r="90" spans="1:14" ht="26" x14ac:dyDescent="0.2">
      <c r="A90" s="13" t="s">
        <v>127</v>
      </c>
      <c r="B90" s="5" t="s">
        <v>227</v>
      </c>
      <c r="C90" s="5" t="s">
        <v>27</v>
      </c>
      <c r="D90" s="8" t="s">
        <v>226</v>
      </c>
      <c r="E90" s="4" t="s">
        <v>29</v>
      </c>
      <c r="F90" s="4">
        <v>7</v>
      </c>
      <c r="G90" s="6">
        <v>0</v>
      </c>
      <c r="H90" s="7" t="s">
        <v>7</v>
      </c>
      <c r="I90" s="7">
        <v>2</v>
      </c>
      <c r="J90" s="6">
        <f t="shared" si="4"/>
        <v>0</v>
      </c>
      <c r="K90" s="6">
        <v>0</v>
      </c>
      <c r="L90" s="6">
        <f t="shared" si="5"/>
        <v>0</v>
      </c>
      <c r="M90" s="5" t="s">
        <v>7</v>
      </c>
      <c r="N90" s="4" t="s">
        <v>7</v>
      </c>
    </row>
    <row r="91" spans="1:14" ht="26" x14ac:dyDescent="0.2">
      <c r="A91" s="13" t="s">
        <v>130</v>
      </c>
      <c r="B91" s="5" t="s">
        <v>242</v>
      </c>
      <c r="C91" s="5" t="s">
        <v>39</v>
      </c>
      <c r="D91" s="8" t="s">
        <v>241</v>
      </c>
      <c r="E91" s="4" t="s">
        <v>29</v>
      </c>
      <c r="F91" s="4">
        <v>3</v>
      </c>
      <c r="G91" s="6">
        <v>0</v>
      </c>
      <c r="H91" s="7" t="s">
        <v>7</v>
      </c>
      <c r="I91" s="7">
        <v>1</v>
      </c>
      <c r="J91" s="6">
        <f>ROUND((ROUND(0-((0*K91)/100),2) * (36)),2)</f>
        <v>0</v>
      </c>
      <c r="K91" s="6">
        <v>0</v>
      </c>
      <c r="L91" s="6">
        <f>ROUND((ROUND(0-((0*K91)/100),2) * I91 * (36)),2)</f>
        <v>0</v>
      </c>
      <c r="M91" s="5" t="s">
        <v>240</v>
      </c>
      <c r="N91" s="4" t="s">
        <v>7</v>
      </c>
    </row>
    <row r="92" spans="1:14" ht="16" x14ac:dyDescent="0.2">
      <c r="A92" s="15" t="s">
        <v>7</v>
      </c>
      <c r="B92" s="29" t="s">
        <v>1029</v>
      </c>
      <c r="C92" s="30" t="s">
        <v>7</v>
      </c>
      <c r="D92" s="30" t="s">
        <v>7</v>
      </c>
      <c r="E92" s="30" t="s">
        <v>7</v>
      </c>
      <c r="F92" s="30" t="s">
        <v>7</v>
      </c>
      <c r="G92" s="30" t="s">
        <v>7</v>
      </c>
      <c r="H92" s="30" t="s">
        <v>7</v>
      </c>
      <c r="I92" s="30" t="s">
        <v>7</v>
      </c>
      <c r="J92" s="30" t="s">
        <v>7</v>
      </c>
      <c r="K92" s="30" t="s">
        <v>7</v>
      </c>
      <c r="L92" s="30" t="s">
        <v>7</v>
      </c>
      <c r="M92" s="30" t="s">
        <v>7</v>
      </c>
      <c r="N92" s="31" t="s">
        <v>7</v>
      </c>
    </row>
    <row r="93" spans="1:14" ht="15" x14ac:dyDescent="0.2">
      <c r="A93" s="13" t="s">
        <v>133</v>
      </c>
      <c r="B93" s="5" t="s">
        <v>291</v>
      </c>
      <c r="C93" s="5" t="s">
        <v>27</v>
      </c>
      <c r="D93" s="8" t="s">
        <v>290</v>
      </c>
      <c r="E93" s="4" t="s">
        <v>29</v>
      </c>
      <c r="F93" s="4">
        <v>3</v>
      </c>
      <c r="G93" s="6">
        <v>0</v>
      </c>
      <c r="H93" s="7" t="s">
        <v>7</v>
      </c>
      <c r="I93" s="7">
        <v>1</v>
      </c>
      <c r="J93" s="6">
        <f>ROUND((ROUND(0-((0*K93)/100),2) * (36)),2)</f>
        <v>0</v>
      </c>
      <c r="K93" s="6">
        <v>0</v>
      </c>
      <c r="L93" s="6">
        <f>ROUND((ROUND(0-((0*K93)/100),2) * I93 * (36)),2)</f>
        <v>0</v>
      </c>
      <c r="M93" s="5" t="s">
        <v>7</v>
      </c>
      <c r="N93" s="4" t="s">
        <v>7</v>
      </c>
    </row>
    <row r="94" spans="1:14" ht="16" x14ac:dyDescent="0.2">
      <c r="A94" s="15" t="s">
        <v>7</v>
      </c>
      <c r="B94" s="29" t="s">
        <v>1029</v>
      </c>
      <c r="C94" s="30" t="s">
        <v>7</v>
      </c>
      <c r="D94" s="30" t="s">
        <v>7</v>
      </c>
      <c r="E94" s="30" t="s">
        <v>7</v>
      </c>
      <c r="F94" s="30" t="s">
        <v>7</v>
      </c>
      <c r="G94" s="30" t="s">
        <v>7</v>
      </c>
      <c r="H94" s="30" t="s">
        <v>7</v>
      </c>
      <c r="I94" s="30" t="s">
        <v>7</v>
      </c>
      <c r="J94" s="30" t="s">
        <v>7</v>
      </c>
      <c r="K94" s="30" t="s">
        <v>7</v>
      </c>
      <c r="L94" s="30" t="s">
        <v>7</v>
      </c>
      <c r="M94" s="30" t="s">
        <v>7</v>
      </c>
      <c r="N94" s="31" t="s">
        <v>7</v>
      </c>
    </row>
    <row r="95" spans="1:14" ht="26" x14ac:dyDescent="0.2">
      <c r="A95" s="13" t="s">
        <v>134</v>
      </c>
      <c r="B95" s="5" t="s">
        <v>1054</v>
      </c>
      <c r="C95" s="5" t="s">
        <v>39</v>
      </c>
      <c r="D95" s="8" t="s">
        <v>1053</v>
      </c>
      <c r="E95" s="4" t="s">
        <v>29</v>
      </c>
      <c r="F95" s="4" t="s">
        <v>193</v>
      </c>
      <c r="G95" s="6">
        <v>12600</v>
      </c>
      <c r="H95" s="7" t="s">
        <v>7</v>
      </c>
      <c r="I95" s="7">
        <v>1</v>
      </c>
      <c r="J95" s="6">
        <f>ROUND((ROUND(350-((350*K95)/100),2) * (36)),2)</f>
        <v>12600</v>
      </c>
      <c r="K95" s="6">
        <v>0</v>
      </c>
      <c r="L95" s="6">
        <f>ROUND((ROUND(350-((350*K95)/100),2) * I95 * (36)),2)</f>
        <v>12600</v>
      </c>
      <c r="M95" s="5" t="s">
        <v>7</v>
      </c>
      <c r="N95" s="4" t="s">
        <v>7</v>
      </c>
    </row>
    <row r="96" spans="1:14" ht="16" x14ac:dyDescent="0.2">
      <c r="A96" s="15" t="s">
        <v>7</v>
      </c>
      <c r="B96" s="29" t="s">
        <v>1029</v>
      </c>
      <c r="C96" s="30" t="s">
        <v>7</v>
      </c>
      <c r="D96" s="30" t="s">
        <v>7</v>
      </c>
      <c r="E96" s="30" t="s">
        <v>7</v>
      </c>
      <c r="F96" s="30" t="s">
        <v>7</v>
      </c>
      <c r="G96" s="30" t="s">
        <v>7</v>
      </c>
      <c r="H96" s="30" t="s">
        <v>7</v>
      </c>
      <c r="I96" s="30" t="s">
        <v>7</v>
      </c>
      <c r="J96" s="30" t="s">
        <v>7</v>
      </c>
      <c r="K96" s="30" t="s">
        <v>7</v>
      </c>
      <c r="L96" s="30" t="s">
        <v>7</v>
      </c>
      <c r="M96" s="30" t="s">
        <v>7</v>
      </c>
      <c r="N96" s="31" t="s">
        <v>7</v>
      </c>
    </row>
    <row r="97" spans="1:14" ht="26" x14ac:dyDescent="0.2">
      <c r="A97" s="13" t="s">
        <v>314</v>
      </c>
      <c r="B97" s="5" t="s">
        <v>248</v>
      </c>
      <c r="C97" s="5" t="s">
        <v>39</v>
      </c>
      <c r="D97" s="8" t="s">
        <v>247</v>
      </c>
      <c r="E97" s="4" t="s">
        <v>29</v>
      </c>
      <c r="F97" s="4">
        <v>3</v>
      </c>
      <c r="G97" s="6">
        <v>0</v>
      </c>
      <c r="H97" s="7" t="s">
        <v>7</v>
      </c>
      <c r="I97" s="7">
        <v>1</v>
      </c>
      <c r="J97" s="6">
        <f>ROUND((ROUND(0-((0*K97)/100),2) * (36)),2)</f>
        <v>0</v>
      </c>
      <c r="K97" s="6">
        <v>0</v>
      </c>
      <c r="L97" s="6">
        <f>ROUND((ROUND(0-((0*K97)/100),2) * I97 * (36)),2)</f>
        <v>0</v>
      </c>
      <c r="M97" s="5" t="s">
        <v>7</v>
      </c>
      <c r="N97" s="4" t="s">
        <v>7</v>
      </c>
    </row>
    <row r="98" spans="1:14" ht="16" x14ac:dyDescent="0.2">
      <c r="A98" s="15" t="s">
        <v>7</v>
      </c>
      <c r="B98" s="29" t="s">
        <v>1029</v>
      </c>
      <c r="C98" s="30" t="s">
        <v>7</v>
      </c>
      <c r="D98" s="30" t="s">
        <v>7</v>
      </c>
      <c r="E98" s="30" t="s">
        <v>7</v>
      </c>
      <c r="F98" s="30" t="s">
        <v>7</v>
      </c>
      <c r="G98" s="30" t="s">
        <v>7</v>
      </c>
      <c r="H98" s="30" t="s">
        <v>7</v>
      </c>
      <c r="I98" s="30" t="s">
        <v>7</v>
      </c>
      <c r="J98" s="30" t="s">
        <v>7</v>
      </c>
      <c r="K98" s="30" t="s">
        <v>7</v>
      </c>
      <c r="L98" s="30" t="s">
        <v>7</v>
      </c>
      <c r="M98" s="30" t="s">
        <v>7</v>
      </c>
      <c r="N98" s="31" t="s">
        <v>7</v>
      </c>
    </row>
    <row r="99" spans="1:14" ht="26" x14ac:dyDescent="0.2">
      <c r="A99" s="13" t="s">
        <v>313</v>
      </c>
      <c r="B99" s="5" t="s">
        <v>245</v>
      </c>
      <c r="C99" s="5" t="s">
        <v>39</v>
      </c>
      <c r="D99" s="8" t="s">
        <v>244</v>
      </c>
      <c r="E99" s="4" t="s">
        <v>29</v>
      </c>
      <c r="F99" s="4">
        <v>3</v>
      </c>
      <c r="G99" s="6">
        <v>0</v>
      </c>
      <c r="H99" s="7" t="s">
        <v>7</v>
      </c>
      <c r="I99" s="7">
        <v>1</v>
      </c>
      <c r="J99" s="6">
        <f>ROUND((ROUND(0-((0*K99)/100),2) * (36)),2)</f>
        <v>0</v>
      </c>
      <c r="K99" s="6">
        <v>0</v>
      </c>
      <c r="L99" s="6">
        <f>ROUND((I99 * J99),2)</f>
        <v>0</v>
      </c>
      <c r="M99" s="5" t="s">
        <v>7</v>
      </c>
      <c r="N99" s="4" t="s">
        <v>7</v>
      </c>
    </row>
    <row r="100" spans="1:14" ht="16" x14ac:dyDescent="0.2">
      <c r="A100" s="15" t="s">
        <v>7</v>
      </c>
      <c r="B100" s="29" t="s">
        <v>1029</v>
      </c>
      <c r="C100" s="30" t="s">
        <v>7</v>
      </c>
      <c r="D100" s="30" t="s">
        <v>7</v>
      </c>
      <c r="E100" s="30" t="s">
        <v>7</v>
      </c>
      <c r="F100" s="30" t="s">
        <v>7</v>
      </c>
      <c r="G100" s="30" t="s">
        <v>7</v>
      </c>
      <c r="H100" s="30" t="s">
        <v>7</v>
      </c>
      <c r="I100" s="30" t="s">
        <v>7</v>
      </c>
      <c r="J100" s="30" t="s">
        <v>7</v>
      </c>
      <c r="K100" s="30" t="s">
        <v>7</v>
      </c>
      <c r="L100" s="30" t="s">
        <v>7</v>
      </c>
      <c r="M100" s="30" t="s">
        <v>7</v>
      </c>
      <c r="N100" s="31" t="s">
        <v>7</v>
      </c>
    </row>
    <row r="101" spans="1:14" ht="15" x14ac:dyDescent="0.2">
      <c r="A101" s="12" t="s">
        <v>7</v>
      </c>
      <c r="B101" s="32" t="s">
        <v>60</v>
      </c>
      <c r="C101" s="32" t="s">
        <v>7</v>
      </c>
      <c r="D101" s="32" t="s">
        <v>7</v>
      </c>
      <c r="E101" s="32" t="s">
        <v>7</v>
      </c>
      <c r="F101" s="32" t="s">
        <v>7</v>
      </c>
      <c r="G101" s="32" t="s">
        <v>7</v>
      </c>
      <c r="H101" s="32" t="s">
        <v>7</v>
      </c>
      <c r="I101" s="32" t="s">
        <v>7</v>
      </c>
      <c r="J101" s="32" t="s">
        <v>7</v>
      </c>
      <c r="K101" s="32" t="s">
        <v>7</v>
      </c>
      <c r="L101" s="32" t="s">
        <v>7</v>
      </c>
      <c r="M101" s="32" t="s">
        <v>7</v>
      </c>
      <c r="N101" s="11" t="e">
        <f>(L73+L75+#REF!+L76+L77+L78+L79+L80+L81+L82+L83+L84+L85+L86+L87+L88+L89+L90+L91+L93+L95+#REF!+L97+L99)</f>
        <v>#VALUE!</v>
      </c>
    </row>
    <row r="102" spans="1:14" ht="15" x14ac:dyDescent="0.2">
      <c r="A102" s="12" t="s">
        <v>7</v>
      </c>
      <c r="B102" s="32" t="s">
        <v>61</v>
      </c>
      <c r="C102" s="32" t="s">
        <v>7</v>
      </c>
      <c r="D102" s="32" t="s">
        <v>7</v>
      </c>
      <c r="E102" s="32" t="s">
        <v>7</v>
      </c>
      <c r="F102" s="32" t="s">
        <v>7</v>
      </c>
      <c r="G102" s="32" t="s">
        <v>7</v>
      </c>
      <c r="H102" s="32" t="s">
        <v>7</v>
      </c>
      <c r="I102" s="32" t="s">
        <v>7</v>
      </c>
      <c r="J102" s="32" t="s">
        <v>7</v>
      </c>
      <c r="K102" s="32" t="s">
        <v>7</v>
      </c>
      <c r="L102" s="32" t="s">
        <v>7</v>
      </c>
      <c r="M102" s="32" t="s">
        <v>7</v>
      </c>
      <c r="N102" s="11" t="e">
        <f>((ROUND(0-((0*K91)/100),2) * I91)+(ROUND(0-((0*K93)/100),2) * I93)+(ROUND(350-((350*K95)/100),2) * I95)+(ROUND(57.75-((57.75*#REF!)/100),2) *#REF!)+(ROUND(0-((0*K97)/100),2) * I97))</f>
        <v>#REF!</v>
      </c>
    </row>
    <row r="103" spans="1:14" ht="15" x14ac:dyDescent="0.2">
      <c r="A103" s="12" t="s">
        <v>7</v>
      </c>
      <c r="B103" s="32" t="s">
        <v>62</v>
      </c>
      <c r="C103" s="32" t="s">
        <v>7</v>
      </c>
      <c r="D103" s="32" t="s">
        <v>7</v>
      </c>
      <c r="E103" s="32" t="s">
        <v>7</v>
      </c>
      <c r="F103" s="32" t="s">
        <v>7</v>
      </c>
      <c r="G103" s="32" t="s">
        <v>7</v>
      </c>
      <c r="H103" s="32" t="s">
        <v>7</v>
      </c>
      <c r="I103" s="32" t="s">
        <v>7</v>
      </c>
      <c r="J103" s="32" t="s">
        <v>7</v>
      </c>
      <c r="K103" s="32" t="s">
        <v>7</v>
      </c>
      <c r="L103" s="32" t="s">
        <v>7</v>
      </c>
      <c r="M103" s="32" t="s">
        <v>7</v>
      </c>
      <c r="N103" s="11">
        <v>0</v>
      </c>
    </row>
    <row r="104" spans="1:14" ht="15" x14ac:dyDescent="0.2">
      <c r="A104" s="12" t="s">
        <v>7</v>
      </c>
      <c r="B104" s="32" t="s">
        <v>63</v>
      </c>
      <c r="C104" s="32" t="s">
        <v>7</v>
      </c>
      <c r="D104" s="32" t="s">
        <v>7</v>
      </c>
      <c r="E104" s="32" t="s">
        <v>7</v>
      </c>
      <c r="F104" s="32" t="s">
        <v>7</v>
      </c>
      <c r="G104" s="32" t="s">
        <v>7</v>
      </c>
      <c r="H104" s="32" t="s">
        <v>7</v>
      </c>
      <c r="I104" s="32" t="s">
        <v>7</v>
      </c>
      <c r="J104" s="32" t="s">
        <v>7</v>
      </c>
      <c r="K104" s="32" t="s">
        <v>7</v>
      </c>
      <c r="L104" s="32" t="s">
        <v>7</v>
      </c>
      <c r="M104" s="32" t="s">
        <v>7</v>
      </c>
      <c r="N104" s="11">
        <v>0</v>
      </c>
    </row>
    <row r="105" spans="1:14" ht="16" x14ac:dyDescent="0.2">
      <c r="A105" s="15" t="s">
        <v>709</v>
      </c>
      <c r="B105" s="29" t="s">
        <v>312</v>
      </c>
      <c r="C105" s="30" t="s">
        <v>7</v>
      </c>
      <c r="D105" s="30" t="s">
        <v>7</v>
      </c>
      <c r="E105" s="30" t="s">
        <v>7</v>
      </c>
      <c r="F105" s="30" t="s">
        <v>7</v>
      </c>
      <c r="G105" s="30" t="s">
        <v>7</v>
      </c>
      <c r="H105" s="30" t="s">
        <v>7</v>
      </c>
      <c r="I105" s="30" t="s">
        <v>7</v>
      </c>
      <c r="J105" s="30" t="s">
        <v>7</v>
      </c>
      <c r="K105" s="30" t="s">
        <v>7</v>
      </c>
      <c r="L105" s="30" t="s">
        <v>7</v>
      </c>
      <c r="M105" s="30" t="s">
        <v>7</v>
      </c>
      <c r="N105" s="14" t="s">
        <v>7</v>
      </c>
    </row>
    <row r="106" spans="1:14" ht="15" x14ac:dyDescent="0.2">
      <c r="A106" s="10" t="s">
        <v>137</v>
      </c>
      <c r="B106" s="9" t="s">
        <v>311</v>
      </c>
      <c r="C106" s="8" t="s">
        <v>27</v>
      </c>
      <c r="D106" s="8" t="s">
        <v>310</v>
      </c>
      <c r="E106" s="4" t="s">
        <v>29</v>
      </c>
      <c r="F106" s="4">
        <v>182</v>
      </c>
      <c r="G106" s="6">
        <v>17743.28</v>
      </c>
      <c r="H106" s="7" t="s">
        <v>7</v>
      </c>
      <c r="I106" s="7">
        <v>1</v>
      </c>
      <c r="J106" s="6">
        <f t="shared" ref="J106:J119" si="6">ROUND(G106-((G106*K106)/100),2)</f>
        <v>17743.28</v>
      </c>
      <c r="K106" s="6">
        <v>0</v>
      </c>
      <c r="L106" s="6">
        <f t="shared" ref="L106:L119" si="7">ROUND((I106 * J106),2)</f>
        <v>17743.28</v>
      </c>
      <c r="M106" s="5" t="s">
        <v>250</v>
      </c>
      <c r="N106" s="4" t="s">
        <v>7</v>
      </c>
    </row>
    <row r="107" spans="1:14" ht="15" x14ac:dyDescent="0.2">
      <c r="A107" s="13" t="s">
        <v>140</v>
      </c>
      <c r="B107" s="5" t="s">
        <v>309</v>
      </c>
      <c r="C107" s="5" t="s">
        <v>27</v>
      </c>
      <c r="D107" s="8" t="s">
        <v>308</v>
      </c>
      <c r="E107" s="4" t="s">
        <v>29</v>
      </c>
      <c r="F107" s="4">
        <v>28</v>
      </c>
      <c r="G107" s="6">
        <v>0</v>
      </c>
      <c r="H107" s="7" t="s">
        <v>7</v>
      </c>
      <c r="I107" s="7">
        <v>1</v>
      </c>
      <c r="J107" s="6">
        <f t="shared" si="6"/>
        <v>0</v>
      </c>
      <c r="K107" s="6">
        <v>0</v>
      </c>
      <c r="L107" s="6">
        <f t="shared" si="7"/>
        <v>0</v>
      </c>
      <c r="M107" s="5" t="s">
        <v>7</v>
      </c>
      <c r="N107" s="4" t="s">
        <v>7</v>
      </c>
    </row>
    <row r="108" spans="1:14" ht="26" x14ac:dyDescent="0.2">
      <c r="A108" s="13" t="s">
        <v>143</v>
      </c>
      <c r="B108" s="5" t="s">
        <v>282</v>
      </c>
      <c r="C108" s="5" t="s">
        <v>27</v>
      </c>
      <c r="D108" s="8" t="s">
        <v>281</v>
      </c>
      <c r="E108" s="4" t="s">
        <v>29</v>
      </c>
      <c r="F108" s="4">
        <v>28</v>
      </c>
      <c r="G108" s="6">
        <v>4140.1000000000004</v>
      </c>
      <c r="H108" s="7" t="s">
        <v>7</v>
      </c>
      <c r="I108" s="7">
        <v>1</v>
      </c>
      <c r="J108" s="6">
        <f t="shared" si="6"/>
        <v>4140.1000000000004</v>
      </c>
      <c r="K108" s="6">
        <v>0</v>
      </c>
      <c r="L108" s="6">
        <f t="shared" si="7"/>
        <v>4140.1000000000004</v>
      </c>
      <c r="M108" s="5" t="s">
        <v>7</v>
      </c>
      <c r="N108" s="4" t="s">
        <v>7</v>
      </c>
    </row>
    <row r="109" spans="1:14" ht="15" x14ac:dyDescent="0.2">
      <c r="A109" s="13" t="s">
        <v>146</v>
      </c>
      <c r="B109" s="5" t="s">
        <v>278</v>
      </c>
      <c r="C109" s="5" t="s">
        <v>27</v>
      </c>
      <c r="D109" s="8" t="s">
        <v>277</v>
      </c>
      <c r="E109" s="4" t="s">
        <v>29</v>
      </c>
      <c r="F109" s="4">
        <v>147</v>
      </c>
      <c r="G109" s="6">
        <v>0</v>
      </c>
      <c r="H109" s="7" t="s">
        <v>7</v>
      </c>
      <c r="I109" s="7">
        <v>1</v>
      </c>
      <c r="J109" s="6">
        <f t="shared" si="6"/>
        <v>0</v>
      </c>
      <c r="K109" s="6">
        <v>0</v>
      </c>
      <c r="L109" s="6">
        <f t="shared" si="7"/>
        <v>0</v>
      </c>
      <c r="M109" s="5" t="s">
        <v>7</v>
      </c>
      <c r="N109" s="4" t="s">
        <v>7</v>
      </c>
    </row>
    <row r="110" spans="1:14" ht="26" x14ac:dyDescent="0.2">
      <c r="A110" s="13" t="s">
        <v>149</v>
      </c>
      <c r="B110" s="5" t="s">
        <v>275</v>
      </c>
      <c r="C110" s="5" t="s">
        <v>39</v>
      </c>
      <c r="D110" s="8" t="s">
        <v>274</v>
      </c>
      <c r="E110" s="4" t="s">
        <v>29</v>
      </c>
      <c r="F110" s="4">
        <v>28</v>
      </c>
      <c r="G110" s="6">
        <v>0</v>
      </c>
      <c r="H110" s="7" t="s">
        <v>7</v>
      </c>
      <c r="I110" s="7">
        <v>1</v>
      </c>
      <c r="J110" s="6">
        <f t="shared" si="6"/>
        <v>0</v>
      </c>
      <c r="K110" s="6">
        <v>0</v>
      </c>
      <c r="L110" s="6">
        <f t="shared" si="7"/>
        <v>0</v>
      </c>
      <c r="M110" s="5" t="s">
        <v>7</v>
      </c>
      <c r="N110" s="4" t="s">
        <v>7</v>
      </c>
    </row>
    <row r="111" spans="1:14" ht="26" x14ac:dyDescent="0.2">
      <c r="A111" s="13" t="s">
        <v>152</v>
      </c>
      <c r="B111" s="5" t="s">
        <v>307</v>
      </c>
      <c r="C111" s="5" t="s">
        <v>27</v>
      </c>
      <c r="D111" s="8" t="s">
        <v>306</v>
      </c>
      <c r="E111" s="4" t="s">
        <v>29</v>
      </c>
      <c r="F111" s="4">
        <v>28</v>
      </c>
      <c r="G111" s="6">
        <v>0</v>
      </c>
      <c r="H111" s="7" t="s">
        <v>7</v>
      </c>
      <c r="I111" s="7">
        <v>1</v>
      </c>
      <c r="J111" s="6">
        <f t="shared" si="6"/>
        <v>0</v>
      </c>
      <c r="K111" s="6">
        <v>0</v>
      </c>
      <c r="L111" s="6">
        <f t="shared" si="7"/>
        <v>0</v>
      </c>
      <c r="M111" s="5" t="s">
        <v>7</v>
      </c>
      <c r="N111" s="4" t="s">
        <v>7</v>
      </c>
    </row>
    <row r="112" spans="1:14" ht="15" x14ac:dyDescent="0.2">
      <c r="A112" s="13" t="s">
        <v>155</v>
      </c>
      <c r="B112" s="5" t="s">
        <v>305</v>
      </c>
      <c r="C112" s="5" t="s">
        <v>27</v>
      </c>
      <c r="D112" s="8" t="s">
        <v>304</v>
      </c>
      <c r="E112" s="4" t="s">
        <v>29</v>
      </c>
      <c r="F112" s="4">
        <v>28</v>
      </c>
      <c r="G112" s="6">
        <v>0</v>
      </c>
      <c r="H112" s="7" t="s">
        <v>7</v>
      </c>
      <c r="I112" s="7">
        <v>1</v>
      </c>
      <c r="J112" s="6">
        <f t="shared" si="6"/>
        <v>0</v>
      </c>
      <c r="K112" s="6">
        <v>0</v>
      </c>
      <c r="L112" s="6">
        <f t="shared" si="7"/>
        <v>0</v>
      </c>
      <c r="M112" s="5" t="s">
        <v>7</v>
      </c>
      <c r="N112" s="4" t="s">
        <v>7</v>
      </c>
    </row>
    <row r="113" spans="1:14" ht="15" x14ac:dyDescent="0.2">
      <c r="A113" s="13" t="s">
        <v>158</v>
      </c>
      <c r="B113" s="5" t="s">
        <v>303</v>
      </c>
      <c r="C113" s="5" t="s">
        <v>27</v>
      </c>
      <c r="D113" s="8" t="s">
        <v>302</v>
      </c>
      <c r="E113" s="4" t="s">
        <v>29</v>
      </c>
      <c r="F113" s="4">
        <v>147</v>
      </c>
      <c r="G113" s="6">
        <v>0</v>
      </c>
      <c r="H113" s="7" t="s">
        <v>7</v>
      </c>
      <c r="I113" s="7">
        <v>1</v>
      </c>
      <c r="J113" s="6">
        <f t="shared" si="6"/>
        <v>0</v>
      </c>
      <c r="K113" s="6">
        <v>0</v>
      </c>
      <c r="L113" s="6">
        <f t="shared" si="7"/>
        <v>0</v>
      </c>
      <c r="M113" s="5" t="s">
        <v>7</v>
      </c>
      <c r="N113" s="4" t="s">
        <v>7</v>
      </c>
    </row>
    <row r="114" spans="1:14" ht="15" x14ac:dyDescent="0.2">
      <c r="A114" s="13" t="s">
        <v>161</v>
      </c>
      <c r="B114" s="5" t="s">
        <v>301</v>
      </c>
      <c r="C114" s="5" t="s">
        <v>27</v>
      </c>
      <c r="D114" s="8" t="s">
        <v>300</v>
      </c>
      <c r="E114" s="4" t="s">
        <v>29</v>
      </c>
      <c r="F114" s="4">
        <v>28</v>
      </c>
      <c r="G114" s="6">
        <v>0</v>
      </c>
      <c r="H114" s="7" t="s">
        <v>7</v>
      </c>
      <c r="I114" s="7">
        <v>1</v>
      </c>
      <c r="J114" s="6">
        <f t="shared" si="6"/>
        <v>0</v>
      </c>
      <c r="K114" s="6">
        <v>0</v>
      </c>
      <c r="L114" s="6">
        <f t="shared" si="7"/>
        <v>0</v>
      </c>
      <c r="M114" s="5" t="s">
        <v>7</v>
      </c>
      <c r="N114" s="4" t="s">
        <v>7</v>
      </c>
    </row>
    <row r="115" spans="1:14" ht="26" x14ac:dyDescent="0.2">
      <c r="A115" s="13" t="s">
        <v>164</v>
      </c>
      <c r="B115" s="5" t="s">
        <v>269</v>
      </c>
      <c r="C115" s="5" t="s">
        <v>39</v>
      </c>
      <c r="D115" s="8" t="s">
        <v>268</v>
      </c>
      <c r="E115" s="4" t="s">
        <v>29</v>
      </c>
      <c r="F115" s="4">
        <v>3</v>
      </c>
      <c r="G115" s="6">
        <v>0</v>
      </c>
      <c r="H115" s="7" t="s">
        <v>7</v>
      </c>
      <c r="I115" s="7">
        <v>1</v>
      </c>
      <c r="J115" s="6">
        <f t="shared" si="6"/>
        <v>0</v>
      </c>
      <c r="K115" s="6">
        <v>0</v>
      </c>
      <c r="L115" s="6">
        <f t="shared" si="7"/>
        <v>0</v>
      </c>
      <c r="M115" s="5" t="s">
        <v>7</v>
      </c>
      <c r="N115" s="4" t="s">
        <v>7</v>
      </c>
    </row>
    <row r="116" spans="1:14" ht="26" x14ac:dyDescent="0.2">
      <c r="A116" s="13" t="s">
        <v>167</v>
      </c>
      <c r="B116" s="5" t="s">
        <v>257</v>
      </c>
      <c r="C116" s="5" t="s">
        <v>27</v>
      </c>
      <c r="D116" s="8" t="s">
        <v>256</v>
      </c>
      <c r="E116" s="4" t="s">
        <v>29</v>
      </c>
      <c r="F116" s="4">
        <v>28</v>
      </c>
      <c r="G116" s="6">
        <v>0</v>
      </c>
      <c r="H116" s="7" t="s">
        <v>7</v>
      </c>
      <c r="I116" s="7">
        <v>1</v>
      </c>
      <c r="J116" s="6">
        <f t="shared" si="6"/>
        <v>0</v>
      </c>
      <c r="K116" s="6">
        <v>0</v>
      </c>
      <c r="L116" s="6">
        <f t="shared" si="7"/>
        <v>0</v>
      </c>
      <c r="M116" s="5" t="s">
        <v>7</v>
      </c>
      <c r="N116" s="4" t="s">
        <v>7</v>
      </c>
    </row>
    <row r="117" spans="1:14" ht="15" x14ac:dyDescent="0.2">
      <c r="A117" s="13" t="s">
        <v>170</v>
      </c>
      <c r="B117" s="5" t="s">
        <v>299</v>
      </c>
      <c r="C117" s="5" t="s">
        <v>27</v>
      </c>
      <c r="D117" s="8" t="s">
        <v>253</v>
      </c>
      <c r="E117" s="4" t="s">
        <v>29</v>
      </c>
      <c r="F117" s="4">
        <v>28</v>
      </c>
      <c r="G117" s="6">
        <v>0</v>
      </c>
      <c r="H117" s="7" t="s">
        <v>7</v>
      </c>
      <c r="I117" s="7">
        <v>1</v>
      </c>
      <c r="J117" s="6">
        <f t="shared" si="6"/>
        <v>0</v>
      </c>
      <c r="K117" s="6">
        <v>0</v>
      </c>
      <c r="L117" s="6">
        <f t="shared" si="7"/>
        <v>0</v>
      </c>
      <c r="M117" s="5" t="s">
        <v>7</v>
      </c>
      <c r="N117" s="4" t="s">
        <v>7</v>
      </c>
    </row>
    <row r="118" spans="1:14" ht="15" x14ac:dyDescent="0.2">
      <c r="A118" s="13" t="s">
        <v>171</v>
      </c>
      <c r="B118" s="5" t="s">
        <v>298</v>
      </c>
      <c r="C118" s="5" t="s">
        <v>27</v>
      </c>
      <c r="D118" s="8" t="s">
        <v>297</v>
      </c>
      <c r="E118" s="4" t="s">
        <v>29</v>
      </c>
      <c r="F118" s="4">
        <v>98</v>
      </c>
      <c r="G118" s="6">
        <v>0</v>
      </c>
      <c r="H118" s="7" t="s">
        <v>7</v>
      </c>
      <c r="I118" s="7">
        <v>2</v>
      </c>
      <c r="J118" s="6">
        <f t="shared" si="6"/>
        <v>0</v>
      </c>
      <c r="K118" s="6">
        <v>0</v>
      </c>
      <c r="L118" s="6">
        <f t="shared" si="7"/>
        <v>0</v>
      </c>
      <c r="M118" s="5" t="s">
        <v>7</v>
      </c>
      <c r="N118" s="4" t="s">
        <v>7</v>
      </c>
    </row>
    <row r="119" spans="1:14" ht="26" x14ac:dyDescent="0.2">
      <c r="A119" s="13" t="s">
        <v>174</v>
      </c>
      <c r="B119" s="5" t="s">
        <v>227</v>
      </c>
      <c r="C119" s="5" t="s">
        <v>27</v>
      </c>
      <c r="D119" s="8" t="s">
        <v>226</v>
      </c>
      <c r="E119" s="4" t="s">
        <v>29</v>
      </c>
      <c r="F119" s="4">
        <v>7</v>
      </c>
      <c r="G119" s="6">
        <v>0</v>
      </c>
      <c r="H119" s="7" t="s">
        <v>7</v>
      </c>
      <c r="I119" s="7">
        <v>2</v>
      </c>
      <c r="J119" s="6">
        <f t="shared" si="6"/>
        <v>0</v>
      </c>
      <c r="K119" s="6">
        <v>0</v>
      </c>
      <c r="L119" s="6">
        <f t="shared" si="7"/>
        <v>0</v>
      </c>
      <c r="M119" s="5" t="s">
        <v>7</v>
      </c>
      <c r="N119" s="4" t="s">
        <v>7</v>
      </c>
    </row>
    <row r="120" spans="1:14" ht="26" x14ac:dyDescent="0.2">
      <c r="A120" s="13" t="s">
        <v>177</v>
      </c>
      <c r="B120" s="5" t="s">
        <v>242</v>
      </c>
      <c r="C120" s="5" t="s">
        <v>39</v>
      </c>
      <c r="D120" s="8" t="s">
        <v>241</v>
      </c>
      <c r="E120" s="4" t="s">
        <v>29</v>
      </c>
      <c r="F120" s="4">
        <v>3</v>
      </c>
      <c r="G120" s="6">
        <v>0</v>
      </c>
      <c r="H120" s="7" t="s">
        <v>7</v>
      </c>
      <c r="I120" s="7">
        <v>1</v>
      </c>
      <c r="J120" s="6">
        <f>ROUND((ROUND(0-((0*K120)/100),2) * (36)),2)</f>
        <v>0</v>
      </c>
      <c r="K120" s="6">
        <v>0</v>
      </c>
      <c r="L120" s="6">
        <f>ROUND((ROUND(0-((0*K120)/100),2) * I120 * (36)),2)</f>
        <v>0</v>
      </c>
      <c r="M120" s="5" t="s">
        <v>240</v>
      </c>
      <c r="N120" s="4" t="s">
        <v>7</v>
      </c>
    </row>
    <row r="121" spans="1:14" ht="16" x14ac:dyDescent="0.2">
      <c r="A121" s="15" t="s">
        <v>7</v>
      </c>
      <c r="B121" s="29" t="s">
        <v>1029</v>
      </c>
      <c r="C121" s="30" t="s">
        <v>7</v>
      </c>
      <c r="D121" s="30" t="s">
        <v>7</v>
      </c>
      <c r="E121" s="30" t="s">
        <v>7</v>
      </c>
      <c r="F121" s="30" t="s">
        <v>7</v>
      </c>
      <c r="G121" s="30" t="s">
        <v>7</v>
      </c>
      <c r="H121" s="30" t="s">
        <v>7</v>
      </c>
      <c r="I121" s="30" t="s">
        <v>7</v>
      </c>
      <c r="J121" s="30" t="s">
        <v>7</v>
      </c>
      <c r="K121" s="30" t="s">
        <v>7</v>
      </c>
      <c r="L121" s="30" t="s">
        <v>7</v>
      </c>
      <c r="M121" s="30" t="s">
        <v>7</v>
      </c>
      <c r="N121" s="31" t="s">
        <v>7</v>
      </c>
    </row>
    <row r="122" spans="1:14" ht="15" x14ac:dyDescent="0.2">
      <c r="A122" s="13" t="s">
        <v>180</v>
      </c>
      <c r="B122" s="5" t="s">
        <v>291</v>
      </c>
      <c r="C122" s="5" t="s">
        <v>27</v>
      </c>
      <c r="D122" s="8" t="s">
        <v>290</v>
      </c>
      <c r="E122" s="4" t="s">
        <v>29</v>
      </c>
      <c r="F122" s="4">
        <v>3</v>
      </c>
      <c r="G122" s="6">
        <v>0</v>
      </c>
      <c r="H122" s="7" t="s">
        <v>7</v>
      </c>
      <c r="I122" s="7">
        <v>1</v>
      </c>
      <c r="J122" s="6">
        <f>ROUND((ROUND(0-((0*K122)/100),2) * (36)),2)</f>
        <v>0</v>
      </c>
      <c r="K122" s="6">
        <v>0</v>
      </c>
      <c r="L122" s="6">
        <f>ROUND((ROUND(0-((0*K122)/100),2) * I122 * (36)),2)</f>
        <v>0</v>
      </c>
      <c r="M122" s="5" t="s">
        <v>7</v>
      </c>
      <c r="N122" s="4" t="s">
        <v>7</v>
      </c>
    </row>
    <row r="123" spans="1:14" ht="16" x14ac:dyDescent="0.2">
      <c r="A123" s="15" t="s">
        <v>7</v>
      </c>
      <c r="B123" s="29" t="s">
        <v>1029</v>
      </c>
      <c r="C123" s="30" t="s">
        <v>7</v>
      </c>
      <c r="D123" s="30" t="s">
        <v>7</v>
      </c>
      <c r="E123" s="30" t="s">
        <v>7</v>
      </c>
      <c r="F123" s="30" t="s">
        <v>7</v>
      </c>
      <c r="G123" s="30" t="s">
        <v>7</v>
      </c>
      <c r="H123" s="30" t="s">
        <v>7</v>
      </c>
      <c r="I123" s="30" t="s">
        <v>7</v>
      </c>
      <c r="J123" s="30" t="s">
        <v>7</v>
      </c>
      <c r="K123" s="30" t="s">
        <v>7</v>
      </c>
      <c r="L123" s="30" t="s">
        <v>7</v>
      </c>
      <c r="M123" s="30" t="s">
        <v>7</v>
      </c>
      <c r="N123" s="31" t="s">
        <v>7</v>
      </c>
    </row>
    <row r="124" spans="1:14" ht="26" x14ac:dyDescent="0.2">
      <c r="A124" s="13" t="s">
        <v>183</v>
      </c>
      <c r="B124" s="5" t="s">
        <v>1054</v>
      </c>
      <c r="C124" s="5" t="s">
        <v>39</v>
      </c>
      <c r="D124" s="8" t="s">
        <v>1053</v>
      </c>
      <c r="E124" s="4" t="s">
        <v>29</v>
      </c>
      <c r="F124" s="4" t="s">
        <v>193</v>
      </c>
      <c r="G124" s="6">
        <v>12600</v>
      </c>
      <c r="H124" s="7" t="s">
        <v>7</v>
      </c>
      <c r="I124" s="7">
        <v>1</v>
      </c>
      <c r="J124" s="6">
        <f>ROUND((ROUND(350-((350*K124)/100),2) * (36)),2)</f>
        <v>12600</v>
      </c>
      <c r="K124" s="6">
        <v>0</v>
      </c>
      <c r="L124" s="6">
        <f>ROUND((ROUND(350-((350*K124)/100),2) * I124 * (36)),2)</f>
        <v>12600</v>
      </c>
      <c r="M124" s="5" t="s">
        <v>7</v>
      </c>
      <c r="N124" s="4" t="s">
        <v>7</v>
      </c>
    </row>
    <row r="125" spans="1:14" ht="16" x14ac:dyDescent="0.2">
      <c r="A125" s="15" t="s">
        <v>7</v>
      </c>
      <c r="B125" s="29" t="s">
        <v>1029</v>
      </c>
      <c r="C125" s="30" t="s">
        <v>7</v>
      </c>
      <c r="D125" s="30" t="s">
        <v>7</v>
      </c>
      <c r="E125" s="30" t="s">
        <v>7</v>
      </c>
      <c r="F125" s="30" t="s">
        <v>7</v>
      </c>
      <c r="G125" s="30" t="s">
        <v>7</v>
      </c>
      <c r="H125" s="30" t="s">
        <v>7</v>
      </c>
      <c r="I125" s="30" t="s">
        <v>7</v>
      </c>
      <c r="J125" s="30" t="s">
        <v>7</v>
      </c>
      <c r="K125" s="30" t="s">
        <v>7</v>
      </c>
      <c r="L125" s="30" t="s">
        <v>7</v>
      </c>
      <c r="M125" s="30" t="s">
        <v>7</v>
      </c>
      <c r="N125" s="31" t="s">
        <v>7</v>
      </c>
    </row>
    <row r="126" spans="1:14" ht="26" x14ac:dyDescent="0.2">
      <c r="A126" s="13" t="s">
        <v>189</v>
      </c>
      <c r="B126" s="5" t="s">
        <v>248</v>
      </c>
      <c r="C126" s="5" t="s">
        <v>39</v>
      </c>
      <c r="D126" s="8" t="s">
        <v>247</v>
      </c>
      <c r="E126" s="4" t="s">
        <v>29</v>
      </c>
      <c r="F126" s="4">
        <v>3</v>
      </c>
      <c r="G126" s="6">
        <v>0</v>
      </c>
      <c r="H126" s="7" t="s">
        <v>7</v>
      </c>
      <c r="I126" s="7">
        <v>1</v>
      </c>
      <c r="J126" s="6">
        <f>ROUND((ROUND(0-((0*K126)/100),2) * (36)),2)</f>
        <v>0</v>
      </c>
      <c r="K126" s="6">
        <v>0</v>
      </c>
      <c r="L126" s="6">
        <f>ROUND((ROUND(0-((0*K126)/100),2) * I126 * (36)),2)</f>
        <v>0</v>
      </c>
      <c r="M126" s="5" t="s">
        <v>7</v>
      </c>
      <c r="N126" s="4" t="s">
        <v>7</v>
      </c>
    </row>
    <row r="127" spans="1:14" ht="16" x14ac:dyDescent="0.2">
      <c r="A127" s="15" t="s">
        <v>7</v>
      </c>
      <c r="B127" s="29" t="s">
        <v>1029</v>
      </c>
      <c r="C127" s="30" t="s">
        <v>7</v>
      </c>
      <c r="D127" s="30" t="s">
        <v>7</v>
      </c>
      <c r="E127" s="30" t="s">
        <v>7</v>
      </c>
      <c r="F127" s="30" t="s">
        <v>7</v>
      </c>
      <c r="G127" s="30" t="s">
        <v>7</v>
      </c>
      <c r="H127" s="30" t="s">
        <v>7</v>
      </c>
      <c r="I127" s="30" t="s">
        <v>7</v>
      </c>
      <c r="J127" s="30" t="s">
        <v>7</v>
      </c>
      <c r="K127" s="30" t="s">
        <v>7</v>
      </c>
      <c r="L127" s="30" t="s">
        <v>7</v>
      </c>
      <c r="M127" s="30" t="s">
        <v>7</v>
      </c>
      <c r="N127" s="31" t="s">
        <v>7</v>
      </c>
    </row>
    <row r="128" spans="1:14" ht="26" x14ac:dyDescent="0.2">
      <c r="A128" s="13" t="s">
        <v>292</v>
      </c>
      <c r="B128" s="5" t="s">
        <v>245</v>
      </c>
      <c r="C128" s="5" t="s">
        <v>39</v>
      </c>
      <c r="D128" s="8" t="s">
        <v>244</v>
      </c>
      <c r="E128" s="4" t="s">
        <v>29</v>
      </c>
      <c r="F128" s="4">
        <v>3</v>
      </c>
      <c r="G128" s="6">
        <v>0</v>
      </c>
      <c r="H128" s="7" t="s">
        <v>7</v>
      </c>
      <c r="I128" s="7">
        <v>1</v>
      </c>
      <c r="J128" s="6">
        <f>ROUND((ROUND(0-((0*K128)/100),2) * (36)),2)</f>
        <v>0</v>
      </c>
      <c r="K128" s="6">
        <v>0</v>
      </c>
      <c r="L128" s="6">
        <f>ROUND((I128 * J128),2)</f>
        <v>0</v>
      </c>
      <c r="M128" s="5" t="s">
        <v>7</v>
      </c>
      <c r="N128" s="4" t="s">
        <v>7</v>
      </c>
    </row>
    <row r="129" spans="1:14" ht="16" x14ac:dyDescent="0.2">
      <c r="A129" s="15" t="s">
        <v>7</v>
      </c>
      <c r="B129" s="29" t="s">
        <v>1029</v>
      </c>
      <c r="C129" s="30" t="s">
        <v>7</v>
      </c>
      <c r="D129" s="30" t="s">
        <v>7</v>
      </c>
      <c r="E129" s="30" t="s">
        <v>7</v>
      </c>
      <c r="F129" s="30" t="s">
        <v>7</v>
      </c>
      <c r="G129" s="30" t="s">
        <v>7</v>
      </c>
      <c r="H129" s="30" t="s">
        <v>7</v>
      </c>
      <c r="I129" s="30" t="s">
        <v>7</v>
      </c>
      <c r="J129" s="30" t="s">
        <v>7</v>
      </c>
      <c r="K129" s="30" t="s">
        <v>7</v>
      </c>
      <c r="L129" s="30" t="s">
        <v>7</v>
      </c>
      <c r="M129" s="30" t="s">
        <v>7</v>
      </c>
      <c r="N129" s="31" t="s">
        <v>7</v>
      </c>
    </row>
    <row r="130" spans="1:14" ht="15" x14ac:dyDescent="0.2">
      <c r="A130" s="12" t="s">
        <v>7</v>
      </c>
      <c r="B130" s="32" t="s">
        <v>60</v>
      </c>
      <c r="C130" s="32" t="s">
        <v>7</v>
      </c>
      <c r="D130" s="32" t="s">
        <v>7</v>
      </c>
      <c r="E130" s="32" t="s">
        <v>7</v>
      </c>
      <c r="F130" s="32" t="s">
        <v>7</v>
      </c>
      <c r="G130" s="32" t="s">
        <v>7</v>
      </c>
      <c r="H130" s="32" t="s">
        <v>7</v>
      </c>
      <c r="I130" s="32" t="s">
        <v>7</v>
      </c>
      <c r="J130" s="32" t="s">
        <v>7</v>
      </c>
      <c r="K130" s="32" t="s">
        <v>7</v>
      </c>
      <c r="L130" s="32" t="s">
        <v>7</v>
      </c>
      <c r="M130" s="32" t="s">
        <v>7</v>
      </c>
      <c r="N130" s="11" t="e">
        <f>(L104+L106+#REF!+L107+L108+L109+L110+L111+L112+L113+L114+L115+L116+L117+L118+L119+L120+L122+L124+#REF!+L126+L128)</f>
        <v>#VALUE!</v>
      </c>
    </row>
    <row r="131" spans="1:14" ht="15" x14ac:dyDescent="0.2">
      <c r="A131" s="12" t="s">
        <v>7</v>
      </c>
      <c r="B131" s="32" t="s">
        <v>61</v>
      </c>
      <c r="C131" s="32" t="s">
        <v>7</v>
      </c>
      <c r="D131" s="32" t="s">
        <v>7</v>
      </c>
      <c r="E131" s="32" t="s">
        <v>7</v>
      </c>
      <c r="F131" s="32" t="s">
        <v>7</v>
      </c>
      <c r="G131" s="32" t="s">
        <v>7</v>
      </c>
      <c r="H131" s="32" t="s">
        <v>7</v>
      </c>
      <c r="I131" s="32" t="s">
        <v>7</v>
      </c>
      <c r="J131" s="32" t="s">
        <v>7</v>
      </c>
      <c r="K131" s="32" t="s">
        <v>7</v>
      </c>
      <c r="L131" s="32" t="s">
        <v>7</v>
      </c>
      <c r="M131" s="32" t="s">
        <v>7</v>
      </c>
      <c r="N131" s="11" t="e">
        <f>((ROUND(0-((0*K120)/100),2) * I120)+(ROUND(0-((0*K122)/100),2) * I122)+(ROUND(350-((350*K124)/100),2) * I124)+(ROUND(57.75-((57.75*#REF!)/100),2) *#REF!)+(ROUND(0-((0*K126)/100),2) * I126))</f>
        <v>#REF!</v>
      </c>
    </row>
    <row r="132" spans="1:14" ht="15" x14ac:dyDescent="0.2">
      <c r="A132" s="12" t="s">
        <v>7</v>
      </c>
      <c r="B132" s="32" t="s">
        <v>62</v>
      </c>
      <c r="C132" s="32" t="s">
        <v>7</v>
      </c>
      <c r="D132" s="32" t="s">
        <v>7</v>
      </c>
      <c r="E132" s="32" t="s">
        <v>7</v>
      </c>
      <c r="F132" s="32" t="s">
        <v>7</v>
      </c>
      <c r="G132" s="32" t="s">
        <v>7</v>
      </c>
      <c r="H132" s="32" t="s">
        <v>7</v>
      </c>
      <c r="I132" s="32" t="s">
        <v>7</v>
      </c>
      <c r="J132" s="32" t="s">
        <v>7</v>
      </c>
      <c r="K132" s="32" t="s">
        <v>7</v>
      </c>
      <c r="L132" s="32" t="s">
        <v>7</v>
      </c>
      <c r="M132" s="32" t="s">
        <v>7</v>
      </c>
      <c r="N132" s="11">
        <v>0</v>
      </c>
    </row>
    <row r="133" spans="1:14" ht="15" x14ac:dyDescent="0.2">
      <c r="A133" s="12" t="s">
        <v>7</v>
      </c>
      <c r="B133" s="32" t="s">
        <v>63</v>
      </c>
      <c r="C133" s="32" t="s">
        <v>7</v>
      </c>
      <c r="D133" s="32" t="s">
        <v>7</v>
      </c>
      <c r="E133" s="32" t="s">
        <v>7</v>
      </c>
      <c r="F133" s="32" t="s">
        <v>7</v>
      </c>
      <c r="G133" s="32" t="s">
        <v>7</v>
      </c>
      <c r="H133" s="32" t="s">
        <v>7</v>
      </c>
      <c r="I133" s="32" t="s">
        <v>7</v>
      </c>
      <c r="J133" s="32" t="s">
        <v>7</v>
      </c>
      <c r="K133" s="32" t="s">
        <v>7</v>
      </c>
      <c r="L133" s="32" t="s">
        <v>7</v>
      </c>
      <c r="M133" s="32" t="s">
        <v>7</v>
      </c>
      <c r="N133" s="11">
        <v>0</v>
      </c>
    </row>
    <row r="134" spans="1:14" ht="16" x14ac:dyDescent="0.2">
      <c r="A134" s="15" t="s">
        <v>709</v>
      </c>
      <c r="B134" s="29" t="s">
        <v>289</v>
      </c>
      <c r="C134" s="30" t="s">
        <v>7</v>
      </c>
      <c r="D134" s="30" t="s">
        <v>7</v>
      </c>
      <c r="E134" s="30" t="s">
        <v>7</v>
      </c>
      <c r="F134" s="30" t="s">
        <v>7</v>
      </c>
      <c r="G134" s="30" t="s">
        <v>7</v>
      </c>
      <c r="H134" s="30" t="s">
        <v>7</v>
      </c>
      <c r="I134" s="30" t="s">
        <v>7</v>
      </c>
      <c r="J134" s="30" t="s">
        <v>7</v>
      </c>
      <c r="K134" s="30" t="s">
        <v>7</v>
      </c>
      <c r="L134" s="30" t="s">
        <v>7</v>
      </c>
      <c r="M134" s="30" t="s">
        <v>7</v>
      </c>
      <c r="N134" s="14" t="s">
        <v>7</v>
      </c>
    </row>
    <row r="135" spans="1:14" ht="15" x14ac:dyDescent="0.2">
      <c r="A135" s="10" t="s">
        <v>192</v>
      </c>
      <c r="B135" s="9" t="s">
        <v>288</v>
      </c>
      <c r="C135" s="8" t="s">
        <v>39</v>
      </c>
      <c r="D135" s="8" t="s">
        <v>287</v>
      </c>
      <c r="E135" s="4" t="s">
        <v>29</v>
      </c>
      <c r="F135" s="4">
        <v>203</v>
      </c>
      <c r="G135" s="6">
        <v>5322.98</v>
      </c>
      <c r="H135" s="7" t="s">
        <v>7</v>
      </c>
      <c r="I135" s="7">
        <v>1</v>
      </c>
      <c r="J135" s="6">
        <f t="shared" ref="J135:J147" si="8">ROUND(G135-((G135*K135)/100),2)</f>
        <v>5322.98</v>
      </c>
      <c r="K135" s="6">
        <v>0</v>
      </c>
      <c r="L135" s="6">
        <f t="shared" ref="L135:L147" si="9">ROUND((I135 * J135),2)</f>
        <v>5322.98</v>
      </c>
      <c r="M135" s="5" t="s">
        <v>250</v>
      </c>
      <c r="N135" s="4" t="s">
        <v>7</v>
      </c>
    </row>
    <row r="136" spans="1:14" ht="15" x14ac:dyDescent="0.2">
      <c r="A136" s="13" t="s">
        <v>286</v>
      </c>
      <c r="B136" s="5" t="s">
        <v>285</v>
      </c>
      <c r="C136" s="5" t="s">
        <v>27</v>
      </c>
      <c r="D136" s="8" t="s">
        <v>284</v>
      </c>
      <c r="E136" s="4" t="s">
        <v>29</v>
      </c>
      <c r="F136" s="4">
        <v>28</v>
      </c>
      <c r="G136" s="6">
        <v>0</v>
      </c>
      <c r="H136" s="7" t="s">
        <v>7</v>
      </c>
      <c r="I136" s="7">
        <v>1</v>
      </c>
      <c r="J136" s="6">
        <f t="shared" si="8"/>
        <v>0</v>
      </c>
      <c r="K136" s="6">
        <v>0</v>
      </c>
      <c r="L136" s="6">
        <f t="shared" si="9"/>
        <v>0</v>
      </c>
      <c r="M136" s="5" t="s">
        <v>7</v>
      </c>
      <c r="N136" s="4" t="s">
        <v>7</v>
      </c>
    </row>
    <row r="137" spans="1:14" ht="26" x14ac:dyDescent="0.2">
      <c r="A137" s="13" t="s">
        <v>283</v>
      </c>
      <c r="B137" s="5" t="s">
        <v>282</v>
      </c>
      <c r="C137" s="5" t="s">
        <v>27</v>
      </c>
      <c r="D137" s="8" t="s">
        <v>281</v>
      </c>
      <c r="E137" s="4" t="s">
        <v>29</v>
      </c>
      <c r="F137" s="4">
        <v>28</v>
      </c>
      <c r="G137" s="6">
        <v>4140.1000000000004</v>
      </c>
      <c r="H137" s="7" t="s">
        <v>7</v>
      </c>
      <c r="I137" s="7">
        <v>1</v>
      </c>
      <c r="J137" s="6">
        <f t="shared" si="8"/>
        <v>4140.1000000000004</v>
      </c>
      <c r="K137" s="6">
        <v>0</v>
      </c>
      <c r="L137" s="6">
        <f t="shared" si="9"/>
        <v>4140.1000000000004</v>
      </c>
      <c r="M137" s="5" t="s">
        <v>7</v>
      </c>
      <c r="N137" s="4" t="s">
        <v>7</v>
      </c>
    </row>
    <row r="138" spans="1:14" ht="26" x14ac:dyDescent="0.2">
      <c r="A138" s="13" t="s">
        <v>280</v>
      </c>
      <c r="B138" s="5" t="s">
        <v>227</v>
      </c>
      <c r="C138" s="5" t="s">
        <v>27</v>
      </c>
      <c r="D138" s="8" t="s">
        <v>226</v>
      </c>
      <c r="E138" s="4" t="s">
        <v>29</v>
      </c>
      <c r="F138" s="4">
        <v>7</v>
      </c>
      <c r="G138" s="6">
        <v>0</v>
      </c>
      <c r="H138" s="7" t="s">
        <v>7</v>
      </c>
      <c r="I138" s="7">
        <v>1</v>
      </c>
      <c r="J138" s="6">
        <f t="shared" si="8"/>
        <v>0</v>
      </c>
      <c r="K138" s="6">
        <v>0</v>
      </c>
      <c r="L138" s="6">
        <f t="shared" si="9"/>
        <v>0</v>
      </c>
      <c r="M138" s="5" t="s">
        <v>7</v>
      </c>
      <c r="N138" s="4" t="s">
        <v>7</v>
      </c>
    </row>
    <row r="139" spans="1:14" ht="15" x14ac:dyDescent="0.2">
      <c r="A139" s="13" t="s">
        <v>279</v>
      </c>
      <c r="B139" s="5" t="s">
        <v>278</v>
      </c>
      <c r="C139" s="5" t="s">
        <v>27</v>
      </c>
      <c r="D139" s="8" t="s">
        <v>277</v>
      </c>
      <c r="E139" s="4" t="s">
        <v>29</v>
      </c>
      <c r="F139" s="4">
        <v>147</v>
      </c>
      <c r="G139" s="6">
        <v>0</v>
      </c>
      <c r="H139" s="7" t="s">
        <v>7</v>
      </c>
      <c r="I139" s="7">
        <v>1</v>
      </c>
      <c r="J139" s="6">
        <f t="shared" si="8"/>
        <v>0</v>
      </c>
      <c r="K139" s="6">
        <v>0</v>
      </c>
      <c r="L139" s="6">
        <f t="shared" si="9"/>
        <v>0</v>
      </c>
      <c r="M139" s="5" t="s">
        <v>7</v>
      </c>
      <c r="N139" s="4" t="s">
        <v>7</v>
      </c>
    </row>
    <row r="140" spans="1:14" ht="26" x14ac:dyDescent="0.2">
      <c r="A140" s="13" t="s">
        <v>276</v>
      </c>
      <c r="B140" s="5" t="s">
        <v>275</v>
      </c>
      <c r="C140" s="5" t="s">
        <v>39</v>
      </c>
      <c r="D140" s="8" t="s">
        <v>274</v>
      </c>
      <c r="E140" s="4" t="s">
        <v>29</v>
      </c>
      <c r="F140" s="4">
        <v>28</v>
      </c>
      <c r="G140" s="6">
        <v>0</v>
      </c>
      <c r="H140" s="7" t="s">
        <v>7</v>
      </c>
      <c r="I140" s="7">
        <v>1</v>
      </c>
      <c r="J140" s="6">
        <f t="shared" si="8"/>
        <v>0</v>
      </c>
      <c r="K140" s="6">
        <v>0</v>
      </c>
      <c r="L140" s="6">
        <f t="shared" si="9"/>
        <v>0</v>
      </c>
      <c r="M140" s="5" t="s">
        <v>7</v>
      </c>
      <c r="N140" s="4" t="s">
        <v>7</v>
      </c>
    </row>
    <row r="141" spans="1:14" ht="26" x14ac:dyDescent="0.2">
      <c r="A141" s="13" t="s">
        <v>273</v>
      </c>
      <c r="B141" s="5" t="s">
        <v>272</v>
      </c>
      <c r="C141" s="5" t="s">
        <v>27</v>
      </c>
      <c r="D141" s="8" t="s">
        <v>271</v>
      </c>
      <c r="E141" s="4" t="s">
        <v>29</v>
      </c>
      <c r="F141" s="4">
        <v>28</v>
      </c>
      <c r="G141" s="6">
        <v>0</v>
      </c>
      <c r="H141" s="7" t="s">
        <v>7</v>
      </c>
      <c r="I141" s="7">
        <v>1</v>
      </c>
      <c r="J141" s="6">
        <f t="shared" si="8"/>
        <v>0</v>
      </c>
      <c r="K141" s="6">
        <v>0</v>
      </c>
      <c r="L141" s="6">
        <f t="shared" si="9"/>
        <v>0</v>
      </c>
      <c r="M141" s="5" t="s">
        <v>7</v>
      </c>
      <c r="N141" s="4" t="s">
        <v>7</v>
      </c>
    </row>
    <row r="142" spans="1:14" ht="26" x14ac:dyDescent="0.2">
      <c r="A142" s="13" t="s">
        <v>270</v>
      </c>
      <c r="B142" s="5" t="s">
        <v>269</v>
      </c>
      <c r="C142" s="5" t="s">
        <v>39</v>
      </c>
      <c r="D142" s="8" t="s">
        <v>268</v>
      </c>
      <c r="E142" s="4" t="s">
        <v>29</v>
      </c>
      <c r="F142" s="4">
        <v>3</v>
      </c>
      <c r="G142" s="6">
        <v>0</v>
      </c>
      <c r="H142" s="7" t="s">
        <v>7</v>
      </c>
      <c r="I142" s="7">
        <v>1</v>
      </c>
      <c r="J142" s="6">
        <f t="shared" si="8"/>
        <v>0</v>
      </c>
      <c r="K142" s="6">
        <v>0</v>
      </c>
      <c r="L142" s="6">
        <f t="shared" si="9"/>
        <v>0</v>
      </c>
      <c r="M142" s="5" t="s">
        <v>7</v>
      </c>
      <c r="N142" s="4" t="s">
        <v>7</v>
      </c>
    </row>
    <row r="143" spans="1:14" ht="15" x14ac:dyDescent="0.2">
      <c r="A143" s="13" t="s">
        <v>267</v>
      </c>
      <c r="B143" s="5" t="s">
        <v>266</v>
      </c>
      <c r="C143" s="5" t="s">
        <v>27</v>
      </c>
      <c r="D143" s="8" t="s">
        <v>265</v>
      </c>
      <c r="E143" s="4" t="s">
        <v>29</v>
      </c>
      <c r="F143" s="4">
        <v>28</v>
      </c>
      <c r="G143" s="6">
        <v>0</v>
      </c>
      <c r="H143" s="7" t="s">
        <v>7</v>
      </c>
      <c r="I143" s="7">
        <v>1</v>
      </c>
      <c r="J143" s="6">
        <f t="shared" si="8"/>
        <v>0</v>
      </c>
      <c r="K143" s="6">
        <v>0</v>
      </c>
      <c r="L143" s="6">
        <f t="shared" si="9"/>
        <v>0</v>
      </c>
      <c r="M143" s="5" t="s">
        <v>7</v>
      </c>
      <c r="N143" s="4" t="s">
        <v>7</v>
      </c>
    </row>
    <row r="144" spans="1:14" ht="15" x14ac:dyDescent="0.2">
      <c r="A144" s="13" t="s">
        <v>264</v>
      </c>
      <c r="B144" s="5" t="s">
        <v>263</v>
      </c>
      <c r="C144" s="5" t="s">
        <v>27</v>
      </c>
      <c r="D144" s="8" t="s">
        <v>262</v>
      </c>
      <c r="E144" s="4" t="s">
        <v>29</v>
      </c>
      <c r="F144" s="4">
        <v>28</v>
      </c>
      <c r="G144" s="6">
        <v>0</v>
      </c>
      <c r="H144" s="7" t="s">
        <v>7</v>
      </c>
      <c r="I144" s="7">
        <v>1</v>
      </c>
      <c r="J144" s="6">
        <f t="shared" si="8"/>
        <v>0</v>
      </c>
      <c r="K144" s="6">
        <v>0</v>
      </c>
      <c r="L144" s="6">
        <f t="shared" si="9"/>
        <v>0</v>
      </c>
      <c r="M144" s="5" t="s">
        <v>7</v>
      </c>
      <c r="N144" s="4" t="s">
        <v>7</v>
      </c>
    </row>
    <row r="145" spans="1:14" ht="15" x14ac:dyDescent="0.2">
      <c r="A145" s="13" t="s">
        <v>261</v>
      </c>
      <c r="B145" s="5" t="s">
        <v>260</v>
      </c>
      <c r="C145" s="5" t="s">
        <v>27</v>
      </c>
      <c r="D145" s="8" t="s">
        <v>259</v>
      </c>
      <c r="E145" s="4" t="s">
        <v>29</v>
      </c>
      <c r="F145" s="4">
        <v>28</v>
      </c>
      <c r="G145" s="6">
        <v>0</v>
      </c>
      <c r="H145" s="7" t="s">
        <v>7</v>
      </c>
      <c r="I145" s="7">
        <v>1</v>
      </c>
      <c r="J145" s="6">
        <f t="shared" si="8"/>
        <v>0</v>
      </c>
      <c r="K145" s="6">
        <v>0</v>
      </c>
      <c r="L145" s="6">
        <f t="shared" si="9"/>
        <v>0</v>
      </c>
      <c r="M145" s="5" t="s">
        <v>7</v>
      </c>
      <c r="N145" s="4" t="s">
        <v>7</v>
      </c>
    </row>
    <row r="146" spans="1:14" ht="26" x14ac:dyDescent="0.2">
      <c r="A146" s="13" t="s">
        <v>258</v>
      </c>
      <c r="B146" s="5" t="s">
        <v>257</v>
      </c>
      <c r="C146" s="5" t="s">
        <v>27</v>
      </c>
      <c r="D146" s="8" t="s">
        <v>256</v>
      </c>
      <c r="E146" s="4" t="s">
        <v>29</v>
      </c>
      <c r="F146" s="4">
        <v>28</v>
      </c>
      <c r="G146" s="6">
        <v>0</v>
      </c>
      <c r="H146" s="7" t="s">
        <v>7</v>
      </c>
      <c r="I146" s="7">
        <v>1</v>
      </c>
      <c r="J146" s="6">
        <f t="shared" si="8"/>
        <v>0</v>
      </c>
      <c r="K146" s="6">
        <v>0</v>
      </c>
      <c r="L146" s="6">
        <f t="shared" si="9"/>
        <v>0</v>
      </c>
      <c r="M146" s="5" t="s">
        <v>7</v>
      </c>
      <c r="N146" s="4" t="s">
        <v>7</v>
      </c>
    </row>
    <row r="147" spans="1:14" ht="15" x14ac:dyDescent="0.2">
      <c r="A147" s="13" t="s">
        <v>255</v>
      </c>
      <c r="B147" s="5" t="s">
        <v>254</v>
      </c>
      <c r="C147" s="5" t="s">
        <v>27</v>
      </c>
      <c r="D147" s="8" t="s">
        <v>253</v>
      </c>
      <c r="E147" s="4" t="s">
        <v>29</v>
      </c>
      <c r="F147" s="4">
        <v>28</v>
      </c>
      <c r="G147" s="6">
        <v>0</v>
      </c>
      <c r="H147" s="7" t="s">
        <v>7</v>
      </c>
      <c r="I147" s="7">
        <v>1</v>
      </c>
      <c r="J147" s="6">
        <f t="shared" si="8"/>
        <v>0</v>
      </c>
      <c r="K147" s="6">
        <v>0</v>
      </c>
      <c r="L147" s="6">
        <f t="shared" si="9"/>
        <v>0</v>
      </c>
      <c r="M147" s="5" t="s">
        <v>7</v>
      </c>
      <c r="N147" s="4" t="s">
        <v>7</v>
      </c>
    </row>
    <row r="148" spans="1:14" ht="26" x14ac:dyDescent="0.2">
      <c r="A148" s="13" t="s">
        <v>252</v>
      </c>
      <c r="B148" s="5" t="s">
        <v>248</v>
      </c>
      <c r="C148" s="5" t="s">
        <v>39</v>
      </c>
      <c r="D148" s="8" t="s">
        <v>247</v>
      </c>
      <c r="E148" s="4" t="s">
        <v>29</v>
      </c>
      <c r="F148" s="4">
        <v>3</v>
      </c>
      <c r="G148" s="6">
        <v>0</v>
      </c>
      <c r="H148" s="7" t="s">
        <v>7</v>
      </c>
      <c r="I148" s="7">
        <v>1</v>
      </c>
      <c r="J148" s="6">
        <f>ROUND((ROUND(0-((0*K148)/100),2) * (36)),2)</f>
        <v>0</v>
      </c>
      <c r="K148" s="6">
        <v>0</v>
      </c>
      <c r="L148" s="6">
        <f>ROUND((ROUND(0-((0*K148)/100),2) * I148 * (36)),2)</f>
        <v>0</v>
      </c>
      <c r="M148" s="5" t="s">
        <v>7</v>
      </c>
      <c r="N148" s="4" t="s">
        <v>7</v>
      </c>
    </row>
    <row r="149" spans="1:14" ht="16" x14ac:dyDescent="0.2">
      <c r="A149" s="15" t="s">
        <v>7</v>
      </c>
      <c r="B149" s="29" t="s">
        <v>1029</v>
      </c>
      <c r="C149" s="30" t="s">
        <v>7</v>
      </c>
      <c r="D149" s="30" t="s">
        <v>7</v>
      </c>
      <c r="E149" s="30" t="s">
        <v>7</v>
      </c>
      <c r="F149" s="30" t="s">
        <v>7</v>
      </c>
      <c r="G149" s="30" t="s">
        <v>7</v>
      </c>
      <c r="H149" s="30" t="s">
        <v>7</v>
      </c>
      <c r="I149" s="30" t="s">
        <v>7</v>
      </c>
      <c r="J149" s="30" t="s">
        <v>7</v>
      </c>
      <c r="K149" s="30" t="s">
        <v>7</v>
      </c>
      <c r="L149" s="30" t="s">
        <v>7</v>
      </c>
      <c r="M149" s="30" t="s">
        <v>7</v>
      </c>
      <c r="N149" s="31" t="s">
        <v>7</v>
      </c>
    </row>
    <row r="150" spans="1:14" ht="26" x14ac:dyDescent="0.2">
      <c r="A150" s="13" t="s">
        <v>251</v>
      </c>
      <c r="B150" s="5" t="s">
        <v>245</v>
      </c>
      <c r="C150" s="5" t="s">
        <v>39</v>
      </c>
      <c r="D150" s="8" t="s">
        <v>244</v>
      </c>
      <c r="E150" s="4" t="s">
        <v>29</v>
      </c>
      <c r="F150" s="4">
        <v>3</v>
      </c>
      <c r="G150" s="6">
        <v>0</v>
      </c>
      <c r="H150" s="7" t="s">
        <v>7</v>
      </c>
      <c r="I150" s="7">
        <v>1</v>
      </c>
      <c r="J150" s="6">
        <f>ROUND((ROUND(0-((0*K150)/100),2) * (36)),2)</f>
        <v>0</v>
      </c>
      <c r="K150" s="6">
        <v>0</v>
      </c>
      <c r="L150" s="6">
        <f>ROUND((I150 * J150),2)</f>
        <v>0</v>
      </c>
      <c r="M150" s="5" t="s">
        <v>7</v>
      </c>
      <c r="N150" s="4" t="s">
        <v>7</v>
      </c>
    </row>
    <row r="151" spans="1:14" ht="16" x14ac:dyDescent="0.2">
      <c r="A151" s="15" t="s">
        <v>7</v>
      </c>
      <c r="B151" s="29" t="s">
        <v>1029</v>
      </c>
      <c r="C151" s="30" t="s">
        <v>7</v>
      </c>
      <c r="D151" s="30" t="s">
        <v>7</v>
      </c>
      <c r="E151" s="30" t="s">
        <v>7</v>
      </c>
      <c r="F151" s="30" t="s">
        <v>7</v>
      </c>
      <c r="G151" s="30" t="s">
        <v>7</v>
      </c>
      <c r="H151" s="30" t="s">
        <v>7</v>
      </c>
      <c r="I151" s="30" t="s">
        <v>7</v>
      </c>
      <c r="J151" s="30" t="s">
        <v>7</v>
      </c>
      <c r="K151" s="30" t="s">
        <v>7</v>
      </c>
      <c r="L151" s="30" t="s">
        <v>7</v>
      </c>
      <c r="M151" s="30" t="s">
        <v>7</v>
      </c>
      <c r="N151" s="31" t="s">
        <v>7</v>
      </c>
    </row>
    <row r="152" spans="1:14" ht="26" x14ac:dyDescent="0.2">
      <c r="A152" s="13" t="s">
        <v>249</v>
      </c>
      <c r="B152" s="5" t="s">
        <v>242</v>
      </c>
      <c r="C152" s="5" t="s">
        <v>39</v>
      </c>
      <c r="D152" s="8" t="s">
        <v>241</v>
      </c>
      <c r="E152" s="4" t="s">
        <v>29</v>
      </c>
      <c r="F152" s="4">
        <v>3</v>
      </c>
      <c r="G152" s="6">
        <v>0</v>
      </c>
      <c r="H152" s="7" t="s">
        <v>7</v>
      </c>
      <c r="I152" s="7">
        <v>1</v>
      </c>
      <c r="J152" s="6">
        <f>ROUND((ROUND(0-((0*K152)/100),2) * (36)),2)</f>
        <v>0</v>
      </c>
      <c r="K152" s="6">
        <v>0</v>
      </c>
      <c r="L152" s="6">
        <f>ROUND((ROUND(0-((0*K152)/100),2) * I152 * (36)),2)</f>
        <v>0</v>
      </c>
      <c r="M152" s="5" t="s">
        <v>240</v>
      </c>
      <c r="N152" s="4" t="s">
        <v>7</v>
      </c>
    </row>
    <row r="153" spans="1:14" ht="16" x14ac:dyDescent="0.2">
      <c r="A153" s="15" t="s">
        <v>7</v>
      </c>
      <c r="B153" s="29" t="s">
        <v>1029</v>
      </c>
      <c r="C153" s="30" t="s">
        <v>7</v>
      </c>
      <c r="D153" s="30" t="s">
        <v>7</v>
      </c>
      <c r="E153" s="30" t="s">
        <v>7</v>
      </c>
      <c r="F153" s="30" t="s">
        <v>7</v>
      </c>
      <c r="G153" s="30" t="s">
        <v>7</v>
      </c>
      <c r="H153" s="30" t="s">
        <v>7</v>
      </c>
      <c r="I153" s="30" t="s">
        <v>7</v>
      </c>
      <c r="J153" s="30" t="s">
        <v>7</v>
      </c>
      <c r="K153" s="30" t="s">
        <v>7</v>
      </c>
      <c r="L153" s="30" t="s">
        <v>7</v>
      </c>
      <c r="M153" s="30" t="s">
        <v>7</v>
      </c>
      <c r="N153" s="31" t="s">
        <v>7</v>
      </c>
    </row>
    <row r="154" spans="1:14" ht="26" x14ac:dyDescent="0.2">
      <c r="A154" s="13" t="s">
        <v>246</v>
      </c>
      <c r="B154" s="5" t="s">
        <v>239</v>
      </c>
      <c r="C154" s="5" t="s">
        <v>27</v>
      </c>
      <c r="D154" s="8" t="s">
        <v>238</v>
      </c>
      <c r="E154" s="4" t="s">
        <v>29</v>
      </c>
      <c r="F154" s="4">
        <v>3</v>
      </c>
      <c r="G154" s="6">
        <v>0</v>
      </c>
      <c r="H154" s="7" t="s">
        <v>7</v>
      </c>
      <c r="I154" s="7">
        <v>1</v>
      </c>
      <c r="J154" s="6">
        <f>ROUND((ROUND(0-((0*K154)/100),2) * (36)),2)</f>
        <v>0</v>
      </c>
      <c r="K154" s="6">
        <v>0</v>
      </c>
      <c r="L154" s="6">
        <f>ROUND((ROUND(0-((0*K154)/100),2) * I154 * (36)),2)</f>
        <v>0</v>
      </c>
      <c r="M154" s="5" t="s">
        <v>7</v>
      </c>
      <c r="N154" s="4" t="s">
        <v>7</v>
      </c>
    </row>
    <row r="155" spans="1:14" ht="16" x14ac:dyDescent="0.2">
      <c r="A155" s="15" t="s">
        <v>7</v>
      </c>
      <c r="B155" s="29" t="s">
        <v>1029</v>
      </c>
      <c r="C155" s="30" t="s">
        <v>7</v>
      </c>
      <c r="D155" s="30" t="s">
        <v>7</v>
      </c>
      <c r="E155" s="30" t="s">
        <v>7</v>
      </c>
      <c r="F155" s="30" t="s">
        <v>7</v>
      </c>
      <c r="G155" s="30" t="s">
        <v>7</v>
      </c>
      <c r="H155" s="30" t="s">
        <v>7</v>
      </c>
      <c r="I155" s="30" t="s">
        <v>7</v>
      </c>
      <c r="J155" s="30" t="s">
        <v>7</v>
      </c>
      <c r="K155" s="30" t="s">
        <v>7</v>
      </c>
      <c r="L155" s="30" t="s">
        <v>7</v>
      </c>
      <c r="M155" s="30" t="s">
        <v>7</v>
      </c>
      <c r="N155" s="31" t="s">
        <v>7</v>
      </c>
    </row>
    <row r="156" spans="1:14" ht="26" x14ac:dyDescent="0.2">
      <c r="A156" s="13" t="s">
        <v>243</v>
      </c>
      <c r="B156" s="5" t="s">
        <v>1052</v>
      </c>
      <c r="C156" s="5" t="s">
        <v>39</v>
      </c>
      <c r="D156" s="8" t="s">
        <v>1051</v>
      </c>
      <c r="E156" s="4" t="s">
        <v>29</v>
      </c>
      <c r="F156" s="4" t="s">
        <v>193</v>
      </c>
      <c r="G156" s="6">
        <v>12600</v>
      </c>
      <c r="H156" s="7" t="s">
        <v>7</v>
      </c>
      <c r="I156" s="7">
        <v>1</v>
      </c>
      <c r="J156" s="6">
        <f>ROUND((ROUND(350-((350*K156)/100),2) * (36)),2)</f>
        <v>12600</v>
      </c>
      <c r="K156" s="6">
        <v>0</v>
      </c>
      <c r="L156" s="6">
        <f>ROUND((ROUND(350-((350*K156)/100),2) * I156 * (36)),2)</f>
        <v>12600</v>
      </c>
      <c r="M156" s="5" t="s">
        <v>7</v>
      </c>
      <c r="N156" s="4" t="s">
        <v>7</v>
      </c>
    </row>
    <row r="157" spans="1:14" ht="16" x14ac:dyDescent="0.2">
      <c r="A157" s="15" t="s">
        <v>7</v>
      </c>
      <c r="B157" s="29" t="s">
        <v>1029</v>
      </c>
      <c r="C157" s="30" t="s">
        <v>7</v>
      </c>
      <c r="D157" s="30" t="s">
        <v>7</v>
      </c>
      <c r="E157" s="30" t="s">
        <v>7</v>
      </c>
      <c r="F157" s="30" t="s">
        <v>7</v>
      </c>
      <c r="G157" s="30" t="s">
        <v>7</v>
      </c>
      <c r="H157" s="30" t="s">
        <v>7</v>
      </c>
      <c r="I157" s="30" t="s">
        <v>7</v>
      </c>
      <c r="J157" s="30" t="s">
        <v>7</v>
      </c>
      <c r="K157" s="30" t="s">
        <v>7</v>
      </c>
      <c r="L157" s="30" t="s">
        <v>7</v>
      </c>
      <c r="M157" s="30" t="s">
        <v>7</v>
      </c>
      <c r="N157" s="31" t="s">
        <v>7</v>
      </c>
    </row>
    <row r="158" spans="1:14" ht="15" x14ac:dyDescent="0.2">
      <c r="A158" s="12" t="s">
        <v>7</v>
      </c>
      <c r="B158" s="32" t="s">
        <v>60</v>
      </c>
      <c r="C158" s="32" t="s">
        <v>7</v>
      </c>
      <c r="D158" s="32" t="s">
        <v>7</v>
      </c>
      <c r="E158" s="32" t="s">
        <v>7</v>
      </c>
      <c r="F158" s="32" t="s">
        <v>7</v>
      </c>
      <c r="G158" s="32" t="s">
        <v>7</v>
      </c>
      <c r="H158" s="32" t="s">
        <v>7</v>
      </c>
      <c r="I158" s="32" t="s">
        <v>7</v>
      </c>
      <c r="J158" s="32" t="s">
        <v>7</v>
      </c>
      <c r="K158" s="32" t="s">
        <v>7</v>
      </c>
      <c r="L158" s="32" t="s">
        <v>7</v>
      </c>
      <c r="M158" s="32" t="s">
        <v>7</v>
      </c>
      <c r="N158" s="11" t="e">
        <f>(L133+L135+#REF!+L136+L137+L138+L139+L140+L141+L142+L143+L144+L145+L146+L147+L148+L150+L152+L154+L156+#REF!)</f>
        <v>#VALUE!</v>
      </c>
    </row>
    <row r="159" spans="1:14" ht="15" x14ac:dyDescent="0.2">
      <c r="A159" s="12" t="s">
        <v>7</v>
      </c>
      <c r="B159" s="32" t="s">
        <v>61</v>
      </c>
      <c r="C159" s="32" t="s">
        <v>7</v>
      </c>
      <c r="D159" s="32" t="s">
        <v>7</v>
      </c>
      <c r="E159" s="32" t="s">
        <v>7</v>
      </c>
      <c r="F159" s="32" t="s">
        <v>7</v>
      </c>
      <c r="G159" s="32" t="s">
        <v>7</v>
      </c>
      <c r="H159" s="32" t="s">
        <v>7</v>
      </c>
      <c r="I159" s="32" t="s">
        <v>7</v>
      </c>
      <c r="J159" s="32" t="s">
        <v>7</v>
      </c>
      <c r="K159" s="32" t="s">
        <v>7</v>
      </c>
      <c r="L159" s="32" t="s">
        <v>7</v>
      </c>
      <c r="M159" s="32" t="s">
        <v>7</v>
      </c>
      <c r="N159" s="11" t="e">
        <f>((ROUND(0-((0*K148)/100),2) * I148)+(ROUND(0-((0*K152)/100),2) * I152)+(ROUND(0-((0*K154)/100),2) * I154)+(ROUND(350-((350*K156)/100),2) * I156)+(ROUND(57.75-((57.75*#REF!)/100),2) *#REF!))</f>
        <v>#REF!</v>
      </c>
    </row>
    <row r="160" spans="1:14" ht="15" x14ac:dyDescent="0.2">
      <c r="A160" s="12" t="s">
        <v>7</v>
      </c>
      <c r="B160" s="32" t="s">
        <v>62</v>
      </c>
      <c r="C160" s="32" t="s">
        <v>7</v>
      </c>
      <c r="D160" s="32" t="s">
        <v>7</v>
      </c>
      <c r="E160" s="32" t="s">
        <v>7</v>
      </c>
      <c r="F160" s="32" t="s">
        <v>7</v>
      </c>
      <c r="G160" s="32" t="s">
        <v>7</v>
      </c>
      <c r="H160" s="32" t="s">
        <v>7</v>
      </c>
      <c r="I160" s="32" t="s">
        <v>7</v>
      </c>
      <c r="J160" s="32" t="s">
        <v>7</v>
      </c>
      <c r="K160" s="32" t="s">
        <v>7</v>
      </c>
      <c r="L160" s="32" t="s">
        <v>7</v>
      </c>
      <c r="M160" s="32" t="s">
        <v>7</v>
      </c>
      <c r="N160" s="11">
        <v>0</v>
      </c>
    </row>
    <row r="161" spans="1:14" ht="15" x14ac:dyDescent="0.2">
      <c r="A161" s="12" t="s">
        <v>7</v>
      </c>
      <c r="B161" s="32" t="s">
        <v>63</v>
      </c>
      <c r="C161" s="32" t="s">
        <v>7</v>
      </c>
      <c r="D161" s="32" t="s">
        <v>7</v>
      </c>
      <c r="E161" s="32" t="s">
        <v>7</v>
      </c>
      <c r="F161" s="32" t="s">
        <v>7</v>
      </c>
      <c r="G161" s="32" t="s">
        <v>7</v>
      </c>
      <c r="H161" s="32" t="s">
        <v>7</v>
      </c>
      <c r="I161" s="32" t="s">
        <v>7</v>
      </c>
      <c r="J161" s="32" t="s">
        <v>7</v>
      </c>
      <c r="K161" s="32" t="s">
        <v>7</v>
      </c>
      <c r="L161" s="32" t="s">
        <v>7</v>
      </c>
      <c r="M161" s="32" t="s">
        <v>7</v>
      </c>
      <c r="N161" s="11">
        <v>0</v>
      </c>
    </row>
    <row r="162" spans="1:14" ht="16" x14ac:dyDescent="0.2">
      <c r="A162" s="15" t="s">
        <v>709</v>
      </c>
      <c r="B162" s="29" t="s">
        <v>237</v>
      </c>
      <c r="C162" s="30" t="s">
        <v>7</v>
      </c>
      <c r="D162" s="30" t="s">
        <v>7</v>
      </c>
      <c r="E162" s="30" t="s">
        <v>7</v>
      </c>
      <c r="F162" s="30" t="s">
        <v>7</v>
      </c>
      <c r="G162" s="30" t="s">
        <v>7</v>
      </c>
      <c r="H162" s="30" t="s">
        <v>7</v>
      </c>
      <c r="I162" s="30" t="s">
        <v>7</v>
      </c>
      <c r="J162" s="30" t="s">
        <v>7</v>
      </c>
      <c r="K162" s="30" t="s">
        <v>7</v>
      </c>
      <c r="L162" s="30" t="s">
        <v>7</v>
      </c>
      <c r="M162" s="30" t="s">
        <v>7</v>
      </c>
      <c r="N162" s="14" t="s">
        <v>7</v>
      </c>
    </row>
    <row r="163" spans="1:14" ht="26" x14ac:dyDescent="0.2">
      <c r="A163" s="10" t="s">
        <v>194</v>
      </c>
      <c r="B163" s="9" t="s">
        <v>236</v>
      </c>
      <c r="C163" s="8" t="s">
        <v>27</v>
      </c>
      <c r="D163" s="8" t="s">
        <v>235</v>
      </c>
      <c r="E163" s="4" t="s">
        <v>29</v>
      </c>
      <c r="F163" s="4">
        <v>126</v>
      </c>
      <c r="G163" s="6">
        <v>7297.05</v>
      </c>
      <c r="H163" s="7" t="s">
        <v>7</v>
      </c>
      <c r="I163" s="7">
        <v>1</v>
      </c>
      <c r="J163" s="6">
        <f t="shared" ref="J163:J170" si="10">ROUND(G163-((G163*K163)/100),2)</f>
        <v>7297.05</v>
      </c>
      <c r="K163" s="6">
        <v>0</v>
      </c>
      <c r="L163" s="6">
        <f t="shared" ref="L163:L170" si="11">ROUND((I163 * J163),2)</f>
        <v>7297.05</v>
      </c>
      <c r="M163" s="5" t="s">
        <v>7</v>
      </c>
      <c r="N163" s="4" t="s">
        <v>7</v>
      </c>
    </row>
    <row r="164" spans="1:14" ht="15" x14ac:dyDescent="0.2">
      <c r="A164" s="13" t="s">
        <v>234</v>
      </c>
      <c r="B164" s="5" t="s">
        <v>233</v>
      </c>
      <c r="C164" s="5" t="s">
        <v>27</v>
      </c>
      <c r="D164" s="8" t="s">
        <v>232</v>
      </c>
      <c r="E164" s="4" t="s">
        <v>29</v>
      </c>
      <c r="F164" s="4">
        <v>28</v>
      </c>
      <c r="G164" s="6">
        <v>0</v>
      </c>
      <c r="H164" s="7" t="s">
        <v>7</v>
      </c>
      <c r="I164" s="7">
        <v>1</v>
      </c>
      <c r="J164" s="6">
        <f t="shared" si="10"/>
        <v>0</v>
      </c>
      <c r="K164" s="6">
        <v>0</v>
      </c>
      <c r="L164" s="6">
        <f t="shared" si="11"/>
        <v>0</v>
      </c>
      <c r="M164" s="5" t="s">
        <v>7</v>
      </c>
      <c r="N164" s="4" t="s">
        <v>7</v>
      </c>
    </row>
    <row r="165" spans="1:14" ht="26" x14ac:dyDescent="0.2">
      <c r="A165" s="13" t="s">
        <v>231</v>
      </c>
      <c r="B165" s="5" t="s">
        <v>230</v>
      </c>
      <c r="C165" s="5" t="s">
        <v>27</v>
      </c>
      <c r="D165" s="8" t="s">
        <v>229</v>
      </c>
      <c r="E165" s="4" t="s">
        <v>29</v>
      </c>
      <c r="F165" s="4">
        <v>28</v>
      </c>
      <c r="G165" s="6">
        <v>0</v>
      </c>
      <c r="H165" s="7" t="s">
        <v>7</v>
      </c>
      <c r="I165" s="7">
        <v>1</v>
      </c>
      <c r="J165" s="6">
        <f t="shared" si="10"/>
        <v>0</v>
      </c>
      <c r="K165" s="6">
        <v>0</v>
      </c>
      <c r="L165" s="6">
        <f t="shared" si="11"/>
        <v>0</v>
      </c>
      <c r="M165" s="5" t="s">
        <v>7</v>
      </c>
      <c r="N165" s="4" t="s">
        <v>7</v>
      </c>
    </row>
    <row r="166" spans="1:14" ht="26" x14ac:dyDescent="0.2">
      <c r="A166" s="13" t="s">
        <v>228</v>
      </c>
      <c r="B166" s="5" t="s">
        <v>227</v>
      </c>
      <c r="C166" s="5" t="s">
        <v>27</v>
      </c>
      <c r="D166" s="8" t="s">
        <v>226</v>
      </c>
      <c r="E166" s="4" t="s">
        <v>29</v>
      </c>
      <c r="F166" s="4">
        <v>7</v>
      </c>
      <c r="G166" s="6">
        <v>0</v>
      </c>
      <c r="H166" s="7" t="s">
        <v>7</v>
      </c>
      <c r="I166" s="7">
        <v>1</v>
      </c>
      <c r="J166" s="6">
        <f t="shared" si="10"/>
        <v>0</v>
      </c>
      <c r="K166" s="6">
        <v>0</v>
      </c>
      <c r="L166" s="6">
        <f t="shared" si="11"/>
        <v>0</v>
      </c>
      <c r="M166" s="5" t="s">
        <v>7</v>
      </c>
      <c r="N166" s="4" t="s">
        <v>7</v>
      </c>
    </row>
    <row r="167" spans="1:14" ht="15" x14ac:dyDescent="0.2">
      <c r="A167" s="13" t="s">
        <v>225</v>
      </c>
      <c r="B167" s="5" t="s">
        <v>224</v>
      </c>
      <c r="C167" s="5" t="s">
        <v>27</v>
      </c>
      <c r="D167" s="8" t="s">
        <v>223</v>
      </c>
      <c r="E167" s="4" t="s">
        <v>29</v>
      </c>
      <c r="F167" s="4">
        <v>28</v>
      </c>
      <c r="G167" s="6">
        <v>0</v>
      </c>
      <c r="H167" s="7" t="s">
        <v>7</v>
      </c>
      <c r="I167" s="7">
        <v>1</v>
      </c>
      <c r="J167" s="6">
        <f t="shared" si="10"/>
        <v>0</v>
      </c>
      <c r="K167" s="6">
        <v>0</v>
      </c>
      <c r="L167" s="6">
        <f t="shared" si="11"/>
        <v>0</v>
      </c>
      <c r="M167" s="5" t="s">
        <v>7</v>
      </c>
      <c r="N167" s="4" t="s">
        <v>7</v>
      </c>
    </row>
    <row r="168" spans="1:14" ht="26" x14ac:dyDescent="0.2">
      <c r="A168" s="13" t="s">
        <v>222</v>
      </c>
      <c r="B168" s="5" t="s">
        <v>221</v>
      </c>
      <c r="C168" s="5" t="s">
        <v>27</v>
      </c>
      <c r="D168" s="8" t="s">
        <v>220</v>
      </c>
      <c r="E168" s="4" t="s">
        <v>29</v>
      </c>
      <c r="F168" s="4">
        <v>28</v>
      </c>
      <c r="G168" s="6">
        <v>0</v>
      </c>
      <c r="H168" s="7" t="s">
        <v>7</v>
      </c>
      <c r="I168" s="7">
        <v>1</v>
      </c>
      <c r="J168" s="6">
        <f t="shared" si="10"/>
        <v>0</v>
      </c>
      <c r="K168" s="6">
        <v>0</v>
      </c>
      <c r="L168" s="6">
        <f t="shared" si="11"/>
        <v>0</v>
      </c>
      <c r="M168" s="5" t="s">
        <v>7</v>
      </c>
      <c r="N168" s="4" t="s">
        <v>7</v>
      </c>
    </row>
    <row r="169" spans="1:14" ht="15" x14ac:dyDescent="0.2">
      <c r="A169" s="13" t="s">
        <v>219</v>
      </c>
      <c r="B169" s="5" t="s">
        <v>218</v>
      </c>
      <c r="C169" s="5" t="s">
        <v>27</v>
      </c>
      <c r="D169" s="8" t="s">
        <v>217</v>
      </c>
      <c r="E169" s="4" t="s">
        <v>29</v>
      </c>
      <c r="F169" s="4">
        <v>28</v>
      </c>
      <c r="G169" s="6">
        <v>0</v>
      </c>
      <c r="H169" s="7" t="s">
        <v>7</v>
      </c>
      <c r="I169" s="7">
        <v>1</v>
      </c>
      <c r="J169" s="6">
        <f t="shared" si="10"/>
        <v>0</v>
      </c>
      <c r="K169" s="6">
        <v>0</v>
      </c>
      <c r="L169" s="6">
        <f t="shared" si="11"/>
        <v>0</v>
      </c>
      <c r="M169" s="5" t="s">
        <v>7</v>
      </c>
      <c r="N169" s="4" t="s">
        <v>7</v>
      </c>
    </row>
    <row r="170" spans="1:14" ht="26" x14ac:dyDescent="0.2">
      <c r="A170" s="13" t="s">
        <v>216</v>
      </c>
      <c r="B170" s="5" t="s">
        <v>215</v>
      </c>
      <c r="C170" s="5" t="s">
        <v>27</v>
      </c>
      <c r="D170" s="8" t="s">
        <v>214</v>
      </c>
      <c r="E170" s="4" t="s">
        <v>29</v>
      </c>
      <c r="F170" s="4">
        <v>28</v>
      </c>
      <c r="G170" s="6">
        <v>0</v>
      </c>
      <c r="H170" s="7" t="s">
        <v>7</v>
      </c>
      <c r="I170" s="7">
        <v>1</v>
      </c>
      <c r="J170" s="6">
        <f t="shared" si="10"/>
        <v>0</v>
      </c>
      <c r="K170" s="6">
        <v>0</v>
      </c>
      <c r="L170" s="6">
        <f t="shared" si="11"/>
        <v>0</v>
      </c>
      <c r="M170" s="5" t="s">
        <v>7</v>
      </c>
      <c r="N170" s="4" t="s">
        <v>7</v>
      </c>
    </row>
    <row r="171" spans="1:14" ht="15" x14ac:dyDescent="0.2">
      <c r="A171" s="12" t="s">
        <v>7</v>
      </c>
      <c r="B171" s="32" t="s">
        <v>60</v>
      </c>
      <c r="C171" s="32" t="s">
        <v>7</v>
      </c>
      <c r="D171" s="32" t="s">
        <v>7</v>
      </c>
      <c r="E171" s="32" t="s">
        <v>7</v>
      </c>
      <c r="F171" s="32" t="s">
        <v>7</v>
      </c>
      <c r="G171" s="32" t="s">
        <v>7</v>
      </c>
      <c r="H171" s="32" t="s">
        <v>7</v>
      </c>
      <c r="I171" s="32" t="s">
        <v>7</v>
      </c>
      <c r="J171" s="32" t="s">
        <v>7</v>
      </c>
      <c r="K171" s="32" t="s">
        <v>7</v>
      </c>
      <c r="L171" s="32" t="s">
        <v>7</v>
      </c>
      <c r="M171" s="32" t="s">
        <v>7</v>
      </c>
      <c r="N171" s="11" t="e">
        <f>(L161+L163+#REF!+L164+L165+L166+L167+L168+L169+L170)</f>
        <v>#VALUE!</v>
      </c>
    </row>
    <row r="172" spans="1:14" ht="16" x14ac:dyDescent="0.2">
      <c r="A172" s="15" t="s">
        <v>709</v>
      </c>
      <c r="B172" s="29" t="s">
        <v>724</v>
      </c>
      <c r="C172" s="30" t="s">
        <v>7</v>
      </c>
      <c r="D172" s="30" t="s">
        <v>7</v>
      </c>
      <c r="E172" s="30" t="s">
        <v>7</v>
      </c>
      <c r="F172" s="30" t="s">
        <v>7</v>
      </c>
      <c r="G172" s="30" t="s">
        <v>7</v>
      </c>
      <c r="H172" s="30" t="s">
        <v>7</v>
      </c>
      <c r="I172" s="30" t="s">
        <v>7</v>
      </c>
      <c r="J172" s="30" t="s">
        <v>7</v>
      </c>
      <c r="K172" s="30" t="s">
        <v>7</v>
      </c>
      <c r="L172" s="30" t="s">
        <v>7</v>
      </c>
      <c r="M172" s="30" t="s">
        <v>7</v>
      </c>
      <c r="N172" s="14" t="s">
        <v>7</v>
      </c>
    </row>
    <row r="173" spans="1:14" ht="26" x14ac:dyDescent="0.2">
      <c r="A173" s="10" t="s">
        <v>195</v>
      </c>
      <c r="B173" s="9" t="s">
        <v>723</v>
      </c>
      <c r="C173" s="8" t="s">
        <v>27</v>
      </c>
      <c r="D173" s="8" t="s">
        <v>722</v>
      </c>
      <c r="E173" s="4" t="s">
        <v>29</v>
      </c>
      <c r="F173" s="4">
        <v>206</v>
      </c>
      <c r="G173" s="6">
        <v>2140.65</v>
      </c>
      <c r="H173" s="7" t="s">
        <v>7</v>
      </c>
      <c r="I173" s="7">
        <v>1</v>
      </c>
      <c r="J173" s="6">
        <f t="shared" ref="J173:J180" si="12">ROUND(G173-((G173*K173)/100),2)</f>
        <v>2140.65</v>
      </c>
      <c r="K173" s="6">
        <v>0</v>
      </c>
      <c r="L173" s="6">
        <f t="shared" ref="L173:L180" si="13">ROUND((I173 * J173),2)</f>
        <v>2140.65</v>
      </c>
      <c r="M173" s="5" t="s">
        <v>7</v>
      </c>
      <c r="N173" s="4" t="s">
        <v>7</v>
      </c>
    </row>
    <row r="174" spans="1:14" ht="26" x14ac:dyDescent="0.2">
      <c r="A174" s="13" t="s">
        <v>721</v>
      </c>
      <c r="B174" s="5" t="s">
        <v>720</v>
      </c>
      <c r="C174" s="5" t="s">
        <v>27</v>
      </c>
      <c r="D174" s="8" t="s">
        <v>719</v>
      </c>
      <c r="E174" s="4" t="s">
        <v>29</v>
      </c>
      <c r="F174" s="4">
        <v>28</v>
      </c>
      <c r="G174" s="6">
        <v>0</v>
      </c>
      <c r="H174" s="7" t="s">
        <v>7</v>
      </c>
      <c r="I174" s="7">
        <v>1</v>
      </c>
      <c r="J174" s="6">
        <f t="shared" si="12"/>
        <v>0</v>
      </c>
      <c r="K174" s="6">
        <v>0</v>
      </c>
      <c r="L174" s="6">
        <f t="shared" si="13"/>
        <v>0</v>
      </c>
      <c r="M174" s="5" t="s">
        <v>7</v>
      </c>
      <c r="N174" s="4" t="s">
        <v>7</v>
      </c>
    </row>
    <row r="175" spans="1:14" ht="26" x14ac:dyDescent="0.2">
      <c r="A175" s="13" t="s">
        <v>718</v>
      </c>
      <c r="B175" s="5" t="s">
        <v>717</v>
      </c>
      <c r="C175" s="5" t="s">
        <v>27</v>
      </c>
      <c r="D175" s="8" t="s">
        <v>716</v>
      </c>
      <c r="E175" s="4" t="s">
        <v>29</v>
      </c>
      <c r="F175" s="4">
        <v>28</v>
      </c>
      <c r="G175" s="6">
        <v>0</v>
      </c>
      <c r="H175" s="7" t="s">
        <v>7</v>
      </c>
      <c r="I175" s="7">
        <v>1</v>
      </c>
      <c r="J175" s="6">
        <f t="shared" si="12"/>
        <v>0</v>
      </c>
      <c r="K175" s="6">
        <v>0</v>
      </c>
      <c r="L175" s="6">
        <f t="shared" si="13"/>
        <v>0</v>
      </c>
      <c r="M175" s="5" t="s">
        <v>7</v>
      </c>
      <c r="N175" s="4" t="s">
        <v>7</v>
      </c>
    </row>
    <row r="176" spans="1:14" ht="26" x14ac:dyDescent="0.2">
      <c r="A176" s="13" t="s">
        <v>715</v>
      </c>
      <c r="B176" s="5" t="s">
        <v>227</v>
      </c>
      <c r="C176" s="5" t="s">
        <v>27</v>
      </c>
      <c r="D176" s="8" t="s">
        <v>226</v>
      </c>
      <c r="E176" s="4" t="s">
        <v>29</v>
      </c>
      <c r="F176" s="4">
        <v>7</v>
      </c>
      <c r="G176" s="6">
        <v>0</v>
      </c>
      <c r="H176" s="7" t="s">
        <v>7</v>
      </c>
      <c r="I176" s="7">
        <v>1</v>
      </c>
      <c r="J176" s="6">
        <f t="shared" si="12"/>
        <v>0</v>
      </c>
      <c r="K176" s="6">
        <v>0</v>
      </c>
      <c r="L176" s="6">
        <f t="shared" si="13"/>
        <v>0</v>
      </c>
      <c r="M176" s="5" t="s">
        <v>7</v>
      </c>
      <c r="N176" s="4" t="s">
        <v>7</v>
      </c>
    </row>
    <row r="177" spans="1:14" ht="26" x14ac:dyDescent="0.2">
      <c r="A177" s="13" t="s">
        <v>714</v>
      </c>
      <c r="B177" s="5" t="s">
        <v>713</v>
      </c>
      <c r="C177" s="5" t="s">
        <v>27</v>
      </c>
      <c r="D177" s="8" t="s">
        <v>712</v>
      </c>
      <c r="E177" s="4" t="s">
        <v>29</v>
      </c>
      <c r="F177" s="4">
        <v>28</v>
      </c>
      <c r="G177" s="6">
        <v>0</v>
      </c>
      <c r="H177" s="7" t="s">
        <v>7</v>
      </c>
      <c r="I177" s="7">
        <v>1</v>
      </c>
      <c r="J177" s="6">
        <f t="shared" si="12"/>
        <v>0</v>
      </c>
      <c r="K177" s="6">
        <v>0</v>
      </c>
      <c r="L177" s="6">
        <f t="shared" si="13"/>
        <v>0</v>
      </c>
      <c r="M177" s="5" t="s">
        <v>7</v>
      </c>
      <c r="N177" s="4" t="s">
        <v>7</v>
      </c>
    </row>
    <row r="178" spans="1:14" ht="26" x14ac:dyDescent="0.2">
      <c r="A178" s="13" t="s">
        <v>711</v>
      </c>
      <c r="B178" s="5" t="s">
        <v>1050</v>
      </c>
      <c r="C178" s="5" t="s">
        <v>27</v>
      </c>
      <c r="D178" s="8" t="s">
        <v>1049</v>
      </c>
      <c r="E178" s="4" t="s">
        <v>29</v>
      </c>
      <c r="F178" s="4">
        <v>28</v>
      </c>
      <c r="G178" s="6">
        <v>0</v>
      </c>
      <c r="H178" s="7" t="s">
        <v>7</v>
      </c>
      <c r="I178" s="7">
        <v>1</v>
      </c>
      <c r="J178" s="6">
        <f t="shared" si="12"/>
        <v>0</v>
      </c>
      <c r="K178" s="6">
        <v>0</v>
      </c>
      <c r="L178" s="6">
        <f t="shared" si="13"/>
        <v>0</v>
      </c>
      <c r="M178" s="5" t="s">
        <v>7</v>
      </c>
      <c r="N178" s="4" t="s">
        <v>7</v>
      </c>
    </row>
    <row r="179" spans="1:14" ht="26" x14ac:dyDescent="0.2">
      <c r="A179" s="13" t="s">
        <v>1017</v>
      </c>
      <c r="B179" s="5" t="s">
        <v>400</v>
      </c>
      <c r="C179" s="5" t="s">
        <v>27</v>
      </c>
      <c r="D179" s="8" t="s">
        <v>399</v>
      </c>
      <c r="E179" s="4" t="s">
        <v>29</v>
      </c>
      <c r="F179" s="4">
        <v>28</v>
      </c>
      <c r="G179" s="6">
        <v>0</v>
      </c>
      <c r="H179" s="7" t="s">
        <v>7</v>
      </c>
      <c r="I179" s="7">
        <v>1</v>
      </c>
      <c r="J179" s="6">
        <f t="shared" si="12"/>
        <v>0</v>
      </c>
      <c r="K179" s="6">
        <v>0</v>
      </c>
      <c r="L179" s="6">
        <f t="shared" si="13"/>
        <v>0</v>
      </c>
      <c r="M179" s="5" t="s">
        <v>7</v>
      </c>
      <c r="N179" s="4" t="s">
        <v>7</v>
      </c>
    </row>
    <row r="180" spans="1:14" ht="26" x14ac:dyDescent="0.2">
      <c r="A180" s="13" t="s">
        <v>1015</v>
      </c>
      <c r="B180" s="5" t="s">
        <v>1048</v>
      </c>
      <c r="C180" s="5" t="s">
        <v>27</v>
      </c>
      <c r="D180" s="8" t="s">
        <v>1047</v>
      </c>
      <c r="E180" s="4" t="s">
        <v>29</v>
      </c>
      <c r="F180" s="4">
        <v>28</v>
      </c>
      <c r="G180" s="6">
        <v>0</v>
      </c>
      <c r="H180" s="7" t="s">
        <v>7</v>
      </c>
      <c r="I180" s="7">
        <v>1</v>
      </c>
      <c r="J180" s="6">
        <f t="shared" si="12"/>
        <v>0</v>
      </c>
      <c r="K180" s="6">
        <v>0</v>
      </c>
      <c r="L180" s="6">
        <f t="shared" si="13"/>
        <v>0</v>
      </c>
      <c r="M180" s="5" t="s">
        <v>7</v>
      </c>
      <c r="N180" s="4" t="s">
        <v>7</v>
      </c>
    </row>
    <row r="181" spans="1:14" ht="15" x14ac:dyDescent="0.2">
      <c r="A181" s="12" t="s">
        <v>7</v>
      </c>
      <c r="B181" s="32" t="s">
        <v>60</v>
      </c>
      <c r="C181" s="32" t="s">
        <v>7</v>
      </c>
      <c r="D181" s="32" t="s">
        <v>7</v>
      </c>
      <c r="E181" s="32" t="s">
        <v>7</v>
      </c>
      <c r="F181" s="32" t="s">
        <v>7</v>
      </c>
      <c r="G181" s="32" t="s">
        <v>7</v>
      </c>
      <c r="H181" s="32" t="s">
        <v>7</v>
      </c>
      <c r="I181" s="32" t="s">
        <v>7</v>
      </c>
      <c r="J181" s="32" t="s">
        <v>7</v>
      </c>
      <c r="K181" s="32" t="s">
        <v>7</v>
      </c>
      <c r="L181" s="32" t="s">
        <v>7</v>
      </c>
      <c r="M181" s="32" t="s">
        <v>7</v>
      </c>
      <c r="N181" s="11" t="e">
        <f>(L173+#REF!+L174+L175+L176+L177+L178+L179+L180)</f>
        <v>#REF!</v>
      </c>
    </row>
    <row r="182" spans="1:14" ht="16" thickBot="1" x14ac:dyDescent="0.25">
      <c r="A182" s="2" t="s">
        <v>7</v>
      </c>
      <c r="B182" s="2" t="s">
        <v>7</v>
      </c>
      <c r="C182" s="2" t="s">
        <v>7</v>
      </c>
      <c r="D182" s="2" t="s">
        <v>7</v>
      </c>
      <c r="E182" s="2" t="s">
        <v>7</v>
      </c>
      <c r="F182" s="2" t="s">
        <v>7</v>
      </c>
      <c r="G182" s="2" t="s">
        <v>7</v>
      </c>
      <c r="H182" s="2" t="s">
        <v>7</v>
      </c>
      <c r="I182" s="2" t="s">
        <v>7</v>
      </c>
      <c r="J182" s="2" t="s">
        <v>7</v>
      </c>
      <c r="K182" s="2" t="s">
        <v>7</v>
      </c>
      <c r="L182" s="2" t="s">
        <v>7</v>
      </c>
      <c r="M182" s="2" t="s">
        <v>7</v>
      </c>
      <c r="N182" s="2" t="s">
        <v>7</v>
      </c>
    </row>
    <row r="184" spans="1:14" ht="15" x14ac:dyDescent="0.2">
      <c r="A184" s="26" t="s">
        <v>209</v>
      </c>
      <c r="B184" s="26" t="s">
        <v>7</v>
      </c>
      <c r="C184" s="24"/>
      <c r="D184" s="24"/>
      <c r="L184" s="3" t="s">
        <v>204</v>
      </c>
      <c r="N184" s="21">
        <f>(L24+L25+L26+L27+L28+L29+L30+L31+L32+L33+L34+L50+L51+L52+L53+L54+L55+L56+L57+L58+L59+L75+L76+L77+L78+L79+L80+L81+L82+L83+L84+L85+L86+L87+L88+L89+L90+L106+L107+L108+L109+L110+L111+L112+L113+L114+L115+L116+L117+L118+L119+L135+L136+L137+L138+L139+L140+L141+L142+L143+L144+L145+L146+L147+L163+L164+L165+L166+L167+L168+L169+L170+L173+L174+L175+L176+L177+L178+L179+L180)</f>
        <v>271517.38000000006</v>
      </c>
    </row>
    <row r="185" spans="1:14" ht="15" x14ac:dyDescent="0.2">
      <c r="A185" s="26" t="s">
        <v>198</v>
      </c>
      <c r="B185" s="26" t="s">
        <v>7</v>
      </c>
      <c r="C185" s="24"/>
      <c r="D185" s="24"/>
      <c r="L185" s="3" t="s">
        <v>205</v>
      </c>
      <c r="N185" s="21" t="e">
        <f>(#REF!+#REF!+#REF!+#REF!+#REF!+#REF!+#REF!)</f>
        <v>#REF!</v>
      </c>
    </row>
    <row r="186" spans="1:14" ht="15" x14ac:dyDescent="0.2">
      <c r="L186" s="3" t="s">
        <v>206</v>
      </c>
      <c r="N186" s="21" t="e">
        <f>(L35+L37+L39+L41+L43+#REF!+L60+L62+L64+L66+L68+#REF!+L91+L93+L95+#REF!+L97+L99+L120+L122+L124+#REF!+L126+L128+L148+L150+L152+L154+L156+#REF!)</f>
        <v>#REF!</v>
      </c>
    </row>
    <row r="187" spans="1:14" ht="15" x14ac:dyDescent="0.2">
      <c r="L187" s="3" t="s">
        <v>207</v>
      </c>
      <c r="N187" s="20" t="e">
        <f>(N185+N184+N186)</f>
        <v>#REF!</v>
      </c>
    </row>
    <row r="188" spans="1:14" ht="15" x14ac:dyDescent="0.2">
      <c r="A188" s="24" t="s">
        <v>199</v>
      </c>
      <c r="B188" s="24"/>
      <c r="C188" s="24"/>
      <c r="D188" s="24"/>
    </row>
    <row r="189" spans="1:14" ht="15" x14ac:dyDescent="0.2">
      <c r="A189" s="34" t="s">
        <v>7</v>
      </c>
      <c r="B189" s="24"/>
      <c r="C189" s="24"/>
      <c r="D189" s="24"/>
      <c r="E189" s="24"/>
      <c r="F189" s="24"/>
      <c r="G189" s="24"/>
      <c r="H189" s="24"/>
      <c r="I189" s="24"/>
      <c r="J189" s="24"/>
    </row>
    <row r="190" spans="1:14" ht="16" thickBot="1" x14ac:dyDescent="0.25">
      <c r="A190" s="35" t="s">
        <v>7</v>
      </c>
      <c r="B190" s="35" t="s">
        <v>7</v>
      </c>
      <c r="C190" s="35" t="s">
        <v>7</v>
      </c>
      <c r="D190" s="35" t="s">
        <v>7</v>
      </c>
      <c r="E190" s="35" t="s">
        <v>7</v>
      </c>
      <c r="F190" s="35" t="s">
        <v>7</v>
      </c>
      <c r="G190" s="35" t="s">
        <v>7</v>
      </c>
      <c r="H190" s="35" t="s">
        <v>7</v>
      </c>
      <c r="I190" s="35" t="s">
        <v>7</v>
      </c>
      <c r="J190" s="35" t="s">
        <v>7</v>
      </c>
      <c r="K190" s="2" t="s">
        <v>7</v>
      </c>
      <c r="L190" s="2" t="s">
        <v>7</v>
      </c>
      <c r="M190" s="2" t="s">
        <v>7</v>
      </c>
      <c r="N190" s="2" t="s">
        <v>7</v>
      </c>
    </row>
    <row r="191" spans="1:14" ht="15" x14ac:dyDescent="0.2">
      <c r="A191" s="33" t="s">
        <v>208</v>
      </c>
      <c r="B191" s="24"/>
      <c r="C191" s="24"/>
      <c r="D191" s="24"/>
      <c r="E191" s="24"/>
      <c r="F191" s="24"/>
      <c r="G191" s="24"/>
      <c r="H191" s="24"/>
      <c r="I191" s="24"/>
      <c r="J191" s="24"/>
      <c r="K191" s="24"/>
      <c r="L191" s="24"/>
      <c r="M191" s="24"/>
      <c r="N191" s="24"/>
    </row>
    <row r="192" spans="1:14" ht="12.75" customHeight="1" x14ac:dyDescent="0.2">
      <c r="A192" s="24"/>
      <c r="B192" s="24"/>
      <c r="C192" s="24"/>
      <c r="D192" s="24"/>
      <c r="E192" s="24"/>
      <c r="F192" s="24"/>
      <c r="G192" s="24"/>
      <c r="H192" s="24"/>
      <c r="I192" s="24"/>
      <c r="J192" s="24"/>
      <c r="K192" s="24"/>
      <c r="L192" s="24"/>
      <c r="M192" s="24"/>
      <c r="N192" s="24"/>
    </row>
    <row r="193" spans="1:14" ht="12.75" customHeight="1" x14ac:dyDescent="0.2">
      <c r="A193" s="24"/>
      <c r="B193" s="24"/>
      <c r="C193" s="24"/>
      <c r="D193" s="24"/>
      <c r="E193" s="24"/>
      <c r="F193" s="24"/>
      <c r="G193" s="24"/>
      <c r="H193" s="24"/>
      <c r="I193" s="24"/>
      <c r="J193" s="24"/>
      <c r="K193" s="24"/>
      <c r="L193" s="24"/>
      <c r="M193" s="24"/>
      <c r="N193" s="24"/>
    </row>
  </sheetData>
  <mergeCells count="75">
    <mergeCell ref="A189:J190"/>
    <mergeCell ref="A191:N193"/>
    <mergeCell ref="B172:M172"/>
    <mergeCell ref="B181:M181"/>
    <mergeCell ref="A184:D184"/>
    <mergeCell ref="A185:D185"/>
    <mergeCell ref="A188:D188"/>
    <mergeCell ref="B153:N153"/>
    <mergeCell ref="B155:N155"/>
    <mergeCell ref="B157:N157"/>
    <mergeCell ref="B158:M158"/>
    <mergeCell ref="B159:M159"/>
    <mergeCell ref="B160:M160"/>
    <mergeCell ref="B161:M161"/>
    <mergeCell ref="B162:M162"/>
    <mergeCell ref="B171:M171"/>
    <mergeCell ref="B127:N127"/>
    <mergeCell ref="B129:N129"/>
    <mergeCell ref="B130:M130"/>
    <mergeCell ref="B131:M131"/>
    <mergeCell ref="B132:M132"/>
    <mergeCell ref="B133:M133"/>
    <mergeCell ref="B134:M134"/>
    <mergeCell ref="B149:N149"/>
    <mergeCell ref="B151:N151"/>
    <mergeCell ref="B98:N98"/>
    <mergeCell ref="B100:N100"/>
    <mergeCell ref="B101:M101"/>
    <mergeCell ref="B102:M102"/>
    <mergeCell ref="B103:M103"/>
    <mergeCell ref="B104:M104"/>
    <mergeCell ref="B105:M105"/>
    <mergeCell ref="B121:N121"/>
    <mergeCell ref="B123:N123"/>
    <mergeCell ref="B125:N125"/>
    <mergeCell ref="B70:M70"/>
    <mergeCell ref="B71:M71"/>
    <mergeCell ref="B72:M72"/>
    <mergeCell ref="B73:M73"/>
    <mergeCell ref="B74:M74"/>
    <mergeCell ref="B92:N92"/>
    <mergeCell ref="B94:N94"/>
    <mergeCell ref="B96:N96"/>
    <mergeCell ref="B45:M45"/>
    <mergeCell ref="B46:M46"/>
    <mergeCell ref="B47:M47"/>
    <mergeCell ref="B48:M48"/>
    <mergeCell ref="B49:M49"/>
    <mergeCell ref="B61:N61"/>
    <mergeCell ref="B63:N63"/>
    <mergeCell ref="B65:N65"/>
    <mergeCell ref="B67:N67"/>
    <mergeCell ref="B69:N69"/>
    <mergeCell ref="A15:N16"/>
    <mergeCell ref="A17:B17"/>
    <mergeCell ref="L21:N21"/>
    <mergeCell ref="B23:M23"/>
    <mergeCell ref="B36:N36"/>
    <mergeCell ref="B38:N38"/>
    <mergeCell ref="B40:N40"/>
    <mergeCell ref="B42:N42"/>
    <mergeCell ref="B44:N44"/>
    <mergeCell ref="A11:C11"/>
    <mergeCell ref="A12:C12"/>
    <mergeCell ref="M7:N7"/>
    <mergeCell ref="M8:N8"/>
    <mergeCell ref="M9:N9"/>
    <mergeCell ref="M10:N10"/>
    <mergeCell ref="M11:N11"/>
    <mergeCell ref="M12:N12"/>
    <mergeCell ref="A2:N2"/>
    <mergeCell ref="A7:C7"/>
    <mergeCell ref="A8:C8"/>
    <mergeCell ref="A9:C9"/>
    <mergeCell ref="A10:C10"/>
  </mergeCells>
  <printOptions horizontalCentered="1"/>
  <pageMargins left="0.7" right="0.7" top="0.75" bottom="0.75" header="0.3" footer="0.3"/>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FE19-2774-6742-A375-779C38CABE7C}">
  <sheetPr>
    <pageSetUpPr fitToPage="1"/>
  </sheetPr>
  <dimension ref="A2:N62"/>
  <sheetViews>
    <sheetView showGridLines="0" topLeftCell="A29" workbookViewId="0">
      <selection activeCell="A41" sqref="A41:XFD41"/>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405</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404</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403</v>
      </c>
      <c r="C24" s="8" t="s">
        <v>27</v>
      </c>
      <c r="D24" s="8" t="s">
        <v>402</v>
      </c>
      <c r="E24" s="4" t="s">
        <v>29</v>
      </c>
      <c r="F24" s="4">
        <v>206</v>
      </c>
      <c r="G24" s="6">
        <v>1182.8900000000001</v>
      </c>
      <c r="H24" s="7" t="s">
        <v>7</v>
      </c>
      <c r="I24" s="7">
        <v>1</v>
      </c>
      <c r="J24" s="6">
        <f t="shared" ref="J24:J34" si="0">ROUND(G24-((G24*K24)/100),2)</f>
        <v>1182.8900000000001</v>
      </c>
      <c r="K24" s="6">
        <v>0</v>
      </c>
      <c r="L24" s="6">
        <f t="shared" ref="L24:L34" si="1">ROUND((I24 * J24),2)</f>
        <v>1182.8900000000001</v>
      </c>
      <c r="M24" s="5" t="s">
        <v>401</v>
      </c>
      <c r="N24" s="4" t="s">
        <v>7</v>
      </c>
    </row>
    <row r="25" spans="1:14" ht="26" x14ac:dyDescent="0.2">
      <c r="A25" s="13" t="s">
        <v>31</v>
      </c>
      <c r="B25" s="5" t="s">
        <v>400</v>
      </c>
      <c r="C25" s="5" t="s">
        <v>27</v>
      </c>
      <c r="D25" s="8" t="s">
        <v>399</v>
      </c>
      <c r="E25" s="4" t="s">
        <v>29</v>
      </c>
      <c r="F25" s="4">
        <v>28</v>
      </c>
      <c r="G25" s="6">
        <v>0</v>
      </c>
      <c r="H25" s="7" t="s">
        <v>7</v>
      </c>
      <c r="I25" s="7">
        <v>1</v>
      </c>
      <c r="J25" s="6">
        <f t="shared" si="0"/>
        <v>0</v>
      </c>
      <c r="K25" s="6">
        <v>0</v>
      </c>
      <c r="L25" s="6">
        <f t="shared" si="1"/>
        <v>0</v>
      </c>
      <c r="M25" s="5" t="s">
        <v>7</v>
      </c>
      <c r="N25" s="4" t="s">
        <v>7</v>
      </c>
    </row>
    <row r="26" spans="1:14" ht="26" x14ac:dyDescent="0.2">
      <c r="A26" s="13" t="s">
        <v>34</v>
      </c>
      <c r="B26" s="5" t="s">
        <v>257</v>
      </c>
      <c r="C26" s="5" t="s">
        <v>27</v>
      </c>
      <c r="D26" s="8" t="s">
        <v>256</v>
      </c>
      <c r="E26" s="4" t="s">
        <v>29</v>
      </c>
      <c r="F26" s="4">
        <v>28</v>
      </c>
      <c r="G26" s="6">
        <v>0</v>
      </c>
      <c r="H26" s="7" t="s">
        <v>7</v>
      </c>
      <c r="I26" s="7">
        <v>1</v>
      </c>
      <c r="J26" s="6">
        <f t="shared" si="0"/>
        <v>0</v>
      </c>
      <c r="K26" s="6">
        <v>0</v>
      </c>
      <c r="L26" s="6">
        <f t="shared" si="1"/>
        <v>0</v>
      </c>
      <c r="M26" s="5" t="s">
        <v>7</v>
      </c>
      <c r="N26" s="4" t="s">
        <v>7</v>
      </c>
    </row>
    <row r="27" spans="1:14" ht="26" x14ac:dyDescent="0.2">
      <c r="A27" s="13" t="s">
        <v>37</v>
      </c>
      <c r="B27" s="5" t="s">
        <v>398</v>
      </c>
      <c r="C27" s="5" t="s">
        <v>39</v>
      </c>
      <c r="D27" s="8" t="s">
        <v>397</v>
      </c>
      <c r="E27" s="4" t="s">
        <v>29</v>
      </c>
      <c r="F27" s="4">
        <v>3</v>
      </c>
      <c r="G27" s="6">
        <v>1075.3499999999999</v>
      </c>
      <c r="H27" s="7" t="s">
        <v>7</v>
      </c>
      <c r="I27" s="7">
        <v>1</v>
      </c>
      <c r="J27" s="6">
        <f t="shared" si="0"/>
        <v>1075.3499999999999</v>
      </c>
      <c r="K27" s="6">
        <v>0</v>
      </c>
      <c r="L27" s="6">
        <f t="shared" si="1"/>
        <v>1075.3499999999999</v>
      </c>
      <c r="M27" s="5" t="s">
        <v>7</v>
      </c>
      <c r="N27" s="4" t="s">
        <v>7</v>
      </c>
    </row>
    <row r="28" spans="1:14" ht="15" x14ac:dyDescent="0.2">
      <c r="A28" s="13" t="s">
        <v>41</v>
      </c>
      <c r="B28" s="5" t="s">
        <v>396</v>
      </c>
      <c r="C28" s="5" t="s">
        <v>27</v>
      </c>
      <c r="D28" s="8" t="s">
        <v>395</v>
      </c>
      <c r="E28" s="4" t="s">
        <v>29</v>
      </c>
      <c r="F28" s="4">
        <v>21</v>
      </c>
      <c r="G28" s="6">
        <v>0</v>
      </c>
      <c r="H28" s="7" t="s">
        <v>7</v>
      </c>
      <c r="I28" s="7">
        <v>1</v>
      </c>
      <c r="J28" s="6">
        <f t="shared" si="0"/>
        <v>0</v>
      </c>
      <c r="K28" s="6">
        <v>0</v>
      </c>
      <c r="L28" s="6">
        <f t="shared" si="1"/>
        <v>0</v>
      </c>
      <c r="M28" s="5" t="s">
        <v>7</v>
      </c>
      <c r="N28" s="4" t="s">
        <v>7</v>
      </c>
    </row>
    <row r="29" spans="1:14" ht="26" x14ac:dyDescent="0.2">
      <c r="A29" s="13" t="s">
        <v>44</v>
      </c>
      <c r="B29" s="5" t="s">
        <v>394</v>
      </c>
      <c r="C29" s="5" t="s">
        <v>27</v>
      </c>
      <c r="D29" s="8" t="s">
        <v>393</v>
      </c>
      <c r="E29" s="4" t="s">
        <v>29</v>
      </c>
      <c r="F29" s="4">
        <v>35</v>
      </c>
      <c r="G29" s="6">
        <v>0</v>
      </c>
      <c r="H29" s="7" t="s">
        <v>7</v>
      </c>
      <c r="I29" s="7">
        <v>1</v>
      </c>
      <c r="J29" s="6">
        <f t="shared" si="0"/>
        <v>0</v>
      </c>
      <c r="K29" s="6">
        <v>0</v>
      </c>
      <c r="L29" s="6">
        <f t="shared" si="1"/>
        <v>0</v>
      </c>
      <c r="M29" s="5" t="s">
        <v>7</v>
      </c>
      <c r="N29" s="4" t="s">
        <v>7</v>
      </c>
    </row>
    <row r="30" spans="1:14" ht="26" x14ac:dyDescent="0.2">
      <c r="A30" s="13" t="s">
        <v>47</v>
      </c>
      <c r="B30" s="5" t="s">
        <v>392</v>
      </c>
      <c r="C30" s="5" t="s">
        <v>27</v>
      </c>
      <c r="D30" s="8" t="s">
        <v>391</v>
      </c>
      <c r="E30" s="4" t="s">
        <v>29</v>
      </c>
      <c r="F30" s="4">
        <v>35</v>
      </c>
      <c r="G30" s="6">
        <v>0</v>
      </c>
      <c r="H30" s="7" t="s">
        <v>7</v>
      </c>
      <c r="I30" s="7">
        <v>1</v>
      </c>
      <c r="J30" s="6">
        <f t="shared" si="0"/>
        <v>0</v>
      </c>
      <c r="K30" s="6">
        <v>0</v>
      </c>
      <c r="L30" s="6">
        <f t="shared" si="1"/>
        <v>0</v>
      </c>
      <c r="M30" s="5" t="s">
        <v>7</v>
      </c>
      <c r="N30" s="4" t="s">
        <v>7</v>
      </c>
    </row>
    <row r="31" spans="1:14" ht="15" x14ac:dyDescent="0.2">
      <c r="A31" s="13" t="s">
        <v>50</v>
      </c>
      <c r="B31" s="5" t="s">
        <v>390</v>
      </c>
      <c r="C31" s="5" t="s">
        <v>39</v>
      </c>
      <c r="D31" s="8" t="s">
        <v>389</v>
      </c>
      <c r="E31" s="4" t="s">
        <v>29</v>
      </c>
      <c r="F31" s="4">
        <v>35</v>
      </c>
      <c r="G31" s="6">
        <v>0</v>
      </c>
      <c r="H31" s="7" t="s">
        <v>7</v>
      </c>
      <c r="I31" s="7">
        <v>1</v>
      </c>
      <c r="J31" s="6">
        <f t="shared" si="0"/>
        <v>0</v>
      </c>
      <c r="K31" s="6">
        <v>0</v>
      </c>
      <c r="L31" s="6">
        <f t="shared" si="1"/>
        <v>0</v>
      </c>
      <c r="M31" s="5" t="s">
        <v>7</v>
      </c>
      <c r="N31" s="4" t="s">
        <v>7</v>
      </c>
    </row>
    <row r="32" spans="1:14" ht="15" x14ac:dyDescent="0.2">
      <c r="A32" s="13" t="s">
        <v>53</v>
      </c>
      <c r="B32" s="5" t="s">
        <v>388</v>
      </c>
      <c r="C32" s="5" t="s">
        <v>27</v>
      </c>
      <c r="D32" s="8" t="s">
        <v>387</v>
      </c>
      <c r="E32" s="4" t="s">
        <v>29</v>
      </c>
      <c r="F32" s="4">
        <v>35</v>
      </c>
      <c r="G32" s="6">
        <v>0</v>
      </c>
      <c r="H32" s="7" t="s">
        <v>7</v>
      </c>
      <c r="I32" s="7">
        <v>1</v>
      </c>
      <c r="J32" s="6">
        <f t="shared" si="0"/>
        <v>0</v>
      </c>
      <c r="K32" s="6">
        <v>0</v>
      </c>
      <c r="L32" s="6">
        <f t="shared" si="1"/>
        <v>0</v>
      </c>
      <c r="M32" s="5" t="s">
        <v>7</v>
      </c>
      <c r="N32" s="4" t="s">
        <v>7</v>
      </c>
    </row>
    <row r="33" spans="1:14" ht="26" x14ac:dyDescent="0.2">
      <c r="A33" s="13" t="s">
        <v>56</v>
      </c>
      <c r="B33" s="5" t="s">
        <v>386</v>
      </c>
      <c r="C33" s="5" t="s">
        <v>27</v>
      </c>
      <c r="D33" s="8" t="s">
        <v>385</v>
      </c>
      <c r="E33" s="4" t="s">
        <v>29</v>
      </c>
      <c r="F33" s="4">
        <v>28</v>
      </c>
      <c r="G33" s="6">
        <v>2176.5100000000002</v>
      </c>
      <c r="H33" s="7" t="s">
        <v>7</v>
      </c>
      <c r="I33" s="7">
        <v>1</v>
      </c>
      <c r="J33" s="6">
        <f t="shared" si="0"/>
        <v>2176.5100000000002</v>
      </c>
      <c r="K33" s="6">
        <v>0</v>
      </c>
      <c r="L33" s="6">
        <f t="shared" si="1"/>
        <v>2176.5100000000002</v>
      </c>
      <c r="M33" s="5" t="s">
        <v>7</v>
      </c>
      <c r="N33" s="4" t="s">
        <v>7</v>
      </c>
    </row>
    <row r="34" spans="1:14" ht="15" x14ac:dyDescent="0.2">
      <c r="A34" s="13" t="s">
        <v>57</v>
      </c>
      <c r="B34" s="5" t="s">
        <v>384</v>
      </c>
      <c r="C34" s="5" t="s">
        <v>27</v>
      </c>
      <c r="D34" s="8" t="s">
        <v>383</v>
      </c>
      <c r="E34" s="4" t="s">
        <v>29</v>
      </c>
      <c r="F34" s="4">
        <v>28</v>
      </c>
      <c r="G34" s="6">
        <v>0</v>
      </c>
      <c r="H34" s="7" t="s">
        <v>7</v>
      </c>
      <c r="I34" s="7">
        <v>1</v>
      </c>
      <c r="J34" s="6">
        <f t="shared" si="0"/>
        <v>0</v>
      </c>
      <c r="K34" s="6">
        <v>0</v>
      </c>
      <c r="L34" s="6">
        <f t="shared" si="1"/>
        <v>0</v>
      </c>
      <c r="M34" s="5" t="s">
        <v>7</v>
      </c>
      <c r="N34" s="4" t="s">
        <v>7</v>
      </c>
    </row>
    <row r="35" spans="1:14" ht="15" x14ac:dyDescent="0.2">
      <c r="A35" s="12" t="s">
        <v>7</v>
      </c>
      <c r="B35" s="32" t="s">
        <v>60</v>
      </c>
      <c r="C35" s="32" t="s">
        <v>7</v>
      </c>
      <c r="D35" s="32" t="s">
        <v>7</v>
      </c>
      <c r="E35" s="32" t="s">
        <v>7</v>
      </c>
      <c r="F35" s="32" t="s">
        <v>7</v>
      </c>
      <c r="G35" s="32" t="s">
        <v>7</v>
      </c>
      <c r="H35" s="32" t="s">
        <v>7</v>
      </c>
      <c r="I35" s="32" t="s">
        <v>7</v>
      </c>
      <c r="J35" s="32" t="s">
        <v>7</v>
      </c>
      <c r="K35" s="32" t="s">
        <v>7</v>
      </c>
      <c r="L35" s="32" t="s">
        <v>7</v>
      </c>
      <c r="M35" s="32" t="s">
        <v>7</v>
      </c>
      <c r="N35" s="11" t="e">
        <f>(L24+#REF!+L25+L26+L27+L28+L29+L30+L31+L32+L33+L34)</f>
        <v>#REF!</v>
      </c>
    </row>
    <row r="36" spans="1:14" ht="15" x14ac:dyDescent="0.2">
      <c r="A36" s="12" t="s">
        <v>7</v>
      </c>
      <c r="B36" s="32" t="s">
        <v>61</v>
      </c>
      <c r="C36" s="32" t="s">
        <v>7</v>
      </c>
      <c r="D36" s="32" t="s">
        <v>7</v>
      </c>
      <c r="E36" s="32" t="s">
        <v>7</v>
      </c>
      <c r="F36" s="32" t="s">
        <v>7</v>
      </c>
      <c r="G36" s="32" t="s">
        <v>7</v>
      </c>
      <c r="H36" s="32" t="s">
        <v>7</v>
      </c>
      <c r="I36" s="32" t="s">
        <v>7</v>
      </c>
      <c r="J36" s="32" t="s">
        <v>7</v>
      </c>
      <c r="K36" s="32" t="s">
        <v>7</v>
      </c>
      <c r="L36" s="32" t="s">
        <v>7</v>
      </c>
      <c r="M36" s="32" t="s">
        <v>7</v>
      </c>
      <c r="N36" s="11">
        <v>0</v>
      </c>
    </row>
    <row r="37" spans="1:14" ht="15" x14ac:dyDescent="0.2">
      <c r="A37" s="12" t="s">
        <v>7</v>
      </c>
      <c r="B37" s="32" t="s">
        <v>62</v>
      </c>
      <c r="C37" s="32" t="s">
        <v>7</v>
      </c>
      <c r="D37" s="32" t="s">
        <v>7</v>
      </c>
      <c r="E37" s="32" t="s">
        <v>7</v>
      </c>
      <c r="F37" s="32" t="s">
        <v>7</v>
      </c>
      <c r="G37" s="32" t="s">
        <v>7</v>
      </c>
      <c r="H37" s="32" t="s">
        <v>7</v>
      </c>
      <c r="I37" s="32" t="s">
        <v>7</v>
      </c>
      <c r="J37" s="32" t="s">
        <v>7</v>
      </c>
      <c r="K37" s="32" t="s">
        <v>7</v>
      </c>
      <c r="L37" s="32" t="s">
        <v>7</v>
      </c>
      <c r="M37" s="32" t="s">
        <v>7</v>
      </c>
      <c r="N37" s="11">
        <v>0</v>
      </c>
    </row>
    <row r="38" spans="1:14" ht="15" x14ac:dyDescent="0.2">
      <c r="A38" s="12" t="s">
        <v>7</v>
      </c>
      <c r="B38" s="32" t="s">
        <v>63</v>
      </c>
      <c r="C38" s="32" t="s">
        <v>7</v>
      </c>
      <c r="D38" s="32" t="s">
        <v>7</v>
      </c>
      <c r="E38" s="32" t="s">
        <v>7</v>
      </c>
      <c r="F38" s="32" t="s">
        <v>7</v>
      </c>
      <c r="G38" s="32" t="s">
        <v>7</v>
      </c>
      <c r="H38" s="32" t="s">
        <v>7</v>
      </c>
      <c r="I38" s="32" t="s">
        <v>7</v>
      </c>
      <c r="J38" s="32" t="s">
        <v>7</v>
      </c>
      <c r="K38" s="32" t="s">
        <v>7</v>
      </c>
      <c r="L38" s="32" t="s">
        <v>7</v>
      </c>
      <c r="M38" s="32" t="s">
        <v>7</v>
      </c>
      <c r="N38" s="11">
        <v>0</v>
      </c>
    </row>
    <row r="39" spans="1:14" ht="16" x14ac:dyDescent="0.2">
      <c r="A39" s="15" t="s">
        <v>709</v>
      </c>
      <c r="B39" s="29" t="s">
        <v>382</v>
      </c>
      <c r="C39" s="30" t="s">
        <v>7</v>
      </c>
      <c r="D39" s="30" t="s">
        <v>7</v>
      </c>
      <c r="E39" s="30" t="s">
        <v>7</v>
      </c>
      <c r="F39" s="30" t="s">
        <v>7</v>
      </c>
      <c r="G39" s="30" t="s">
        <v>7</v>
      </c>
      <c r="H39" s="30" t="s">
        <v>7</v>
      </c>
      <c r="I39" s="30" t="s">
        <v>7</v>
      </c>
      <c r="J39" s="30" t="s">
        <v>7</v>
      </c>
      <c r="K39" s="30" t="s">
        <v>7</v>
      </c>
      <c r="L39" s="30" t="s">
        <v>7</v>
      </c>
      <c r="M39" s="30" t="s">
        <v>7</v>
      </c>
      <c r="N39" s="14" t="s">
        <v>7</v>
      </c>
    </row>
    <row r="40" spans="1:14" ht="26" x14ac:dyDescent="0.2">
      <c r="A40" s="10" t="s">
        <v>65</v>
      </c>
      <c r="B40" s="9" t="s">
        <v>381</v>
      </c>
      <c r="C40" s="8" t="s">
        <v>27</v>
      </c>
      <c r="D40" s="8" t="s">
        <v>380</v>
      </c>
      <c r="E40" s="4" t="s">
        <v>29</v>
      </c>
      <c r="F40" s="4">
        <v>209</v>
      </c>
      <c r="G40" s="6">
        <v>12440.98</v>
      </c>
      <c r="H40" s="7" t="s">
        <v>7</v>
      </c>
      <c r="I40" s="7">
        <v>1</v>
      </c>
      <c r="J40" s="6">
        <f t="shared" ref="J40:J49" si="2">ROUND(G40-((G40*K40)/100),2)</f>
        <v>12440.98</v>
      </c>
      <c r="K40" s="6">
        <v>0</v>
      </c>
      <c r="L40" s="6">
        <f t="shared" ref="L40:L49" si="3">ROUND((I40 * J40),2)</f>
        <v>12440.98</v>
      </c>
      <c r="M40" s="5" t="s">
        <v>7</v>
      </c>
      <c r="N40" s="4" t="s">
        <v>7</v>
      </c>
    </row>
    <row r="41" spans="1:14" ht="15" x14ac:dyDescent="0.2">
      <c r="A41" s="13" t="s">
        <v>68</v>
      </c>
      <c r="B41" s="5" t="s">
        <v>379</v>
      </c>
      <c r="C41" s="5" t="s">
        <v>27</v>
      </c>
      <c r="D41" s="8" t="s">
        <v>378</v>
      </c>
      <c r="E41" s="4" t="s">
        <v>29</v>
      </c>
      <c r="F41" s="4">
        <v>182</v>
      </c>
      <c r="G41" s="6">
        <v>425.84</v>
      </c>
      <c r="H41" s="7" t="s">
        <v>7</v>
      </c>
      <c r="I41" s="7">
        <v>1</v>
      </c>
      <c r="J41" s="6">
        <f t="shared" si="2"/>
        <v>425.84</v>
      </c>
      <c r="K41" s="6">
        <v>0</v>
      </c>
      <c r="L41" s="6">
        <f t="shared" si="3"/>
        <v>425.84</v>
      </c>
      <c r="M41" s="5" t="s">
        <v>7</v>
      </c>
      <c r="N41" s="4" t="s">
        <v>7</v>
      </c>
    </row>
    <row r="42" spans="1:14" ht="26" x14ac:dyDescent="0.2">
      <c r="A42" s="13" t="s">
        <v>69</v>
      </c>
      <c r="B42" s="5" t="s">
        <v>377</v>
      </c>
      <c r="C42" s="5" t="s">
        <v>39</v>
      </c>
      <c r="D42" s="8" t="s">
        <v>376</v>
      </c>
      <c r="E42" s="4" t="s">
        <v>29</v>
      </c>
      <c r="F42" s="4">
        <v>35</v>
      </c>
      <c r="G42" s="6">
        <v>0</v>
      </c>
      <c r="H42" s="7" t="s">
        <v>7</v>
      </c>
      <c r="I42" s="7">
        <v>1</v>
      </c>
      <c r="J42" s="6">
        <f t="shared" si="2"/>
        <v>0</v>
      </c>
      <c r="K42" s="6">
        <v>0</v>
      </c>
      <c r="L42" s="6">
        <f t="shared" si="3"/>
        <v>0</v>
      </c>
      <c r="M42" s="5" t="s">
        <v>7</v>
      </c>
      <c r="N42" s="4" t="s">
        <v>7</v>
      </c>
    </row>
    <row r="43" spans="1:14" ht="26" x14ac:dyDescent="0.2">
      <c r="A43" s="13" t="s">
        <v>70</v>
      </c>
      <c r="B43" s="5" t="s">
        <v>375</v>
      </c>
      <c r="C43" s="5" t="s">
        <v>27</v>
      </c>
      <c r="D43" s="8" t="s">
        <v>374</v>
      </c>
      <c r="E43" s="4" t="s">
        <v>29</v>
      </c>
      <c r="F43" s="4">
        <v>182</v>
      </c>
      <c r="G43" s="6">
        <v>585.53</v>
      </c>
      <c r="H43" s="7" t="s">
        <v>7</v>
      </c>
      <c r="I43" s="7">
        <v>1</v>
      </c>
      <c r="J43" s="6">
        <f t="shared" si="2"/>
        <v>585.53</v>
      </c>
      <c r="K43" s="6">
        <v>0</v>
      </c>
      <c r="L43" s="6">
        <f t="shared" si="3"/>
        <v>585.53</v>
      </c>
      <c r="M43" s="5" t="s">
        <v>7</v>
      </c>
      <c r="N43" s="4" t="s">
        <v>7</v>
      </c>
    </row>
    <row r="44" spans="1:14" ht="26" x14ac:dyDescent="0.2">
      <c r="A44" s="13" t="s">
        <v>71</v>
      </c>
      <c r="B44" s="5" t="s">
        <v>373</v>
      </c>
      <c r="C44" s="5" t="s">
        <v>27</v>
      </c>
      <c r="D44" s="8" t="s">
        <v>371</v>
      </c>
      <c r="E44" s="4" t="s">
        <v>29</v>
      </c>
      <c r="F44" s="4">
        <v>35</v>
      </c>
      <c r="G44" s="6">
        <v>0</v>
      </c>
      <c r="H44" s="7" t="s">
        <v>7</v>
      </c>
      <c r="I44" s="7">
        <v>1</v>
      </c>
      <c r="J44" s="6">
        <f t="shared" si="2"/>
        <v>0</v>
      </c>
      <c r="K44" s="6">
        <v>0</v>
      </c>
      <c r="L44" s="6">
        <f t="shared" si="3"/>
        <v>0</v>
      </c>
      <c r="M44" s="5" t="s">
        <v>7</v>
      </c>
      <c r="N44" s="4" t="s">
        <v>7</v>
      </c>
    </row>
    <row r="45" spans="1:14" ht="26" x14ac:dyDescent="0.2">
      <c r="A45" s="13" t="s">
        <v>72</v>
      </c>
      <c r="B45" s="5" t="s">
        <v>372</v>
      </c>
      <c r="C45" s="5" t="s">
        <v>27</v>
      </c>
      <c r="D45" s="8" t="s">
        <v>371</v>
      </c>
      <c r="E45" s="4" t="s">
        <v>29</v>
      </c>
      <c r="F45" s="4">
        <v>35</v>
      </c>
      <c r="G45" s="6">
        <v>0</v>
      </c>
      <c r="H45" s="7" t="s">
        <v>7</v>
      </c>
      <c r="I45" s="7">
        <v>1</v>
      </c>
      <c r="J45" s="6">
        <f t="shared" si="2"/>
        <v>0</v>
      </c>
      <c r="K45" s="6">
        <v>0</v>
      </c>
      <c r="L45" s="6">
        <f t="shared" si="3"/>
        <v>0</v>
      </c>
      <c r="M45" s="5" t="s">
        <v>7</v>
      </c>
      <c r="N45" s="4" t="s">
        <v>7</v>
      </c>
    </row>
    <row r="46" spans="1:14" ht="26" x14ac:dyDescent="0.2">
      <c r="A46" s="13" t="s">
        <v>73</v>
      </c>
      <c r="B46" s="5" t="s">
        <v>370</v>
      </c>
      <c r="C46" s="5" t="s">
        <v>27</v>
      </c>
      <c r="D46" s="8" t="s">
        <v>369</v>
      </c>
      <c r="E46" s="4" t="s">
        <v>29</v>
      </c>
      <c r="F46" s="4">
        <v>35</v>
      </c>
      <c r="G46" s="6">
        <v>0</v>
      </c>
      <c r="H46" s="7" t="s">
        <v>7</v>
      </c>
      <c r="I46" s="7">
        <v>1</v>
      </c>
      <c r="J46" s="6">
        <f t="shared" si="2"/>
        <v>0</v>
      </c>
      <c r="K46" s="6">
        <v>0</v>
      </c>
      <c r="L46" s="6">
        <f t="shared" si="3"/>
        <v>0</v>
      </c>
      <c r="M46" s="5" t="s">
        <v>7</v>
      </c>
      <c r="N46" s="4" t="s">
        <v>7</v>
      </c>
    </row>
    <row r="47" spans="1:14" ht="26" x14ac:dyDescent="0.2">
      <c r="A47" s="13" t="s">
        <v>76</v>
      </c>
      <c r="B47" s="5" t="s">
        <v>368</v>
      </c>
      <c r="C47" s="5" t="s">
        <v>27</v>
      </c>
      <c r="D47" s="8" t="s">
        <v>367</v>
      </c>
      <c r="E47" s="4" t="s">
        <v>29</v>
      </c>
      <c r="F47" s="4">
        <v>35</v>
      </c>
      <c r="G47" s="6">
        <v>0</v>
      </c>
      <c r="H47" s="7" t="s">
        <v>7</v>
      </c>
      <c r="I47" s="7">
        <v>1</v>
      </c>
      <c r="J47" s="6">
        <f t="shared" si="2"/>
        <v>0</v>
      </c>
      <c r="K47" s="6">
        <v>0</v>
      </c>
      <c r="L47" s="6">
        <f t="shared" si="3"/>
        <v>0</v>
      </c>
      <c r="M47" s="5" t="s">
        <v>7</v>
      </c>
      <c r="N47" s="4" t="s">
        <v>7</v>
      </c>
    </row>
    <row r="48" spans="1:14" ht="26" x14ac:dyDescent="0.2">
      <c r="A48" s="13" t="s">
        <v>79</v>
      </c>
      <c r="B48" s="5" t="s">
        <v>366</v>
      </c>
      <c r="C48" s="5" t="s">
        <v>39</v>
      </c>
      <c r="D48" s="8" t="s">
        <v>365</v>
      </c>
      <c r="E48" s="4" t="s">
        <v>29</v>
      </c>
      <c r="F48" s="4">
        <v>35</v>
      </c>
      <c r="G48" s="6">
        <v>0</v>
      </c>
      <c r="H48" s="7" t="s">
        <v>7</v>
      </c>
      <c r="I48" s="7">
        <v>1</v>
      </c>
      <c r="J48" s="6">
        <f t="shared" si="2"/>
        <v>0</v>
      </c>
      <c r="K48" s="6">
        <v>0</v>
      </c>
      <c r="L48" s="6">
        <f t="shared" si="3"/>
        <v>0</v>
      </c>
      <c r="M48" s="5" t="s">
        <v>250</v>
      </c>
      <c r="N48" s="4" t="s">
        <v>7</v>
      </c>
    </row>
    <row r="49" spans="1:14" ht="26" x14ac:dyDescent="0.2">
      <c r="A49" s="13" t="s">
        <v>1045</v>
      </c>
      <c r="B49" s="5" t="s">
        <v>364</v>
      </c>
      <c r="C49" s="5" t="s">
        <v>27</v>
      </c>
      <c r="D49" s="8" t="s">
        <v>363</v>
      </c>
      <c r="E49" s="4">
        <v>60</v>
      </c>
      <c r="F49" s="4" t="s">
        <v>193</v>
      </c>
      <c r="G49" s="6">
        <v>2563.31</v>
      </c>
      <c r="H49" s="7" t="s">
        <v>7</v>
      </c>
      <c r="I49" s="7">
        <v>1</v>
      </c>
      <c r="J49" s="6">
        <f t="shared" si="2"/>
        <v>2563.31</v>
      </c>
      <c r="K49" s="6">
        <v>0</v>
      </c>
      <c r="L49" s="6">
        <f t="shared" si="3"/>
        <v>2563.31</v>
      </c>
      <c r="M49" s="5" t="s">
        <v>7</v>
      </c>
      <c r="N49" s="4" t="s">
        <v>7</v>
      </c>
    </row>
    <row r="50" spans="1:14" ht="15" x14ac:dyDescent="0.2">
      <c r="A50" s="12" t="s">
        <v>7</v>
      </c>
      <c r="B50" s="32" t="s">
        <v>60</v>
      </c>
      <c r="C50" s="32" t="s">
        <v>7</v>
      </c>
      <c r="D50" s="32" t="s">
        <v>7</v>
      </c>
      <c r="E50" s="32" t="s">
        <v>7</v>
      </c>
      <c r="F50" s="32" t="s">
        <v>7</v>
      </c>
      <c r="G50" s="32" t="s">
        <v>7</v>
      </c>
      <c r="H50" s="32" t="s">
        <v>7</v>
      </c>
      <c r="I50" s="32" t="s">
        <v>7</v>
      </c>
      <c r="J50" s="32" t="s">
        <v>7</v>
      </c>
      <c r="K50" s="32" t="s">
        <v>7</v>
      </c>
      <c r="L50" s="32" t="s">
        <v>7</v>
      </c>
      <c r="M50" s="32" t="s">
        <v>7</v>
      </c>
      <c r="N50" s="11" t="e">
        <f>(L38+L40+#REF!+L41+L42+L43+L44+L45+L46+L47+L48+L49)</f>
        <v>#VALUE!</v>
      </c>
    </row>
    <row r="51" spans="1:14" ht="16" thickBot="1" x14ac:dyDescent="0.25">
      <c r="A51" s="2" t="s">
        <v>7</v>
      </c>
      <c r="B51" s="2" t="s">
        <v>7</v>
      </c>
      <c r="C51" s="2" t="s">
        <v>7</v>
      </c>
      <c r="D51" s="2" t="s">
        <v>7</v>
      </c>
      <c r="E51" s="2" t="s">
        <v>7</v>
      </c>
      <c r="F51" s="2" t="s">
        <v>7</v>
      </c>
      <c r="G51" s="2" t="s">
        <v>7</v>
      </c>
      <c r="H51" s="2" t="s">
        <v>7</v>
      </c>
      <c r="I51" s="2" t="s">
        <v>7</v>
      </c>
      <c r="J51" s="2" t="s">
        <v>7</v>
      </c>
      <c r="K51" s="2" t="s">
        <v>7</v>
      </c>
      <c r="L51" s="2" t="s">
        <v>7</v>
      </c>
      <c r="M51" s="2" t="s">
        <v>7</v>
      </c>
      <c r="N51" s="2" t="s">
        <v>7</v>
      </c>
    </row>
    <row r="53" spans="1:14" ht="15" x14ac:dyDescent="0.2">
      <c r="A53" s="26" t="s">
        <v>197</v>
      </c>
      <c r="B53" s="26" t="s">
        <v>7</v>
      </c>
      <c r="C53" s="24"/>
      <c r="D53" s="24"/>
      <c r="L53" s="3" t="s">
        <v>204</v>
      </c>
      <c r="N53" s="21">
        <f>(L24+L25+L26+L27+L28+L29+L30+L31+L32+L33+L34+L40+L41+L42+L43+L44+L45+L46+L47+L48)</f>
        <v>17887.099999999999</v>
      </c>
    </row>
    <row r="54" spans="1:14" ht="15" x14ac:dyDescent="0.2">
      <c r="A54" s="26" t="s">
        <v>198</v>
      </c>
      <c r="B54" s="26" t="s">
        <v>7</v>
      </c>
      <c r="C54" s="24"/>
      <c r="D54" s="24"/>
      <c r="L54" s="3" t="s">
        <v>205</v>
      </c>
      <c r="N54" s="21" t="e">
        <f>(#REF!+#REF!)</f>
        <v>#REF!</v>
      </c>
    </row>
    <row r="55" spans="1:14" ht="15" x14ac:dyDescent="0.2">
      <c r="L55" s="3" t="s">
        <v>206</v>
      </c>
      <c r="N55" s="21">
        <f>(L49)</f>
        <v>2563.31</v>
      </c>
    </row>
    <row r="56" spans="1:14" ht="15" x14ac:dyDescent="0.2">
      <c r="L56" s="3" t="s">
        <v>207</v>
      </c>
      <c r="N56" s="20" t="e">
        <f>(N54+N53+N55)</f>
        <v>#REF!</v>
      </c>
    </row>
    <row r="57" spans="1:14" ht="15" x14ac:dyDescent="0.2">
      <c r="A57" s="24" t="s">
        <v>199</v>
      </c>
      <c r="B57" s="24"/>
      <c r="C57" s="24"/>
      <c r="D57" s="24"/>
    </row>
    <row r="58" spans="1:14" ht="15" x14ac:dyDescent="0.2">
      <c r="A58" s="34" t="s">
        <v>7</v>
      </c>
      <c r="B58" s="24"/>
      <c r="C58" s="24"/>
      <c r="D58" s="24"/>
      <c r="E58" s="24"/>
      <c r="F58" s="24"/>
      <c r="G58" s="24"/>
      <c r="H58" s="24"/>
      <c r="I58" s="24"/>
      <c r="J58" s="24"/>
    </row>
    <row r="59" spans="1:14" ht="16" thickBot="1" x14ac:dyDescent="0.25">
      <c r="A59" s="35" t="s">
        <v>7</v>
      </c>
      <c r="B59" s="35" t="s">
        <v>7</v>
      </c>
      <c r="C59" s="35" t="s">
        <v>7</v>
      </c>
      <c r="D59" s="35" t="s">
        <v>7</v>
      </c>
      <c r="E59" s="35" t="s">
        <v>7</v>
      </c>
      <c r="F59" s="35" t="s">
        <v>7</v>
      </c>
      <c r="G59" s="35" t="s">
        <v>7</v>
      </c>
      <c r="H59" s="35" t="s">
        <v>7</v>
      </c>
      <c r="I59" s="35" t="s">
        <v>7</v>
      </c>
      <c r="J59" s="35" t="s">
        <v>7</v>
      </c>
      <c r="K59" s="2" t="s">
        <v>7</v>
      </c>
      <c r="L59" s="2" t="s">
        <v>7</v>
      </c>
      <c r="M59" s="2" t="s">
        <v>7</v>
      </c>
      <c r="N59" s="2" t="s">
        <v>7</v>
      </c>
    </row>
    <row r="60" spans="1:14" ht="15" x14ac:dyDescent="0.2">
      <c r="A60" s="33" t="s">
        <v>208</v>
      </c>
      <c r="B60" s="24"/>
      <c r="C60" s="24"/>
      <c r="D60" s="24"/>
      <c r="E60" s="24"/>
      <c r="F60" s="24"/>
      <c r="G60" s="24"/>
      <c r="H60" s="24"/>
      <c r="I60" s="24"/>
      <c r="J60" s="24"/>
      <c r="K60" s="24"/>
      <c r="L60" s="24"/>
      <c r="M60" s="24"/>
      <c r="N60" s="24"/>
    </row>
    <row r="61" spans="1:14" ht="12.75" customHeight="1" x14ac:dyDescent="0.2">
      <c r="A61" s="24"/>
      <c r="B61" s="24"/>
      <c r="C61" s="24"/>
      <c r="D61" s="24"/>
      <c r="E61" s="24"/>
      <c r="F61" s="24"/>
      <c r="G61" s="24"/>
      <c r="H61" s="24"/>
      <c r="I61" s="24"/>
      <c r="J61" s="24"/>
      <c r="K61" s="24"/>
      <c r="L61" s="24"/>
      <c r="M61" s="24"/>
      <c r="N61" s="24"/>
    </row>
    <row r="62" spans="1:14" ht="12.75" customHeight="1" x14ac:dyDescent="0.2">
      <c r="A62" s="24"/>
      <c r="B62" s="24"/>
      <c r="C62" s="24"/>
      <c r="D62" s="24"/>
      <c r="E62" s="24"/>
      <c r="F62" s="24"/>
      <c r="G62" s="24"/>
      <c r="H62" s="24"/>
      <c r="I62" s="24"/>
      <c r="J62" s="24"/>
      <c r="K62" s="24"/>
      <c r="L62" s="24"/>
      <c r="M62" s="24"/>
      <c r="N62" s="24"/>
    </row>
  </sheetData>
  <mergeCells count="28">
    <mergeCell ref="A54:D54"/>
    <mergeCell ref="A57:D57"/>
    <mergeCell ref="A58:J59"/>
    <mergeCell ref="A60:N62"/>
    <mergeCell ref="B36:M36"/>
    <mergeCell ref="B37:M37"/>
    <mergeCell ref="B38:M38"/>
    <mergeCell ref="B39:M39"/>
    <mergeCell ref="B50:M50"/>
    <mergeCell ref="B23:M23"/>
    <mergeCell ref="B35:M35"/>
    <mergeCell ref="A11:C11"/>
    <mergeCell ref="A12:C12"/>
    <mergeCell ref="A53:D53"/>
    <mergeCell ref="M11:N11"/>
    <mergeCell ref="M12:N12"/>
    <mergeCell ref="A15:N16"/>
    <mergeCell ref="A17:B17"/>
    <mergeCell ref="L21:N21"/>
    <mergeCell ref="A2:N2"/>
    <mergeCell ref="A7:C7"/>
    <mergeCell ref="A8:C8"/>
    <mergeCell ref="A9:C9"/>
    <mergeCell ref="A10:C10"/>
    <mergeCell ref="M7:N7"/>
    <mergeCell ref="M8:N8"/>
    <mergeCell ref="M9:N9"/>
    <mergeCell ref="M10:N10"/>
  </mergeCells>
  <printOptions horizontalCentered="1"/>
  <pageMargins left="0.7" right="0.7" top="0.75" bottom="0.75" header="0.3" footer="0.3"/>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5718-1B01-8942-B606-ECC8515966E1}">
  <sheetPr>
    <pageSetUpPr fitToPage="1"/>
  </sheetPr>
  <dimension ref="A2:N107"/>
  <sheetViews>
    <sheetView showGridLines="0" topLeftCell="A74" workbookViewId="0">
      <selection activeCell="A82" sqref="A82:XFD82"/>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513</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512</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511</v>
      </c>
      <c r="C24" s="8" t="s">
        <v>39</v>
      </c>
      <c r="D24" s="8" t="s">
        <v>510</v>
      </c>
      <c r="E24" s="4" t="s">
        <v>29</v>
      </c>
      <c r="F24" s="4">
        <v>21</v>
      </c>
      <c r="G24" s="6">
        <v>313126.78999999998</v>
      </c>
      <c r="H24" s="7" t="s">
        <v>7</v>
      </c>
      <c r="I24" s="7">
        <v>1</v>
      </c>
      <c r="J24" s="6">
        <f t="shared" ref="J24:J38" si="0">ROUND(G24-((G24*K24)/100),2)</f>
        <v>313126.78999999998</v>
      </c>
      <c r="K24" s="6">
        <v>0</v>
      </c>
      <c r="L24" s="6">
        <f t="shared" ref="L24:L38" si="1">ROUND((I24 * J24),2)</f>
        <v>313126.78999999998</v>
      </c>
      <c r="M24" s="5" t="s">
        <v>443</v>
      </c>
      <c r="N24" s="4" t="s">
        <v>7</v>
      </c>
    </row>
    <row r="25" spans="1:14" ht="26" x14ac:dyDescent="0.2">
      <c r="A25" s="13" t="s">
        <v>31</v>
      </c>
      <c r="B25" s="5" t="s">
        <v>509</v>
      </c>
      <c r="C25" s="5" t="s">
        <v>39</v>
      </c>
      <c r="D25" s="8" t="s">
        <v>508</v>
      </c>
      <c r="E25" s="4" t="s">
        <v>29</v>
      </c>
      <c r="F25" s="4">
        <v>21</v>
      </c>
      <c r="G25" s="6">
        <v>0</v>
      </c>
      <c r="H25" s="7" t="s">
        <v>7</v>
      </c>
      <c r="I25" s="7">
        <v>1</v>
      </c>
      <c r="J25" s="6">
        <f t="shared" si="0"/>
        <v>0</v>
      </c>
      <c r="K25" s="6">
        <v>0</v>
      </c>
      <c r="L25" s="6">
        <f t="shared" si="1"/>
        <v>0</v>
      </c>
      <c r="M25" s="5" t="s">
        <v>7</v>
      </c>
      <c r="N25" s="4" t="s">
        <v>7</v>
      </c>
    </row>
    <row r="26" spans="1:14" ht="26" x14ac:dyDescent="0.2">
      <c r="A26" s="13" t="s">
        <v>1070</v>
      </c>
      <c r="B26" s="5" t="s">
        <v>1069</v>
      </c>
      <c r="C26" s="5" t="s">
        <v>27</v>
      </c>
      <c r="D26" s="8" t="s">
        <v>1068</v>
      </c>
      <c r="E26" s="4">
        <v>36</v>
      </c>
      <c r="F26" s="4" t="s">
        <v>193</v>
      </c>
      <c r="G26" s="6">
        <v>390167.26</v>
      </c>
      <c r="H26" s="7" t="s">
        <v>7</v>
      </c>
      <c r="I26" s="7">
        <v>1</v>
      </c>
      <c r="J26" s="6">
        <f t="shared" si="0"/>
        <v>390167.26</v>
      </c>
      <c r="K26" s="6">
        <v>0</v>
      </c>
      <c r="L26" s="6">
        <f t="shared" si="1"/>
        <v>390167.26</v>
      </c>
      <c r="M26" s="5" t="s">
        <v>7</v>
      </c>
      <c r="N26" s="4" t="s">
        <v>7</v>
      </c>
    </row>
    <row r="27" spans="1:14" ht="26" x14ac:dyDescent="0.2">
      <c r="A27" s="13" t="s">
        <v>34</v>
      </c>
      <c r="B27" s="5" t="s">
        <v>499</v>
      </c>
      <c r="C27" s="5" t="s">
        <v>27</v>
      </c>
      <c r="D27" s="8" t="s">
        <v>498</v>
      </c>
      <c r="E27" s="4" t="s">
        <v>29</v>
      </c>
      <c r="F27" s="4">
        <v>21</v>
      </c>
      <c r="G27" s="6">
        <v>0</v>
      </c>
      <c r="H27" s="7" t="s">
        <v>7</v>
      </c>
      <c r="I27" s="7">
        <v>1</v>
      </c>
      <c r="J27" s="6">
        <f t="shared" si="0"/>
        <v>0</v>
      </c>
      <c r="K27" s="6">
        <v>0</v>
      </c>
      <c r="L27" s="6">
        <f t="shared" si="1"/>
        <v>0</v>
      </c>
      <c r="M27" s="5" t="s">
        <v>7</v>
      </c>
      <c r="N27" s="4" t="s">
        <v>7</v>
      </c>
    </row>
    <row r="28" spans="1:14" ht="15" x14ac:dyDescent="0.2">
      <c r="A28" s="13" t="s">
        <v>37</v>
      </c>
      <c r="B28" s="5" t="s">
        <v>77</v>
      </c>
      <c r="C28" s="5" t="s">
        <v>27</v>
      </c>
      <c r="D28" s="8" t="s">
        <v>78</v>
      </c>
      <c r="E28" s="4" t="s">
        <v>29</v>
      </c>
      <c r="F28" s="4">
        <v>14</v>
      </c>
      <c r="G28" s="6">
        <v>0</v>
      </c>
      <c r="H28" s="7" t="s">
        <v>7</v>
      </c>
      <c r="I28" s="7">
        <v>2</v>
      </c>
      <c r="J28" s="6">
        <f t="shared" si="0"/>
        <v>0</v>
      </c>
      <c r="K28" s="6">
        <v>0</v>
      </c>
      <c r="L28" s="6">
        <f t="shared" si="1"/>
        <v>0</v>
      </c>
      <c r="M28" s="5" t="s">
        <v>7</v>
      </c>
      <c r="N28" s="4" t="s">
        <v>7</v>
      </c>
    </row>
    <row r="29" spans="1:14" ht="26" x14ac:dyDescent="0.2">
      <c r="A29" s="13" t="s">
        <v>41</v>
      </c>
      <c r="B29" s="5" t="s">
        <v>507</v>
      </c>
      <c r="C29" s="5" t="s">
        <v>27</v>
      </c>
      <c r="D29" s="8" t="s">
        <v>506</v>
      </c>
      <c r="E29" s="4" t="s">
        <v>29</v>
      </c>
      <c r="F29" s="4">
        <v>21</v>
      </c>
      <c r="G29" s="6">
        <v>0</v>
      </c>
      <c r="H29" s="7" t="s">
        <v>7</v>
      </c>
      <c r="I29" s="7">
        <v>1</v>
      </c>
      <c r="J29" s="6">
        <f t="shared" si="0"/>
        <v>0</v>
      </c>
      <c r="K29" s="6">
        <v>0</v>
      </c>
      <c r="L29" s="6">
        <f t="shared" si="1"/>
        <v>0</v>
      </c>
      <c r="M29" s="5" t="s">
        <v>7</v>
      </c>
      <c r="N29" s="4" t="s">
        <v>7</v>
      </c>
    </row>
    <row r="30" spans="1:14" ht="26" x14ac:dyDescent="0.2">
      <c r="A30" s="13" t="s">
        <v>44</v>
      </c>
      <c r="B30" s="5" t="s">
        <v>505</v>
      </c>
      <c r="C30" s="5" t="s">
        <v>27</v>
      </c>
      <c r="D30" s="8" t="s">
        <v>504</v>
      </c>
      <c r="E30" s="4" t="s">
        <v>29</v>
      </c>
      <c r="F30" s="4">
        <v>21</v>
      </c>
      <c r="G30" s="6">
        <v>0</v>
      </c>
      <c r="H30" s="7" t="s">
        <v>7</v>
      </c>
      <c r="I30" s="7">
        <v>1</v>
      </c>
      <c r="J30" s="6">
        <f t="shared" si="0"/>
        <v>0</v>
      </c>
      <c r="K30" s="6">
        <v>0</v>
      </c>
      <c r="L30" s="6">
        <f t="shared" si="1"/>
        <v>0</v>
      </c>
      <c r="M30" s="5" t="s">
        <v>7</v>
      </c>
      <c r="N30" s="4" t="s">
        <v>7</v>
      </c>
    </row>
    <row r="31" spans="1:14" ht="26" x14ac:dyDescent="0.2">
      <c r="A31" s="13" t="s">
        <v>47</v>
      </c>
      <c r="B31" s="5" t="s">
        <v>503</v>
      </c>
      <c r="C31" s="5" t="s">
        <v>27</v>
      </c>
      <c r="D31" s="8" t="s">
        <v>502</v>
      </c>
      <c r="E31" s="4" t="s">
        <v>29</v>
      </c>
      <c r="F31" s="4">
        <v>21</v>
      </c>
      <c r="G31" s="6">
        <v>0</v>
      </c>
      <c r="H31" s="7" t="s">
        <v>7</v>
      </c>
      <c r="I31" s="7">
        <v>1</v>
      </c>
      <c r="J31" s="6">
        <f t="shared" si="0"/>
        <v>0</v>
      </c>
      <c r="K31" s="6">
        <v>0</v>
      </c>
      <c r="L31" s="6">
        <f t="shared" si="1"/>
        <v>0</v>
      </c>
      <c r="M31" s="5" t="s">
        <v>7</v>
      </c>
      <c r="N31" s="4" t="s">
        <v>7</v>
      </c>
    </row>
    <row r="32" spans="1:14" ht="15" x14ac:dyDescent="0.2">
      <c r="A32" s="13" t="s">
        <v>50</v>
      </c>
      <c r="B32" s="5" t="s">
        <v>501</v>
      </c>
      <c r="C32" s="5" t="s">
        <v>27</v>
      </c>
      <c r="D32" s="8" t="s">
        <v>500</v>
      </c>
      <c r="E32" s="4" t="s">
        <v>29</v>
      </c>
      <c r="F32" s="4">
        <v>21</v>
      </c>
      <c r="G32" s="6">
        <v>0</v>
      </c>
      <c r="H32" s="7" t="s">
        <v>7</v>
      </c>
      <c r="I32" s="7">
        <v>1</v>
      </c>
      <c r="J32" s="6">
        <f t="shared" si="0"/>
        <v>0</v>
      </c>
      <c r="K32" s="6">
        <v>0</v>
      </c>
      <c r="L32" s="6">
        <f t="shared" si="1"/>
        <v>0</v>
      </c>
      <c r="M32" s="5" t="s">
        <v>7</v>
      </c>
      <c r="N32" s="4" t="s">
        <v>7</v>
      </c>
    </row>
    <row r="33" spans="1:14" ht="26" x14ac:dyDescent="0.2">
      <c r="A33" s="13" t="s">
        <v>53</v>
      </c>
      <c r="B33" s="5" t="s">
        <v>499</v>
      </c>
      <c r="C33" s="5" t="s">
        <v>27</v>
      </c>
      <c r="D33" s="8" t="s">
        <v>498</v>
      </c>
      <c r="E33" s="4" t="s">
        <v>29</v>
      </c>
      <c r="F33" s="4">
        <v>21</v>
      </c>
      <c r="G33" s="6">
        <v>0</v>
      </c>
      <c r="H33" s="7" t="s">
        <v>7</v>
      </c>
      <c r="I33" s="7">
        <v>1</v>
      </c>
      <c r="J33" s="6">
        <f t="shared" si="0"/>
        <v>0</v>
      </c>
      <c r="K33" s="6">
        <v>0</v>
      </c>
      <c r="L33" s="6">
        <f t="shared" si="1"/>
        <v>0</v>
      </c>
      <c r="M33" s="5" t="s">
        <v>7</v>
      </c>
      <c r="N33" s="4" t="s">
        <v>7</v>
      </c>
    </row>
    <row r="34" spans="1:14" ht="26" x14ac:dyDescent="0.2">
      <c r="A34" s="13" t="s">
        <v>56</v>
      </c>
      <c r="B34" s="5" t="s">
        <v>497</v>
      </c>
      <c r="C34" s="5" t="s">
        <v>27</v>
      </c>
      <c r="D34" s="8" t="s">
        <v>496</v>
      </c>
      <c r="E34" s="4" t="s">
        <v>29</v>
      </c>
      <c r="F34" s="4">
        <v>21</v>
      </c>
      <c r="G34" s="6">
        <v>0</v>
      </c>
      <c r="H34" s="7" t="s">
        <v>7</v>
      </c>
      <c r="I34" s="7">
        <v>2</v>
      </c>
      <c r="J34" s="6">
        <f t="shared" si="0"/>
        <v>0</v>
      </c>
      <c r="K34" s="6">
        <v>0</v>
      </c>
      <c r="L34" s="6">
        <f t="shared" si="1"/>
        <v>0</v>
      </c>
      <c r="M34" s="5" t="s">
        <v>7</v>
      </c>
      <c r="N34" s="4" t="s">
        <v>7</v>
      </c>
    </row>
    <row r="35" spans="1:14" ht="15" x14ac:dyDescent="0.2">
      <c r="A35" s="13" t="s">
        <v>57</v>
      </c>
      <c r="B35" s="5" t="s">
        <v>495</v>
      </c>
      <c r="C35" s="5" t="s">
        <v>27</v>
      </c>
      <c r="D35" s="8" t="s">
        <v>494</v>
      </c>
      <c r="E35" s="4" t="s">
        <v>29</v>
      </c>
      <c r="F35" s="4">
        <v>21</v>
      </c>
      <c r="G35" s="6">
        <v>0</v>
      </c>
      <c r="H35" s="7" t="s">
        <v>7</v>
      </c>
      <c r="I35" s="7">
        <v>6</v>
      </c>
      <c r="J35" s="6">
        <f t="shared" si="0"/>
        <v>0</v>
      </c>
      <c r="K35" s="6">
        <v>0</v>
      </c>
      <c r="L35" s="6">
        <f t="shared" si="1"/>
        <v>0</v>
      </c>
      <c r="M35" s="5" t="s">
        <v>7</v>
      </c>
      <c r="N35" s="4" t="s">
        <v>7</v>
      </c>
    </row>
    <row r="36" spans="1:14" ht="15" x14ac:dyDescent="0.2">
      <c r="A36" s="13" t="s">
        <v>347</v>
      </c>
      <c r="B36" s="5" t="s">
        <v>493</v>
      </c>
      <c r="C36" s="5" t="s">
        <v>27</v>
      </c>
      <c r="D36" s="8" t="s">
        <v>492</v>
      </c>
      <c r="E36" s="4" t="s">
        <v>29</v>
      </c>
      <c r="F36" s="4">
        <v>21</v>
      </c>
      <c r="G36" s="6">
        <v>0</v>
      </c>
      <c r="H36" s="7" t="s">
        <v>7</v>
      </c>
      <c r="I36" s="7">
        <v>1</v>
      </c>
      <c r="J36" s="6">
        <f t="shared" si="0"/>
        <v>0</v>
      </c>
      <c r="K36" s="6">
        <v>0</v>
      </c>
      <c r="L36" s="6">
        <f t="shared" si="1"/>
        <v>0</v>
      </c>
      <c r="M36" s="5" t="s">
        <v>7</v>
      </c>
      <c r="N36" s="4" t="s">
        <v>7</v>
      </c>
    </row>
    <row r="37" spans="1:14" ht="15" x14ac:dyDescent="0.2">
      <c r="A37" s="13" t="s">
        <v>346</v>
      </c>
      <c r="B37" s="5" t="s">
        <v>491</v>
      </c>
      <c r="C37" s="5" t="s">
        <v>27</v>
      </c>
      <c r="D37" s="8" t="s">
        <v>490</v>
      </c>
      <c r="E37" s="4" t="s">
        <v>29</v>
      </c>
      <c r="F37" s="4">
        <v>21</v>
      </c>
      <c r="G37" s="6">
        <v>0</v>
      </c>
      <c r="H37" s="7" t="s">
        <v>7</v>
      </c>
      <c r="I37" s="7">
        <v>1</v>
      </c>
      <c r="J37" s="6">
        <f t="shared" si="0"/>
        <v>0</v>
      </c>
      <c r="K37" s="6">
        <v>0</v>
      </c>
      <c r="L37" s="6">
        <f t="shared" si="1"/>
        <v>0</v>
      </c>
      <c r="M37" s="5" t="s">
        <v>7</v>
      </c>
      <c r="N37" s="4" t="s">
        <v>7</v>
      </c>
    </row>
    <row r="38" spans="1:14" ht="26" x14ac:dyDescent="0.2">
      <c r="A38" s="13" t="s">
        <v>345</v>
      </c>
      <c r="B38" s="5" t="s">
        <v>489</v>
      </c>
      <c r="C38" s="5" t="s">
        <v>27</v>
      </c>
      <c r="D38" s="8" t="s">
        <v>488</v>
      </c>
      <c r="E38" s="4" t="s">
        <v>29</v>
      </c>
      <c r="F38" s="4">
        <v>14</v>
      </c>
      <c r="G38" s="6">
        <v>0</v>
      </c>
      <c r="H38" s="7" t="s">
        <v>7</v>
      </c>
      <c r="I38" s="7">
        <v>1</v>
      </c>
      <c r="J38" s="6">
        <f t="shared" si="0"/>
        <v>0</v>
      </c>
      <c r="K38" s="6">
        <v>0</v>
      </c>
      <c r="L38" s="6">
        <f t="shared" si="1"/>
        <v>0</v>
      </c>
      <c r="M38" s="5" t="s">
        <v>7</v>
      </c>
      <c r="N38" s="4" t="s">
        <v>7</v>
      </c>
    </row>
    <row r="39" spans="1:14" ht="15" x14ac:dyDescent="0.2">
      <c r="A39" s="12" t="s">
        <v>7</v>
      </c>
      <c r="B39" s="32" t="s">
        <v>60</v>
      </c>
      <c r="C39" s="32" t="s">
        <v>7</v>
      </c>
      <c r="D39" s="32" t="s">
        <v>7</v>
      </c>
      <c r="E39" s="32" t="s">
        <v>7</v>
      </c>
      <c r="F39" s="32" t="s">
        <v>7</v>
      </c>
      <c r="G39" s="32" t="s">
        <v>7</v>
      </c>
      <c r="H39" s="32" t="s">
        <v>7</v>
      </c>
      <c r="I39" s="32" t="s">
        <v>7</v>
      </c>
      <c r="J39" s="32" t="s">
        <v>7</v>
      </c>
      <c r="K39" s="32" t="s">
        <v>7</v>
      </c>
      <c r="L39" s="32" t="s">
        <v>7</v>
      </c>
      <c r="M39" s="32" t="s">
        <v>7</v>
      </c>
      <c r="N39" s="11" t="e">
        <f>(L24+#REF!+L25+L26+L27+L28+L29+L30+L31+L32+L33+L34+L35+L36+L37+L38)</f>
        <v>#REF!</v>
      </c>
    </row>
    <row r="40" spans="1:14" ht="16" x14ac:dyDescent="0.2">
      <c r="A40" s="15" t="s">
        <v>709</v>
      </c>
      <c r="B40" s="29" t="s">
        <v>487</v>
      </c>
      <c r="C40" s="30" t="s">
        <v>7</v>
      </c>
      <c r="D40" s="30" t="s">
        <v>7</v>
      </c>
      <c r="E40" s="30" t="s">
        <v>7</v>
      </c>
      <c r="F40" s="30" t="s">
        <v>7</v>
      </c>
      <c r="G40" s="30" t="s">
        <v>7</v>
      </c>
      <c r="H40" s="30" t="s">
        <v>7</v>
      </c>
      <c r="I40" s="30" t="s">
        <v>7</v>
      </c>
      <c r="J40" s="30" t="s">
        <v>7</v>
      </c>
      <c r="K40" s="30" t="s">
        <v>7</v>
      </c>
      <c r="L40" s="30" t="s">
        <v>7</v>
      </c>
      <c r="M40" s="30" t="s">
        <v>7</v>
      </c>
      <c r="N40" s="14" t="s">
        <v>7</v>
      </c>
    </row>
    <row r="41" spans="1:14" ht="26" x14ac:dyDescent="0.2">
      <c r="A41" s="10" t="s">
        <v>65</v>
      </c>
      <c r="B41" s="9" t="s">
        <v>486</v>
      </c>
      <c r="C41" s="8" t="s">
        <v>27</v>
      </c>
      <c r="D41" s="8" t="s">
        <v>485</v>
      </c>
      <c r="E41" s="4" t="s">
        <v>29</v>
      </c>
      <c r="F41" s="4">
        <v>14</v>
      </c>
      <c r="G41" s="6">
        <v>79188.240000000005</v>
      </c>
      <c r="H41" s="7" t="s">
        <v>7</v>
      </c>
      <c r="I41" s="7">
        <v>1</v>
      </c>
      <c r="J41" s="6">
        <f t="shared" ref="J41:J52" si="2">ROUND(G41-((G41*K41)/100),2)</f>
        <v>79188.240000000005</v>
      </c>
      <c r="K41" s="6">
        <v>0</v>
      </c>
      <c r="L41" s="6">
        <f t="shared" ref="L41:L52" si="3">ROUND((I41 * J41),2)</f>
        <v>79188.240000000005</v>
      </c>
      <c r="M41" s="5" t="s">
        <v>443</v>
      </c>
      <c r="N41" s="4" t="s">
        <v>7</v>
      </c>
    </row>
    <row r="42" spans="1:14" ht="26" x14ac:dyDescent="0.2">
      <c r="A42" s="13" t="s">
        <v>68</v>
      </c>
      <c r="B42" s="5" t="s">
        <v>484</v>
      </c>
      <c r="C42" s="5" t="s">
        <v>39</v>
      </c>
      <c r="D42" s="8" t="s">
        <v>483</v>
      </c>
      <c r="E42" s="4" t="s">
        <v>29</v>
      </c>
      <c r="F42" s="4">
        <v>21</v>
      </c>
      <c r="G42" s="6">
        <v>0</v>
      </c>
      <c r="H42" s="7" t="s">
        <v>7</v>
      </c>
      <c r="I42" s="7">
        <v>1</v>
      </c>
      <c r="J42" s="6">
        <f t="shared" si="2"/>
        <v>0</v>
      </c>
      <c r="K42" s="6">
        <v>0</v>
      </c>
      <c r="L42" s="6">
        <f t="shared" si="3"/>
        <v>0</v>
      </c>
      <c r="M42" s="5" t="s">
        <v>443</v>
      </c>
      <c r="N42" s="4" t="s">
        <v>7</v>
      </c>
    </row>
    <row r="43" spans="1:14" ht="26" x14ac:dyDescent="0.2">
      <c r="A43" s="13" t="s">
        <v>1067</v>
      </c>
      <c r="B43" s="5" t="s">
        <v>1066</v>
      </c>
      <c r="C43" s="5" t="s">
        <v>27</v>
      </c>
      <c r="D43" s="8" t="s">
        <v>1065</v>
      </c>
      <c r="E43" s="4">
        <v>36</v>
      </c>
      <c r="F43" s="4" t="s">
        <v>193</v>
      </c>
      <c r="G43" s="6">
        <v>93636.24</v>
      </c>
      <c r="H43" s="7" t="s">
        <v>7</v>
      </c>
      <c r="I43" s="7">
        <v>1</v>
      </c>
      <c r="J43" s="6">
        <f t="shared" si="2"/>
        <v>93636.24</v>
      </c>
      <c r="K43" s="6">
        <v>0</v>
      </c>
      <c r="L43" s="6">
        <f t="shared" si="3"/>
        <v>93636.24</v>
      </c>
      <c r="M43" s="5" t="s">
        <v>7</v>
      </c>
      <c r="N43" s="4" t="s">
        <v>7</v>
      </c>
    </row>
    <row r="44" spans="1:14" ht="26" x14ac:dyDescent="0.2">
      <c r="A44" s="13" t="s">
        <v>69</v>
      </c>
      <c r="B44" s="5" t="s">
        <v>227</v>
      </c>
      <c r="C44" s="5" t="s">
        <v>27</v>
      </c>
      <c r="D44" s="8" t="s">
        <v>226</v>
      </c>
      <c r="E44" s="4" t="s">
        <v>29</v>
      </c>
      <c r="F44" s="4">
        <v>7</v>
      </c>
      <c r="G44" s="6">
        <v>0</v>
      </c>
      <c r="H44" s="7" t="s">
        <v>7</v>
      </c>
      <c r="I44" s="7">
        <v>2</v>
      </c>
      <c r="J44" s="6">
        <f t="shared" si="2"/>
        <v>0</v>
      </c>
      <c r="K44" s="6">
        <v>0</v>
      </c>
      <c r="L44" s="6">
        <f t="shared" si="3"/>
        <v>0</v>
      </c>
      <c r="M44" s="5" t="s">
        <v>7</v>
      </c>
      <c r="N44" s="4" t="s">
        <v>7</v>
      </c>
    </row>
    <row r="45" spans="1:14" ht="26" x14ac:dyDescent="0.2">
      <c r="A45" s="13" t="s">
        <v>70</v>
      </c>
      <c r="B45" s="5" t="s">
        <v>482</v>
      </c>
      <c r="C45" s="5" t="s">
        <v>27</v>
      </c>
      <c r="D45" s="8" t="s">
        <v>481</v>
      </c>
      <c r="E45" s="4" t="s">
        <v>29</v>
      </c>
      <c r="F45" s="4">
        <v>14</v>
      </c>
      <c r="G45" s="6">
        <v>0</v>
      </c>
      <c r="H45" s="7" t="s">
        <v>7</v>
      </c>
      <c r="I45" s="7">
        <v>1</v>
      </c>
      <c r="J45" s="6">
        <f t="shared" si="2"/>
        <v>0</v>
      </c>
      <c r="K45" s="6">
        <v>0</v>
      </c>
      <c r="L45" s="6">
        <f t="shared" si="3"/>
        <v>0</v>
      </c>
      <c r="M45" s="5" t="s">
        <v>7</v>
      </c>
      <c r="N45" s="4" t="s">
        <v>7</v>
      </c>
    </row>
    <row r="46" spans="1:14" ht="26" x14ac:dyDescent="0.2">
      <c r="A46" s="13" t="s">
        <v>71</v>
      </c>
      <c r="B46" s="5" t="s">
        <v>480</v>
      </c>
      <c r="C46" s="5" t="s">
        <v>27</v>
      </c>
      <c r="D46" s="8" t="s">
        <v>479</v>
      </c>
      <c r="E46" s="4" t="s">
        <v>29</v>
      </c>
      <c r="F46" s="4">
        <v>14</v>
      </c>
      <c r="G46" s="6">
        <v>0</v>
      </c>
      <c r="H46" s="7" t="s">
        <v>7</v>
      </c>
      <c r="I46" s="7">
        <v>1</v>
      </c>
      <c r="J46" s="6">
        <f t="shared" si="2"/>
        <v>0</v>
      </c>
      <c r="K46" s="6">
        <v>0</v>
      </c>
      <c r="L46" s="6">
        <f t="shared" si="3"/>
        <v>0</v>
      </c>
      <c r="M46" s="5" t="s">
        <v>7</v>
      </c>
      <c r="N46" s="4" t="s">
        <v>7</v>
      </c>
    </row>
    <row r="47" spans="1:14" ht="15" x14ac:dyDescent="0.2">
      <c r="A47" s="13" t="s">
        <v>72</v>
      </c>
      <c r="B47" s="5" t="s">
        <v>478</v>
      </c>
      <c r="C47" s="5" t="s">
        <v>27</v>
      </c>
      <c r="D47" s="8" t="s">
        <v>477</v>
      </c>
      <c r="E47" s="4" t="s">
        <v>29</v>
      </c>
      <c r="F47" s="4">
        <v>14</v>
      </c>
      <c r="G47" s="6">
        <v>0</v>
      </c>
      <c r="H47" s="7" t="s">
        <v>7</v>
      </c>
      <c r="I47" s="7">
        <v>1</v>
      </c>
      <c r="J47" s="6">
        <f t="shared" si="2"/>
        <v>0</v>
      </c>
      <c r="K47" s="6">
        <v>0</v>
      </c>
      <c r="L47" s="6">
        <f t="shared" si="3"/>
        <v>0</v>
      </c>
      <c r="M47" s="5" t="s">
        <v>7</v>
      </c>
      <c r="N47" s="4" t="s">
        <v>7</v>
      </c>
    </row>
    <row r="48" spans="1:14" ht="26" x14ac:dyDescent="0.2">
      <c r="A48" s="13" t="s">
        <v>73</v>
      </c>
      <c r="B48" s="5" t="s">
        <v>476</v>
      </c>
      <c r="C48" s="5" t="s">
        <v>27</v>
      </c>
      <c r="D48" s="8" t="s">
        <v>475</v>
      </c>
      <c r="E48" s="4" t="s">
        <v>29</v>
      </c>
      <c r="F48" s="4">
        <v>14</v>
      </c>
      <c r="G48" s="6">
        <v>0</v>
      </c>
      <c r="H48" s="7" t="s">
        <v>7</v>
      </c>
      <c r="I48" s="7">
        <v>1</v>
      </c>
      <c r="J48" s="6">
        <f t="shared" si="2"/>
        <v>0</v>
      </c>
      <c r="K48" s="6">
        <v>0</v>
      </c>
      <c r="L48" s="6">
        <f t="shared" si="3"/>
        <v>0</v>
      </c>
      <c r="M48" s="5" t="s">
        <v>7</v>
      </c>
      <c r="N48" s="4" t="s">
        <v>7</v>
      </c>
    </row>
    <row r="49" spans="1:14" ht="15" x14ac:dyDescent="0.2">
      <c r="A49" s="13" t="s">
        <v>76</v>
      </c>
      <c r="B49" s="5" t="s">
        <v>474</v>
      </c>
      <c r="C49" s="5" t="s">
        <v>27</v>
      </c>
      <c r="D49" s="8" t="s">
        <v>473</v>
      </c>
      <c r="E49" s="4" t="s">
        <v>29</v>
      </c>
      <c r="F49" s="4">
        <v>14</v>
      </c>
      <c r="G49" s="6">
        <v>0</v>
      </c>
      <c r="H49" s="7" t="s">
        <v>7</v>
      </c>
      <c r="I49" s="7">
        <v>1</v>
      </c>
      <c r="J49" s="6">
        <f t="shared" si="2"/>
        <v>0</v>
      </c>
      <c r="K49" s="6">
        <v>0</v>
      </c>
      <c r="L49" s="6">
        <f t="shared" si="3"/>
        <v>0</v>
      </c>
      <c r="M49" s="5" t="s">
        <v>7</v>
      </c>
      <c r="N49" s="4" t="s">
        <v>7</v>
      </c>
    </row>
    <row r="50" spans="1:14" ht="26" x14ac:dyDescent="0.2">
      <c r="A50" s="13" t="s">
        <v>79</v>
      </c>
      <c r="B50" s="5" t="s">
        <v>472</v>
      </c>
      <c r="C50" s="5" t="s">
        <v>27</v>
      </c>
      <c r="D50" s="8" t="s">
        <v>471</v>
      </c>
      <c r="E50" s="4" t="s">
        <v>29</v>
      </c>
      <c r="F50" s="4">
        <v>14</v>
      </c>
      <c r="G50" s="6">
        <v>0</v>
      </c>
      <c r="H50" s="7" t="s">
        <v>7</v>
      </c>
      <c r="I50" s="7">
        <v>2</v>
      </c>
      <c r="J50" s="6">
        <f t="shared" si="2"/>
        <v>0</v>
      </c>
      <c r="K50" s="6">
        <v>0</v>
      </c>
      <c r="L50" s="6">
        <f t="shared" si="3"/>
        <v>0</v>
      </c>
      <c r="M50" s="5" t="s">
        <v>7</v>
      </c>
      <c r="N50" s="4" t="s">
        <v>7</v>
      </c>
    </row>
    <row r="51" spans="1:14" ht="15" x14ac:dyDescent="0.2">
      <c r="A51" s="13" t="s">
        <v>80</v>
      </c>
      <c r="B51" s="5" t="s">
        <v>470</v>
      </c>
      <c r="C51" s="5" t="s">
        <v>27</v>
      </c>
      <c r="D51" s="8" t="s">
        <v>469</v>
      </c>
      <c r="E51" s="4" t="s">
        <v>29</v>
      </c>
      <c r="F51" s="4">
        <v>14</v>
      </c>
      <c r="G51" s="6">
        <v>0</v>
      </c>
      <c r="H51" s="7" t="s">
        <v>7</v>
      </c>
      <c r="I51" s="7">
        <v>1</v>
      </c>
      <c r="J51" s="6">
        <f t="shared" si="2"/>
        <v>0</v>
      </c>
      <c r="K51" s="6">
        <v>0</v>
      </c>
      <c r="L51" s="6">
        <f t="shared" si="3"/>
        <v>0</v>
      </c>
      <c r="M51" s="5" t="s">
        <v>7</v>
      </c>
      <c r="N51" s="4" t="s">
        <v>7</v>
      </c>
    </row>
    <row r="52" spans="1:14" ht="26" x14ac:dyDescent="0.2">
      <c r="A52" s="13" t="s">
        <v>83</v>
      </c>
      <c r="B52" s="5" t="s">
        <v>434</v>
      </c>
      <c r="C52" s="5" t="s">
        <v>27</v>
      </c>
      <c r="D52" s="8" t="s">
        <v>433</v>
      </c>
      <c r="E52" s="4" t="s">
        <v>29</v>
      </c>
      <c r="F52" s="4">
        <v>14</v>
      </c>
      <c r="G52" s="6">
        <v>0</v>
      </c>
      <c r="H52" s="7" t="s">
        <v>7</v>
      </c>
      <c r="I52" s="7">
        <v>1</v>
      </c>
      <c r="J52" s="6">
        <f t="shared" si="2"/>
        <v>0</v>
      </c>
      <c r="K52" s="6">
        <v>0</v>
      </c>
      <c r="L52" s="6">
        <f t="shared" si="3"/>
        <v>0</v>
      </c>
      <c r="M52" s="5" t="s">
        <v>7</v>
      </c>
      <c r="N52" s="4" t="s">
        <v>7</v>
      </c>
    </row>
    <row r="53" spans="1:14" ht="15" x14ac:dyDescent="0.2">
      <c r="A53" s="12" t="s">
        <v>7</v>
      </c>
      <c r="B53" s="32" t="s">
        <v>60</v>
      </c>
      <c r="C53" s="32" t="s">
        <v>7</v>
      </c>
      <c r="D53" s="32" t="s">
        <v>7</v>
      </c>
      <c r="E53" s="32" t="s">
        <v>7</v>
      </c>
      <c r="F53" s="32" t="s">
        <v>7</v>
      </c>
      <c r="G53" s="32" t="s">
        <v>7</v>
      </c>
      <c r="H53" s="32" t="s">
        <v>7</v>
      </c>
      <c r="I53" s="32" t="s">
        <v>7</v>
      </c>
      <c r="J53" s="32" t="s">
        <v>7</v>
      </c>
      <c r="K53" s="32" t="s">
        <v>7</v>
      </c>
      <c r="L53" s="32" t="s">
        <v>7</v>
      </c>
      <c r="M53" s="32" t="s">
        <v>7</v>
      </c>
      <c r="N53" s="11" t="e">
        <f>(L41+#REF!+L42+L43+L44+L45+L46+L47+L48+L49+L50+L51+L52)</f>
        <v>#REF!</v>
      </c>
    </row>
    <row r="54" spans="1:14" ht="16" x14ac:dyDescent="0.2">
      <c r="A54" s="15" t="s">
        <v>709</v>
      </c>
      <c r="B54" s="29" t="s">
        <v>468</v>
      </c>
      <c r="C54" s="30" t="s">
        <v>7</v>
      </c>
      <c r="D54" s="30" t="s">
        <v>7</v>
      </c>
      <c r="E54" s="30" t="s">
        <v>7</v>
      </c>
      <c r="F54" s="30" t="s">
        <v>7</v>
      </c>
      <c r="G54" s="30" t="s">
        <v>7</v>
      </c>
      <c r="H54" s="30" t="s">
        <v>7</v>
      </c>
      <c r="I54" s="30" t="s">
        <v>7</v>
      </c>
      <c r="J54" s="30" t="s">
        <v>7</v>
      </c>
      <c r="K54" s="30" t="s">
        <v>7</v>
      </c>
      <c r="L54" s="30" t="s">
        <v>7</v>
      </c>
      <c r="M54" s="30" t="s">
        <v>7</v>
      </c>
      <c r="N54" s="14" t="s">
        <v>7</v>
      </c>
    </row>
    <row r="55" spans="1:14" ht="26" x14ac:dyDescent="0.2">
      <c r="A55" s="10" t="s">
        <v>86</v>
      </c>
      <c r="B55" s="9" t="s">
        <v>467</v>
      </c>
      <c r="C55" s="8" t="s">
        <v>27</v>
      </c>
      <c r="D55" s="8" t="s">
        <v>466</v>
      </c>
      <c r="E55" s="4" t="s">
        <v>29</v>
      </c>
      <c r="F55" s="4">
        <v>21</v>
      </c>
      <c r="G55" s="6">
        <v>115575</v>
      </c>
      <c r="H55" s="7" t="s">
        <v>7</v>
      </c>
      <c r="I55" s="7">
        <v>1</v>
      </c>
      <c r="J55" s="6">
        <f t="shared" ref="J55:J67" si="4">ROUND(G55-((G55*K55)/100),2)</f>
        <v>115575</v>
      </c>
      <c r="K55" s="6">
        <v>0</v>
      </c>
      <c r="L55" s="6">
        <f t="shared" ref="L55:L67" si="5">ROUND((I55 * J55),2)</f>
        <v>115575</v>
      </c>
      <c r="M55" s="5" t="s">
        <v>7</v>
      </c>
      <c r="N55" s="4" t="s">
        <v>7</v>
      </c>
    </row>
    <row r="56" spans="1:14" ht="26" x14ac:dyDescent="0.2">
      <c r="A56" s="13" t="s">
        <v>89</v>
      </c>
      <c r="B56" s="5" t="s">
        <v>465</v>
      </c>
      <c r="C56" s="5" t="s">
        <v>39</v>
      </c>
      <c r="D56" s="8" t="s">
        <v>464</v>
      </c>
      <c r="E56" s="4" t="s">
        <v>29</v>
      </c>
      <c r="F56" s="4">
        <v>21</v>
      </c>
      <c r="G56" s="6">
        <v>0</v>
      </c>
      <c r="H56" s="7" t="s">
        <v>7</v>
      </c>
      <c r="I56" s="7">
        <v>1</v>
      </c>
      <c r="J56" s="6">
        <f t="shared" si="4"/>
        <v>0</v>
      </c>
      <c r="K56" s="6">
        <v>0</v>
      </c>
      <c r="L56" s="6">
        <f t="shared" si="5"/>
        <v>0</v>
      </c>
      <c r="M56" s="5" t="s">
        <v>7</v>
      </c>
      <c r="N56" s="4" t="s">
        <v>7</v>
      </c>
    </row>
    <row r="57" spans="1:14" ht="26" x14ac:dyDescent="0.2">
      <c r="A57" s="13" t="s">
        <v>1064</v>
      </c>
      <c r="B57" s="5" t="s">
        <v>1063</v>
      </c>
      <c r="C57" s="5" t="s">
        <v>27</v>
      </c>
      <c r="D57" s="8" t="s">
        <v>1062</v>
      </c>
      <c r="E57" s="4">
        <v>36</v>
      </c>
      <c r="F57" s="4" t="s">
        <v>193</v>
      </c>
      <c r="G57" s="6">
        <v>141463.79999999999</v>
      </c>
      <c r="H57" s="7" t="s">
        <v>7</v>
      </c>
      <c r="I57" s="7">
        <v>1</v>
      </c>
      <c r="J57" s="6">
        <f t="shared" si="4"/>
        <v>141463.79999999999</v>
      </c>
      <c r="K57" s="6">
        <v>0</v>
      </c>
      <c r="L57" s="6">
        <f t="shared" si="5"/>
        <v>141463.79999999999</v>
      </c>
      <c r="M57" s="5" t="s">
        <v>7</v>
      </c>
      <c r="N57" s="4" t="s">
        <v>7</v>
      </c>
    </row>
    <row r="58" spans="1:14" ht="26" x14ac:dyDescent="0.2">
      <c r="A58" s="13" t="s">
        <v>90</v>
      </c>
      <c r="B58" s="5" t="s">
        <v>463</v>
      </c>
      <c r="C58" s="5" t="s">
        <v>27</v>
      </c>
      <c r="D58" s="8" t="s">
        <v>462</v>
      </c>
      <c r="E58" s="4" t="s">
        <v>29</v>
      </c>
      <c r="F58" s="4">
        <v>21</v>
      </c>
      <c r="G58" s="6">
        <v>0</v>
      </c>
      <c r="H58" s="7" t="s">
        <v>7</v>
      </c>
      <c r="I58" s="7">
        <v>1</v>
      </c>
      <c r="J58" s="6">
        <f t="shared" si="4"/>
        <v>0</v>
      </c>
      <c r="K58" s="6">
        <v>0</v>
      </c>
      <c r="L58" s="6">
        <f t="shared" si="5"/>
        <v>0</v>
      </c>
      <c r="M58" s="5" t="s">
        <v>7</v>
      </c>
      <c r="N58" s="4" t="s">
        <v>7</v>
      </c>
    </row>
    <row r="59" spans="1:14" ht="26" x14ac:dyDescent="0.2">
      <c r="A59" s="13" t="s">
        <v>93</v>
      </c>
      <c r="B59" s="5" t="s">
        <v>463</v>
      </c>
      <c r="C59" s="5" t="s">
        <v>27</v>
      </c>
      <c r="D59" s="8" t="s">
        <v>462</v>
      </c>
      <c r="E59" s="4" t="s">
        <v>29</v>
      </c>
      <c r="F59" s="4">
        <v>21</v>
      </c>
      <c r="G59" s="6">
        <v>0</v>
      </c>
      <c r="H59" s="7" t="s">
        <v>7</v>
      </c>
      <c r="I59" s="7">
        <v>1</v>
      </c>
      <c r="J59" s="6">
        <f t="shared" si="4"/>
        <v>0</v>
      </c>
      <c r="K59" s="6">
        <v>0</v>
      </c>
      <c r="L59" s="6">
        <f t="shared" si="5"/>
        <v>0</v>
      </c>
      <c r="M59" s="5" t="s">
        <v>7</v>
      </c>
      <c r="N59" s="4" t="s">
        <v>7</v>
      </c>
    </row>
    <row r="60" spans="1:14" ht="26" x14ac:dyDescent="0.2">
      <c r="A60" s="13" t="s">
        <v>96</v>
      </c>
      <c r="B60" s="5" t="s">
        <v>227</v>
      </c>
      <c r="C60" s="5" t="s">
        <v>27</v>
      </c>
      <c r="D60" s="8" t="s">
        <v>226</v>
      </c>
      <c r="E60" s="4" t="s">
        <v>29</v>
      </c>
      <c r="F60" s="4">
        <v>7</v>
      </c>
      <c r="G60" s="6">
        <v>0</v>
      </c>
      <c r="H60" s="7" t="s">
        <v>7</v>
      </c>
      <c r="I60" s="7">
        <v>2</v>
      </c>
      <c r="J60" s="6">
        <f t="shared" si="4"/>
        <v>0</v>
      </c>
      <c r="K60" s="6">
        <v>0</v>
      </c>
      <c r="L60" s="6">
        <f t="shared" si="5"/>
        <v>0</v>
      </c>
      <c r="M60" s="5" t="s">
        <v>7</v>
      </c>
      <c r="N60" s="4" t="s">
        <v>7</v>
      </c>
    </row>
    <row r="61" spans="1:14" ht="26" x14ac:dyDescent="0.2">
      <c r="A61" s="13" t="s">
        <v>99</v>
      </c>
      <c r="B61" s="5" t="s">
        <v>461</v>
      </c>
      <c r="C61" s="5" t="s">
        <v>27</v>
      </c>
      <c r="D61" s="8" t="s">
        <v>460</v>
      </c>
      <c r="E61" s="4" t="s">
        <v>29</v>
      </c>
      <c r="F61" s="4">
        <v>21</v>
      </c>
      <c r="G61" s="6">
        <v>0</v>
      </c>
      <c r="H61" s="7" t="s">
        <v>7</v>
      </c>
      <c r="I61" s="7">
        <v>1</v>
      </c>
      <c r="J61" s="6">
        <f t="shared" si="4"/>
        <v>0</v>
      </c>
      <c r="K61" s="6">
        <v>0</v>
      </c>
      <c r="L61" s="6">
        <f t="shared" si="5"/>
        <v>0</v>
      </c>
      <c r="M61" s="5" t="s">
        <v>7</v>
      </c>
      <c r="N61" s="4" t="s">
        <v>7</v>
      </c>
    </row>
    <row r="62" spans="1:14" ht="15" x14ac:dyDescent="0.2">
      <c r="A62" s="13" t="s">
        <v>102</v>
      </c>
      <c r="B62" s="5" t="s">
        <v>459</v>
      </c>
      <c r="C62" s="5" t="s">
        <v>27</v>
      </c>
      <c r="D62" s="8" t="s">
        <v>458</v>
      </c>
      <c r="E62" s="4" t="s">
        <v>29</v>
      </c>
      <c r="F62" s="4">
        <v>21</v>
      </c>
      <c r="G62" s="6">
        <v>0</v>
      </c>
      <c r="H62" s="7" t="s">
        <v>7</v>
      </c>
      <c r="I62" s="7">
        <v>1</v>
      </c>
      <c r="J62" s="6">
        <f t="shared" si="4"/>
        <v>0</v>
      </c>
      <c r="K62" s="6">
        <v>0</v>
      </c>
      <c r="L62" s="6">
        <f t="shared" si="5"/>
        <v>0</v>
      </c>
      <c r="M62" s="5" t="s">
        <v>7</v>
      </c>
      <c r="N62" s="4" t="s">
        <v>7</v>
      </c>
    </row>
    <row r="63" spans="1:14" ht="15" x14ac:dyDescent="0.2">
      <c r="A63" s="13" t="s">
        <v>105</v>
      </c>
      <c r="B63" s="5" t="s">
        <v>457</v>
      </c>
      <c r="C63" s="5" t="s">
        <v>27</v>
      </c>
      <c r="D63" s="8" t="s">
        <v>456</v>
      </c>
      <c r="E63" s="4" t="s">
        <v>29</v>
      </c>
      <c r="F63" s="4">
        <v>21</v>
      </c>
      <c r="G63" s="6">
        <v>0</v>
      </c>
      <c r="H63" s="7" t="s">
        <v>7</v>
      </c>
      <c r="I63" s="7">
        <v>1</v>
      </c>
      <c r="J63" s="6">
        <f t="shared" si="4"/>
        <v>0</v>
      </c>
      <c r="K63" s="6">
        <v>0</v>
      </c>
      <c r="L63" s="6">
        <f t="shared" si="5"/>
        <v>0</v>
      </c>
      <c r="M63" s="5" t="s">
        <v>7</v>
      </c>
      <c r="N63" s="4" t="s">
        <v>7</v>
      </c>
    </row>
    <row r="64" spans="1:14" ht="15" x14ac:dyDescent="0.2">
      <c r="A64" s="13" t="s">
        <v>108</v>
      </c>
      <c r="B64" s="5" t="s">
        <v>455</v>
      </c>
      <c r="C64" s="5" t="s">
        <v>39</v>
      </c>
      <c r="D64" s="8" t="s">
        <v>454</v>
      </c>
      <c r="E64" s="4" t="s">
        <v>29</v>
      </c>
      <c r="F64" s="4">
        <v>6</v>
      </c>
      <c r="G64" s="6">
        <v>0</v>
      </c>
      <c r="H64" s="7" t="s">
        <v>7</v>
      </c>
      <c r="I64" s="7">
        <v>1</v>
      </c>
      <c r="J64" s="6">
        <f t="shared" si="4"/>
        <v>0</v>
      </c>
      <c r="K64" s="6">
        <v>0</v>
      </c>
      <c r="L64" s="6">
        <f t="shared" si="5"/>
        <v>0</v>
      </c>
      <c r="M64" s="5" t="s">
        <v>7</v>
      </c>
      <c r="N64" s="4" t="s">
        <v>7</v>
      </c>
    </row>
    <row r="65" spans="1:14" ht="15" x14ac:dyDescent="0.2">
      <c r="A65" s="13" t="s">
        <v>111</v>
      </c>
      <c r="B65" s="5" t="s">
        <v>453</v>
      </c>
      <c r="C65" s="5" t="s">
        <v>27</v>
      </c>
      <c r="D65" s="8" t="s">
        <v>452</v>
      </c>
      <c r="E65" s="4" t="s">
        <v>29</v>
      </c>
      <c r="F65" s="4">
        <v>21</v>
      </c>
      <c r="G65" s="6">
        <v>0</v>
      </c>
      <c r="H65" s="7" t="s">
        <v>7</v>
      </c>
      <c r="I65" s="7">
        <v>2</v>
      </c>
      <c r="J65" s="6">
        <f t="shared" si="4"/>
        <v>0</v>
      </c>
      <c r="K65" s="6">
        <v>0</v>
      </c>
      <c r="L65" s="6">
        <f t="shared" si="5"/>
        <v>0</v>
      </c>
      <c r="M65" s="5" t="s">
        <v>7</v>
      </c>
      <c r="N65" s="4" t="s">
        <v>7</v>
      </c>
    </row>
    <row r="66" spans="1:14" ht="26" x14ac:dyDescent="0.2">
      <c r="A66" s="13" t="s">
        <v>114</v>
      </c>
      <c r="B66" s="5" t="s">
        <v>451</v>
      </c>
      <c r="C66" s="5" t="s">
        <v>27</v>
      </c>
      <c r="D66" s="8" t="s">
        <v>450</v>
      </c>
      <c r="E66" s="4" t="s">
        <v>29</v>
      </c>
      <c r="F66" s="4">
        <v>21</v>
      </c>
      <c r="G66" s="6">
        <v>0</v>
      </c>
      <c r="H66" s="7" t="s">
        <v>7</v>
      </c>
      <c r="I66" s="7">
        <v>1</v>
      </c>
      <c r="J66" s="6">
        <f t="shared" si="4"/>
        <v>0</v>
      </c>
      <c r="K66" s="6">
        <v>0</v>
      </c>
      <c r="L66" s="6">
        <f t="shared" si="5"/>
        <v>0</v>
      </c>
      <c r="M66" s="5" t="s">
        <v>7</v>
      </c>
      <c r="N66" s="4" t="s">
        <v>7</v>
      </c>
    </row>
    <row r="67" spans="1:14" ht="26" x14ac:dyDescent="0.2">
      <c r="A67" s="13" t="s">
        <v>117</v>
      </c>
      <c r="B67" s="5" t="s">
        <v>449</v>
      </c>
      <c r="C67" s="5" t="s">
        <v>27</v>
      </c>
      <c r="D67" s="8" t="s">
        <v>448</v>
      </c>
      <c r="E67" s="4" t="s">
        <v>29</v>
      </c>
      <c r="F67" s="4">
        <v>21</v>
      </c>
      <c r="G67" s="6">
        <v>0</v>
      </c>
      <c r="H67" s="7" t="s">
        <v>7</v>
      </c>
      <c r="I67" s="7">
        <v>1</v>
      </c>
      <c r="J67" s="6">
        <f t="shared" si="4"/>
        <v>0</v>
      </c>
      <c r="K67" s="6">
        <v>0</v>
      </c>
      <c r="L67" s="6">
        <f t="shared" si="5"/>
        <v>0</v>
      </c>
      <c r="M67" s="5" t="s">
        <v>7</v>
      </c>
      <c r="N67" s="4" t="s">
        <v>7</v>
      </c>
    </row>
    <row r="68" spans="1:14" ht="15" x14ac:dyDescent="0.2">
      <c r="A68" s="12" t="s">
        <v>7</v>
      </c>
      <c r="B68" s="32" t="s">
        <v>60</v>
      </c>
      <c r="C68" s="32" t="s">
        <v>7</v>
      </c>
      <c r="D68" s="32" t="s">
        <v>7</v>
      </c>
      <c r="E68" s="32" t="s">
        <v>7</v>
      </c>
      <c r="F68" s="32" t="s">
        <v>7</v>
      </c>
      <c r="G68" s="32" t="s">
        <v>7</v>
      </c>
      <c r="H68" s="32" t="s">
        <v>7</v>
      </c>
      <c r="I68" s="32" t="s">
        <v>7</v>
      </c>
      <c r="J68" s="32" t="s">
        <v>7</v>
      </c>
      <c r="K68" s="32" t="s">
        <v>7</v>
      </c>
      <c r="L68" s="32" t="s">
        <v>7</v>
      </c>
      <c r="M68" s="32" t="s">
        <v>7</v>
      </c>
      <c r="N68" s="11" t="e">
        <f>(L55+#REF!+L56+L57+L58+L59+L60+L61+L62+L63+L64+L65+L66+L67)</f>
        <v>#REF!</v>
      </c>
    </row>
    <row r="69" spans="1:14" ht="16" x14ac:dyDescent="0.2">
      <c r="A69" s="15" t="s">
        <v>709</v>
      </c>
      <c r="B69" s="29" t="s">
        <v>809</v>
      </c>
      <c r="C69" s="30" t="s">
        <v>7</v>
      </c>
      <c r="D69" s="30" t="s">
        <v>7</v>
      </c>
      <c r="E69" s="30" t="s">
        <v>7</v>
      </c>
      <c r="F69" s="30" t="s">
        <v>7</v>
      </c>
      <c r="G69" s="30" t="s">
        <v>7</v>
      </c>
      <c r="H69" s="30" t="s">
        <v>7</v>
      </c>
      <c r="I69" s="30" t="s">
        <v>7</v>
      </c>
      <c r="J69" s="30" t="s">
        <v>7</v>
      </c>
      <c r="K69" s="30" t="s">
        <v>7</v>
      </c>
      <c r="L69" s="30" t="s">
        <v>7</v>
      </c>
      <c r="M69" s="30" t="s">
        <v>7</v>
      </c>
      <c r="N69" s="14" t="s">
        <v>7</v>
      </c>
    </row>
    <row r="70" spans="1:14" ht="26" x14ac:dyDescent="0.2">
      <c r="A70" s="10" t="s">
        <v>137</v>
      </c>
      <c r="B70" s="9" t="s">
        <v>447</v>
      </c>
      <c r="C70" s="8" t="s">
        <v>27</v>
      </c>
      <c r="D70" s="8" t="s">
        <v>446</v>
      </c>
      <c r="E70" s="4" t="s">
        <v>29</v>
      </c>
      <c r="F70" s="4">
        <v>91</v>
      </c>
      <c r="G70" s="6">
        <v>9280.01</v>
      </c>
      <c r="H70" s="7" t="s">
        <v>7</v>
      </c>
      <c r="I70" s="7">
        <v>1</v>
      </c>
      <c r="J70" s="6">
        <f t="shared" ref="J70:J78" si="6">ROUND(G70-((G70*K70)/100),2)</f>
        <v>9280.01</v>
      </c>
      <c r="K70" s="6">
        <v>0</v>
      </c>
      <c r="L70" s="6">
        <f t="shared" ref="L70:L78" si="7">ROUND((I70 * J70),2)</f>
        <v>9280.01</v>
      </c>
      <c r="M70" s="5" t="s">
        <v>443</v>
      </c>
      <c r="N70" s="4" t="s">
        <v>7</v>
      </c>
    </row>
    <row r="71" spans="1:14" ht="26" x14ac:dyDescent="0.2">
      <c r="A71" s="13" t="s">
        <v>140</v>
      </c>
      <c r="B71" s="5" t="s">
        <v>445</v>
      </c>
      <c r="C71" s="5" t="s">
        <v>39</v>
      </c>
      <c r="D71" s="8" t="s">
        <v>444</v>
      </c>
      <c r="E71" s="4" t="s">
        <v>29</v>
      </c>
      <c r="F71" s="4">
        <v>21</v>
      </c>
      <c r="G71" s="6">
        <v>0</v>
      </c>
      <c r="H71" s="7" t="s">
        <v>7</v>
      </c>
      <c r="I71" s="7">
        <v>1</v>
      </c>
      <c r="J71" s="6">
        <f t="shared" si="6"/>
        <v>0</v>
      </c>
      <c r="K71" s="6">
        <v>0</v>
      </c>
      <c r="L71" s="6">
        <f t="shared" si="7"/>
        <v>0</v>
      </c>
      <c r="M71" s="5" t="s">
        <v>443</v>
      </c>
      <c r="N71" s="4" t="s">
        <v>7</v>
      </c>
    </row>
    <row r="72" spans="1:14" ht="26" x14ac:dyDescent="0.2">
      <c r="A72" s="13" t="s">
        <v>1061</v>
      </c>
      <c r="B72" s="5" t="s">
        <v>1060</v>
      </c>
      <c r="C72" s="5" t="s">
        <v>27</v>
      </c>
      <c r="D72" s="8" t="s">
        <v>1059</v>
      </c>
      <c r="E72" s="4">
        <v>36</v>
      </c>
      <c r="F72" s="4" t="s">
        <v>193</v>
      </c>
      <c r="G72" s="6">
        <v>12705.72</v>
      </c>
      <c r="H72" s="7" t="s">
        <v>7</v>
      </c>
      <c r="I72" s="7">
        <v>1</v>
      </c>
      <c r="J72" s="6">
        <f t="shared" si="6"/>
        <v>12705.72</v>
      </c>
      <c r="K72" s="6">
        <v>0</v>
      </c>
      <c r="L72" s="6">
        <f t="shared" si="7"/>
        <v>12705.72</v>
      </c>
      <c r="M72" s="5" t="s">
        <v>7</v>
      </c>
      <c r="N72" s="4" t="s">
        <v>7</v>
      </c>
    </row>
    <row r="73" spans="1:14" ht="26" x14ac:dyDescent="0.2">
      <c r="A73" s="13" t="s">
        <v>143</v>
      </c>
      <c r="B73" s="5" t="s">
        <v>227</v>
      </c>
      <c r="C73" s="5" t="s">
        <v>27</v>
      </c>
      <c r="D73" s="8" t="s">
        <v>226</v>
      </c>
      <c r="E73" s="4" t="s">
        <v>29</v>
      </c>
      <c r="F73" s="4">
        <v>7</v>
      </c>
      <c r="G73" s="6">
        <v>0</v>
      </c>
      <c r="H73" s="7" t="s">
        <v>7</v>
      </c>
      <c r="I73" s="7">
        <v>1</v>
      </c>
      <c r="J73" s="6">
        <f t="shared" si="6"/>
        <v>0</v>
      </c>
      <c r="K73" s="6">
        <v>0</v>
      </c>
      <c r="L73" s="6">
        <f t="shared" si="7"/>
        <v>0</v>
      </c>
      <c r="M73" s="5" t="s">
        <v>7</v>
      </c>
      <c r="N73" s="4" t="s">
        <v>7</v>
      </c>
    </row>
    <row r="74" spans="1:14" ht="26" x14ac:dyDescent="0.2">
      <c r="A74" s="13" t="s">
        <v>146</v>
      </c>
      <c r="B74" s="5" t="s">
        <v>442</v>
      </c>
      <c r="C74" s="5" t="s">
        <v>27</v>
      </c>
      <c r="D74" s="8" t="s">
        <v>441</v>
      </c>
      <c r="E74" s="4" t="s">
        <v>29</v>
      </c>
      <c r="F74" s="4">
        <v>21</v>
      </c>
      <c r="G74" s="6">
        <v>0</v>
      </c>
      <c r="H74" s="7" t="s">
        <v>7</v>
      </c>
      <c r="I74" s="7">
        <v>1</v>
      </c>
      <c r="J74" s="6">
        <f t="shared" si="6"/>
        <v>0</v>
      </c>
      <c r="K74" s="6">
        <v>0</v>
      </c>
      <c r="L74" s="6">
        <f t="shared" si="7"/>
        <v>0</v>
      </c>
      <c r="M74" s="5" t="s">
        <v>7</v>
      </c>
      <c r="N74" s="4" t="s">
        <v>7</v>
      </c>
    </row>
    <row r="75" spans="1:14" ht="26" x14ac:dyDescent="0.2">
      <c r="A75" s="13" t="s">
        <v>149</v>
      </c>
      <c r="B75" s="5" t="s">
        <v>440</v>
      </c>
      <c r="C75" s="5" t="s">
        <v>27</v>
      </c>
      <c r="D75" s="8" t="s">
        <v>439</v>
      </c>
      <c r="E75" s="4" t="s">
        <v>29</v>
      </c>
      <c r="F75" s="4">
        <v>21</v>
      </c>
      <c r="G75" s="6">
        <v>0</v>
      </c>
      <c r="H75" s="7" t="s">
        <v>7</v>
      </c>
      <c r="I75" s="7">
        <v>1</v>
      </c>
      <c r="J75" s="6">
        <f t="shared" si="6"/>
        <v>0</v>
      </c>
      <c r="K75" s="6">
        <v>0</v>
      </c>
      <c r="L75" s="6">
        <f t="shared" si="7"/>
        <v>0</v>
      </c>
      <c r="M75" s="5" t="s">
        <v>7</v>
      </c>
      <c r="N75" s="4" t="s">
        <v>7</v>
      </c>
    </row>
    <row r="76" spans="1:14" ht="26" x14ac:dyDescent="0.2">
      <c r="A76" s="13" t="s">
        <v>152</v>
      </c>
      <c r="B76" s="5" t="s">
        <v>438</v>
      </c>
      <c r="C76" s="5" t="s">
        <v>27</v>
      </c>
      <c r="D76" s="8" t="s">
        <v>437</v>
      </c>
      <c r="E76" s="4" t="s">
        <v>29</v>
      </c>
      <c r="F76" s="4">
        <v>21</v>
      </c>
      <c r="G76" s="6">
        <v>0</v>
      </c>
      <c r="H76" s="7" t="s">
        <v>7</v>
      </c>
      <c r="I76" s="7">
        <v>1</v>
      </c>
      <c r="J76" s="6">
        <f t="shared" si="6"/>
        <v>0</v>
      </c>
      <c r="K76" s="6">
        <v>0</v>
      </c>
      <c r="L76" s="6">
        <f t="shared" si="7"/>
        <v>0</v>
      </c>
      <c r="M76" s="5" t="s">
        <v>7</v>
      </c>
      <c r="N76" s="4" t="s">
        <v>7</v>
      </c>
    </row>
    <row r="77" spans="1:14" ht="26" x14ac:dyDescent="0.2">
      <c r="A77" s="13" t="s">
        <v>155</v>
      </c>
      <c r="B77" s="5" t="s">
        <v>436</v>
      </c>
      <c r="C77" s="5" t="s">
        <v>39</v>
      </c>
      <c r="D77" s="8" t="s">
        <v>435</v>
      </c>
      <c r="E77" s="4" t="s">
        <v>29</v>
      </c>
      <c r="F77" s="4">
        <v>21</v>
      </c>
      <c r="G77" s="6">
        <v>0</v>
      </c>
      <c r="H77" s="7" t="s">
        <v>7</v>
      </c>
      <c r="I77" s="7">
        <v>1</v>
      </c>
      <c r="J77" s="6">
        <f t="shared" si="6"/>
        <v>0</v>
      </c>
      <c r="K77" s="6">
        <v>0</v>
      </c>
      <c r="L77" s="6">
        <f t="shared" si="7"/>
        <v>0</v>
      </c>
      <c r="M77" s="5" t="s">
        <v>7</v>
      </c>
      <c r="N77" s="4" t="s">
        <v>7</v>
      </c>
    </row>
    <row r="78" spans="1:14" ht="26" x14ac:dyDescent="0.2">
      <c r="A78" s="13" t="s">
        <v>158</v>
      </c>
      <c r="B78" s="5" t="s">
        <v>434</v>
      </c>
      <c r="C78" s="5" t="s">
        <v>27</v>
      </c>
      <c r="D78" s="8" t="s">
        <v>433</v>
      </c>
      <c r="E78" s="4" t="s">
        <v>29</v>
      </c>
      <c r="F78" s="4">
        <v>14</v>
      </c>
      <c r="G78" s="6">
        <v>0</v>
      </c>
      <c r="H78" s="7" t="s">
        <v>7</v>
      </c>
      <c r="I78" s="7">
        <v>1</v>
      </c>
      <c r="J78" s="6">
        <f t="shared" si="6"/>
        <v>0</v>
      </c>
      <c r="K78" s="6">
        <v>0</v>
      </c>
      <c r="L78" s="6">
        <f t="shared" si="7"/>
        <v>0</v>
      </c>
      <c r="M78" s="5" t="s">
        <v>7</v>
      </c>
      <c r="N78" s="4" t="s">
        <v>7</v>
      </c>
    </row>
    <row r="79" spans="1:14" ht="15" x14ac:dyDescent="0.2">
      <c r="A79" s="12" t="s">
        <v>7</v>
      </c>
      <c r="B79" s="32" t="s">
        <v>60</v>
      </c>
      <c r="C79" s="32" t="s">
        <v>7</v>
      </c>
      <c r="D79" s="32" t="s">
        <v>7</v>
      </c>
      <c r="E79" s="32" t="s">
        <v>7</v>
      </c>
      <c r="F79" s="32" t="s">
        <v>7</v>
      </c>
      <c r="G79" s="32" t="s">
        <v>7</v>
      </c>
      <c r="H79" s="32" t="s">
        <v>7</v>
      </c>
      <c r="I79" s="32" t="s">
        <v>7</v>
      </c>
      <c r="J79" s="32" t="s">
        <v>7</v>
      </c>
      <c r="K79" s="32" t="s">
        <v>7</v>
      </c>
      <c r="L79" s="32" t="s">
        <v>7</v>
      </c>
      <c r="M79" s="32" t="s">
        <v>7</v>
      </c>
      <c r="N79" s="11" t="e">
        <f>(L70+#REF!+L71+L72+L73+L74+L75+L76+L77+L78)</f>
        <v>#REF!</v>
      </c>
    </row>
    <row r="80" spans="1:14" ht="16" x14ac:dyDescent="0.2">
      <c r="A80" s="15" t="s">
        <v>709</v>
      </c>
      <c r="B80" s="29" t="s">
        <v>432</v>
      </c>
      <c r="C80" s="30" t="s">
        <v>7</v>
      </c>
      <c r="D80" s="30" t="s">
        <v>7</v>
      </c>
      <c r="E80" s="30" t="s">
        <v>7</v>
      </c>
      <c r="F80" s="30" t="s">
        <v>7</v>
      </c>
      <c r="G80" s="30" t="s">
        <v>7</v>
      </c>
      <c r="H80" s="30" t="s">
        <v>7</v>
      </c>
      <c r="I80" s="30" t="s">
        <v>7</v>
      </c>
      <c r="J80" s="30" t="s">
        <v>7</v>
      </c>
      <c r="K80" s="30" t="s">
        <v>7</v>
      </c>
      <c r="L80" s="30" t="s">
        <v>7</v>
      </c>
      <c r="M80" s="30" t="s">
        <v>7</v>
      </c>
      <c r="N80" s="14" t="s">
        <v>7</v>
      </c>
    </row>
    <row r="81" spans="1:14" ht="15" x14ac:dyDescent="0.2">
      <c r="A81" s="10" t="s">
        <v>192</v>
      </c>
      <c r="B81" s="9" t="s">
        <v>431</v>
      </c>
      <c r="C81" s="8" t="s">
        <v>27</v>
      </c>
      <c r="D81" s="8" t="s">
        <v>430</v>
      </c>
      <c r="E81" s="4" t="s">
        <v>29</v>
      </c>
      <c r="F81" s="4">
        <v>42</v>
      </c>
      <c r="G81" s="6">
        <v>19759.73</v>
      </c>
      <c r="H81" s="7" t="s">
        <v>7</v>
      </c>
      <c r="I81" s="7">
        <v>1</v>
      </c>
      <c r="J81" s="6">
        <f t="shared" ref="J81:J94" si="8">ROUND(G81-((G81*K81)/100),2)</f>
        <v>19759.73</v>
      </c>
      <c r="K81" s="6">
        <v>0</v>
      </c>
      <c r="L81" s="6">
        <f t="shared" ref="L81:L94" si="9">ROUND((I81 * J81),2)</f>
        <v>19759.73</v>
      </c>
      <c r="M81" s="5" t="s">
        <v>7</v>
      </c>
      <c r="N81" s="4" t="s">
        <v>7</v>
      </c>
    </row>
    <row r="82" spans="1:14" ht="15" x14ac:dyDescent="0.2">
      <c r="A82" s="13" t="s">
        <v>286</v>
      </c>
      <c r="B82" s="5" t="s">
        <v>429</v>
      </c>
      <c r="C82" s="5" t="s">
        <v>27</v>
      </c>
      <c r="D82" s="8" t="s">
        <v>428</v>
      </c>
      <c r="E82" s="4" t="s">
        <v>29</v>
      </c>
      <c r="F82" s="4">
        <v>7</v>
      </c>
      <c r="G82" s="6">
        <v>0</v>
      </c>
      <c r="H82" s="7" t="s">
        <v>7</v>
      </c>
      <c r="I82" s="7">
        <v>2</v>
      </c>
      <c r="J82" s="6">
        <f t="shared" si="8"/>
        <v>0</v>
      </c>
      <c r="K82" s="6">
        <v>0</v>
      </c>
      <c r="L82" s="6">
        <f t="shared" si="9"/>
        <v>0</v>
      </c>
      <c r="M82" s="5" t="s">
        <v>7</v>
      </c>
      <c r="N82" s="4" t="s">
        <v>7</v>
      </c>
    </row>
    <row r="83" spans="1:14" ht="15" x14ac:dyDescent="0.2">
      <c r="A83" s="13" t="s">
        <v>283</v>
      </c>
      <c r="B83" s="5" t="s">
        <v>427</v>
      </c>
      <c r="C83" s="5" t="s">
        <v>27</v>
      </c>
      <c r="D83" s="8" t="s">
        <v>426</v>
      </c>
      <c r="E83" s="4" t="s">
        <v>29</v>
      </c>
      <c r="F83" s="4">
        <v>21</v>
      </c>
      <c r="G83" s="6">
        <v>0</v>
      </c>
      <c r="H83" s="7" t="s">
        <v>7</v>
      </c>
      <c r="I83" s="7">
        <v>1</v>
      </c>
      <c r="J83" s="6">
        <f t="shared" si="8"/>
        <v>0</v>
      </c>
      <c r="K83" s="6">
        <v>0</v>
      </c>
      <c r="L83" s="6">
        <f t="shared" si="9"/>
        <v>0</v>
      </c>
      <c r="M83" s="5" t="s">
        <v>7</v>
      </c>
      <c r="N83" s="4" t="s">
        <v>7</v>
      </c>
    </row>
    <row r="84" spans="1:14" ht="26" x14ac:dyDescent="0.2">
      <c r="A84" s="13" t="s">
        <v>280</v>
      </c>
      <c r="B84" s="5" t="s">
        <v>425</v>
      </c>
      <c r="C84" s="5" t="s">
        <v>27</v>
      </c>
      <c r="D84" s="8" t="s">
        <v>424</v>
      </c>
      <c r="E84" s="4" t="s">
        <v>29</v>
      </c>
      <c r="F84" s="4">
        <v>21</v>
      </c>
      <c r="G84" s="6">
        <v>0</v>
      </c>
      <c r="H84" s="7" t="s">
        <v>7</v>
      </c>
      <c r="I84" s="7">
        <v>2</v>
      </c>
      <c r="J84" s="6">
        <f t="shared" si="8"/>
        <v>0</v>
      </c>
      <c r="K84" s="6">
        <v>0</v>
      </c>
      <c r="L84" s="6">
        <f t="shared" si="9"/>
        <v>0</v>
      </c>
      <c r="M84" s="5" t="s">
        <v>7</v>
      </c>
      <c r="N84" s="4" t="s">
        <v>7</v>
      </c>
    </row>
    <row r="85" spans="1:14" ht="26" x14ac:dyDescent="0.2">
      <c r="A85" s="13" t="s">
        <v>279</v>
      </c>
      <c r="B85" s="5" t="s">
        <v>423</v>
      </c>
      <c r="C85" s="5" t="s">
        <v>27</v>
      </c>
      <c r="D85" s="8" t="s">
        <v>422</v>
      </c>
      <c r="E85" s="4" t="s">
        <v>29</v>
      </c>
      <c r="F85" s="4">
        <v>21</v>
      </c>
      <c r="G85" s="6">
        <v>0</v>
      </c>
      <c r="H85" s="7" t="s">
        <v>7</v>
      </c>
      <c r="I85" s="7">
        <v>4</v>
      </c>
      <c r="J85" s="6">
        <f t="shared" si="8"/>
        <v>0</v>
      </c>
      <c r="K85" s="6">
        <v>0</v>
      </c>
      <c r="L85" s="6">
        <f t="shared" si="9"/>
        <v>0</v>
      </c>
      <c r="M85" s="5" t="s">
        <v>7</v>
      </c>
      <c r="N85" s="4" t="s">
        <v>7</v>
      </c>
    </row>
    <row r="86" spans="1:14" ht="26" x14ac:dyDescent="0.2">
      <c r="A86" s="13" t="s">
        <v>276</v>
      </c>
      <c r="B86" s="5" t="s">
        <v>421</v>
      </c>
      <c r="C86" s="5" t="s">
        <v>27</v>
      </c>
      <c r="D86" s="8" t="s">
        <v>420</v>
      </c>
      <c r="E86" s="4" t="s">
        <v>29</v>
      </c>
      <c r="F86" s="4">
        <v>21</v>
      </c>
      <c r="G86" s="6">
        <v>0</v>
      </c>
      <c r="H86" s="7" t="s">
        <v>7</v>
      </c>
      <c r="I86" s="7">
        <v>1</v>
      </c>
      <c r="J86" s="6">
        <f t="shared" si="8"/>
        <v>0</v>
      </c>
      <c r="K86" s="6">
        <v>0</v>
      </c>
      <c r="L86" s="6">
        <f t="shared" si="9"/>
        <v>0</v>
      </c>
      <c r="M86" s="5" t="s">
        <v>7</v>
      </c>
      <c r="N86" s="4" t="s">
        <v>7</v>
      </c>
    </row>
    <row r="87" spans="1:14" ht="26" x14ac:dyDescent="0.2">
      <c r="A87" s="13" t="s">
        <v>273</v>
      </c>
      <c r="B87" s="5" t="s">
        <v>419</v>
      </c>
      <c r="C87" s="5" t="s">
        <v>27</v>
      </c>
      <c r="D87" s="8" t="s">
        <v>418</v>
      </c>
      <c r="E87" s="4" t="s">
        <v>29</v>
      </c>
      <c r="F87" s="4">
        <v>21</v>
      </c>
      <c r="G87" s="6">
        <v>0</v>
      </c>
      <c r="H87" s="7" t="s">
        <v>7</v>
      </c>
      <c r="I87" s="7">
        <v>1</v>
      </c>
      <c r="J87" s="6">
        <f t="shared" si="8"/>
        <v>0</v>
      </c>
      <c r="K87" s="6">
        <v>0</v>
      </c>
      <c r="L87" s="6">
        <f t="shared" si="9"/>
        <v>0</v>
      </c>
      <c r="M87" s="5" t="s">
        <v>7</v>
      </c>
      <c r="N87" s="4" t="s">
        <v>7</v>
      </c>
    </row>
    <row r="88" spans="1:14" ht="26" x14ac:dyDescent="0.2">
      <c r="A88" s="13" t="s">
        <v>270</v>
      </c>
      <c r="B88" s="5" t="s">
        <v>417</v>
      </c>
      <c r="C88" s="5" t="s">
        <v>27</v>
      </c>
      <c r="D88" s="8" t="s">
        <v>416</v>
      </c>
      <c r="E88" s="4" t="s">
        <v>29</v>
      </c>
      <c r="F88" s="4">
        <v>21</v>
      </c>
      <c r="G88" s="6">
        <v>0</v>
      </c>
      <c r="H88" s="7" t="s">
        <v>7</v>
      </c>
      <c r="I88" s="7">
        <v>1</v>
      </c>
      <c r="J88" s="6">
        <f t="shared" si="8"/>
        <v>0</v>
      </c>
      <c r="K88" s="6">
        <v>0</v>
      </c>
      <c r="L88" s="6">
        <f t="shared" si="9"/>
        <v>0</v>
      </c>
      <c r="M88" s="5" t="s">
        <v>7</v>
      </c>
      <c r="N88" s="4" t="s">
        <v>7</v>
      </c>
    </row>
    <row r="89" spans="1:14" ht="26" x14ac:dyDescent="0.2">
      <c r="A89" s="13" t="s">
        <v>267</v>
      </c>
      <c r="B89" s="5" t="s">
        <v>415</v>
      </c>
      <c r="C89" s="5" t="s">
        <v>27</v>
      </c>
      <c r="D89" s="8" t="s">
        <v>414</v>
      </c>
      <c r="E89" s="4" t="s">
        <v>29</v>
      </c>
      <c r="F89" s="4">
        <v>21</v>
      </c>
      <c r="G89" s="6">
        <v>0</v>
      </c>
      <c r="H89" s="7" t="s">
        <v>7</v>
      </c>
      <c r="I89" s="7">
        <v>1</v>
      </c>
      <c r="J89" s="6">
        <f t="shared" si="8"/>
        <v>0</v>
      </c>
      <c r="K89" s="6">
        <v>0</v>
      </c>
      <c r="L89" s="6">
        <f t="shared" si="9"/>
        <v>0</v>
      </c>
      <c r="M89" s="5" t="s">
        <v>7</v>
      </c>
      <c r="N89" s="4" t="s">
        <v>7</v>
      </c>
    </row>
    <row r="90" spans="1:14" ht="15" x14ac:dyDescent="0.2">
      <c r="A90" s="13" t="s">
        <v>264</v>
      </c>
      <c r="B90" s="5" t="s">
        <v>413</v>
      </c>
      <c r="C90" s="5" t="s">
        <v>27</v>
      </c>
      <c r="D90" s="8" t="s">
        <v>412</v>
      </c>
      <c r="E90" s="4" t="s">
        <v>29</v>
      </c>
      <c r="F90" s="4">
        <v>21</v>
      </c>
      <c r="G90" s="6">
        <v>0</v>
      </c>
      <c r="H90" s="7" t="s">
        <v>7</v>
      </c>
      <c r="I90" s="7">
        <v>1</v>
      </c>
      <c r="J90" s="6">
        <f t="shared" si="8"/>
        <v>0</v>
      </c>
      <c r="K90" s="6">
        <v>0</v>
      </c>
      <c r="L90" s="6">
        <f t="shared" si="9"/>
        <v>0</v>
      </c>
      <c r="M90" s="5" t="s">
        <v>7</v>
      </c>
      <c r="N90" s="4" t="s">
        <v>7</v>
      </c>
    </row>
    <row r="91" spans="1:14" ht="26" x14ac:dyDescent="0.2">
      <c r="A91" s="13" t="s">
        <v>261</v>
      </c>
      <c r="B91" s="5" t="s">
        <v>411</v>
      </c>
      <c r="C91" s="5" t="s">
        <v>27</v>
      </c>
      <c r="D91" s="8" t="s">
        <v>410</v>
      </c>
      <c r="E91" s="4" t="s">
        <v>29</v>
      </c>
      <c r="F91" s="4">
        <v>21</v>
      </c>
      <c r="G91" s="6">
        <v>0</v>
      </c>
      <c r="H91" s="7" t="s">
        <v>7</v>
      </c>
      <c r="I91" s="7">
        <v>1</v>
      </c>
      <c r="J91" s="6">
        <f t="shared" si="8"/>
        <v>0</v>
      </c>
      <c r="K91" s="6">
        <v>0</v>
      </c>
      <c r="L91" s="6">
        <f t="shared" si="9"/>
        <v>0</v>
      </c>
      <c r="M91" s="5" t="s">
        <v>7</v>
      </c>
      <c r="N91" s="4" t="s">
        <v>7</v>
      </c>
    </row>
    <row r="92" spans="1:14" ht="15" x14ac:dyDescent="0.2">
      <c r="A92" s="13" t="s">
        <v>258</v>
      </c>
      <c r="B92" s="5" t="s">
        <v>409</v>
      </c>
      <c r="C92" s="5" t="s">
        <v>27</v>
      </c>
      <c r="D92" s="8" t="s">
        <v>408</v>
      </c>
      <c r="E92" s="4" t="s">
        <v>29</v>
      </c>
      <c r="F92" s="4">
        <v>21</v>
      </c>
      <c r="G92" s="6">
        <v>0</v>
      </c>
      <c r="H92" s="7" t="s">
        <v>7</v>
      </c>
      <c r="I92" s="7">
        <v>1</v>
      </c>
      <c r="J92" s="6">
        <f t="shared" si="8"/>
        <v>0</v>
      </c>
      <c r="K92" s="6">
        <v>0</v>
      </c>
      <c r="L92" s="6">
        <f t="shared" si="9"/>
        <v>0</v>
      </c>
      <c r="M92" s="5" t="s">
        <v>7</v>
      </c>
      <c r="N92" s="4" t="s">
        <v>7</v>
      </c>
    </row>
    <row r="93" spans="1:14" ht="26" x14ac:dyDescent="0.2">
      <c r="A93" s="13" t="s">
        <v>255</v>
      </c>
      <c r="B93" s="5" t="s">
        <v>407</v>
      </c>
      <c r="C93" s="5" t="s">
        <v>27</v>
      </c>
      <c r="D93" s="8" t="s">
        <v>406</v>
      </c>
      <c r="E93" s="4" t="s">
        <v>29</v>
      </c>
      <c r="F93" s="4">
        <v>21</v>
      </c>
      <c r="G93" s="6">
        <v>0</v>
      </c>
      <c r="H93" s="7" t="s">
        <v>7</v>
      </c>
      <c r="I93" s="7">
        <v>1</v>
      </c>
      <c r="J93" s="6">
        <f t="shared" si="8"/>
        <v>0</v>
      </c>
      <c r="K93" s="6">
        <v>0</v>
      </c>
      <c r="L93" s="6">
        <f t="shared" si="9"/>
        <v>0</v>
      </c>
      <c r="M93" s="5" t="s">
        <v>7</v>
      </c>
      <c r="N93" s="4" t="s">
        <v>7</v>
      </c>
    </row>
    <row r="94" spans="1:14" ht="26" x14ac:dyDescent="0.2">
      <c r="A94" s="13" t="s">
        <v>252</v>
      </c>
      <c r="B94" s="5" t="s">
        <v>1058</v>
      </c>
      <c r="C94" s="5" t="s">
        <v>27</v>
      </c>
      <c r="D94" s="8" t="s">
        <v>1057</v>
      </c>
      <c r="E94" s="4" t="s">
        <v>29</v>
      </c>
      <c r="F94" s="4">
        <v>21</v>
      </c>
      <c r="G94" s="6">
        <v>0</v>
      </c>
      <c r="H94" s="7" t="s">
        <v>7</v>
      </c>
      <c r="I94" s="7">
        <v>2</v>
      </c>
      <c r="J94" s="6">
        <f t="shared" si="8"/>
        <v>0</v>
      </c>
      <c r="K94" s="6">
        <v>0</v>
      </c>
      <c r="L94" s="6">
        <f t="shared" si="9"/>
        <v>0</v>
      </c>
      <c r="M94" s="5" t="s">
        <v>7</v>
      </c>
      <c r="N94" s="4" t="s">
        <v>7</v>
      </c>
    </row>
    <row r="95" spans="1:14" ht="15" x14ac:dyDescent="0.2">
      <c r="A95" s="12" t="s">
        <v>7</v>
      </c>
      <c r="B95" s="32" t="s">
        <v>60</v>
      </c>
      <c r="C95" s="32" t="s">
        <v>7</v>
      </c>
      <c r="D95" s="32" t="s">
        <v>7</v>
      </c>
      <c r="E95" s="32" t="s">
        <v>7</v>
      </c>
      <c r="F95" s="32" t="s">
        <v>7</v>
      </c>
      <c r="G95" s="32" t="s">
        <v>7</v>
      </c>
      <c r="H95" s="32" t="s">
        <v>7</v>
      </c>
      <c r="I95" s="32" t="s">
        <v>7</v>
      </c>
      <c r="J95" s="32" t="s">
        <v>7</v>
      </c>
      <c r="K95" s="32" t="s">
        <v>7</v>
      </c>
      <c r="L95" s="32" t="s">
        <v>7</v>
      </c>
      <c r="M95" s="32" t="s">
        <v>7</v>
      </c>
      <c r="N95" s="11" t="e">
        <f>(L81+#REF!+L82+L83+L84+L85+L86+L87+L88+L89+L90+L91+L92+L93+L94)</f>
        <v>#REF!</v>
      </c>
    </row>
    <row r="96" spans="1:14" ht="16" thickBot="1" x14ac:dyDescent="0.25">
      <c r="A96" s="2" t="s">
        <v>7</v>
      </c>
      <c r="B96" s="2" t="s">
        <v>7</v>
      </c>
      <c r="C96" s="2" t="s">
        <v>7</v>
      </c>
      <c r="D96" s="2" t="s">
        <v>7</v>
      </c>
      <c r="E96" s="2" t="s">
        <v>7</v>
      </c>
      <c r="F96" s="2" t="s">
        <v>7</v>
      </c>
      <c r="G96" s="2" t="s">
        <v>7</v>
      </c>
      <c r="H96" s="2" t="s">
        <v>7</v>
      </c>
      <c r="I96" s="2" t="s">
        <v>7</v>
      </c>
      <c r="J96" s="2" t="s">
        <v>7</v>
      </c>
      <c r="K96" s="2" t="s">
        <v>7</v>
      </c>
      <c r="L96" s="2" t="s">
        <v>7</v>
      </c>
      <c r="M96" s="2" t="s">
        <v>7</v>
      </c>
      <c r="N96" s="2" t="s">
        <v>7</v>
      </c>
    </row>
    <row r="98" spans="1:14" ht="15" x14ac:dyDescent="0.2">
      <c r="A98" s="26" t="s">
        <v>209</v>
      </c>
      <c r="B98" s="26" t="s">
        <v>7</v>
      </c>
      <c r="C98" s="24"/>
      <c r="D98" s="24"/>
      <c r="L98" s="3" t="s">
        <v>204</v>
      </c>
      <c r="N98" s="21">
        <f>(L24+L25+L27+L28+L29+L30+L31+L32+L33+L34+L35+L36+L37+L38+L41+L42+L44+L45+L46+L47+L48+L49+L50+L51+L52+L55+L56+L58+L59+L60+L61+L62+L63+L64+L65+L66+L67+L70+L71+L73+L74+L75+L76+L77+L78+L81+L82+L83+L84+L85+L86+L87+L88+L89+L90+L91+L92+L93+L94)</f>
        <v>536929.77</v>
      </c>
    </row>
    <row r="99" spans="1:14" ht="15" x14ac:dyDescent="0.2">
      <c r="A99" s="26" t="s">
        <v>198</v>
      </c>
      <c r="B99" s="26" t="s">
        <v>7</v>
      </c>
      <c r="C99" s="24"/>
      <c r="D99" s="24"/>
      <c r="L99" s="3" t="s">
        <v>205</v>
      </c>
      <c r="N99" s="21" t="e">
        <f>(#REF!+#REF!+#REF!+#REF!+#REF!)</f>
        <v>#REF!</v>
      </c>
    </row>
    <row r="100" spans="1:14" ht="15" x14ac:dyDescent="0.2">
      <c r="L100" s="3" t="s">
        <v>206</v>
      </c>
      <c r="N100" s="21">
        <f>(L26+L43+L57+L72)</f>
        <v>637973.02</v>
      </c>
    </row>
    <row r="101" spans="1:14" ht="15" x14ac:dyDescent="0.2">
      <c r="L101" s="3" t="s">
        <v>207</v>
      </c>
      <c r="N101" s="20" t="e">
        <f>(N99+N98+N100)</f>
        <v>#REF!</v>
      </c>
    </row>
    <row r="102" spans="1:14" ht="15" x14ac:dyDescent="0.2">
      <c r="A102" s="24" t="s">
        <v>199</v>
      </c>
      <c r="B102" s="24"/>
      <c r="C102" s="24"/>
      <c r="D102" s="24"/>
    </row>
    <row r="103" spans="1:14" ht="15" x14ac:dyDescent="0.2">
      <c r="A103" s="34" t="s">
        <v>7</v>
      </c>
      <c r="B103" s="24"/>
      <c r="C103" s="24"/>
      <c r="D103" s="24"/>
      <c r="E103" s="24"/>
      <c r="F103" s="24"/>
      <c r="G103" s="24"/>
      <c r="H103" s="24"/>
      <c r="I103" s="24"/>
      <c r="J103" s="24"/>
    </row>
    <row r="104" spans="1:14" ht="16" thickBot="1" x14ac:dyDescent="0.25">
      <c r="A104" s="35" t="s">
        <v>7</v>
      </c>
      <c r="B104" s="35" t="s">
        <v>7</v>
      </c>
      <c r="C104" s="35" t="s">
        <v>7</v>
      </c>
      <c r="D104" s="35" t="s">
        <v>7</v>
      </c>
      <c r="E104" s="35" t="s">
        <v>7</v>
      </c>
      <c r="F104" s="35" t="s">
        <v>7</v>
      </c>
      <c r="G104" s="35" t="s">
        <v>7</v>
      </c>
      <c r="H104" s="35" t="s">
        <v>7</v>
      </c>
      <c r="I104" s="35" t="s">
        <v>7</v>
      </c>
      <c r="J104" s="35" t="s">
        <v>7</v>
      </c>
      <c r="K104" s="2" t="s">
        <v>7</v>
      </c>
      <c r="L104" s="2" t="s">
        <v>7</v>
      </c>
      <c r="M104" s="2" t="s">
        <v>7</v>
      </c>
      <c r="N104" s="2" t="s">
        <v>7</v>
      </c>
    </row>
    <row r="105" spans="1:14" ht="15" x14ac:dyDescent="0.2">
      <c r="A105" s="33" t="s">
        <v>208</v>
      </c>
      <c r="B105" s="24"/>
      <c r="C105" s="24"/>
      <c r="D105" s="24"/>
      <c r="E105" s="24"/>
      <c r="F105" s="24"/>
      <c r="G105" s="24"/>
      <c r="H105" s="24"/>
      <c r="I105" s="24"/>
      <c r="J105" s="24"/>
      <c r="K105" s="24"/>
      <c r="L105" s="24"/>
      <c r="M105" s="24"/>
      <c r="N105" s="24"/>
    </row>
    <row r="106" spans="1:14" ht="12.75" customHeight="1" x14ac:dyDescent="0.2">
      <c r="A106" s="24"/>
      <c r="B106" s="24"/>
      <c r="C106" s="24"/>
      <c r="D106" s="24"/>
      <c r="E106" s="24"/>
      <c r="F106" s="24"/>
      <c r="G106" s="24"/>
      <c r="H106" s="24"/>
      <c r="I106" s="24"/>
      <c r="J106" s="24"/>
      <c r="K106" s="24"/>
      <c r="L106" s="24"/>
      <c r="M106" s="24"/>
      <c r="N106" s="24"/>
    </row>
    <row r="107" spans="1:14" ht="12.75" customHeight="1" x14ac:dyDescent="0.2">
      <c r="A107" s="24"/>
      <c r="B107" s="24"/>
      <c r="C107" s="24"/>
      <c r="D107" s="24"/>
      <c r="E107" s="24"/>
      <c r="F107" s="24"/>
      <c r="G107" s="24"/>
      <c r="H107" s="24"/>
      <c r="I107" s="24"/>
      <c r="J107" s="24"/>
      <c r="K107" s="24"/>
      <c r="L107" s="24"/>
      <c r="M107" s="24"/>
      <c r="N107" s="24"/>
    </row>
  </sheetData>
  <mergeCells count="31">
    <mergeCell ref="A102:D102"/>
    <mergeCell ref="A103:J104"/>
    <mergeCell ref="A105:N107"/>
    <mergeCell ref="B79:M79"/>
    <mergeCell ref="B80:M80"/>
    <mergeCell ref="B95:M95"/>
    <mergeCell ref="A98:D98"/>
    <mergeCell ref="A99:D99"/>
    <mergeCell ref="A15:N16"/>
    <mergeCell ref="A17:B17"/>
    <mergeCell ref="L21:N21"/>
    <mergeCell ref="B23:M23"/>
    <mergeCell ref="B39:M39"/>
    <mergeCell ref="B40:M40"/>
    <mergeCell ref="B53:M53"/>
    <mergeCell ref="B54:M54"/>
    <mergeCell ref="B68:M68"/>
    <mergeCell ref="B69:M69"/>
    <mergeCell ref="A11:C11"/>
    <mergeCell ref="A12:C12"/>
    <mergeCell ref="M7:N7"/>
    <mergeCell ref="M8:N8"/>
    <mergeCell ref="M9:N9"/>
    <mergeCell ref="M10:N10"/>
    <mergeCell ref="M11:N11"/>
    <mergeCell ref="M12:N12"/>
    <mergeCell ref="A2:N2"/>
    <mergeCell ref="A7:C7"/>
    <mergeCell ref="A8:C8"/>
    <mergeCell ref="A9:C9"/>
    <mergeCell ref="A10:C10"/>
  </mergeCells>
  <printOptions horizontalCentered="1"/>
  <pageMargins left="0.7" right="0.7" top="0.75" bottom="0.75" header="0.3" footer="0.3"/>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F2EDB-A8D1-F442-A52D-269C1C784663}">
  <sheetPr>
    <pageSetUpPr fitToPage="1"/>
  </sheetPr>
  <dimension ref="A2:N115"/>
  <sheetViews>
    <sheetView showGridLines="0" topLeftCell="A22" workbookViewId="0">
      <selection activeCell="A98" sqref="A98:XFD98"/>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589</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710</v>
      </c>
      <c r="C23" s="30" t="s">
        <v>7</v>
      </c>
      <c r="D23" s="30" t="s">
        <v>7</v>
      </c>
      <c r="E23" s="30" t="s">
        <v>7</v>
      </c>
      <c r="F23" s="30" t="s">
        <v>7</v>
      </c>
      <c r="G23" s="30" t="s">
        <v>7</v>
      </c>
      <c r="H23" s="30" t="s">
        <v>7</v>
      </c>
      <c r="I23" s="30" t="s">
        <v>7</v>
      </c>
      <c r="J23" s="30" t="s">
        <v>7</v>
      </c>
      <c r="K23" s="30" t="s">
        <v>7</v>
      </c>
      <c r="L23" s="30" t="s">
        <v>7</v>
      </c>
      <c r="M23" s="30" t="s">
        <v>7</v>
      </c>
      <c r="N23" s="14" t="s">
        <v>7</v>
      </c>
    </row>
    <row r="24" spans="1:14" ht="15" x14ac:dyDescent="0.2">
      <c r="A24" s="10" t="s">
        <v>25</v>
      </c>
      <c r="B24" s="9" t="s">
        <v>588</v>
      </c>
      <c r="C24" s="8" t="s">
        <v>27</v>
      </c>
      <c r="D24" s="8" t="s">
        <v>587</v>
      </c>
      <c r="E24" s="4" t="s">
        <v>29</v>
      </c>
      <c r="F24" s="4">
        <v>119</v>
      </c>
      <c r="G24" s="6">
        <v>2673.32</v>
      </c>
      <c r="H24" s="7" t="s">
        <v>7</v>
      </c>
      <c r="I24" s="7">
        <v>1</v>
      </c>
      <c r="J24" s="6">
        <f t="shared" ref="J24:J41" si="0">ROUND(G24-((G24*K24)/100),2)</f>
        <v>2673.32</v>
      </c>
      <c r="K24" s="6">
        <v>0</v>
      </c>
      <c r="L24" s="6">
        <f t="shared" ref="L24:L41" si="1">ROUND((I24 * J24),2)</f>
        <v>2673.32</v>
      </c>
      <c r="M24" s="5" t="s">
        <v>401</v>
      </c>
      <c r="N24" s="4" t="s">
        <v>7</v>
      </c>
    </row>
    <row r="25" spans="1:14" ht="15" x14ac:dyDescent="0.2">
      <c r="A25" s="13" t="s">
        <v>31</v>
      </c>
      <c r="B25" s="5" t="s">
        <v>586</v>
      </c>
      <c r="C25" s="5" t="s">
        <v>27</v>
      </c>
      <c r="D25" s="8" t="s">
        <v>585</v>
      </c>
      <c r="E25" s="4" t="s">
        <v>29</v>
      </c>
      <c r="F25" s="4">
        <v>28</v>
      </c>
      <c r="G25" s="6">
        <v>0</v>
      </c>
      <c r="H25" s="7" t="s">
        <v>7</v>
      </c>
      <c r="I25" s="7">
        <v>1</v>
      </c>
      <c r="J25" s="6">
        <f t="shared" si="0"/>
        <v>0</v>
      </c>
      <c r="K25" s="6">
        <v>0</v>
      </c>
      <c r="L25" s="6">
        <f t="shared" si="1"/>
        <v>0</v>
      </c>
      <c r="M25" s="5" t="s">
        <v>7</v>
      </c>
      <c r="N25" s="4" t="s">
        <v>7</v>
      </c>
    </row>
    <row r="26" spans="1:14" ht="26" x14ac:dyDescent="0.2">
      <c r="A26" s="13" t="s">
        <v>34</v>
      </c>
      <c r="B26" s="5" t="s">
        <v>574</v>
      </c>
      <c r="C26" s="5" t="s">
        <v>27</v>
      </c>
      <c r="D26" s="8" t="s">
        <v>573</v>
      </c>
      <c r="E26" s="4" t="s">
        <v>29</v>
      </c>
      <c r="F26" s="4">
        <v>28</v>
      </c>
      <c r="G26" s="6">
        <v>0</v>
      </c>
      <c r="H26" s="7" t="s">
        <v>7</v>
      </c>
      <c r="I26" s="7">
        <v>1</v>
      </c>
      <c r="J26" s="6">
        <f t="shared" si="0"/>
        <v>0</v>
      </c>
      <c r="K26" s="6">
        <v>0</v>
      </c>
      <c r="L26" s="6">
        <f t="shared" si="1"/>
        <v>0</v>
      </c>
      <c r="M26" s="5" t="s">
        <v>7</v>
      </c>
      <c r="N26" s="4" t="s">
        <v>7</v>
      </c>
    </row>
    <row r="27" spans="1:14" ht="26" x14ac:dyDescent="0.2">
      <c r="A27" s="13" t="s">
        <v>37</v>
      </c>
      <c r="B27" s="5" t="s">
        <v>572</v>
      </c>
      <c r="C27" s="5" t="s">
        <v>27</v>
      </c>
      <c r="D27" s="8" t="s">
        <v>571</v>
      </c>
      <c r="E27" s="4" t="s">
        <v>29</v>
      </c>
      <c r="F27" s="4">
        <v>28</v>
      </c>
      <c r="G27" s="6">
        <v>0</v>
      </c>
      <c r="H27" s="7" t="s">
        <v>7</v>
      </c>
      <c r="I27" s="7">
        <v>1</v>
      </c>
      <c r="J27" s="6">
        <f t="shared" si="0"/>
        <v>0</v>
      </c>
      <c r="K27" s="6">
        <v>0</v>
      </c>
      <c r="L27" s="6">
        <f t="shared" si="1"/>
        <v>0</v>
      </c>
      <c r="M27" s="5" t="s">
        <v>7</v>
      </c>
      <c r="N27" s="4" t="s">
        <v>7</v>
      </c>
    </row>
    <row r="28" spans="1:14" ht="26" x14ac:dyDescent="0.2">
      <c r="A28" s="13" t="s">
        <v>41</v>
      </c>
      <c r="B28" s="5" t="s">
        <v>584</v>
      </c>
      <c r="C28" s="5" t="s">
        <v>27</v>
      </c>
      <c r="D28" s="8" t="s">
        <v>583</v>
      </c>
      <c r="E28" s="4" t="s">
        <v>29</v>
      </c>
      <c r="F28" s="4">
        <v>28</v>
      </c>
      <c r="G28" s="6">
        <v>0</v>
      </c>
      <c r="H28" s="7" t="s">
        <v>7</v>
      </c>
      <c r="I28" s="7">
        <v>1</v>
      </c>
      <c r="J28" s="6">
        <f t="shared" si="0"/>
        <v>0</v>
      </c>
      <c r="K28" s="6">
        <v>0</v>
      </c>
      <c r="L28" s="6">
        <f t="shared" si="1"/>
        <v>0</v>
      </c>
      <c r="M28" s="5" t="s">
        <v>7</v>
      </c>
      <c r="N28" s="4" t="s">
        <v>7</v>
      </c>
    </row>
    <row r="29" spans="1:14" ht="26" x14ac:dyDescent="0.2">
      <c r="A29" s="13" t="s">
        <v>1106</v>
      </c>
      <c r="B29" s="5" t="s">
        <v>1105</v>
      </c>
      <c r="C29" s="5" t="s">
        <v>27</v>
      </c>
      <c r="D29" s="8" t="s">
        <v>1104</v>
      </c>
      <c r="E29" s="4">
        <v>36</v>
      </c>
      <c r="F29" s="4" t="s">
        <v>193</v>
      </c>
      <c r="G29" s="6">
        <v>0</v>
      </c>
      <c r="H29" s="7" t="s">
        <v>7</v>
      </c>
      <c r="I29" s="7">
        <v>1</v>
      </c>
      <c r="J29" s="6">
        <f t="shared" si="0"/>
        <v>0</v>
      </c>
      <c r="K29" s="6">
        <v>0</v>
      </c>
      <c r="L29" s="6">
        <f t="shared" si="1"/>
        <v>0</v>
      </c>
      <c r="M29" s="5" t="s">
        <v>7</v>
      </c>
      <c r="N29" s="4" t="s">
        <v>7</v>
      </c>
    </row>
    <row r="30" spans="1:14" ht="26" x14ac:dyDescent="0.2">
      <c r="A30" s="13" t="s">
        <v>44</v>
      </c>
      <c r="B30" s="5" t="s">
        <v>269</v>
      </c>
      <c r="C30" s="5" t="s">
        <v>39</v>
      </c>
      <c r="D30" s="8" t="s">
        <v>268</v>
      </c>
      <c r="E30" s="4" t="s">
        <v>29</v>
      </c>
      <c r="F30" s="4">
        <v>3</v>
      </c>
      <c r="G30" s="6">
        <v>0</v>
      </c>
      <c r="H30" s="7" t="s">
        <v>7</v>
      </c>
      <c r="I30" s="7">
        <v>1</v>
      </c>
      <c r="J30" s="6">
        <f t="shared" si="0"/>
        <v>0</v>
      </c>
      <c r="K30" s="6">
        <v>0</v>
      </c>
      <c r="L30" s="6">
        <f t="shared" si="1"/>
        <v>0</v>
      </c>
      <c r="M30" s="5" t="s">
        <v>7</v>
      </c>
      <c r="N30" s="4" t="s">
        <v>7</v>
      </c>
    </row>
    <row r="31" spans="1:14" ht="15" x14ac:dyDescent="0.2">
      <c r="A31" s="13" t="s">
        <v>47</v>
      </c>
      <c r="B31" s="5" t="s">
        <v>582</v>
      </c>
      <c r="C31" s="5" t="s">
        <v>27</v>
      </c>
      <c r="D31" s="8" t="s">
        <v>567</v>
      </c>
      <c r="E31" s="4" t="s">
        <v>29</v>
      </c>
      <c r="F31" s="4">
        <v>28</v>
      </c>
      <c r="G31" s="6">
        <v>0</v>
      </c>
      <c r="H31" s="7" t="s">
        <v>7</v>
      </c>
      <c r="I31" s="7">
        <v>1</v>
      </c>
      <c r="J31" s="6">
        <f t="shared" si="0"/>
        <v>0</v>
      </c>
      <c r="K31" s="6">
        <v>0</v>
      </c>
      <c r="L31" s="6">
        <f t="shared" si="1"/>
        <v>0</v>
      </c>
      <c r="M31" s="5" t="s">
        <v>7</v>
      </c>
      <c r="N31" s="4" t="s">
        <v>7</v>
      </c>
    </row>
    <row r="32" spans="1:14" ht="15" x14ac:dyDescent="0.2">
      <c r="A32" s="13" t="s">
        <v>50</v>
      </c>
      <c r="B32" s="5" t="s">
        <v>581</v>
      </c>
      <c r="C32" s="5" t="s">
        <v>27</v>
      </c>
      <c r="D32" s="8" t="s">
        <v>580</v>
      </c>
      <c r="E32" s="4" t="s">
        <v>29</v>
      </c>
      <c r="F32" s="4">
        <v>28</v>
      </c>
      <c r="G32" s="6">
        <v>0</v>
      </c>
      <c r="H32" s="7" t="s">
        <v>7</v>
      </c>
      <c r="I32" s="7">
        <v>1</v>
      </c>
      <c r="J32" s="6">
        <f t="shared" si="0"/>
        <v>0</v>
      </c>
      <c r="K32" s="6">
        <v>0</v>
      </c>
      <c r="L32" s="6">
        <f t="shared" si="1"/>
        <v>0</v>
      </c>
      <c r="M32" s="5" t="s">
        <v>7</v>
      </c>
      <c r="N32" s="4" t="s">
        <v>7</v>
      </c>
    </row>
    <row r="33" spans="1:14" ht="26" x14ac:dyDescent="0.2">
      <c r="A33" s="13" t="s">
        <v>53</v>
      </c>
      <c r="B33" s="5" t="s">
        <v>555</v>
      </c>
      <c r="C33" s="5" t="s">
        <v>27</v>
      </c>
      <c r="D33" s="8" t="s">
        <v>554</v>
      </c>
      <c r="E33" s="4" t="s">
        <v>29</v>
      </c>
      <c r="F33" s="4">
        <v>3</v>
      </c>
      <c r="G33" s="6">
        <v>0</v>
      </c>
      <c r="H33" s="7" t="s">
        <v>7</v>
      </c>
      <c r="I33" s="7">
        <v>1</v>
      </c>
      <c r="J33" s="6">
        <f t="shared" si="0"/>
        <v>0</v>
      </c>
      <c r="K33" s="6">
        <v>0</v>
      </c>
      <c r="L33" s="6">
        <f t="shared" si="1"/>
        <v>0</v>
      </c>
      <c r="M33" s="5" t="s">
        <v>401</v>
      </c>
      <c r="N33" s="4" t="s">
        <v>7</v>
      </c>
    </row>
    <row r="34" spans="1:14" ht="26" x14ac:dyDescent="0.2">
      <c r="A34" s="13" t="s">
        <v>1103</v>
      </c>
      <c r="B34" s="5" t="s">
        <v>1088</v>
      </c>
      <c r="C34" s="5" t="s">
        <v>27</v>
      </c>
      <c r="D34" s="8" t="s">
        <v>1087</v>
      </c>
      <c r="E34" s="4">
        <v>36</v>
      </c>
      <c r="F34" s="4" t="s">
        <v>193</v>
      </c>
      <c r="G34" s="6">
        <v>656.51</v>
      </c>
      <c r="H34" s="7" t="s">
        <v>7</v>
      </c>
      <c r="I34" s="7">
        <v>1</v>
      </c>
      <c r="J34" s="6">
        <f t="shared" si="0"/>
        <v>656.51</v>
      </c>
      <c r="K34" s="6">
        <v>0</v>
      </c>
      <c r="L34" s="6">
        <f t="shared" si="1"/>
        <v>656.51</v>
      </c>
      <c r="M34" s="5" t="s">
        <v>7</v>
      </c>
      <c r="N34" s="4" t="s">
        <v>7</v>
      </c>
    </row>
    <row r="35" spans="1:14" ht="15" x14ac:dyDescent="0.2">
      <c r="A35" s="13" t="s">
        <v>56</v>
      </c>
      <c r="B35" s="5" t="s">
        <v>553</v>
      </c>
      <c r="C35" s="5" t="s">
        <v>39</v>
      </c>
      <c r="D35" s="8" t="s">
        <v>552</v>
      </c>
      <c r="E35" s="4" t="s">
        <v>29</v>
      </c>
      <c r="F35" s="4">
        <v>6</v>
      </c>
      <c r="G35" s="6">
        <v>0</v>
      </c>
      <c r="H35" s="7" t="s">
        <v>7</v>
      </c>
      <c r="I35" s="7">
        <v>1</v>
      </c>
      <c r="J35" s="6">
        <f t="shared" si="0"/>
        <v>0</v>
      </c>
      <c r="K35" s="6">
        <v>0</v>
      </c>
      <c r="L35" s="6">
        <f t="shared" si="1"/>
        <v>0</v>
      </c>
      <c r="M35" s="5" t="s">
        <v>7</v>
      </c>
      <c r="N35" s="4" t="s">
        <v>7</v>
      </c>
    </row>
    <row r="36" spans="1:14" ht="26" x14ac:dyDescent="0.2">
      <c r="A36" s="13" t="s">
        <v>1102</v>
      </c>
      <c r="B36" s="5" t="s">
        <v>1085</v>
      </c>
      <c r="C36" s="5" t="s">
        <v>27</v>
      </c>
      <c r="D36" s="8" t="s">
        <v>1084</v>
      </c>
      <c r="E36" s="4">
        <v>36</v>
      </c>
      <c r="F36" s="4" t="s">
        <v>193</v>
      </c>
      <c r="G36" s="6">
        <v>0</v>
      </c>
      <c r="H36" s="7" t="s">
        <v>7</v>
      </c>
      <c r="I36" s="7">
        <v>1</v>
      </c>
      <c r="J36" s="6">
        <f t="shared" si="0"/>
        <v>0</v>
      </c>
      <c r="K36" s="6">
        <v>0</v>
      </c>
      <c r="L36" s="6">
        <f t="shared" si="1"/>
        <v>0</v>
      </c>
      <c r="M36" s="5" t="s">
        <v>7</v>
      </c>
      <c r="N36" s="4" t="s">
        <v>7</v>
      </c>
    </row>
    <row r="37" spans="1:14" ht="26" x14ac:dyDescent="0.2">
      <c r="A37" s="13" t="s">
        <v>57</v>
      </c>
      <c r="B37" s="5" t="s">
        <v>551</v>
      </c>
      <c r="C37" s="5" t="s">
        <v>39</v>
      </c>
      <c r="D37" s="8" t="s">
        <v>550</v>
      </c>
      <c r="E37" s="4" t="s">
        <v>29</v>
      </c>
      <c r="F37" s="4">
        <v>6</v>
      </c>
      <c r="G37" s="6">
        <v>0</v>
      </c>
      <c r="H37" s="7" t="s">
        <v>7</v>
      </c>
      <c r="I37" s="7">
        <v>1</v>
      </c>
      <c r="J37" s="6">
        <f t="shared" si="0"/>
        <v>0</v>
      </c>
      <c r="K37" s="6">
        <v>0</v>
      </c>
      <c r="L37" s="6">
        <f t="shared" si="1"/>
        <v>0</v>
      </c>
      <c r="M37" s="5" t="s">
        <v>401</v>
      </c>
      <c r="N37" s="4" t="s">
        <v>7</v>
      </c>
    </row>
    <row r="38" spans="1:14" ht="26" x14ac:dyDescent="0.2">
      <c r="A38" s="13" t="s">
        <v>1101</v>
      </c>
      <c r="B38" s="5" t="s">
        <v>1082</v>
      </c>
      <c r="C38" s="5" t="s">
        <v>27</v>
      </c>
      <c r="D38" s="8" t="s">
        <v>1081</v>
      </c>
      <c r="E38" s="4">
        <v>36</v>
      </c>
      <c r="F38" s="4" t="s">
        <v>193</v>
      </c>
      <c r="G38" s="6">
        <v>0</v>
      </c>
      <c r="H38" s="7" t="s">
        <v>7</v>
      </c>
      <c r="I38" s="7">
        <v>1</v>
      </c>
      <c r="J38" s="6">
        <f t="shared" si="0"/>
        <v>0</v>
      </c>
      <c r="K38" s="6">
        <v>0</v>
      </c>
      <c r="L38" s="6">
        <f t="shared" si="1"/>
        <v>0</v>
      </c>
      <c r="M38" s="5" t="s">
        <v>7</v>
      </c>
      <c r="N38" s="4" t="s">
        <v>7</v>
      </c>
    </row>
    <row r="39" spans="1:14" ht="15" x14ac:dyDescent="0.2">
      <c r="A39" s="13" t="s">
        <v>347</v>
      </c>
      <c r="B39" s="5" t="s">
        <v>549</v>
      </c>
      <c r="C39" s="5" t="s">
        <v>39</v>
      </c>
      <c r="D39" s="8" t="s">
        <v>548</v>
      </c>
      <c r="E39" s="4" t="s">
        <v>29</v>
      </c>
      <c r="F39" s="4">
        <v>28</v>
      </c>
      <c r="G39" s="6">
        <v>0</v>
      </c>
      <c r="H39" s="7" t="s">
        <v>7</v>
      </c>
      <c r="I39" s="7">
        <v>1</v>
      </c>
      <c r="J39" s="6">
        <f t="shared" si="0"/>
        <v>0</v>
      </c>
      <c r="K39" s="6">
        <v>0</v>
      </c>
      <c r="L39" s="6">
        <f t="shared" si="1"/>
        <v>0</v>
      </c>
      <c r="M39" s="5" t="s">
        <v>7</v>
      </c>
      <c r="N39" s="4" t="s">
        <v>7</v>
      </c>
    </row>
    <row r="40" spans="1:14" ht="26" x14ac:dyDescent="0.2">
      <c r="A40" s="13" t="s">
        <v>346</v>
      </c>
      <c r="B40" s="5" t="s">
        <v>547</v>
      </c>
      <c r="C40" s="5" t="s">
        <v>39</v>
      </c>
      <c r="D40" s="8" t="s">
        <v>546</v>
      </c>
      <c r="E40" s="4" t="s">
        <v>29</v>
      </c>
      <c r="F40" s="4">
        <v>21</v>
      </c>
      <c r="G40" s="6">
        <v>0</v>
      </c>
      <c r="H40" s="7" t="s">
        <v>7</v>
      </c>
      <c r="I40" s="7">
        <v>1</v>
      </c>
      <c r="J40" s="6">
        <f t="shared" si="0"/>
        <v>0</v>
      </c>
      <c r="K40" s="6">
        <v>0</v>
      </c>
      <c r="L40" s="6">
        <f t="shared" si="1"/>
        <v>0</v>
      </c>
      <c r="M40" s="5" t="s">
        <v>401</v>
      </c>
      <c r="N40" s="4" t="s">
        <v>7</v>
      </c>
    </row>
    <row r="41" spans="1:14" ht="26" x14ac:dyDescent="0.2">
      <c r="A41" s="13" t="s">
        <v>1100</v>
      </c>
      <c r="B41" s="5" t="s">
        <v>1079</v>
      </c>
      <c r="C41" s="5" t="s">
        <v>27</v>
      </c>
      <c r="D41" s="8" t="s">
        <v>1078</v>
      </c>
      <c r="E41" s="4">
        <v>36</v>
      </c>
      <c r="F41" s="4" t="s">
        <v>193</v>
      </c>
      <c r="G41" s="6">
        <v>0</v>
      </c>
      <c r="H41" s="7" t="s">
        <v>7</v>
      </c>
      <c r="I41" s="7">
        <v>1</v>
      </c>
      <c r="J41" s="6">
        <f t="shared" si="0"/>
        <v>0</v>
      </c>
      <c r="K41" s="6">
        <v>0</v>
      </c>
      <c r="L41" s="6">
        <f t="shared" si="1"/>
        <v>0</v>
      </c>
      <c r="M41" s="5" t="s">
        <v>7</v>
      </c>
      <c r="N41" s="4" t="s">
        <v>7</v>
      </c>
    </row>
    <row r="42" spans="1:14" ht="15" x14ac:dyDescent="0.2">
      <c r="A42" s="12" t="s">
        <v>7</v>
      </c>
      <c r="B42" s="32" t="s">
        <v>60</v>
      </c>
      <c r="C42" s="32" t="s">
        <v>7</v>
      </c>
      <c r="D42" s="32" t="s">
        <v>7</v>
      </c>
      <c r="E42" s="32" t="s">
        <v>7</v>
      </c>
      <c r="F42" s="32" t="s">
        <v>7</v>
      </c>
      <c r="G42" s="32" t="s">
        <v>7</v>
      </c>
      <c r="H42" s="32" t="s">
        <v>7</v>
      </c>
      <c r="I42" s="32" t="s">
        <v>7</v>
      </c>
      <c r="J42" s="32" t="s">
        <v>7</v>
      </c>
      <c r="K42" s="32" t="s">
        <v>7</v>
      </c>
      <c r="L42" s="32" t="s">
        <v>7</v>
      </c>
      <c r="M42" s="32" t="s">
        <v>7</v>
      </c>
      <c r="N42" s="11" t="e">
        <f>(L24+#REF!+L25+L26+L27+L28+L29+L30+L31+L32+L33+L34+L35+L36+L37+L38+L39+L40+L41)</f>
        <v>#REF!</v>
      </c>
    </row>
    <row r="43" spans="1:14" ht="16" x14ac:dyDescent="0.2">
      <c r="A43" s="15" t="s">
        <v>709</v>
      </c>
      <c r="B43" s="29" t="s">
        <v>579</v>
      </c>
      <c r="C43" s="30" t="s">
        <v>7</v>
      </c>
      <c r="D43" s="30" t="s">
        <v>7</v>
      </c>
      <c r="E43" s="30" t="s">
        <v>7</v>
      </c>
      <c r="F43" s="30" t="s">
        <v>7</v>
      </c>
      <c r="G43" s="30" t="s">
        <v>7</v>
      </c>
      <c r="H43" s="30" t="s">
        <v>7</v>
      </c>
      <c r="I43" s="30" t="s">
        <v>7</v>
      </c>
      <c r="J43" s="30" t="s">
        <v>7</v>
      </c>
      <c r="K43" s="30" t="s">
        <v>7</v>
      </c>
      <c r="L43" s="30" t="s">
        <v>7</v>
      </c>
      <c r="M43" s="30" t="s">
        <v>7</v>
      </c>
      <c r="N43" s="14" t="s">
        <v>7</v>
      </c>
    </row>
    <row r="44" spans="1:14" ht="26" x14ac:dyDescent="0.2">
      <c r="A44" s="10" t="s">
        <v>65</v>
      </c>
      <c r="B44" s="9" t="s">
        <v>578</v>
      </c>
      <c r="C44" s="8" t="s">
        <v>27</v>
      </c>
      <c r="D44" s="8" t="s">
        <v>577</v>
      </c>
      <c r="E44" s="4" t="s">
        <v>29</v>
      </c>
      <c r="F44" s="4">
        <v>108</v>
      </c>
      <c r="G44" s="6">
        <v>2164.6799999999998</v>
      </c>
      <c r="H44" s="7" t="s">
        <v>7</v>
      </c>
      <c r="I44" s="7">
        <v>1</v>
      </c>
      <c r="J44" s="6">
        <f t="shared" ref="J44:J61" si="2">ROUND(G44-((G44*K44)/100),2)</f>
        <v>2164.6799999999998</v>
      </c>
      <c r="K44" s="6">
        <v>0</v>
      </c>
      <c r="L44" s="6">
        <f t="shared" ref="L44:L61" si="3">ROUND((I44 * J44),2)</f>
        <v>2164.6799999999998</v>
      </c>
      <c r="M44" s="5" t="s">
        <v>401</v>
      </c>
      <c r="N44" s="4" t="s">
        <v>7</v>
      </c>
    </row>
    <row r="45" spans="1:14" ht="15" x14ac:dyDescent="0.2">
      <c r="A45" s="13" t="s">
        <v>68</v>
      </c>
      <c r="B45" s="5" t="s">
        <v>576</v>
      </c>
      <c r="C45" s="5" t="s">
        <v>27</v>
      </c>
      <c r="D45" s="8" t="s">
        <v>575</v>
      </c>
      <c r="E45" s="4" t="s">
        <v>29</v>
      </c>
      <c r="F45" s="4">
        <v>28</v>
      </c>
      <c r="G45" s="6">
        <v>0</v>
      </c>
      <c r="H45" s="7" t="s">
        <v>7</v>
      </c>
      <c r="I45" s="7">
        <v>1</v>
      </c>
      <c r="J45" s="6">
        <f t="shared" si="2"/>
        <v>0</v>
      </c>
      <c r="K45" s="6">
        <v>0</v>
      </c>
      <c r="L45" s="6">
        <f t="shared" si="3"/>
        <v>0</v>
      </c>
      <c r="M45" s="5" t="s">
        <v>7</v>
      </c>
      <c r="N45" s="4" t="s">
        <v>7</v>
      </c>
    </row>
    <row r="46" spans="1:14" ht="26" x14ac:dyDescent="0.2">
      <c r="A46" s="13" t="s">
        <v>69</v>
      </c>
      <c r="B46" s="5" t="s">
        <v>574</v>
      </c>
      <c r="C46" s="5" t="s">
        <v>27</v>
      </c>
      <c r="D46" s="8" t="s">
        <v>573</v>
      </c>
      <c r="E46" s="4" t="s">
        <v>29</v>
      </c>
      <c r="F46" s="4">
        <v>28</v>
      </c>
      <c r="G46" s="6">
        <v>0</v>
      </c>
      <c r="H46" s="7" t="s">
        <v>7</v>
      </c>
      <c r="I46" s="7">
        <v>1</v>
      </c>
      <c r="J46" s="6">
        <f t="shared" si="2"/>
        <v>0</v>
      </c>
      <c r="K46" s="6">
        <v>0</v>
      </c>
      <c r="L46" s="6">
        <f t="shared" si="3"/>
        <v>0</v>
      </c>
      <c r="M46" s="5" t="s">
        <v>7</v>
      </c>
      <c r="N46" s="4" t="s">
        <v>7</v>
      </c>
    </row>
    <row r="47" spans="1:14" ht="26" x14ac:dyDescent="0.2">
      <c r="A47" s="13" t="s">
        <v>70</v>
      </c>
      <c r="B47" s="5" t="s">
        <v>572</v>
      </c>
      <c r="C47" s="5" t="s">
        <v>27</v>
      </c>
      <c r="D47" s="8" t="s">
        <v>571</v>
      </c>
      <c r="E47" s="4" t="s">
        <v>29</v>
      </c>
      <c r="F47" s="4">
        <v>28</v>
      </c>
      <c r="G47" s="6">
        <v>0</v>
      </c>
      <c r="H47" s="7" t="s">
        <v>7</v>
      </c>
      <c r="I47" s="7">
        <v>1</v>
      </c>
      <c r="J47" s="6">
        <f t="shared" si="2"/>
        <v>0</v>
      </c>
      <c r="K47" s="6">
        <v>0</v>
      </c>
      <c r="L47" s="6">
        <f t="shared" si="3"/>
        <v>0</v>
      </c>
      <c r="M47" s="5" t="s">
        <v>7</v>
      </c>
      <c r="N47" s="4" t="s">
        <v>7</v>
      </c>
    </row>
    <row r="48" spans="1:14" ht="26" x14ac:dyDescent="0.2">
      <c r="A48" s="13" t="s">
        <v>71</v>
      </c>
      <c r="B48" s="5" t="s">
        <v>570</v>
      </c>
      <c r="C48" s="5" t="s">
        <v>27</v>
      </c>
      <c r="D48" s="8" t="s">
        <v>569</v>
      </c>
      <c r="E48" s="4" t="s">
        <v>29</v>
      </c>
      <c r="F48" s="4">
        <v>28</v>
      </c>
      <c r="G48" s="6">
        <v>0</v>
      </c>
      <c r="H48" s="7" t="s">
        <v>7</v>
      </c>
      <c r="I48" s="7">
        <v>1</v>
      </c>
      <c r="J48" s="6">
        <f t="shared" si="2"/>
        <v>0</v>
      </c>
      <c r="K48" s="6">
        <v>0</v>
      </c>
      <c r="L48" s="6">
        <f t="shared" si="3"/>
        <v>0</v>
      </c>
      <c r="M48" s="5" t="s">
        <v>7</v>
      </c>
      <c r="N48" s="4" t="s">
        <v>7</v>
      </c>
    </row>
    <row r="49" spans="1:14" ht="26" x14ac:dyDescent="0.2">
      <c r="A49" s="13" t="s">
        <v>1099</v>
      </c>
      <c r="B49" s="5" t="s">
        <v>1098</v>
      </c>
      <c r="C49" s="5" t="s">
        <v>27</v>
      </c>
      <c r="D49" s="8" t="s">
        <v>1097</v>
      </c>
      <c r="E49" s="4">
        <v>36</v>
      </c>
      <c r="F49" s="4" t="s">
        <v>193</v>
      </c>
      <c r="G49" s="6">
        <v>0</v>
      </c>
      <c r="H49" s="7" t="s">
        <v>7</v>
      </c>
      <c r="I49" s="7">
        <v>1</v>
      </c>
      <c r="J49" s="6">
        <f t="shared" si="2"/>
        <v>0</v>
      </c>
      <c r="K49" s="6">
        <v>0</v>
      </c>
      <c r="L49" s="6">
        <f t="shared" si="3"/>
        <v>0</v>
      </c>
      <c r="M49" s="5" t="s">
        <v>7</v>
      </c>
      <c r="N49" s="4" t="s">
        <v>7</v>
      </c>
    </row>
    <row r="50" spans="1:14" ht="26" x14ac:dyDescent="0.2">
      <c r="A50" s="13" t="s">
        <v>72</v>
      </c>
      <c r="B50" s="5" t="s">
        <v>555</v>
      </c>
      <c r="C50" s="5" t="s">
        <v>27</v>
      </c>
      <c r="D50" s="8" t="s">
        <v>554</v>
      </c>
      <c r="E50" s="4" t="s">
        <v>29</v>
      </c>
      <c r="F50" s="4">
        <v>3</v>
      </c>
      <c r="G50" s="6">
        <v>0</v>
      </c>
      <c r="H50" s="7" t="s">
        <v>7</v>
      </c>
      <c r="I50" s="7">
        <v>1</v>
      </c>
      <c r="J50" s="6">
        <f t="shared" si="2"/>
        <v>0</v>
      </c>
      <c r="K50" s="6">
        <v>0</v>
      </c>
      <c r="L50" s="6">
        <f t="shared" si="3"/>
        <v>0</v>
      </c>
      <c r="M50" s="5" t="s">
        <v>401</v>
      </c>
      <c r="N50" s="4" t="s">
        <v>7</v>
      </c>
    </row>
    <row r="51" spans="1:14" ht="26" x14ac:dyDescent="0.2">
      <c r="A51" s="13" t="s">
        <v>1096</v>
      </c>
      <c r="B51" s="5" t="s">
        <v>1088</v>
      </c>
      <c r="C51" s="5" t="s">
        <v>27</v>
      </c>
      <c r="D51" s="8" t="s">
        <v>1087</v>
      </c>
      <c r="E51" s="4">
        <v>36</v>
      </c>
      <c r="F51" s="4" t="s">
        <v>193</v>
      </c>
      <c r="G51" s="6">
        <v>656.51</v>
      </c>
      <c r="H51" s="7" t="s">
        <v>7</v>
      </c>
      <c r="I51" s="7">
        <v>1</v>
      </c>
      <c r="J51" s="6">
        <f t="shared" si="2"/>
        <v>656.51</v>
      </c>
      <c r="K51" s="6">
        <v>0</v>
      </c>
      <c r="L51" s="6">
        <f t="shared" si="3"/>
        <v>656.51</v>
      </c>
      <c r="M51" s="5" t="s">
        <v>7</v>
      </c>
      <c r="N51" s="4" t="s">
        <v>7</v>
      </c>
    </row>
    <row r="52" spans="1:14" ht="15" x14ac:dyDescent="0.2">
      <c r="A52" s="13" t="s">
        <v>73</v>
      </c>
      <c r="B52" s="5" t="s">
        <v>553</v>
      </c>
      <c r="C52" s="5" t="s">
        <v>39</v>
      </c>
      <c r="D52" s="8" t="s">
        <v>552</v>
      </c>
      <c r="E52" s="4" t="s">
        <v>29</v>
      </c>
      <c r="F52" s="4">
        <v>6</v>
      </c>
      <c r="G52" s="6">
        <v>0</v>
      </c>
      <c r="H52" s="7" t="s">
        <v>7</v>
      </c>
      <c r="I52" s="7">
        <v>1</v>
      </c>
      <c r="J52" s="6">
        <f t="shared" si="2"/>
        <v>0</v>
      </c>
      <c r="K52" s="6">
        <v>0</v>
      </c>
      <c r="L52" s="6">
        <f t="shared" si="3"/>
        <v>0</v>
      </c>
      <c r="M52" s="5" t="s">
        <v>7</v>
      </c>
      <c r="N52" s="4" t="s">
        <v>7</v>
      </c>
    </row>
    <row r="53" spans="1:14" ht="26" x14ac:dyDescent="0.2">
      <c r="A53" s="13" t="s">
        <v>1095</v>
      </c>
      <c r="B53" s="5" t="s">
        <v>1085</v>
      </c>
      <c r="C53" s="5" t="s">
        <v>27</v>
      </c>
      <c r="D53" s="8" t="s">
        <v>1084</v>
      </c>
      <c r="E53" s="4">
        <v>36</v>
      </c>
      <c r="F53" s="4" t="s">
        <v>193</v>
      </c>
      <c r="G53" s="6">
        <v>0</v>
      </c>
      <c r="H53" s="7" t="s">
        <v>7</v>
      </c>
      <c r="I53" s="7">
        <v>1</v>
      </c>
      <c r="J53" s="6">
        <f t="shared" si="2"/>
        <v>0</v>
      </c>
      <c r="K53" s="6">
        <v>0</v>
      </c>
      <c r="L53" s="6">
        <f t="shared" si="3"/>
        <v>0</v>
      </c>
      <c r="M53" s="5" t="s">
        <v>7</v>
      </c>
      <c r="N53" s="4" t="s">
        <v>7</v>
      </c>
    </row>
    <row r="54" spans="1:14" ht="26" x14ac:dyDescent="0.2">
      <c r="A54" s="13" t="s">
        <v>76</v>
      </c>
      <c r="B54" s="5" t="s">
        <v>551</v>
      </c>
      <c r="C54" s="5" t="s">
        <v>39</v>
      </c>
      <c r="D54" s="8" t="s">
        <v>550</v>
      </c>
      <c r="E54" s="4" t="s">
        <v>29</v>
      </c>
      <c r="F54" s="4">
        <v>6</v>
      </c>
      <c r="G54" s="6">
        <v>0</v>
      </c>
      <c r="H54" s="7" t="s">
        <v>7</v>
      </c>
      <c r="I54" s="7">
        <v>1</v>
      </c>
      <c r="J54" s="6">
        <f t="shared" si="2"/>
        <v>0</v>
      </c>
      <c r="K54" s="6">
        <v>0</v>
      </c>
      <c r="L54" s="6">
        <f t="shared" si="3"/>
        <v>0</v>
      </c>
      <c r="M54" s="5" t="s">
        <v>401</v>
      </c>
      <c r="N54" s="4" t="s">
        <v>7</v>
      </c>
    </row>
    <row r="55" spans="1:14" ht="26" x14ac:dyDescent="0.2">
      <c r="A55" s="13" t="s">
        <v>1094</v>
      </c>
      <c r="B55" s="5" t="s">
        <v>1082</v>
      </c>
      <c r="C55" s="5" t="s">
        <v>27</v>
      </c>
      <c r="D55" s="8" t="s">
        <v>1081</v>
      </c>
      <c r="E55" s="4">
        <v>36</v>
      </c>
      <c r="F55" s="4" t="s">
        <v>193</v>
      </c>
      <c r="G55" s="6">
        <v>0</v>
      </c>
      <c r="H55" s="7" t="s">
        <v>7</v>
      </c>
      <c r="I55" s="7">
        <v>1</v>
      </c>
      <c r="J55" s="6">
        <f t="shared" si="2"/>
        <v>0</v>
      </c>
      <c r="K55" s="6">
        <v>0</v>
      </c>
      <c r="L55" s="6">
        <f t="shared" si="3"/>
        <v>0</v>
      </c>
      <c r="M55" s="5" t="s">
        <v>7</v>
      </c>
      <c r="N55" s="4" t="s">
        <v>7</v>
      </c>
    </row>
    <row r="56" spans="1:14" ht="15" x14ac:dyDescent="0.2">
      <c r="A56" s="13" t="s">
        <v>79</v>
      </c>
      <c r="B56" s="5" t="s">
        <v>549</v>
      </c>
      <c r="C56" s="5" t="s">
        <v>39</v>
      </c>
      <c r="D56" s="8" t="s">
        <v>548</v>
      </c>
      <c r="E56" s="4" t="s">
        <v>29</v>
      </c>
      <c r="F56" s="4">
        <v>28</v>
      </c>
      <c r="G56" s="6">
        <v>0</v>
      </c>
      <c r="H56" s="7" t="s">
        <v>7</v>
      </c>
      <c r="I56" s="7">
        <v>1</v>
      </c>
      <c r="J56" s="6">
        <f t="shared" si="2"/>
        <v>0</v>
      </c>
      <c r="K56" s="6">
        <v>0</v>
      </c>
      <c r="L56" s="6">
        <f t="shared" si="3"/>
        <v>0</v>
      </c>
      <c r="M56" s="5" t="s">
        <v>7</v>
      </c>
      <c r="N56" s="4" t="s">
        <v>7</v>
      </c>
    </row>
    <row r="57" spans="1:14" ht="26" x14ac:dyDescent="0.2">
      <c r="A57" s="13" t="s">
        <v>80</v>
      </c>
      <c r="B57" s="5" t="s">
        <v>547</v>
      </c>
      <c r="C57" s="5" t="s">
        <v>39</v>
      </c>
      <c r="D57" s="8" t="s">
        <v>546</v>
      </c>
      <c r="E57" s="4" t="s">
        <v>29</v>
      </c>
      <c r="F57" s="4">
        <v>21</v>
      </c>
      <c r="G57" s="6">
        <v>0</v>
      </c>
      <c r="H57" s="7" t="s">
        <v>7</v>
      </c>
      <c r="I57" s="7">
        <v>1</v>
      </c>
      <c r="J57" s="6">
        <f t="shared" si="2"/>
        <v>0</v>
      </c>
      <c r="K57" s="6">
        <v>0</v>
      </c>
      <c r="L57" s="6">
        <f t="shared" si="3"/>
        <v>0</v>
      </c>
      <c r="M57" s="5" t="s">
        <v>401</v>
      </c>
      <c r="N57" s="4" t="s">
        <v>7</v>
      </c>
    </row>
    <row r="58" spans="1:14" ht="26" x14ac:dyDescent="0.2">
      <c r="A58" s="13" t="s">
        <v>1093</v>
      </c>
      <c r="B58" s="5" t="s">
        <v>1079</v>
      </c>
      <c r="C58" s="5" t="s">
        <v>27</v>
      </c>
      <c r="D58" s="8" t="s">
        <v>1078</v>
      </c>
      <c r="E58" s="4">
        <v>36</v>
      </c>
      <c r="F58" s="4" t="s">
        <v>193</v>
      </c>
      <c r="G58" s="6">
        <v>0</v>
      </c>
      <c r="H58" s="7" t="s">
        <v>7</v>
      </c>
      <c r="I58" s="7">
        <v>1</v>
      </c>
      <c r="J58" s="6">
        <f t="shared" si="2"/>
        <v>0</v>
      </c>
      <c r="K58" s="6">
        <v>0</v>
      </c>
      <c r="L58" s="6">
        <f t="shared" si="3"/>
        <v>0</v>
      </c>
      <c r="M58" s="5" t="s">
        <v>7</v>
      </c>
      <c r="N58" s="4" t="s">
        <v>7</v>
      </c>
    </row>
    <row r="59" spans="1:14" ht="26" x14ac:dyDescent="0.2">
      <c r="A59" s="13" t="s">
        <v>83</v>
      </c>
      <c r="B59" s="5" t="s">
        <v>269</v>
      </c>
      <c r="C59" s="5" t="s">
        <v>39</v>
      </c>
      <c r="D59" s="8" t="s">
        <v>268</v>
      </c>
      <c r="E59" s="4" t="s">
        <v>29</v>
      </c>
      <c r="F59" s="4">
        <v>3</v>
      </c>
      <c r="G59" s="6">
        <v>0</v>
      </c>
      <c r="H59" s="7" t="s">
        <v>7</v>
      </c>
      <c r="I59" s="7">
        <v>1</v>
      </c>
      <c r="J59" s="6">
        <f t="shared" si="2"/>
        <v>0</v>
      </c>
      <c r="K59" s="6">
        <v>0</v>
      </c>
      <c r="L59" s="6">
        <f t="shared" si="3"/>
        <v>0</v>
      </c>
      <c r="M59" s="5" t="s">
        <v>7</v>
      </c>
      <c r="N59" s="4" t="s">
        <v>7</v>
      </c>
    </row>
    <row r="60" spans="1:14" ht="15" x14ac:dyDescent="0.2">
      <c r="A60" s="13" t="s">
        <v>84</v>
      </c>
      <c r="B60" s="5" t="s">
        <v>568</v>
      </c>
      <c r="C60" s="5" t="s">
        <v>27</v>
      </c>
      <c r="D60" s="8" t="s">
        <v>567</v>
      </c>
      <c r="E60" s="4" t="s">
        <v>29</v>
      </c>
      <c r="F60" s="4">
        <v>28</v>
      </c>
      <c r="G60" s="6">
        <v>0</v>
      </c>
      <c r="H60" s="7" t="s">
        <v>7</v>
      </c>
      <c r="I60" s="7">
        <v>1</v>
      </c>
      <c r="J60" s="6">
        <f t="shared" si="2"/>
        <v>0</v>
      </c>
      <c r="K60" s="6">
        <v>0</v>
      </c>
      <c r="L60" s="6">
        <f t="shared" si="3"/>
        <v>0</v>
      </c>
      <c r="M60" s="5" t="s">
        <v>7</v>
      </c>
      <c r="N60" s="4" t="s">
        <v>7</v>
      </c>
    </row>
    <row r="61" spans="1:14" ht="15" x14ac:dyDescent="0.2">
      <c r="A61" s="13" t="s">
        <v>331</v>
      </c>
      <c r="B61" s="5" t="s">
        <v>566</v>
      </c>
      <c r="C61" s="5" t="s">
        <v>27</v>
      </c>
      <c r="D61" s="8" t="s">
        <v>565</v>
      </c>
      <c r="E61" s="4" t="s">
        <v>29</v>
      </c>
      <c r="F61" s="4">
        <v>28</v>
      </c>
      <c r="G61" s="6">
        <v>0</v>
      </c>
      <c r="H61" s="7" t="s">
        <v>7</v>
      </c>
      <c r="I61" s="7">
        <v>1</v>
      </c>
      <c r="J61" s="6">
        <f t="shared" si="2"/>
        <v>0</v>
      </c>
      <c r="K61" s="6">
        <v>0</v>
      </c>
      <c r="L61" s="6">
        <f t="shared" si="3"/>
        <v>0</v>
      </c>
      <c r="M61" s="5" t="s">
        <v>7</v>
      </c>
      <c r="N61" s="4" t="s">
        <v>7</v>
      </c>
    </row>
    <row r="62" spans="1:14" ht="15" x14ac:dyDescent="0.2">
      <c r="A62" s="12" t="s">
        <v>7</v>
      </c>
      <c r="B62" s="32" t="s">
        <v>60</v>
      </c>
      <c r="C62" s="32" t="s">
        <v>7</v>
      </c>
      <c r="D62" s="32" t="s">
        <v>7</v>
      </c>
      <c r="E62" s="32" t="s">
        <v>7</v>
      </c>
      <c r="F62" s="32" t="s">
        <v>7</v>
      </c>
      <c r="G62" s="32" t="s">
        <v>7</v>
      </c>
      <c r="H62" s="32" t="s">
        <v>7</v>
      </c>
      <c r="I62" s="32" t="s">
        <v>7</v>
      </c>
      <c r="J62" s="32" t="s">
        <v>7</v>
      </c>
      <c r="K62" s="32" t="s">
        <v>7</v>
      </c>
      <c r="L62" s="32" t="s">
        <v>7</v>
      </c>
      <c r="M62" s="32" t="s">
        <v>7</v>
      </c>
      <c r="N62" s="11" t="e">
        <f>(L44+#REF!+L45+L46+L47+L48+L49+L50+L51+L52+L53+L54+L55+L56+L57+L58+L59+L60+L61)</f>
        <v>#REF!</v>
      </c>
    </row>
    <row r="63" spans="1:14" ht="16" x14ac:dyDescent="0.2">
      <c r="A63" s="15" t="s">
        <v>709</v>
      </c>
      <c r="B63" s="29" t="s">
        <v>564</v>
      </c>
      <c r="C63" s="30" t="s">
        <v>7</v>
      </c>
      <c r="D63" s="30" t="s">
        <v>7</v>
      </c>
      <c r="E63" s="30" t="s">
        <v>7</v>
      </c>
      <c r="F63" s="30" t="s">
        <v>7</v>
      </c>
      <c r="G63" s="30" t="s">
        <v>7</v>
      </c>
      <c r="H63" s="30" t="s">
        <v>7</v>
      </c>
      <c r="I63" s="30" t="s">
        <v>7</v>
      </c>
      <c r="J63" s="30" t="s">
        <v>7</v>
      </c>
      <c r="K63" s="30" t="s">
        <v>7</v>
      </c>
      <c r="L63" s="30" t="s">
        <v>7</v>
      </c>
      <c r="M63" s="30" t="s">
        <v>7</v>
      </c>
      <c r="N63" s="14" t="s">
        <v>7</v>
      </c>
    </row>
    <row r="64" spans="1:14" ht="26" x14ac:dyDescent="0.2">
      <c r="A64" s="10" t="s">
        <v>86</v>
      </c>
      <c r="B64" s="9" t="s">
        <v>563</v>
      </c>
      <c r="C64" s="8" t="s">
        <v>27</v>
      </c>
      <c r="D64" s="8" t="s">
        <v>562</v>
      </c>
      <c r="E64" s="4" t="s">
        <v>29</v>
      </c>
      <c r="F64" s="4">
        <v>105</v>
      </c>
      <c r="G64" s="6">
        <v>1058.69</v>
      </c>
      <c r="H64" s="7" t="s">
        <v>7</v>
      </c>
      <c r="I64" s="7">
        <v>1</v>
      </c>
      <c r="J64" s="6">
        <f t="shared" ref="J64:J78" si="4">ROUND(G64-((G64*K64)/100),2)</f>
        <v>1058.69</v>
      </c>
      <c r="K64" s="6">
        <v>0</v>
      </c>
      <c r="L64" s="6">
        <f t="shared" ref="L64:L78" si="5">ROUND((I64 * J64),2)</f>
        <v>1058.69</v>
      </c>
      <c r="M64" s="5" t="s">
        <v>401</v>
      </c>
      <c r="N64" s="4" t="s">
        <v>7</v>
      </c>
    </row>
    <row r="65" spans="1:14" ht="26" x14ac:dyDescent="0.2">
      <c r="A65" s="13" t="s">
        <v>89</v>
      </c>
      <c r="B65" s="5" t="s">
        <v>269</v>
      </c>
      <c r="C65" s="5" t="s">
        <v>39</v>
      </c>
      <c r="D65" s="8" t="s">
        <v>268</v>
      </c>
      <c r="E65" s="4" t="s">
        <v>29</v>
      </c>
      <c r="F65" s="4">
        <v>3</v>
      </c>
      <c r="G65" s="6">
        <v>0</v>
      </c>
      <c r="H65" s="7" t="s">
        <v>7</v>
      </c>
      <c r="I65" s="7">
        <v>1</v>
      </c>
      <c r="J65" s="6">
        <f t="shared" si="4"/>
        <v>0</v>
      </c>
      <c r="K65" s="6">
        <v>0</v>
      </c>
      <c r="L65" s="6">
        <f t="shared" si="5"/>
        <v>0</v>
      </c>
      <c r="M65" s="5" t="s">
        <v>7</v>
      </c>
      <c r="N65" s="4" t="s">
        <v>7</v>
      </c>
    </row>
    <row r="66" spans="1:14" ht="26" x14ac:dyDescent="0.2">
      <c r="A66" s="13" t="s">
        <v>90</v>
      </c>
      <c r="B66" s="5" t="s">
        <v>561</v>
      </c>
      <c r="C66" s="5" t="s">
        <v>27</v>
      </c>
      <c r="D66" s="8" t="s">
        <v>560</v>
      </c>
      <c r="E66" s="4" t="s">
        <v>29</v>
      </c>
      <c r="F66" s="4">
        <v>28</v>
      </c>
      <c r="G66" s="6">
        <v>0</v>
      </c>
      <c r="H66" s="7" t="s">
        <v>7</v>
      </c>
      <c r="I66" s="7">
        <v>1</v>
      </c>
      <c r="J66" s="6">
        <f t="shared" si="4"/>
        <v>0</v>
      </c>
      <c r="K66" s="6">
        <v>0</v>
      </c>
      <c r="L66" s="6">
        <f t="shared" si="5"/>
        <v>0</v>
      </c>
      <c r="M66" s="5" t="s">
        <v>7</v>
      </c>
      <c r="N66" s="4" t="s">
        <v>7</v>
      </c>
    </row>
    <row r="67" spans="1:14" ht="26" x14ac:dyDescent="0.2">
      <c r="A67" s="13" t="s">
        <v>1092</v>
      </c>
      <c r="B67" s="5" t="s">
        <v>1091</v>
      </c>
      <c r="C67" s="5" t="s">
        <v>27</v>
      </c>
      <c r="D67" s="8" t="s">
        <v>1090</v>
      </c>
      <c r="E67" s="4">
        <v>36</v>
      </c>
      <c r="F67" s="4" t="s">
        <v>193</v>
      </c>
      <c r="G67" s="6">
        <v>0</v>
      </c>
      <c r="H67" s="7" t="s">
        <v>7</v>
      </c>
      <c r="I67" s="7">
        <v>1</v>
      </c>
      <c r="J67" s="6">
        <f t="shared" si="4"/>
        <v>0</v>
      </c>
      <c r="K67" s="6">
        <v>0</v>
      </c>
      <c r="L67" s="6">
        <f t="shared" si="5"/>
        <v>0</v>
      </c>
      <c r="M67" s="5" t="s">
        <v>7</v>
      </c>
      <c r="N67" s="4" t="s">
        <v>7</v>
      </c>
    </row>
    <row r="68" spans="1:14" ht="15" x14ac:dyDescent="0.2">
      <c r="A68" s="13" t="s">
        <v>93</v>
      </c>
      <c r="B68" s="5" t="s">
        <v>559</v>
      </c>
      <c r="C68" s="5" t="s">
        <v>27</v>
      </c>
      <c r="D68" s="8" t="s">
        <v>558</v>
      </c>
      <c r="E68" s="4" t="s">
        <v>29</v>
      </c>
      <c r="F68" s="4">
        <v>28</v>
      </c>
      <c r="G68" s="6">
        <v>0</v>
      </c>
      <c r="H68" s="7" t="s">
        <v>7</v>
      </c>
      <c r="I68" s="7">
        <v>1</v>
      </c>
      <c r="J68" s="6">
        <f t="shared" si="4"/>
        <v>0</v>
      </c>
      <c r="K68" s="6">
        <v>0</v>
      </c>
      <c r="L68" s="6">
        <f t="shared" si="5"/>
        <v>0</v>
      </c>
      <c r="M68" s="5" t="s">
        <v>7</v>
      </c>
      <c r="N68" s="4" t="s">
        <v>7</v>
      </c>
    </row>
    <row r="69" spans="1:14" ht="15" x14ac:dyDescent="0.2">
      <c r="A69" s="13" t="s">
        <v>96</v>
      </c>
      <c r="B69" s="5" t="s">
        <v>557</v>
      </c>
      <c r="C69" s="5" t="s">
        <v>27</v>
      </c>
      <c r="D69" s="8" t="s">
        <v>556</v>
      </c>
      <c r="E69" s="4" t="s">
        <v>29</v>
      </c>
      <c r="F69" s="4">
        <v>28</v>
      </c>
      <c r="G69" s="6">
        <v>0</v>
      </c>
      <c r="H69" s="7" t="s">
        <v>7</v>
      </c>
      <c r="I69" s="7">
        <v>1</v>
      </c>
      <c r="J69" s="6">
        <f t="shared" si="4"/>
        <v>0</v>
      </c>
      <c r="K69" s="6">
        <v>0</v>
      </c>
      <c r="L69" s="6">
        <f t="shared" si="5"/>
        <v>0</v>
      </c>
      <c r="M69" s="5" t="s">
        <v>7</v>
      </c>
      <c r="N69" s="4" t="s">
        <v>7</v>
      </c>
    </row>
    <row r="70" spans="1:14" ht="26" x14ac:dyDescent="0.2">
      <c r="A70" s="13" t="s">
        <v>99</v>
      </c>
      <c r="B70" s="5" t="s">
        <v>555</v>
      </c>
      <c r="C70" s="5" t="s">
        <v>27</v>
      </c>
      <c r="D70" s="8" t="s">
        <v>554</v>
      </c>
      <c r="E70" s="4" t="s">
        <v>29</v>
      </c>
      <c r="F70" s="4">
        <v>3</v>
      </c>
      <c r="G70" s="6">
        <v>0</v>
      </c>
      <c r="H70" s="7" t="s">
        <v>7</v>
      </c>
      <c r="I70" s="7">
        <v>1</v>
      </c>
      <c r="J70" s="6">
        <f t="shared" si="4"/>
        <v>0</v>
      </c>
      <c r="K70" s="6">
        <v>0</v>
      </c>
      <c r="L70" s="6">
        <f t="shared" si="5"/>
        <v>0</v>
      </c>
      <c r="M70" s="5" t="s">
        <v>401</v>
      </c>
      <c r="N70" s="4" t="s">
        <v>7</v>
      </c>
    </row>
    <row r="71" spans="1:14" ht="26" x14ac:dyDescent="0.2">
      <c r="A71" s="13" t="s">
        <v>1089</v>
      </c>
      <c r="B71" s="5" t="s">
        <v>1088</v>
      </c>
      <c r="C71" s="5" t="s">
        <v>27</v>
      </c>
      <c r="D71" s="8" t="s">
        <v>1087</v>
      </c>
      <c r="E71" s="4">
        <v>36</v>
      </c>
      <c r="F71" s="4" t="s">
        <v>193</v>
      </c>
      <c r="G71" s="6">
        <v>656.51</v>
      </c>
      <c r="H71" s="7" t="s">
        <v>7</v>
      </c>
      <c r="I71" s="7">
        <v>1</v>
      </c>
      <c r="J71" s="6">
        <f t="shared" si="4"/>
        <v>656.51</v>
      </c>
      <c r="K71" s="6">
        <v>0</v>
      </c>
      <c r="L71" s="6">
        <f t="shared" si="5"/>
        <v>656.51</v>
      </c>
      <c r="M71" s="5" t="s">
        <v>7</v>
      </c>
      <c r="N71" s="4" t="s">
        <v>7</v>
      </c>
    </row>
    <row r="72" spans="1:14" ht="15" x14ac:dyDescent="0.2">
      <c r="A72" s="13" t="s">
        <v>102</v>
      </c>
      <c r="B72" s="5" t="s">
        <v>553</v>
      </c>
      <c r="C72" s="5" t="s">
        <v>39</v>
      </c>
      <c r="D72" s="8" t="s">
        <v>552</v>
      </c>
      <c r="E72" s="4" t="s">
        <v>29</v>
      </c>
      <c r="F72" s="4">
        <v>6</v>
      </c>
      <c r="G72" s="6">
        <v>0</v>
      </c>
      <c r="H72" s="7" t="s">
        <v>7</v>
      </c>
      <c r="I72" s="7">
        <v>1</v>
      </c>
      <c r="J72" s="6">
        <f t="shared" si="4"/>
        <v>0</v>
      </c>
      <c r="K72" s="6">
        <v>0</v>
      </c>
      <c r="L72" s="6">
        <f t="shared" si="5"/>
        <v>0</v>
      </c>
      <c r="M72" s="5" t="s">
        <v>7</v>
      </c>
      <c r="N72" s="4" t="s">
        <v>7</v>
      </c>
    </row>
    <row r="73" spans="1:14" ht="26" x14ac:dyDescent="0.2">
      <c r="A73" s="13" t="s">
        <v>1086</v>
      </c>
      <c r="B73" s="5" t="s">
        <v>1085</v>
      </c>
      <c r="C73" s="5" t="s">
        <v>27</v>
      </c>
      <c r="D73" s="8" t="s">
        <v>1084</v>
      </c>
      <c r="E73" s="4">
        <v>36</v>
      </c>
      <c r="F73" s="4" t="s">
        <v>193</v>
      </c>
      <c r="G73" s="6">
        <v>0</v>
      </c>
      <c r="H73" s="7" t="s">
        <v>7</v>
      </c>
      <c r="I73" s="7">
        <v>1</v>
      </c>
      <c r="J73" s="6">
        <f t="shared" si="4"/>
        <v>0</v>
      </c>
      <c r="K73" s="6">
        <v>0</v>
      </c>
      <c r="L73" s="6">
        <f t="shared" si="5"/>
        <v>0</v>
      </c>
      <c r="M73" s="5" t="s">
        <v>7</v>
      </c>
      <c r="N73" s="4" t="s">
        <v>7</v>
      </c>
    </row>
    <row r="74" spans="1:14" ht="26" x14ac:dyDescent="0.2">
      <c r="A74" s="13" t="s">
        <v>105</v>
      </c>
      <c r="B74" s="5" t="s">
        <v>551</v>
      </c>
      <c r="C74" s="5" t="s">
        <v>39</v>
      </c>
      <c r="D74" s="8" t="s">
        <v>550</v>
      </c>
      <c r="E74" s="4" t="s">
        <v>29</v>
      </c>
      <c r="F74" s="4">
        <v>6</v>
      </c>
      <c r="G74" s="6">
        <v>0</v>
      </c>
      <c r="H74" s="7" t="s">
        <v>7</v>
      </c>
      <c r="I74" s="7">
        <v>1</v>
      </c>
      <c r="J74" s="6">
        <f t="shared" si="4"/>
        <v>0</v>
      </c>
      <c r="K74" s="6">
        <v>0</v>
      </c>
      <c r="L74" s="6">
        <f t="shared" si="5"/>
        <v>0</v>
      </c>
      <c r="M74" s="5" t="s">
        <v>401</v>
      </c>
      <c r="N74" s="4" t="s">
        <v>7</v>
      </c>
    </row>
    <row r="75" spans="1:14" ht="26" x14ac:dyDescent="0.2">
      <c r="A75" s="13" t="s">
        <v>1083</v>
      </c>
      <c r="B75" s="5" t="s">
        <v>1082</v>
      </c>
      <c r="C75" s="5" t="s">
        <v>27</v>
      </c>
      <c r="D75" s="8" t="s">
        <v>1081</v>
      </c>
      <c r="E75" s="4">
        <v>36</v>
      </c>
      <c r="F75" s="4" t="s">
        <v>193</v>
      </c>
      <c r="G75" s="6">
        <v>0</v>
      </c>
      <c r="H75" s="7" t="s">
        <v>7</v>
      </c>
      <c r="I75" s="7">
        <v>1</v>
      </c>
      <c r="J75" s="6">
        <f t="shared" si="4"/>
        <v>0</v>
      </c>
      <c r="K75" s="6">
        <v>0</v>
      </c>
      <c r="L75" s="6">
        <f t="shared" si="5"/>
        <v>0</v>
      </c>
      <c r="M75" s="5" t="s">
        <v>7</v>
      </c>
      <c r="N75" s="4" t="s">
        <v>7</v>
      </c>
    </row>
    <row r="76" spans="1:14" ht="15" x14ac:dyDescent="0.2">
      <c r="A76" s="13" t="s">
        <v>108</v>
      </c>
      <c r="B76" s="5" t="s">
        <v>549</v>
      </c>
      <c r="C76" s="5" t="s">
        <v>39</v>
      </c>
      <c r="D76" s="8" t="s">
        <v>548</v>
      </c>
      <c r="E76" s="4" t="s">
        <v>29</v>
      </c>
      <c r="F76" s="4">
        <v>28</v>
      </c>
      <c r="G76" s="6">
        <v>0</v>
      </c>
      <c r="H76" s="7" t="s">
        <v>7</v>
      </c>
      <c r="I76" s="7">
        <v>1</v>
      </c>
      <c r="J76" s="6">
        <f t="shared" si="4"/>
        <v>0</v>
      </c>
      <c r="K76" s="6">
        <v>0</v>
      </c>
      <c r="L76" s="6">
        <f t="shared" si="5"/>
        <v>0</v>
      </c>
      <c r="M76" s="5" t="s">
        <v>7</v>
      </c>
      <c r="N76" s="4" t="s">
        <v>7</v>
      </c>
    </row>
    <row r="77" spans="1:14" ht="26" x14ac:dyDescent="0.2">
      <c r="A77" s="13" t="s">
        <v>111</v>
      </c>
      <c r="B77" s="5" t="s">
        <v>547</v>
      </c>
      <c r="C77" s="5" t="s">
        <v>39</v>
      </c>
      <c r="D77" s="8" t="s">
        <v>546</v>
      </c>
      <c r="E77" s="4" t="s">
        <v>29</v>
      </c>
      <c r="F77" s="4">
        <v>21</v>
      </c>
      <c r="G77" s="6">
        <v>0</v>
      </c>
      <c r="H77" s="7" t="s">
        <v>7</v>
      </c>
      <c r="I77" s="7">
        <v>1</v>
      </c>
      <c r="J77" s="6">
        <f t="shared" si="4"/>
        <v>0</v>
      </c>
      <c r="K77" s="6">
        <v>0</v>
      </c>
      <c r="L77" s="6">
        <f t="shared" si="5"/>
        <v>0</v>
      </c>
      <c r="M77" s="5" t="s">
        <v>401</v>
      </c>
      <c r="N77" s="4" t="s">
        <v>7</v>
      </c>
    </row>
    <row r="78" spans="1:14" ht="26" x14ac:dyDescent="0.2">
      <c r="A78" s="13" t="s">
        <v>1080</v>
      </c>
      <c r="B78" s="5" t="s">
        <v>1079</v>
      </c>
      <c r="C78" s="5" t="s">
        <v>27</v>
      </c>
      <c r="D78" s="8" t="s">
        <v>1078</v>
      </c>
      <c r="E78" s="4">
        <v>36</v>
      </c>
      <c r="F78" s="4" t="s">
        <v>193</v>
      </c>
      <c r="G78" s="6">
        <v>0</v>
      </c>
      <c r="H78" s="7" t="s">
        <v>7</v>
      </c>
      <c r="I78" s="7">
        <v>1</v>
      </c>
      <c r="J78" s="6">
        <f t="shared" si="4"/>
        <v>0</v>
      </c>
      <c r="K78" s="6">
        <v>0</v>
      </c>
      <c r="L78" s="6">
        <f t="shared" si="5"/>
        <v>0</v>
      </c>
      <c r="M78" s="5" t="s">
        <v>7</v>
      </c>
      <c r="N78" s="4" t="s">
        <v>7</v>
      </c>
    </row>
    <row r="79" spans="1:14" ht="15" x14ac:dyDescent="0.2">
      <c r="A79" s="12" t="s">
        <v>7</v>
      </c>
      <c r="B79" s="32" t="s">
        <v>60</v>
      </c>
      <c r="C79" s="32" t="s">
        <v>7</v>
      </c>
      <c r="D79" s="32" t="s">
        <v>7</v>
      </c>
      <c r="E79" s="32" t="s">
        <v>7</v>
      </c>
      <c r="F79" s="32" t="s">
        <v>7</v>
      </c>
      <c r="G79" s="32" t="s">
        <v>7</v>
      </c>
      <c r="H79" s="32" t="s">
        <v>7</v>
      </c>
      <c r="I79" s="32" t="s">
        <v>7</v>
      </c>
      <c r="J79" s="32" t="s">
        <v>7</v>
      </c>
      <c r="K79" s="32" t="s">
        <v>7</v>
      </c>
      <c r="L79" s="32" t="s">
        <v>7</v>
      </c>
      <c r="M79" s="32" t="s">
        <v>7</v>
      </c>
      <c r="N79" s="11" t="e">
        <f>(L64+#REF!+L65+L66+L67+L68+L69+L70+L71+L72+L73+L74+L75+L76+L77+L78)</f>
        <v>#REF!</v>
      </c>
    </row>
    <row r="80" spans="1:14" ht="16" x14ac:dyDescent="0.2">
      <c r="A80" s="15" t="s">
        <v>709</v>
      </c>
      <c r="B80" s="29" t="s">
        <v>545</v>
      </c>
      <c r="C80" s="30" t="s">
        <v>7</v>
      </c>
      <c r="D80" s="30" t="s">
        <v>7</v>
      </c>
      <c r="E80" s="30" t="s">
        <v>7</v>
      </c>
      <c r="F80" s="30" t="s">
        <v>7</v>
      </c>
      <c r="G80" s="30" t="s">
        <v>7</v>
      </c>
      <c r="H80" s="30" t="s">
        <v>7</v>
      </c>
      <c r="I80" s="30" t="s">
        <v>7</v>
      </c>
      <c r="J80" s="30" t="s">
        <v>7</v>
      </c>
      <c r="K80" s="30" t="s">
        <v>7</v>
      </c>
      <c r="L80" s="30" t="s">
        <v>7</v>
      </c>
      <c r="M80" s="30" t="s">
        <v>7</v>
      </c>
      <c r="N80" s="14" t="s">
        <v>7</v>
      </c>
    </row>
    <row r="81" spans="1:14" ht="15" x14ac:dyDescent="0.2">
      <c r="A81" s="10" t="s">
        <v>137</v>
      </c>
      <c r="B81" s="9" t="s">
        <v>544</v>
      </c>
      <c r="C81" s="8" t="s">
        <v>27</v>
      </c>
      <c r="D81" s="8" t="s">
        <v>542</v>
      </c>
      <c r="E81" s="4" t="s">
        <v>29</v>
      </c>
      <c r="F81" s="4">
        <v>182</v>
      </c>
      <c r="G81" s="6">
        <v>50864.06</v>
      </c>
      <c r="H81" s="7" t="s">
        <v>7</v>
      </c>
      <c r="I81" s="7">
        <v>1</v>
      </c>
      <c r="J81" s="6">
        <f t="shared" ref="J81:J86" si="6">ROUND(G81-((G81*K81)/100),2)</f>
        <v>50864.06</v>
      </c>
      <c r="K81" s="6">
        <v>0</v>
      </c>
      <c r="L81" s="6">
        <f t="shared" ref="L81:L86" si="7">ROUND((I81 * J81),2)</f>
        <v>50864.06</v>
      </c>
      <c r="M81" s="5" t="s">
        <v>401</v>
      </c>
      <c r="N81" s="4" t="s">
        <v>7</v>
      </c>
    </row>
    <row r="82" spans="1:14" ht="15" x14ac:dyDescent="0.2">
      <c r="A82" s="13" t="s">
        <v>140</v>
      </c>
      <c r="B82" s="5" t="s">
        <v>543</v>
      </c>
      <c r="C82" s="5" t="s">
        <v>27</v>
      </c>
      <c r="D82" s="8" t="s">
        <v>542</v>
      </c>
      <c r="E82" s="4" t="s">
        <v>29</v>
      </c>
      <c r="F82" s="4">
        <v>28</v>
      </c>
      <c r="G82" s="6">
        <v>0</v>
      </c>
      <c r="H82" s="7" t="s">
        <v>7</v>
      </c>
      <c r="I82" s="7">
        <v>1</v>
      </c>
      <c r="J82" s="6">
        <f t="shared" si="6"/>
        <v>0</v>
      </c>
      <c r="K82" s="6">
        <v>0</v>
      </c>
      <c r="L82" s="6">
        <f t="shared" si="7"/>
        <v>0</v>
      </c>
      <c r="M82" s="5" t="s">
        <v>7</v>
      </c>
      <c r="N82" s="4" t="s">
        <v>7</v>
      </c>
    </row>
    <row r="83" spans="1:14" ht="15" x14ac:dyDescent="0.2">
      <c r="A83" s="13" t="s">
        <v>143</v>
      </c>
      <c r="B83" s="5" t="s">
        <v>541</v>
      </c>
      <c r="C83" s="5" t="s">
        <v>27</v>
      </c>
      <c r="D83" s="8" t="s">
        <v>540</v>
      </c>
      <c r="E83" s="4" t="s">
        <v>29</v>
      </c>
      <c r="F83" s="4">
        <v>28</v>
      </c>
      <c r="G83" s="6">
        <v>0</v>
      </c>
      <c r="H83" s="7" t="s">
        <v>7</v>
      </c>
      <c r="I83" s="7">
        <v>1</v>
      </c>
      <c r="J83" s="6">
        <f t="shared" si="6"/>
        <v>0</v>
      </c>
      <c r="K83" s="6">
        <v>0</v>
      </c>
      <c r="L83" s="6">
        <f t="shared" si="7"/>
        <v>0</v>
      </c>
      <c r="M83" s="5" t="s">
        <v>7</v>
      </c>
      <c r="N83" s="4" t="s">
        <v>7</v>
      </c>
    </row>
    <row r="84" spans="1:14" ht="26" x14ac:dyDescent="0.2">
      <c r="A84" s="13" t="s">
        <v>146</v>
      </c>
      <c r="B84" s="5" t="s">
        <v>539</v>
      </c>
      <c r="C84" s="5" t="s">
        <v>27</v>
      </c>
      <c r="D84" s="8" t="s">
        <v>538</v>
      </c>
      <c r="E84" s="4" t="s">
        <v>29</v>
      </c>
      <c r="F84" s="4">
        <v>28</v>
      </c>
      <c r="G84" s="6">
        <v>0</v>
      </c>
      <c r="H84" s="7" t="s">
        <v>7</v>
      </c>
      <c r="I84" s="7">
        <v>1</v>
      </c>
      <c r="J84" s="6">
        <f t="shared" si="6"/>
        <v>0</v>
      </c>
      <c r="K84" s="6">
        <v>0</v>
      </c>
      <c r="L84" s="6">
        <f t="shared" si="7"/>
        <v>0</v>
      </c>
      <c r="M84" s="5" t="s">
        <v>7</v>
      </c>
      <c r="N84" s="4" t="s">
        <v>7</v>
      </c>
    </row>
    <row r="85" spans="1:14" ht="26" x14ac:dyDescent="0.2">
      <c r="A85" s="13" t="s">
        <v>149</v>
      </c>
      <c r="B85" s="5" t="s">
        <v>227</v>
      </c>
      <c r="C85" s="5" t="s">
        <v>27</v>
      </c>
      <c r="D85" s="8" t="s">
        <v>226</v>
      </c>
      <c r="E85" s="4" t="s">
        <v>29</v>
      </c>
      <c r="F85" s="4">
        <v>7</v>
      </c>
      <c r="G85" s="6">
        <v>0</v>
      </c>
      <c r="H85" s="7" t="s">
        <v>7</v>
      </c>
      <c r="I85" s="7">
        <v>1</v>
      </c>
      <c r="J85" s="6">
        <f t="shared" si="6"/>
        <v>0</v>
      </c>
      <c r="K85" s="6">
        <v>0</v>
      </c>
      <c r="L85" s="6">
        <f t="shared" si="7"/>
        <v>0</v>
      </c>
      <c r="M85" s="5" t="s">
        <v>7</v>
      </c>
      <c r="N85" s="4" t="s">
        <v>7</v>
      </c>
    </row>
    <row r="86" spans="1:14" ht="26" x14ac:dyDescent="0.2">
      <c r="A86" s="13" t="s">
        <v>152</v>
      </c>
      <c r="B86" s="5" t="s">
        <v>269</v>
      </c>
      <c r="C86" s="5" t="s">
        <v>39</v>
      </c>
      <c r="D86" s="8" t="s">
        <v>268</v>
      </c>
      <c r="E86" s="4" t="s">
        <v>29</v>
      </c>
      <c r="F86" s="4">
        <v>3</v>
      </c>
      <c r="G86" s="6">
        <v>0</v>
      </c>
      <c r="H86" s="7" t="s">
        <v>7</v>
      </c>
      <c r="I86" s="7">
        <v>1</v>
      </c>
      <c r="J86" s="6">
        <f t="shared" si="6"/>
        <v>0</v>
      </c>
      <c r="K86" s="6">
        <v>0</v>
      </c>
      <c r="L86" s="6">
        <f t="shared" si="7"/>
        <v>0</v>
      </c>
      <c r="M86" s="5" t="s">
        <v>7</v>
      </c>
      <c r="N86" s="4" t="s">
        <v>7</v>
      </c>
    </row>
    <row r="87" spans="1:14" ht="15" x14ac:dyDescent="0.2">
      <c r="A87" s="12" t="s">
        <v>7</v>
      </c>
      <c r="B87" s="32" t="s">
        <v>60</v>
      </c>
      <c r="C87" s="32" t="s">
        <v>7</v>
      </c>
      <c r="D87" s="32" t="s">
        <v>7</v>
      </c>
      <c r="E87" s="32" t="s">
        <v>7</v>
      </c>
      <c r="F87" s="32" t="s">
        <v>7</v>
      </c>
      <c r="G87" s="32" t="s">
        <v>7</v>
      </c>
      <c r="H87" s="32" t="s">
        <v>7</v>
      </c>
      <c r="I87" s="32" t="s">
        <v>7</v>
      </c>
      <c r="J87" s="32" t="s">
        <v>7</v>
      </c>
      <c r="K87" s="32" t="s">
        <v>7</v>
      </c>
      <c r="L87" s="32" t="s">
        <v>7</v>
      </c>
      <c r="M87" s="32" t="s">
        <v>7</v>
      </c>
      <c r="N87" s="11" t="e">
        <f>(L81+#REF!+L82+L83+L84+L85+L86)</f>
        <v>#REF!</v>
      </c>
    </row>
    <row r="88" spans="1:14" ht="16" x14ac:dyDescent="0.2">
      <c r="A88" s="15" t="s">
        <v>709</v>
      </c>
      <c r="B88" s="29" t="s">
        <v>537</v>
      </c>
      <c r="C88" s="30" t="s">
        <v>7</v>
      </c>
      <c r="D88" s="30" t="s">
        <v>7</v>
      </c>
      <c r="E88" s="30" t="s">
        <v>7</v>
      </c>
      <c r="F88" s="30" t="s">
        <v>7</v>
      </c>
      <c r="G88" s="30" t="s">
        <v>7</v>
      </c>
      <c r="H88" s="30" t="s">
        <v>7</v>
      </c>
      <c r="I88" s="30" t="s">
        <v>7</v>
      </c>
      <c r="J88" s="30" t="s">
        <v>7</v>
      </c>
      <c r="K88" s="30" t="s">
        <v>7</v>
      </c>
      <c r="L88" s="30" t="s">
        <v>7</v>
      </c>
      <c r="M88" s="30" t="s">
        <v>7</v>
      </c>
      <c r="N88" s="14" t="s">
        <v>7</v>
      </c>
    </row>
    <row r="89" spans="1:14" ht="15" x14ac:dyDescent="0.2">
      <c r="A89" s="10" t="s">
        <v>192</v>
      </c>
      <c r="B89" s="9" t="s">
        <v>536</v>
      </c>
      <c r="C89" s="8" t="s">
        <v>27</v>
      </c>
      <c r="D89" s="8" t="s">
        <v>534</v>
      </c>
      <c r="E89" s="4" t="s">
        <v>29</v>
      </c>
      <c r="F89" s="4">
        <v>182</v>
      </c>
      <c r="G89" s="6">
        <v>101728.11</v>
      </c>
      <c r="H89" s="7" t="s">
        <v>7</v>
      </c>
      <c r="I89" s="7">
        <v>1</v>
      </c>
      <c r="J89" s="6">
        <f t="shared" ref="J89:J94" si="8">ROUND(G89-((G89*K89)/100),2)</f>
        <v>101728.11</v>
      </c>
      <c r="K89" s="6">
        <v>0</v>
      </c>
      <c r="L89" s="6">
        <f t="shared" ref="L89:L94" si="9">ROUND((I89 * J89),2)</f>
        <v>101728.11</v>
      </c>
      <c r="M89" s="5" t="s">
        <v>401</v>
      </c>
      <c r="N89" s="4" t="s">
        <v>7</v>
      </c>
    </row>
    <row r="90" spans="1:14" ht="15" x14ac:dyDescent="0.2">
      <c r="A90" s="13" t="s">
        <v>286</v>
      </c>
      <c r="B90" s="5" t="s">
        <v>535</v>
      </c>
      <c r="C90" s="5" t="s">
        <v>27</v>
      </c>
      <c r="D90" s="8" t="s">
        <v>534</v>
      </c>
      <c r="E90" s="4" t="s">
        <v>29</v>
      </c>
      <c r="F90" s="4">
        <v>28</v>
      </c>
      <c r="G90" s="6">
        <v>0</v>
      </c>
      <c r="H90" s="7" t="s">
        <v>7</v>
      </c>
      <c r="I90" s="7">
        <v>1</v>
      </c>
      <c r="J90" s="6">
        <f t="shared" si="8"/>
        <v>0</v>
      </c>
      <c r="K90" s="6">
        <v>0</v>
      </c>
      <c r="L90" s="6">
        <f t="shared" si="9"/>
        <v>0</v>
      </c>
      <c r="M90" s="5" t="s">
        <v>7</v>
      </c>
      <c r="N90" s="4" t="s">
        <v>7</v>
      </c>
    </row>
    <row r="91" spans="1:14" ht="26" x14ac:dyDescent="0.2">
      <c r="A91" s="13" t="s">
        <v>283</v>
      </c>
      <c r="B91" s="5" t="s">
        <v>533</v>
      </c>
      <c r="C91" s="5" t="s">
        <v>27</v>
      </c>
      <c r="D91" s="8" t="s">
        <v>532</v>
      </c>
      <c r="E91" s="4" t="s">
        <v>29</v>
      </c>
      <c r="F91" s="4">
        <v>28</v>
      </c>
      <c r="G91" s="6">
        <v>0</v>
      </c>
      <c r="H91" s="7" t="s">
        <v>7</v>
      </c>
      <c r="I91" s="7">
        <v>1</v>
      </c>
      <c r="J91" s="6">
        <f t="shared" si="8"/>
        <v>0</v>
      </c>
      <c r="K91" s="6">
        <v>0</v>
      </c>
      <c r="L91" s="6">
        <f t="shared" si="9"/>
        <v>0</v>
      </c>
      <c r="M91" s="5" t="s">
        <v>7</v>
      </c>
      <c r="N91" s="4" t="s">
        <v>7</v>
      </c>
    </row>
    <row r="92" spans="1:14" ht="26" x14ac:dyDescent="0.2">
      <c r="A92" s="13" t="s">
        <v>280</v>
      </c>
      <c r="B92" s="5" t="s">
        <v>531</v>
      </c>
      <c r="C92" s="5" t="s">
        <v>27</v>
      </c>
      <c r="D92" s="8" t="s">
        <v>530</v>
      </c>
      <c r="E92" s="4" t="s">
        <v>29</v>
      </c>
      <c r="F92" s="4">
        <v>119</v>
      </c>
      <c r="G92" s="6">
        <v>0</v>
      </c>
      <c r="H92" s="7" t="s">
        <v>7</v>
      </c>
      <c r="I92" s="7">
        <v>2</v>
      </c>
      <c r="J92" s="6">
        <f t="shared" si="8"/>
        <v>0</v>
      </c>
      <c r="K92" s="6">
        <v>0</v>
      </c>
      <c r="L92" s="6">
        <f t="shared" si="9"/>
        <v>0</v>
      </c>
      <c r="M92" s="5" t="s">
        <v>7</v>
      </c>
      <c r="N92" s="4" t="s">
        <v>7</v>
      </c>
    </row>
    <row r="93" spans="1:14" ht="26" x14ac:dyDescent="0.2">
      <c r="A93" s="13" t="s">
        <v>279</v>
      </c>
      <c r="B93" s="5" t="s">
        <v>227</v>
      </c>
      <c r="C93" s="5" t="s">
        <v>27</v>
      </c>
      <c r="D93" s="8" t="s">
        <v>226</v>
      </c>
      <c r="E93" s="4" t="s">
        <v>29</v>
      </c>
      <c r="F93" s="4">
        <v>7</v>
      </c>
      <c r="G93" s="6">
        <v>0</v>
      </c>
      <c r="H93" s="7" t="s">
        <v>7</v>
      </c>
      <c r="I93" s="7">
        <v>2</v>
      </c>
      <c r="J93" s="6">
        <f t="shared" si="8"/>
        <v>0</v>
      </c>
      <c r="K93" s="6">
        <v>0</v>
      </c>
      <c r="L93" s="6">
        <f t="shared" si="9"/>
        <v>0</v>
      </c>
      <c r="M93" s="5" t="s">
        <v>7</v>
      </c>
      <c r="N93" s="4" t="s">
        <v>7</v>
      </c>
    </row>
    <row r="94" spans="1:14" ht="26" x14ac:dyDescent="0.2">
      <c r="A94" s="13" t="s">
        <v>276</v>
      </c>
      <c r="B94" s="5" t="s">
        <v>269</v>
      </c>
      <c r="C94" s="5" t="s">
        <v>39</v>
      </c>
      <c r="D94" s="8" t="s">
        <v>268</v>
      </c>
      <c r="E94" s="4" t="s">
        <v>29</v>
      </c>
      <c r="F94" s="4">
        <v>3</v>
      </c>
      <c r="G94" s="6">
        <v>0</v>
      </c>
      <c r="H94" s="7" t="s">
        <v>7</v>
      </c>
      <c r="I94" s="7">
        <v>1</v>
      </c>
      <c r="J94" s="6">
        <f t="shared" si="8"/>
        <v>0</v>
      </c>
      <c r="K94" s="6">
        <v>0</v>
      </c>
      <c r="L94" s="6">
        <f t="shared" si="9"/>
        <v>0</v>
      </c>
      <c r="M94" s="5" t="s">
        <v>7</v>
      </c>
      <c r="N94" s="4" t="s">
        <v>7</v>
      </c>
    </row>
    <row r="95" spans="1:14" ht="15" x14ac:dyDescent="0.2">
      <c r="A95" s="12" t="s">
        <v>7</v>
      </c>
      <c r="B95" s="32" t="s">
        <v>60</v>
      </c>
      <c r="C95" s="32" t="s">
        <v>7</v>
      </c>
      <c r="D95" s="32" t="s">
        <v>7</v>
      </c>
      <c r="E95" s="32" t="s">
        <v>7</v>
      </c>
      <c r="F95" s="32" t="s">
        <v>7</v>
      </c>
      <c r="G95" s="32" t="s">
        <v>7</v>
      </c>
      <c r="H95" s="32" t="s">
        <v>7</v>
      </c>
      <c r="I95" s="32" t="s">
        <v>7</v>
      </c>
      <c r="J95" s="32" t="s">
        <v>7</v>
      </c>
      <c r="K95" s="32" t="s">
        <v>7</v>
      </c>
      <c r="L95" s="32" t="s">
        <v>7</v>
      </c>
      <c r="M95" s="32" t="s">
        <v>7</v>
      </c>
      <c r="N95" s="11" t="e">
        <f>(L89+#REF!+L90+L91+L92+L93+L94)</f>
        <v>#REF!</v>
      </c>
    </row>
    <row r="96" spans="1:14" ht="16" x14ac:dyDescent="0.2">
      <c r="A96" s="15" t="s">
        <v>709</v>
      </c>
      <c r="B96" s="29" t="s">
        <v>529</v>
      </c>
      <c r="C96" s="30" t="s">
        <v>7</v>
      </c>
      <c r="D96" s="30" t="s">
        <v>7</v>
      </c>
      <c r="E96" s="30" t="s">
        <v>7</v>
      </c>
      <c r="F96" s="30" t="s">
        <v>7</v>
      </c>
      <c r="G96" s="30" t="s">
        <v>7</v>
      </c>
      <c r="H96" s="30" t="s">
        <v>7</v>
      </c>
      <c r="I96" s="30" t="s">
        <v>7</v>
      </c>
      <c r="J96" s="30" t="s">
        <v>7</v>
      </c>
      <c r="K96" s="30" t="s">
        <v>7</v>
      </c>
      <c r="L96" s="30" t="s">
        <v>7</v>
      </c>
      <c r="M96" s="30" t="s">
        <v>7</v>
      </c>
      <c r="N96" s="14" t="s">
        <v>7</v>
      </c>
    </row>
    <row r="97" spans="1:14" ht="26" x14ac:dyDescent="0.2">
      <c r="A97" s="10" t="s">
        <v>194</v>
      </c>
      <c r="B97" s="9" t="s">
        <v>528</v>
      </c>
      <c r="C97" s="8" t="s">
        <v>27</v>
      </c>
      <c r="D97" s="8" t="s">
        <v>527</v>
      </c>
      <c r="E97" s="4" t="s">
        <v>29</v>
      </c>
      <c r="F97" s="4">
        <v>182</v>
      </c>
      <c r="G97" s="6">
        <v>11828.85</v>
      </c>
      <c r="H97" s="7" t="s">
        <v>7</v>
      </c>
      <c r="I97" s="7">
        <v>1</v>
      </c>
      <c r="J97" s="6">
        <f t="shared" ref="J97:J102" si="10">ROUND(G97-((G97*K97)/100),2)</f>
        <v>11828.85</v>
      </c>
      <c r="K97" s="6">
        <v>0</v>
      </c>
      <c r="L97" s="6">
        <f t="shared" ref="L97:L102" si="11">ROUND((I97 * J97),2)</f>
        <v>11828.85</v>
      </c>
      <c r="M97" s="5" t="s">
        <v>401</v>
      </c>
      <c r="N97" s="4" t="s">
        <v>7</v>
      </c>
    </row>
    <row r="98" spans="1:14" ht="15" x14ac:dyDescent="0.2">
      <c r="A98" s="13" t="s">
        <v>234</v>
      </c>
      <c r="B98" s="5" t="s">
        <v>526</v>
      </c>
      <c r="C98" s="5" t="s">
        <v>27</v>
      </c>
      <c r="D98" s="8" t="s">
        <v>525</v>
      </c>
      <c r="E98" s="4" t="s">
        <v>29</v>
      </c>
      <c r="F98" s="4">
        <v>28</v>
      </c>
      <c r="G98" s="6">
        <v>0</v>
      </c>
      <c r="H98" s="7" t="s">
        <v>7</v>
      </c>
      <c r="I98" s="7">
        <v>1</v>
      </c>
      <c r="J98" s="6">
        <f t="shared" si="10"/>
        <v>0</v>
      </c>
      <c r="K98" s="6">
        <v>0</v>
      </c>
      <c r="L98" s="6">
        <f t="shared" si="11"/>
        <v>0</v>
      </c>
      <c r="M98" s="5" t="s">
        <v>7</v>
      </c>
      <c r="N98" s="4" t="s">
        <v>7</v>
      </c>
    </row>
    <row r="99" spans="1:14" ht="26" x14ac:dyDescent="0.2">
      <c r="A99" s="13" t="s">
        <v>231</v>
      </c>
      <c r="B99" s="5" t="s">
        <v>524</v>
      </c>
      <c r="C99" s="5" t="s">
        <v>39</v>
      </c>
      <c r="D99" s="8" t="s">
        <v>523</v>
      </c>
      <c r="E99" s="4" t="s">
        <v>29</v>
      </c>
      <c r="F99" s="4">
        <v>28</v>
      </c>
      <c r="G99" s="6">
        <v>11828.85</v>
      </c>
      <c r="H99" s="7" t="s">
        <v>7</v>
      </c>
      <c r="I99" s="7">
        <v>1</v>
      </c>
      <c r="J99" s="6">
        <f t="shared" si="10"/>
        <v>11828.85</v>
      </c>
      <c r="K99" s="6">
        <v>0</v>
      </c>
      <c r="L99" s="6">
        <f t="shared" si="11"/>
        <v>11828.85</v>
      </c>
      <c r="M99" s="5" t="s">
        <v>250</v>
      </c>
      <c r="N99" s="4" t="s">
        <v>7</v>
      </c>
    </row>
    <row r="100" spans="1:14" ht="26" x14ac:dyDescent="0.2">
      <c r="A100" s="13" t="s">
        <v>228</v>
      </c>
      <c r="B100" s="5" t="s">
        <v>522</v>
      </c>
      <c r="C100" s="5" t="s">
        <v>27</v>
      </c>
      <c r="D100" s="8" t="s">
        <v>521</v>
      </c>
      <c r="E100" s="4" t="s">
        <v>29</v>
      </c>
      <c r="F100" s="4">
        <v>28</v>
      </c>
      <c r="G100" s="6">
        <v>0</v>
      </c>
      <c r="H100" s="7" t="s">
        <v>7</v>
      </c>
      <c r="I100" s="7">
        <v>1</v>
      </c>
      <c r="J100" s="6">
        <f t="shared" si="10"/>
        <v>0</v>
      </c>
      <c r="K100" s="6">
        <v>0</v>
      </c>
      <c r="L100" s="6">
        <f t="shared" si="11"/>
        <v>0</v>
      </c>
      <c r="M100" s="5" t="s">
        <v>7</v>
      </c>
      <c r="N100" s="4" t="s">
        <v>7</v>
      </c>
    </row>
    <row r="101" spans="1:14" ht="15" x14ac:dyDescent="0.2">
      <c r="A101" s="13" t="s">
        <v>225</v>
      </c>
      <c r="B101" s="5" t="s">
        <v>520</v>
      </c>
      <c r="C101" s="5" t="s">
        <v>27</v>
      </c>
      <c r="D101" s="8" t="s">
        <v>519</v>
      </c>
      <c r="E101" s="4" t="s">
        <v>29</v>
      </c>
      <c r="F101" s="4">
        <v>7</v>
      </c>
      <c r="G101" s="6">
        <v>0</v>
      </c>
      <c r="H101" s="7" t="s">
        <v>7</v>
      </c>
      <c r="I101" s="7">
        <v>1</v>
      </c>
      <c r="J101" s="6">
        <f t="shared" si="10"/>
        <v>0</v>
      </c>
      <c r="K101" s="6">
        <v>0</v>
      </c>
      <c r="L101" s="6">
        <f t="shared" si="11"/>
        <v>0</v>
      </c>
      <c r="M101" s="5" t="s">
        <v>7</v>
      </c>
      <c r="N101" s="4" t="s">
        <v>7</v>
      </c>
    </row>
    <row r="102" spans="1:14" ht="26" x14ac:dyDescent="0.2">
      <c r="A102" s="13" t="s">
        <v>222</v>
      </c>
      <c r="B102" s="5" t="s">
        <v>269</v>
      </c>
      <c r="C102" s="5" t="s">
        <v>39</v>
      </c>
      <c r="D102" s="8" t="s">
        <v>268</v>
      </c>
      <c r="E102" s="4" t="s">
        <v>29</v>
      </c>
      <c r="F102" s="4">
        <v>3</v>
      </c>
      <c r="G102" s="6">
        <v>0</v>
      </c>
      <c r="H102" s="7" t="s">
        <v>7</v>
      </c>
      <c r="I102" s="7">
        <v>1</v>
      </c>
      <c r="J102" s="6">
        <f t="shared" si="10"/>
        <v>0</v>
      </c>
      <c r="K102" s="6">
        <v>0</v>
      </c>
      <c r="L102" s="6">
        <f t="shared" si="11"/>
        <v>0</v>
      </c>
      <c r="M102" s="5" t="s">
        <v>7</v>
      </c>
      <c r="N102" s="4" t="s">
        <v>7</v>
      </c>
    </row>
    <row r="103" spans="1:14" ht="15" x14ac:dyDescent="0.2">
      <c r="A103" s="12" t="s">
        <v>7</v>
      </c>
      <c r="B103" s="32" t="s">
        <v>60</v>
      </c>
      <c r="C103" s="32" t="s">
        <v>7</v>
      </c>
      <c r="D103" s="32" t="s">
        <v>7</v>
      </c>
      <c r="E103" s="32" t="s">
        <v>7</v>
      </c>
      <c r="F103" s="32" t="s">
        <v>7</v>
      </c>
      <c r="G103" s="32" t="s">
        <v>7</v>
      </c>
      <c r="H103" s="32" t="s">
        <v>7</v>
      </c>
      <c r="I103" s="32" t="s">
        <v>7</v>
      </c>
      <c r="J103" s="32" t="s">
        <v>7</v>
      </c>
      <c r="K103" s="32" t="s">
        <v>7</v>
      </c>
      <c r="L103" s="32" t="s">
        <v>7</v>
      </c>
      <c r="M103" s="32" t="s">
        <v>7</v>
      </c>
      <c r="N103" s="11" t="e">
        <f>(L97+#REF!+L98+L99+L100+L101+L102)</f>
        <v>#REF!</v>
      </c>
    </row>
    <row r="104" spans="1:14" ht="16" thickBot="1" x14ac:dyDescent="0.25">
      <c r="A104" s="2" t="s">
        <v>7</v>
      </c>
      <c r="B104" s="2" t="s">
        <v>7</v>
      </c>
      <c r="C104" s="2" t="s">
        <v>7</v>
      </c>
      <c r="D104" s="2" t="s">
        <v>7</v>
      </c>
      <c r="E104" s="2" t="s">
        <v>7</v>
      </c>
      <c r="F104" s="2" t="s">
        <v>7</v>
      </c>
      <c r="G104" s="2" t="s">
        <v>7</v>
      </c>
      <c r="H104" s="2" t="s">
        <v>7</v>
      </c>
      <c r="I104" s="2" t="s">
        <v>7</v>
      </c>
      <c r="J104" s="2" t="s">
        <v>7</v>
      </c>
      <c r="K104" s="2" t="s">
        <v>7</v>
      </c>
      <c r="L104" s="2" t="s">
        <v>7</v>
      </c>
      <c r="M104" s="2" t="s">
        <v>7</v>
      </c>
      <c r="N104" s="2" t="s">
        <v>7</v>
      </c>
    </row>
    <row r="106" spans="1:14" ht="15" x14ac:dyDescent="0.2">
      <c r="A106" s="26" t="s">
        <v>209</v>
      </c>
      <c r="B106" s="26" t="s">
        <v>7</v>
      </c>
      <c r="C106" s="24"/>
      <c r="D106" s="24"/>
      <c r="L106" s="3" t="s">
        <v>204</v>
      </c>
      <c r="N106" s="21">
        <f>(L24+L25+L26+L27+L28+L30+L31+L32+L33+L35+L37+L39+L40+L44+L45+L46+L47+L48+L50+L52+L54+L56+L57+L59+L60+L61+L64+L65+L66+L68+L69+L70+L72+L74+L76+L77+L81+L82+L83+L84+L85+L86+L89+L90+L91+L92+L93+L94+L97+L98+L99+L100+L101+L102)</f>
        <v>182146.56</v>
      </c>
    </row>
    <row r="107" spans="1:14" ht="15" x14ac:dyDescent="0.2">
      <c r="A107" s="26" t="s">
        <v>198</v>
      </c>
      <c r="B107" s="26" t="s">
        <v>7</v>
      </c>
      <c r="C107" s="24"/>
      <c r="D107" s="24"/>
      <c r="L107" s="3" t="s">
        <v>205</v>
      </c>
      <c r="N107" s="21" t="e">
        <f>(#REF!+#REF!+#REF!+#REF!+#REF!+#REF!)</f>
        <v>#REF!</v>
      </c>
    </row>
    <row r="108" spans="1:14" ht="15" x14ac:dyDescent="0.2">
      <c r="L108" s="3" t="s">
        <v>206</v>
      </c>
      <c r="N108" s="21">
        <f>(L29+L34+L36+L38+L41+L49+L51+L53+L55+L58+L67+L71+L73+L75+L78)</f>
        <v>1969.53</v>
      </c>
    </row>
    <row r="109" spans="1:14" ht="15" x14ac:dyDescent="0.2">
      <c r="L109" s="3" t="s">
        <v>207</v>
      </c>
      <c r="N109" s="20" t="e">
        <f>(N107+N106+N108)</f>
        <v>#REF!</v>
      </c>
    </row>
    <row r="110" spans="1:14" ht="15" x14ac:dyDescent="0.2">
      <c r="A110" s="24" t="s">
        <v>199</v>
      </c>
      <c r="B110" s="24"/>
      <c r="C110" s="24"/>
      <c r="D110" s="24"/>
    </row>
    <row r="111" spans="1:14" ht="15" x14ac:dyDescent="0.2">
      <c r="A111" s="34" t="s">
        <v>7</v>
      </c>
      <c r="B111" s="24"/>
      <c r="C111" s="24"/>
      <c r="D111" s="24"/>
      <c r="E111" s="24"/>
      <c r="F111" s="24"/>
      <c r="G111" s="24"/>
      <c r="H111" s="24"/>
      <c r="I111" s="24"/>
      <c r="J111" s="24"/>
    </row>
    <row r="112" spans="1:14" ht="16" thickBot="1" x14ac:dyDescent="0.25">
      <c r="A112" s="35" t="s">
        <v>7</v>
      </c>
      <c r="B112" s="35" t="s">
        <v>7</v>
      </c>
      <c r="C112" s="35" t="s">
        <v>7</v>
      </c>
      <c r="D112" s="35" t="s">
        <v>7</v>
      </c>
      <c r="E112" s="35" t="s">
        <v>7</v>
      </c>
      <c r="F112" s="35" t="s">
        <v>7</v>
      </c>
      <c r="G112" s="35" t="s">
        <v>7</v>
      </c>
      <c r="H112" s="35" t="s">
        <v>7</v>
      </c>
      <c r="I112" s="35" t="s">
        <v>7</v>
      </c>
      <c r="J112" s="35" t="s">
        <v>7</v>
      </c>
      <c r="K112" s="2" t="s">
        <v>7</v>
      </c>
      <c r="L112" s="2" t="s">
        <v>7</v>
      </c>
      <c r="M112" s="2" t="s">
        <v>7</v>
      </c>
      <c r="N112" s="2" t="s">
        <v>7</v>
      </c>
    </row>
    <row r="113" spans="1:14" ht="15" x14ac:dyDescent="0.2">
      <c r="A113" s="33" t="s">
        <v>208</v>
      </c>
      <c r="B113" s="24"/>
      <c r="C113" s="24"/>
      <c r="D113" s="24"/>
      <c r="E113" s="24"/>
      <c r="F113" s="24"/>
      <c r="G113" s="24"/>
      <c r="H113" s="24"/>
      <c r="I113" s="24"/>
      <c r="J113" s="24"/>
      <c r="K113" s="24"/>
      <c r="L113" s="24"/>
      <c r="M113" s="24"/>
      <c r="N113" s="24"/>
    </row>
    <row r="114" spans="1:14" ht="12.75" customHeight="1" x14ac:dyDescent="0.2">
      <c r="A114" s="24"/>
      <c r="B114" s="24"/>
      <c r="C114" s="24"/>
      <c r="D114" s="24"/>
      <c r="E114" s="24"/>
      <c r="F114" s="24"/>
      <c r="G114" s="24"/>
      <c r="H114" s="24"/>
      <c r="I114" s="24"/>
      <c r="J114" s="24"/>
      <c r="K114" s="24"/>
      <c r="L114" s="24"/>
      <c r="M114" s="24"/>
      <c r="N114" s="24"/>
    </row>
    <row r="115" spans="1:14" ht="12.75" customHeight="1" x14ac:dyDescent="0.2">
      <c r="A115" s="24"/>
      <c r="B115" s="24"/>
      <c r="C115" s="24"/>
      <c r="D115" s="24"/>
      <c r="E115" s="24"/>
      <c r="F115" s="24"/>
      <c r="G115" s="24"/>
      <c r="H115" s="24"/>
      <c r="I115" s="24"/>
      <c r="J115" s="24"/>
      <c r="K115" s="24"/>
      <c r="L115" s="24"/>
      <c r="M115" s="24"/>
      <c r="N115" s="24"/>
    </row>
  </sheetData>
  <mergeCells count="33">
    <mergeCell ref="B87:M87"/>
    <mergeCell ref="B88:M88"/>
    <mergeCell ref="B95:M95"/>
    <mergeCell ref="B96:M96"/>
    <mergeCell ref="B103:M103"/>
    <mergeCell ref="A106:D106"/>
    <mergeCell ref="A107:D107"/>
    <mergeCell ref="A110:D110"/>
    <mergeCell ref="A111:J112"/>
    <mergeCell ref="A113:N115"/>
    <mergeCell ref="A15:N16"/>
    <mergeCell ref="A17:B17"/>
    <mergeCell ref="L21:N21"/>
    <mergeCell ref="B23:M23"/>
    <mergeCell ref="B42:M42"/>
    <mergeCell ref="B43:M43"/>
    <mergeCell ref="B62:M62"/>
    <mergeCell ref="B63:M63"/>
    <mergeCell ref="B79:M79"/>
    <mergeCell ref="B80:M80"/>
    <mergeCell ref="A11:C11"/>
    <mergeCell ref="A12:C12"/>
    <mergeCell ref="M7:N7"/>
    <mergeCell ref="M8:N8"/>
    <mergeCell ref="M9:N9"/>
    <mergeCell ref="M10:N10"/>
    <mergeCell ref="M11:N11"/>
    <mergeCell ref="M12:N12"/>
    <mergeCell ref="A2:N2"/>
    <mergeCell ref="A7:C7"/>
    <mergeCell ref="A8:C8"/>
    <mergeCell ref="A9:C9"/>
    <mergeCell ref="A10:C10"/>
  </mergeCells>
  <printOptions horizontalCentered="1"/>
  <pageMargins left="0.7" right="0.7" top="0.75" bottom="0.75" header="0.3" footer="0.3"/>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B6160-CC25-C44B-BD65-C01E493B969F}">
  <sheetPr>
    <pageSetUpPr fitToPage="1"/>
  </sheetPr>
  <dimension ref="A2:N173"/>
  <sheetViews>
    <sheetView showGridLines="0" topLeftCell="A134" workbookViewId="0">
      <selection activeCell="A147" sqref="A147:XFD147"/>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708</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1154</v>
      </c>
      <c r="C23" s="30" t="s">
        <v>7</v>
      </c>
      <c r="D23" s="30" t="s">
        <v>7</v>
      </c>
      <c r="E23" s="30" t="s">
        <v>7</v>
      </c>
      <c r="F23" s="30" t="s">
        <v>7</v>
      </c>
      <c r="G23" s="30" t="s">
        <v>7</v>
      </c>
      <c r="H23" s="30" t="s">
        <v>7</v>
      </c>
      <c r="I23" s="30" t="s">
        <v>7</v>
      </c>
      <c r="J23" s="30" t="s">
        <v>7</v>
      </c>
      <c r="K23" s="30" t="s">
        <v>7</v>
      </c>
      <c r="L23" s="30" t="s">
        <v>7</v>
      </c>
      <c r="M23" s="30" t="s">
        <v>7</v>
      </c>
      <c r="N23" s="14" t="s">
        <v>7</v>
      </c>
    </row>
    <row r="24" spans="1:14" ht="26" x14ac:dyDescent="0.2">
      <c r="A24" s="10" t="s">
        <v>25</v>
      </c>
      <c r="B24" s="9" t="s">
        <v>707</v>
      </c>
      <c r="C24" s="8" t="s">
        <v>27</v>
      </c>
      <c r="D24" s="8" t="s">
        <v>706</v>
      </c>
      <c r="E24" s="4" t="s">
        <v>29</v>
      </c>
      <c r="F24" s="4">
        <v>203</v>
      </c>
      <c r="G24" s="6">
        <v>16112.66</v>
      </c>
      <c r="H24" s="7" t="s">
        <v>7</v>
      </c>
      <c r="I24" s="7">
        <v>1</v>
      </c>
      <c r="J24" s="6">
        <f t="shared" ref="J24:J43" si="0">ROUND(G24-((G24*K24)/100),2)</f>
        <v>16112.66</v>
      </c>
      <c r="K24" s="6">
        <v>0</v>
      </c>
      <c r="L24" s="6">
        <f t="shared" ref="L24:L43" si="1">ROUND((I24 * J24),2)</f>
        <v>16112.66</v>
      </c>
      <c r="M24" s="5" t="s">
        <v>7</v>
      </c>
      <c r="N24" s="4" t="s">
        <v>7</v>
      </c>
    </row>
    <row r="25" spans="1:14" ht="15" x14ac:dyDescent="0.2">
      <c r="A25" s="13" t="s">
        <v>31</v>
      </c>
      <c r="B25" s="5" t="s">
        <v>705</v>
      </c>
      <c r="C25" s="5" t="s">
        <v>39</v>
      </c>
      <c r="D25" s="8" t="s">
        <v>704</v>
      </c>
      <c r="E25" s="4" t="s">
        <v>29</v>
      </c>
      <c r="F25" s="4">
        <v>14</v>
      </c>
      <c r="G25" s="6">
        <v>0</v>
      </c>
      <c r="H25" s="7" t="s">
        <v>7</v>
      </c>
      <c r="I25" s="7">
        <v>1</v>
      </c>
      <c r="J25" s="6">
        <f t="shared" si="0"/>
        <v>0</v>
      </c>
      <c r="K25" s="6">
        <v>0</v>
      </c>
      <c r="L25" s="6">
        <f t="shared" si="1"/>
        <v>0</v>
      </c>
      <c r="M25" s="5" t="s">
        <v>401</v>
      </c>
      <c r="N25" s="4" t="s">
        <v>7</v>
      </c>
    </row>
    <row r="26" spans="1:14" ht="26" x14ac:dyDescent="0.2">
      <c r="A26" s="13" t="s">
        <v>34</v>
      </c>
      <c r="B26" s="5" t="s">
        <v>698</v>
      </c>
      <c r="C26" s="5" t="s">
        <v>27</v>
      </c>
      <c r="D26" s="8" t="s">
        <v>697</v>
      </c>
      <c r="E26" s="4" t="s">
        <v>29</v>
      </c>
      <c r="F26" s="4">
        <v>14</v>
      </c>
      <c r="G26" s="6">
        <v>0</v>
      </c>
      <c r="H26" s="7" t="s">
        <v>7</v>
      </c>
      <c r="I26" s="7">
        <v>1</v>
      </c>
      <c r="J26" s="6">
        <f t="shared" si="0"/>
        <v>0</v>
      </c>
      <c r="K26" s="6">
        <v>0</v>
      </c>
      <c r="L26" s="6">
        <f t="shared" si="1"/>
        <v>0</v>
      </c>
      <c r="M26" s="5" t="s">
        <v>7</v>
      </c>
      <c r="N26" s="4" t="s">
        <v>7</v>
      </c>
    </row>
    <row r="27" spans="1:14" ht="26" x14ac:dyDescent="0.2">
      <c r="A27" s="13" t="s">
        <v>37</v>
      </c>
      <c r="B27" s="5" t="s">
        <v>696</v>
      </c>
      <c r="C27" s="5" t="s">
        <v>27</v>
      </c>
      <c r="D27" s="8" t="s">
        <v>695</v>
      </c>
      <c r="E27" s="4" t="s">
        <v>29</v>
      </c>
      <c r="F27" s="4">
        <v>154</v>
      </c>
      <c r="G27" s="6">
        <v>0</v>
      </c>
      <c r="H27" s="7" t="s">
        <v>7</v>
      </c>
      <c r="I27" s="7">
        <v>1</v>
      </c>
      <c r="J27" s="6">
        <f t="shared" si="0"/>
        <v>0</v>
      </c>
      <c r="K27" s="6">
        <v>0</v>
      </c>
      <c r="L27" s="6">
        <f t="shared" si="1"/>
        <v>0</v>
      </c>
      <c r="M27" s="5" t="s">
        <v>7</v>
      </c>
      <c r="N27" s="4" t="s">
        <v>7</v>
      </c>
    </row>
    <row r="28" spans="1:14" ht="26" x14ac:dyDescent="0.2">
      <c r="A28" s="13" t="s">
        <v>41</v>
      </c>
      <c r="B28" s="5" t="s">
        <v>694</v>
      </c>
      <c r="C28" s="5" t="s">
        <v>27</v>
      </c>
      <c r="D28" s="8" t="s">
        <v>693</v>
      </c>
      <c r="E28" s="4" t="s">
        <v>29</v>
      </c>
      <c r="F28" s="4">
        <v>154</v>
      </c>
      <c r="G28" s="6">
        <v>2247.48</v>
      </c>
      <c r="H28" s="7" t="s">
        <v>7</v>
      </c>
      <c r="I28" s="7">
        <v>1</v>
      </c>
      <c r="J28" s="6">
        <f t="shared" si="0"/>
        <v>2247.48</v>
      </c>
      <c r="K28" s="6">
        <v>0</v>
      </c>
      <c r="L28" s="6">
        <f t="shared" si="1"/>
        <v>2247.48</v>
      </c>
      <c r="M28" s="5" t="s">
        <v>7</v>
      </c>
      <c r="N28" s="4" t="s">
        <v>7</v>
      </c>
    </row>
    <row r="29" spans="1:14" ht="15" x14ac:dyDescent="0.2">
      <c r="A29" s="13" t="s">
        <v>44</v>
      </c>
      <c r="B29" s="5" t="s">
        <v>77</v>
      </c>
      <c r="C29" s="5" t="s">
        <v>27</v>
      </c>
      <c r="D29" s="8" t="s">
        <v>78</v>
      </c>
      <c r="E29" s="4" t="s">
        <v>29</v>
      </c>
      <c r="F29" s="4">
        <v>14</v>
      </c>
      <c r="G29" s="6">
        <v>0</v>
      </c>
      <c r="H29" s="7" t="s">
        <v>7</v>
      </c>
      <c r="I29" s="7">
        <v>2</v>
      </c>
      <c r="J29" s="6">
        <f t="shared" si="0"/>
        <v>0</v>
      </c>
      <c r="K29" s="6">
        <v>0</v>
      </c>
      <c r="L29" s="6">
        <f t="shared" si="1"/>
        <v>0</v>
      </c>
      <c r="M29" s="5" t="s">
        <v>7</v>
      </c>
      <c r="N29" s="4" t="s">
        <v>7</v>
      </c>
    </row>
    <row r="30" spans="1:14" ht="15" x14ac:dyDescent="0.2">
      <c r="A30" s="13" t="s">
        <v>47</v>
      </c>
      <c r="B30" s="5" t="s">
        <v>608</v>
      </c>
      <c r="C30" s="5" t="s">
        <v>27</v>
      </c>
      <c r="D30" s="8" t="s">
        <v>607</v>
      </c>
      <c r="E30" s="4" t="s">
        <v>29</v>
      </c>
      <c r="F30" s="4">
        <v>14</v>
      </c>
      <c r="G30" s="6">
        <v>0</v>
      </c>
      <c r="H30" s="7" t="s">
        <v>7</v>
      </c>
      <c r="I30" s="7">
        <v>1</v>
      </c>
      <c r="J30" s="6">
        <f t="shared" si="0"/>
        <v>0</v>
      </c>
      <c r="K30" s="6">
        <v>0</v>
      </c>
      <c r="L30" s="6">
        <f t="shared" si="1"/>
        <v>0</v>
      </c>
      <c r="M30" s="5" t="s">
        <v>7</v>
      </c>
      <c r="N30" s="4" t="s">
        <v>7</v>
      </c>
    </row>
    <row r="31" spans="1:14" ht="15" x14ac:dyDescent="0.2">
      <c r="A31" s="13" t="s">
        <v>50</v>
      </c>
      <c r="B31" s="5" t="s">
        <v>692</v>
      </c>
      <c r="C31" s="5" t="s">
        <v>27</v>
      </c>
      <c r="D31" s="8" t="s">
        <v>691</v>
      </c>
      <c r="E31" s="4" t="s">
        <v>29</v>
      </c>
      <c r="F31" s="4">
        <v>14</v>
      </c>
      <c r="G31" s="6">
        <v>118.29</v>
      </c>
      <c r="H31" s="7" t="s">
        <v>7</v>
      </c>
      <c r="I31" s="7">
        <v>1</v>
      </c>
      <c r="J31" s="6">
        <f t="shared" si="0"/>
        <v>118.29</v>
      </c>
      <c r="K31" s="6">
        <v>0</v>
      </c>
      <c r="L31" s="6">
        <f t="shared" si="1"/>
        <v>118.29</v>
      </c>
      <c r="M31" s="5" t="s">
        <v>7</v>
      </c>
      <c r="N31" s="4" t="s">
        <v>7</v>
      </c>
    </row>
    <row r="32" spans="1:14" ht="15" x14ac:dyDescent="0.2">
      <c r="A32" s="13" t="s">
        <v>53</v>
      </c>
      <c r="B32" s="5" t="s">
        <v>690</v>
      </c>
      <c r="C32" s="5" t="s">
        <v>27</v>
      </c>
      <c r="D32" s="8" t="s">
        <v>689</v>
      </c>
      <c r="E32" s="4" t="s">
        <v>29</v>
      </c>
      <c r="F32" s="4">
        <v>14</v>
      </c>
      <c r="G32" s="6">
        <v>112.38</v>
      </c>
      <c r="H32" s="7" t="s">
        <v>7</v>
      </c>
      <c r="I32" s="7">
        <v>1</v>
      </c>
      <c r="J32" s="6">
        <f t="shared" si="0"/>
        <v>112.38</v>
      </c>
      <c r="K32" s="6">
        <v>0</v>
      </c>
      <c r="L32" s="6">
        <f t="shared" si="1"/>
        <v>112.38</v>
      </c>
      <c r="M32" s="5" t="s">
        <v>7</v>
      </c>
      <c r="N32" s="4" t="s">
        <v>7</v>
      </c>
    </row>
    <row r="33" spans="1:14" ht="15" x14ac:dyDescent="0.2">
      <c r="A33" s="13" t="s">
        <v>56</v>
      </c>
      <c r="B33" s="5" t="s">
        <v>605</v>
      </c>
      <c r="C33" s="5" t="s">
        <v>27</v>
      </c>
      <c r="D33" s="8" t="s">
        <v>604</v>
      </c>
      <c r="E33" s="4" t="s">
        <v>29</v>
      </c>
      <c r="F33" s="4">
        <v>21</v>
      </c>
      <c r="G33" s="6">
        <v>0</v>
      </c>
      <c r="H33" s="7" t="s">
        <v>7</v>
      </c>
      <c r="I33" s="7">
        <v>1</v>
      </c>
      <c r="J33" s="6">
        <f t="shared" si="0"/>
        <v>0</v>
      </c>
      <c r="K33" s="6">
        <v>0</v>
      </c>
      <c r="L33" s="6">
        <f t="shared" si="1"/>
        <v>0</v>
      </c>
      <c r="M33" s="5" t="s">
        <v>7</v>
      </c>
      <c r="N33" s="4" t="s">
        <v>7</v>
      </c>
    </row>
    <row r="34" spans="1:14" ht="26" x14ac:dyDescent="0.2">
      <c r="A34" s="13" t="s">
        <v>57</v>
      </c>
      <c r="B34" s="5" t="s">
        <v>703</v>
      </c>
      <c r="C34" s="5" t="s">
        <v>39</v>
      </c>
      <c r="D34" s="8" t="s">
        <v>702</v>
      </c>
      <c r="E34" s="4" t="s">
        <v>29</v>
      </c>
      <c r="F34" s="4">
        <v>14</v>
      </c>
      <c r="G34" s="6">
        <v>0</v>
      </c>
      <c r="H34" s="7" t="s">
        <v>7</v>
      </c>
      <c r="I34" s="7">
        <v>1</v>
      </c>
      <c r="J34" s="6">
        <f t="shared" si="0"/>
        <v>0</v>
      </c>
      <c r="K34" s="6">
        <v>0</v>
      </c>
      <c r="L34" s="6">
        <f t="shared" si="1"/>
        <v>0</v>
      </c>
      <c r="M34" s="5" t="s">
        <v>401</v>
      </c>
      <c r="N34" s="4" t="s">
        <v>7</v>
      </c>
    </row>
    <row r="35" spans="1:14" ht="26" x14ac:dyDescent="0.2">
      <c r="A35" s="13" t="s">
        <v>1101</v>
      </c>
      <c r="B35" s="5" t="s">
        <v>1141</v>
      </c>
      <c r="C35" s="5" t="s">
        <v>27</v>
      </c>
      <c r="D35" s="8" t="s">
        <v>1140</v>
      </c>
      <c r="E35" s="4">
        <v>36</v>
      </c>
      <c r="F35" s="4" t="s">
        <v>193</v>
      </c>
      <c r="G35" s="6">
        <v>4459.4799999999996</v>
      </c>
      <c r="H35" s="7" t="s">
        <v>7</v>
      </c>
      <c r="I35" s="7">
        <v>1</v>
      </c>
      <c r="J35" s="6">
        <f t="shared" si="0"/>
        <v>4459.4799999999996</v>
      </c>
      <c r="K35" s="6">
        <v>0</v>
      </c>
      <c r="L35" s="6">
        <f t="shared" si="1"/>
        <v>4459.4799999999996</v>
      </c>
      <c r="M35" s="5" t="s">
        <v>7</v>
      </c>
      <c r="N35" s="4" t="s">
        <v>7</v>
      </c>
    </row>
    <row r="36" spans="1:14" ht="26" x14ac:dyDescent="0.2">
      <c r="A36" s="13" t="s">
        <v>347</v>
      </c>
      <c r="B36" s="5" t="s">
        <v>596</v>
      </c>
      <c r="C36" s="5" t="s">
        <v>39</v>
      </c>
      <c r="D36" s="8" t="s">
        <v>595</v>
      </c>
      <c r="E36" s="4" t="s">
        <v>29</v>
      </c>
      <c r="F36" s="4">
        <v>14</v>
      </c>
      <c r="G36" s="6">
        <v>0</v>
      </c>
      <c r="H36" s="7" t="s">
        <v>7</v>
      </c>
      <c r="I36" s="7">
        <v>1</v>
      </c>
      <c r="J36" s="6">
        <f t="shared" si="0"/>
        <v>0</v>
      </c>
      <c r="K36" s="6">
        <v>0</v>
      </c>
      <c r="L36" s="6">
        <f t="shared" si="1"/>
        <v>0</v>
      </c>
      <c r="M36" s="5" t="s">
        <v>7</v>
      </c>
      <c r="N36" s="4" t="s">
        <v>7</v>
      </c>
    </row>
    <row r="37" spans="1:14" ht="26" x14ac:dyDescent="0.2">
      <c r="A37" s="13" t="s">
        <v>1139</v>
      </c>
      <c r="B37" s="5" t="s">
        <v>1085</v>
      </c>
      <c r="C37" s="5" t="s">
        <v>27</v>
      </c>
      <c r="D37" s="8" t="s">
        <v>1084</v>
      </c>
      <c r="E37" s="4">
        <v>36</v>
      </c>
      <c r="F37" s="4" t="s">
        <v>193</v>
      </c>
      <c r="G37" s="6">
        <v>0</v>
      </c>
      <c r="H37" s="7" t="s">
        <v>7</v>
      </c>
      <c r="I37" s="7">
        <v>1</v>
      </c>
      <c r="J37" s="6">
        <f t="shared" si="0"/>
        <v>0</v>
      </c>
      <c r="K37" s="6">
        <v>0</v>
      </c>
      <c r="L37" s="6">
        <f t="shared" si="1"/>
        <v>0</v>
      </c>
      <c r="M37" s="5" t="s">
        <v>7</v>
      </c>
      <c r="N37" s="4" t="s">
        <v>7</v>
      </c>
    </row>
    <row r="38" spans="1:14" ht="26" x14ac:dyDescent="0.2">
      <c r="A38" s="13" t="s">
        <v>346</v>
      </c>
      <c r="B38" s="5" t="s">
        <v>599</v>
      </c>
      <c r="C38" s="5" t="s">
        <v>39</v>
      </c>
      <c r="D38" s="8" t="s">
        <v>598</v>
      </c>
      <c r="E38" s="4" t="s">
        <v>29</v>
      </c>
      <c r="F38" s="4">
        <v>14</v>
      </c>
      <c r="G38" s="6">
        <v>0</v>
      </c>
      <c r="H38" s="7" t="s">
        <v>7</v>
      </c>
      <c r="I38" s="7">
        <v>1</v>
      </c>
      <c r="J38" s="6">
        <f t="shared" si="0"/>
        <v>0</v>
      </c>
      <c r="K38" s="6">
        <v>0</v>
      </c>
      <c r="L38" s="6">
        <f t="shared" si="1"/>
        <v>0</v>
      </c>
      <c r="M38" s="5" t="s">
        <v>7</v>
      </c>
      <c r="N38" s="4" t="s">
        <v>7</v>
      </c>
    </row>
    <row r="39" spans="1:14" ht="15" x14ac:dyDescent="0.2">
      <c r="A39" s="13" t="s">
        <v>1100</v>
      </c>
      <c r="B39" s="5" t="s">
        <v>1112</v>
      </c>
      <c r="C39" s="5" t="s">
        <v>27</v>
      </c>
      <c r="D39" s="8" t="s">
        <v>590</v>
      </c>
      <c r="E39" s="4">
        <v>36</v>
      </c>
      <c r="F39" s="4" t="s">
        <v>193</v>
      </c>
      <c r="G39" s="6">
        <v>0</v>
      </c>
      <c r="H39" s="7" t="s">
        <v>7</v>
      </c>
      <c r="I39" s="7">
        <v>1</v>
      </c>
      <c r="J39" s="6">
        <f t="shared" si="0"/>
        <v>0</v>
      </c>
      <c r="K39" s="6">
        <v>0</v>
      </c>
      <c r="L39" s="6">
        <f t="shared" si="1"/>
        <v>0</v>
      </c>
      <c r="M39" s="5" t="s">
        <v>7</v>
      </c>
      <c r="N39" s="4" t="s">
        <v>7</v>
      </c>
    </row>
    <row r="40" spans="1:14" ht="26" x14ac:dyDescent="0.2">
      <c r="A40" s="13" t="s">
        <v>345</v>
      </c>
      <c r="B40" s="5" t="s">
        <v>662</v>
      </c>
      <c r="C40" s="5" t="s">
        <v>39</v>
      </c>
      <c r="D40" s="8" t="s">
        <v>661</v>
      </c>
      <c r="E40" s="4" t="s">
        <v>29</v>
      </c>
      <c r="F40" s="4">
        <v>21</v>
      </c>
      <c r="G40" s="6">
        <v>0</v>
      </c>
      <c r="H40" s="7" t="s">
        <v>7</v>
      </c>
      <c r="I40" s="7">
        <v>1</v>
      </c>
      <c r="J40" s="6">
        <f t="shared" si="0"/>
        <v>0</v>
      </c>
      <c r="K40" s="6">
        <v>0</v>
      </c>
      <c r="L40" s="6">
        <f t="shared" si="1"/>
        <v>0</v>
      </c>
      <c r="M40" s="5" t="s">
        <v>401</v>
      </c>
      <c r="N40" s="4" t="s">
        <v>7</v>
      </c>
    </row>
    <row r="41" spans="1:14" ht="26" x14ac:dyDescent="0.2">
      <c r="A41" s="13" t="s">
        <v>1138</v>
      </c>
      <c r="B41" s="5" t="s">
        <v>1121</v>
      </c>
      <c r="C41" s="5" t="s">
        <v>27</v>
      </c>
      <c r="D41" s="8" t="s">
        <v>1120</v>
      </c>
      <c r="E41" s="4">
        <v>36</v>
      </c>
      <c r="F41" s="4" t="s">
        <v>193</v>
      </c>
      <c r="G41" s="6">
        <v>0</v>
      </c>
      <c r="H41" s="7" t="s">
        <v>7</v>
      </c>
      <c r="I41" s="7">
        <v>1</v>
      </c>
      <c r="J41" s="6">
        <f t="shared" si="0"/>
        <v>0</v>
      </c>
      <c r="K41" s="6">
        <v>0</v>
      </c>
      <c r="L41" s="6">
        <f t="shared" si="1"/>
        <v>0</v>
      </c>
      <c r="M41" s="5" t="s">
        <v>7</v>
      </c>
      <c r="N41" s="4" t="s">
        <v>7</v>
      </c>
    </row>
    <row r="42" spans="1:14" ht="26" x14ac:dyDescent="0.2">
      <c r="A42" s="13" t="s">
        <v>344</v>
      </c>
      <c r="B42" s="5" t="s">
        <v>593</v>
      </c>
      <c r="C42" s="5" t="s">
        <v>27</v>
      </c>
      <c r="D42" s="8" t="s">
        <v>592</v>
      </c>
      <c r="E42" s="4" t="s">
        <v>29</v>
      </c>
      <c r="F42" s="4">
        <v>98</v>
      </c>
      <c r="G42" s="6">
        <v>3016.36</v>
      </c>
      <c r="H42" s="7" t="s">
        <v>7</v>
      </c>
      <c r="I42" s="7">
        <v>1</v>
      </c>
      <c r="J42" s="6">
        <f t="shared" si="0"/>
        <v>3016.36</v>
      </c>
      <c r="K42" s="6">
        <v>0</v>
      </c>
      <c r="L42" s="6">
        <f t="shared" si="1"/>
        <v>3016.36</v>
      </c>
      <c r="M42" s="5" t="s">
        <v>7</v>
      </c>
      <c r="N42" s="4" t="s">
        <v>7</v>
      </c>
    </row>
    <row r="43" spans="1:14" ht="26" x14ac:dyDescent="0.2">
      <c r="A43" s="13" t="s">
        <v>343</v>
      </c>
      <c r="B43" s="5" t="s">
        <v>269</v>
      </c>
      <c r="C43" s="5" t="s">
        <v>39</v>
      </c>
      <c r="D43" s="8" t="s">
        <v>268</v>
      </c>
      <c r="E43" s="4" t="s">
        <v>29</v>
      </c>
      <c r="F43" s="4">
        <v>3</v>
      </c>
      <c r="G43" s="6">
        <v>0</v>
      </c>
      <c r="H43" s="7" t="s">
        <v>7</v>
      </c>
      <c r="I43" s="7">
        <v>1</v>
      </c>
      <c r="J43" s="6">
        <f t="shared" si="0"/>
        <v>0</v>
      </c>
      <c r="K43" s="6">
        <v>0</v>
      </c>
      <c r="L43" s="6">
        <f t="shared" si="1"/>
        <v>0</v>
      </c>
      <c r="M43" s="5" t="s">
        <v>7</v>
      </c>
      <c r="N43" s="4" t="s">
        <v>7</v>
      </c>
    </row>
    <row r="44" spans="1:14" ht="15" x14ac:dyDescent="0.2">
      <c r="A44" s="12" t="s">
        <v>7</v>
      </c>
      <c r="B44" s="32" t="s">
        <v>60</v>
      </c>
      <c r="C44" s="32" t="s">
        <v>7</v>
      </c>
      <c r="D44" s="32" t="s">
        <v>7</v>
      </c>
      <c r="E44" s="32" t="s">
        <v>7</v>
      </c>
      <c r="F44" s="32" t="s">
        <v>7</v>
      </c>
      <c r="G44" s="32" t="s">
        <v>7</v>
      </c>
      <c r="H44" s="32" t="s">
        <v>7</v>
      </c>
      <c r="I44" s="32" t="s">
        <v>7</v>
      </c>
      <c r="J44" s="32" t="s">
        <v>7</v>
      </c>
      <c r="K44" s="32" t="s">
        <v>7</v>
      </c>
      <c r="L44" s="32" t="s">
        <v>7</v>
      </c>
      <c r="M44" s="32" t="s">
        <v>7</v>
      </c>
      <c r="N44" s="11" t="e">
        <f>(L24+#REF!+L25+L26+L27+L28+L29+L30+L31+L32+L33+L34+L35+L36+L37+L38+L39+L40+L41+L42+L43)</f>
        <v>#REF!</v>
      </c>
    </row>
    <row r="45" spans="1:14" ht="16" x14ac:dyDescent="0.2">
      <c r="A45" s="15" t="s">
        <v>709</v>
      </c>
      <c r="B45" s="29" t="s">
        <v>1155</v>
      </c>
      <c r="C45" s="30" t="s">
        <v>7</v>
      </c>
      <c r="D45" s="30" t="s">
        <v>7</v>
      </c>
      <c r="E45" s="30" t="s">
        <v>7</v>
      </c>
      <c r="F45" s="30" t="s">
        <v>7</v>
      </c>
      <c r="G45" s="30" t="s">
        <v>7</v>
      </c>
      <c r="H45" s="30" t="s">
        <v>7</v>
      </c>
      <c r="I45" s="30" t="s">
        <v>7</v>
      </c>
      <c r="J45" s="30" t="s">
        <v>7</v>
      </c>
      <c r="K45" s="30" t="s">
        <v>7</v>
      </c>
      <c r="L45" s="30" t="s">
        <v>7</v>
      </c>
      <c r="M45" s="30" t="s">
        <v>7</v>
      </c>
      <c r="N45" s="14" t="s">
        <v>7</v>
      </c>
    </row>
    <row r="46" spans="1:14" ht="26" x14ac:dyDescent="0.2">
      <c r="A46" s="10" t="s">
        <v>65</v>
      </c>
      <c r="B46" s="9" t="s">
        <v>701</v>
      </c>
      <c r="C46" s="8" t="s">
        <v>27</v>
      </c>
      <c r="D46" s="8" t="s">
        <v>700</v>
      </c>
      <c r="E46" s="4" t="s">
        <v>29</v>
      </c>
      <c r="F46" s="4">
        <v>14</v>
      </c>
      <c r="G46" s="6">
        <v>15338.81</v>
      </c>
      <c r="H46" s="7" t="s">
        <v>7</v>
      </c>
      <c r="I46" s="7">
        <v>1</v>
      </c>
      <c r="J46" s="6">
        <f t="shared" ref="J46:J65" si="2">ROUND(G46-((G46*K46)/100),2)</f>
        <v>15338.81</v>
      </c>
      <c r="K46" s="6">
        <v>0</v>
      </c>
      <c r="L46" s="6">
        <f t="shared" ref="L46:L65" si="3">ROUND((I46 * J46),2)</f>
        <v>15338.81</v>
      </c>
      <c r="M46" s="5" t="s">
        <v>7</v>
      </c>
      <c r="N46" s="4" t="s">
        <v>7</v>
      </c>
    </row>
    <row r="47" spans="1:14" ht="15" x14ac:dyDescent="0.2">
      <c r="A47" s="13" t="s">
        <v>68</v>
      </c>
      <c r="B47" s="5" t="s">
        <v>699</v>
      </c>
      <c r="C47" s="5" t="s">
        <v>39</v>
      </c>
      <c r="D47" s="8" t="s">
        <v>614</v>
      </c>
      <c r="E47" s="4" t="s">
        <v>29</v>
      </c>
      <c r="F47" s="4">
        <v>14</v>
      </c>
      <c r="G47" s="6">
        <v>0</v>
      </c>
      <c r="H47" s="7" t="s">
        <v>7</v>
      </c>
      <c r="I47" s="7">
        <v>1</v>
      </c>
      <c r="J47" s="6">
        <f t="shared" si="2"/>
        <v>0</v>
      </c>
      <c r="K47" s="6">
        <v>0</v>
      </c>
      <c r="L47" s="6">
        <f t="shared" si="3"/>
        <v>0</v>
      </c>
      <c r="M47" s="5" t="s">
        <v>250</v>
      </c>
      <c r="N47" s="4" t="s">
        <v>7</v>
      </c>
    </row>
    <row r="48" spans="1:14" ht="26" x14ac:dyDescent="0.2">
      <c r="A48" s="13" t="s">
        <v>69</v>
      </c>
      <c r="B48" s="5" t="s">
        <v>698</v>
      </c>
      <c r="C48" s="5" t="s">
        <v>27</v>
      </c>
      <c r="D48" s="8" t="s">
        <v>697</v>
      </c>
      <c r="E48" s="4" t="s">
        <v>29</v>
      </c>
      <c r="F48" s="4">
        <v>14</v>
      </c>
      <c r="G48" s="6">
        <v>0</v>
      </c>
      <c r="H48" s="7" t="s">
        <v>7</v>
      </c>
      <c r="I48" s="7">
        <v>1</v>
      </c>
      <c r="J48" s="6">
        <f t="shared" si="2"/>
        <v>0</v>
      </c>
      <c r="K48" s="6">
        <v>0</v>
      </c>
      <c r="L48" s="6">
        <f t="shared" si="3"/>
        <v>0</v>
      </c>
      <c r="M48" s="5" t="s">
        <v>7</v>
      </c>
      <c r="N48" s="4" t="s">
        <v>7</v>
      </c>
    </row>
    <row r="49" spans="1:14" ht="26" x14ac:dyDescent="0.2">
      <c r="A49" s="13" t="s">
        <v>70</v>
      </c>
      <c r="B49" s="5" t="s">
        <v>696</v>
      </c>
      <c r="C49" s="5" t="s">
        <v>27</v>
      </c>
      <c r="D49" s="8" t="s">
        <v>695</v>
      </c>
      <c r="E49" s="4" t="s">
        <v>29</v>
      </c>
      <c r="F49" s="4">
        <v>154</v>
      </c>
      <c r="G49" s="6">
        <v>0</v>
      </c>
      <c r="H49" s="7" t="s">
        <v>7</v>
      </c>
      <c r="I49" s="7">
        <v>1</v>
      </c>
      <c r="J49" s="6">
        <f t="shared" si="2"/>
        <v>0</v>
      </c>
      <c r="K49" s="6">
        <v>0</v>
      </c>
      <c r="L49" s="6">
        <f t="shared" si="3"/>
        <v>0</v>
      </c>
      <c r="M49" s="5" t="s">
        <v>7</v>
      </c>
      <c r="N49" s="4" t="s">
        <v>7</v>
      </c>
    </row>
    <row r="50" spans="1:14" ht="26" x14ac:dyDescent="0.2">
      <c r="A50" s="13" t="s">
        <v>71</v>
      </c>
      <c r="B50" s="5" t="s">
        <v>694</v>
      </c>
      <c r="C50" s="5" t="s">
        <v>27</v>
      </c>
      <c r="D50" s="8" t="s">
        <v>693</v>
      </c>
      <c r="E50" s="4" t="s">
        <v>29</v>
      </c>
      <c r="F50" s="4">
        <v>154</v>
      </c>
      <c r="G50" s="6">
        <v>2247.48</v>
      </c>
      <c r="H50" s="7" t="s">
        <v>7</v>
      </c>
      <c r="I50" s="7">
        <v>1</v>
      </c>
      <c r="J50" s="6">
        <f t="shared" si="2"/>
        <v>2247.48</v>
      </c>
      <c r="K50" s="6">
        <v>0</v>
      </c>
      <c r="L50" s="6">
        <f t="shared" si="3"/>
        <v>2247.48</v>
      </c>
      <c r="M50" s="5" t="s">
        <v>7</v>
      </c>
      <c r="N50" s="4" t="s">
        <v>7</v>
      </c>
    </row>
    <row r="51" spans="1:14" ht="15" x14ac:dyDescent="0.2">
      <c r="A51" s="13" t="s">
        <v>72</v>
      </c>
      <c r="B51" s="5" t="s">
        <v>77</v>
      </c>
      <c r="C51" s="5" t="s">
        <v>27</v>
      </c>
      <c r="D51" s="8" t="s">
        <v>78</v>
      </c>
      <c r="E51" s="4" t="s">
        <v>29</v>
      </c>
      <c r="F51" s="4">
        <v>14</v>
      </c>
      <c r="G51" s="6">
        <v>0</v>
      </c>
      <c r="H51" s="7" t="s">
        <v>7</v>
      </c>
      <c r="I51" s="7">
        <v>2</v>
      </c>
      <c r="J51" s="6">
        <f t="shared" si="2"/>
        <v>0</v>
      </c>
      <c r="K51" s="6">
        <v>0</v>
      </c>
      <c r="L51" s="6">
        <f t="shared" si="3"/>
        <v>0</v>
      </c>
      <c r="M51" s="5" t="s">
        <v>7</v>
      </c>
      <c r="N51" s="4" t="s">
        <v>7</v>
      </c>
    </row>
    <row r="52" spans="1:14" ht="15" x14ac:dyDescent="0.2">
      <c r="A52" s="13" t="s">
        <v>73</v>
      </c>
      <c r="B52" s="5" t="s">
        <v>608</v>
      </c>
      <c r="C52" s="5" t="s">
        <v>27</v>
      </c>
      <c r="D52" s="8" t="s">
        <v>607</v>
      </c>
      <c r="E52" s="4" t="s">
        <v>29</v>
      </c>
      <c r="F52" s="4">
        <v>14</v>
      </c>
      <c r="G52" s="6">
        <v>0</v>
      </c>
      <c r="H52" s="7" t="s">
        <v>7</v>
      </c>
      <c r="I52" s="7">
        <v>1</v>
      </c>
      <c r="J52" s="6">
        <f t="shared" si="2"/>
        <v>0</v>
      </c>
      <c r="K52" s="6">
        <v>0</v>
      </c>
      <c r="L52" s="6">
        <f t="shared" si="3"/>
        <v>0</v>
      </c>
      <c r="M52" s="5" t="s">
        <v>7</v>
      </c>
      <c r="N52" s="4" t="s">
        <v>7</v>
      </c>
    </row>
    <row r="53" spans="1:14" ht="15" x14ac:dyDescent="0.2">
      <c r="A53" s="13" t="s">
        <v>76</v>
      </c>
      <c r="B53" s="5" t="s">
        <v>692</v>
      </c>
      <c r="C53" s="5" t="s">
        <v>27</v>
      </c>
      <c r="D53" s="8" t="s">
        <v>691</v>
      </c>
      <c r="E53" s="4" t="s">
        <v>29</v>
      </c>
      <c r="F53" s="4">
        <v>14</v>
      </c>
      <c r="G53" s="6">
        <v>118.29</v>
      </c>
      <c r="H53" s="7" t="s">
        <v>7</v>
      </c>
      <c r="I53" s="7">
        <v>1</v>
      </c>
      <c r="J53" s="6">
        <f t="shared" si="2"/>
        <v>118.29</v>
      </c>
      <c r="K53" s="6">
        <v>0</v>
      </c>
      <c r="L53" s="6">
        <f t="shared" si="3"/>
        <v>118.29</v>
      </c>
      <c r="M53" s="5" t="s">
        <v>7</v>
      </c>
      <c r="N53" s="4" t="s">
        <v>7</v>
      </c>
    </row>
    <row r="54" spans="1:14" ht="15" x14ac:dyDescent="0.2">
      <c r="A54" s="13" t="s">
        <v>79</v>
      </c>
      <c r="B54" s="5" t="s">
        <v>690</v>
      </c>
      <c r="C54" s="5" t="s">
        <v>27</v>
      </c>
      <c r="D54" s="8" t="s">
        <v>689</v>
      </c>
      <c r="E54" s="4" t="s">
        <v>29</v>
      </c>
      <c r="F54" s="4">
        <v>14</v>
      </c>
      <c r="G54" s="6">
        <v>112.38</v>
      </c>
      <c r="H54" s="7" t="s">
        <v>7</v>
      </c>
      <c r="I54" s="7">
        <v>1</v>
      </c>
      <c r="J54" s="6">
        <f t="shared" si="2"/>
        <v>112.38</v>
      </c>
      <c r="K54" s="6">
        <v>0</v>
      </c>
      <c r="L54" s="6">
        <f t="shared" si="3"/>
        <v>112.38</v>
      </c>
      <c r="M54" s="5" t="s">
        <v>7</v>
      </c>
      <c r="N54" s="4" t="s">
        <v>7</v>
      </c>
    </row>
    <row r="55" spans="1:14" ht="15" x14ac:dyDescent="0.2">
      <c r="A55" s="13" t="s">
        <v>80</v>
      </c>
      <c r="B55" s="5" t="s">
        <v>605</v>
      </c>
      <c r="C55" s="5" t="s">
        <v>27</v>
      </c>
      <c r="D55" s="8" t="s">
        <v>604</v>
      </c>
      <c r="E55" s="4" t="s">
        <v>29</v>
      </c>
      <c r="F55" s="4">
        <v>21</v>
      </c>
      <c r="G55" s="6">
        <v>0</v>
      </c>
      <c r="H55" s="7" t="s">
        <v>7</v>
      </c>
      <c r="I55" s="7">
        <v>1</v>
      </c>
      <c r="J55" s="6">
        <f t="shared" si="2"/>
        <v>0</v>
      </c>
      <c r="K55" s="6">
        <v>0</v>
      </c>
      <c r="L55" s="6">
        <f t="shared" si="3"/>
        <v>0</v>
      </c>
      <c r="M55" s="5" t="s">
        <v>7</v>
      </c>
      <c r="N55" s="4" t="s">
        <v>7</v>
      </c>
    </row>
    <row r="56" spans="1:14" ht="26" x14ac:dyDescent="0.2">
      <c r="A56" s="13" t="s">
        <v>83</v>
      </c>
      <c r="B56" s="5" t="s">
        <v>688</v>
      </c>
      <c r="C56" s="5" t="s">
        <v>39</v>
      </c>
      <c r="D56" s="8" t="s">
        <v>687</v>
      </c>
      <c r="E56" s="4" t="s">
        <v>29</v>
      </c>
      <c r="F56" s="4">
        <v>14</v>
      </c>
      <c r="G56" s="6">
        <v>0</v>
      </c>
      <c r="H56" s="7" t="s">
        <v>7</v>
      </c>
      <c r="I56" s="7">
        <v>1</v>
      </c>
      <c r="J56" s="6">
        <f t="shared" si="2"/>
        <v>0</v>
      </c>
      <c r="K56" s="6">
        <v>0</v>
      </c>
      <c r="L56" s="6">
        <f t="shared" si="3"/>
        <v>0</v>
      </c>
      <c r="M56" s="5" t="s">
        <v>401</v>
      </c>
      <c r="N56" s="4" t="s">
        <v>7</v>
      </c>
    </row>
    <row r="57" spans="1:14" ht="26" x14ac:dyDescent="0.2">
      <c r="A57" s="13" t="s">
        <v>1137</v>
      </c>
      <c r="B57" s="5" t="s">
        <v>1136</v>
      </c>
      <c r="C57" s="5" t="s">
        <v>27</v>
      </c>
      <c r="D57" s="8" t="s">
        <v>1135</v>
      </c>
      <c r="E57" s="4">
        <v>36</v>
      </c>
      <c r="F57" s="4" t="s">
        <v>193</v>
      </c>
      <c r="G57" s="6">
        <v>2377.6</v>
      </c>
      <c r="H57" s="7" t="s">
        <v>7</v>
      </c>
      <c r="I57" s="7">
        <v>1</v>
      </c>
      <c r="J57" s="6">
        <f t="shared" si="2"/>
        <v>2377.6</v>
      </c>
      <c r="K57" s="6">
        <v>0</v>
      </c>
      <c r="L57" s="6">
        <f t="shared" si="3"/>
        <v>2377.6</v>
      </c>
      <c r="M57" s="5" t="s">
        <v>7</v>
      </c>
      <c r="N57" s="4" t="s">
        <v>7</v>
      </c>
    </row>
    <row r="58" spans="1:14" ht="26" x14ac:dyDescent="0.2">
      <c r="A58" s="13" t="s">
        <v>84</v>
      </c>
      <c r="B58" s="5" t="s">
        <v>596</v>
      </c>
      <c r="C58" s="5" t="s">
        <v>39</v>
      </c>
      <c r="D58" s="8" t="s">
        <v>595</v>
      </c>
      <c r="E58" s="4" t="s">
        <v>29</v>
      </c>
      <c r="F58" s="4">
        <v>14</v>
      </c>
      <c r="G58" s="6">
        <v>0</v>
      </c>
      <c r="H58" s="7" t="s">
        <v>7</v>
      </c>
      <c r="I58" s="7">
        <v>1</v>
      </c>
      <c r="J58" s="6">
        <f t="shared" si="2"/>
        <v>0</v>
      </c>
      <c r="K58" s="6">
        <v>0</v>
      </c>
      <c r="L58" s="6">
        <f t="shared" si="3"/>
        <v>0</v>
      </c>
      <c r="M58" s="5" t="s">
        <v>7</v>
      </c>
      <c r="N58" s="4" t="s">
        <v>7</v>
      </c>
    </row>
    <row r="59" spans="1:14" ht="26" x14ac:dyDescent="0.2">
      <c r="A59" s="13" t="s">
        <v>1134</v>
      </c>
      <c r="B59" s="5" t="s">
        <v>1085</v>
      </c>
      <c r="C59" s="5" t="s">
        <v>27</v>
      </c>
      <c r="D59" s="8" t="s">
        <v>1084</v>
      </c>
      <c r="E59" s="4">
        <v>36</v>
      </c>
      <c r="F59" s="4" t="s">
        <v>193</v>
      </c>
      <c r="G59" s="6">
        <v>0</v>
      </c>
      <c r="H59" s="7" t="s">
        <v>7</v>
      </c>
      <c r="I59" s="7">
        <v>1</v>
      </c>
      <c r="J59" s="6">
        <f t="shared" si="2"/>
        <v>0</v>
      </c>
      <c r="K59" s="6">
        <v>0</v>
      </c>
      <c r="L59" s="6">
        <f t="shared" si="3"/>
        <v>0</v>
      </c>
      <c r="M59" s="5" t="s">
        <v>7</v>
      </c>
      <c r="N59" s="4" t="s">
        <v>7</v>
      </c>
    </row>
    <row r="60" spans="1:14" ht="26" x14ac:dyDescent="0.2">
      <c r="A60" s="13" t="s">
        <v>331</v>
      </c>
      <c r="B60" s="5" t="s">
        <v>599</v>
      </c>
      <c r="C60" s="5" t="s">
        <v>39</v>
      </c>
      <c r="D60" s="8" t="s">
        <v>598</v>
      </c>
      <c r="E60" s="4" t="s">
        <v>29</v>
      </c>
      <c r="F60" s="4">
        <v>14</v>
      </c>
      <c r="G60" s="6">
        <v>0</v>
      </c>
      <c r="H60" s="7" t="s">
        <v>7</v>
      </c>
      <c r="I60" s="7">
        <v>1</v>
      </c>
      <c r="J60" s="6">
        <f t="shared" si="2"/>
        <v>0</v>
      </c>
      <c r="K60" s="6">
        <v>0</v>
      </c>
      <c r="L60" s="6">
        <f t="shared" si="3"/>
        <v>0</v>
      </c>
      <c r="M60" s="5" t="s">
        <v>7</v>
      </c>
      <c r="N60" s="4" t="s">
        <v>7</v>
      </c>
    </row>
    <row r="61" spans="1:14" ht="15" x14ac:dyDescent="0.2">
      <c r="A61" s="13" t="s">
        <v>1133</v>
      </c>
      <c r="B61" s="5" t="s">
        <v>1112</v>
      </c>
      <c r="C61" s="5" t="s">
        <v>27</v>
      </c>
      <c r="D61" s="8" t="s">
        <v>590</v>
      </c>
      <c r="E61" s="4">
        <v>36</v>
      </c>
      <c r="F61" s="4" t="s">
        <v>193</v>
      </c>
      <c r="G61" s="6">
        <v>0</v>
      </c>
      <c r="H61" s="7" t="s">
        <v>7</v>
      </c>
      <c r="I61" s="7">
        <v>1</v>
      </c>
      <c r="J61" s="6">
        <f t="shared" si="2"/>
        <v>0</v>
      </c>
      <c r="K61" s="6">
        <v>0</v>
      </c>
      <c r="L61" s="6">
        <f t="shared" si="3"/>
        <v>0</v>
      </c>
      <c r="M61" s="5" t="s">
        <v>7</v>
      </c>
      <c r="N61" s="4" t="s">
        <v>7</v>
      </c>
    </row>
    <row r="62" spans="1:14" ht="26" x14ac:dyDescent="0.2">
      <c r="A62" s="13" t="s">
        <v>330</v>
      </c>
      <c r="B62" s="5" t="s">
        <v>662</v>
      </c>
      <c r="C62" s="5" t="s">
        <v>39</v>
      </c>
      <c r="D62" s="8" t="s">
        <v>661</v>
      </c>
      <c r="E62" s="4" t="s">
        <v>29</v>
      </c>
      <c r="F62" s="4">
        <v>21</v>
      </c>
      <c r="G62" s="6">
        <v>0</v>
      </c>
      <c r="H62" s="7" t="s">
        <v>7</v>
      </c>
      <c r="I62" s="7">
        <v>1</v>
      </c>
      <c r="J62" s="6">
        <f t="shared" si="2"/>
        <v>0</v>
      </c>
      <c r="K62" s="6">
        <v>0</v>
      </c>
      <c r="L62" s="6">
        <f t="shared" si="3"/>
        <v>0</v>
      </c>
      <c r="M62" s="5" t="s">
        <v>401</v>
      </c>
      <c r="N62" s="4" t="s">
        <v>7</v>
      </c>
    </row>
    <row r="63" spans="1:14" ht="26" x14ac:dyDescent="0.2">
      <c r="A63" s="13" t="s">
        <v>1132</v>
      </c>
      <c r="B63" s="5" t="s">
        <v>1121</v>
      </c>
      <c r="C63" s="5" t="s">
        <v>27</v>
      </c>
      <c r="D63" s="8" t="s">
        <v>1120</v>
      </c>
      <c r="E63" s="4">
        <v>36</v>
      </c>
      <c r="F63" s="4" t="s">
        <v>193</v>
      </c>
      <c r="G63" s="6">
        <v>0</v>
      </c>
      <c r="H63" s="7" t="s">
        <v>7</v>
      </c>
      <c r="I63" s="7">
        <v>1</v>
      </c>
      <c r="J63" s="6">
        <f t="shared" si="2"/>
        <v>0</v>
      </c>
      <c r="K63" s="6">
        <v>0</v>
      </c>
      <c r="L63" s="6">
        <f t="shared" si="3"/>
        <v>0</v>
      </c>
      <c r="M63" s="5" t="s">
        <v>7</v>
      </c>
      <c r="N63" s="4" t="s">
        <v>7</v>
      </c>
    </row>
    <row r="64" spans="1:14" ht="26" x14ac:dyDescent="0.2">
      <c r="A64" s="13" t="s">
        <v>329</v>
      </c>
      <c r="B64" s="5" t="s">
        <v>593</v>
      </c>
      <c r="C64" s="5" t="s">
        <v>27</v>
      </c>
      <c r="D64" s="8" t="s">
        <v>592</v>
      </c>
      <c r="E64" s="4" t="s">
        <v>29</v>
      </c>
      <c r="F64" s="4">
        <v>98</v>
      </c>
      <c r="G64" s="6">
        <v>3016.36</v>
      </c>
      <c r="H64" s="7" t="s">
        <v>7</v>
      </c>
      <c r="I64" s="7">
        <v>1</v>
      </c>
      <c r="J64" s="6">
        <f t="shared" si="2"/>
        <v>3016.36</v>
      </c>
      <c r="K64" s="6">
        <v>0</v>
      </c>
      <c r="L64" s="6">
        <f t="shared" si="3"/>
        <v>3016.36</v>
      </c>
      <c r="M64" s="5" t="s">
        <v>7</v>
      </c>
      <c r="N64" s="4" t="s">
        <v>7</v>
      </c>
    </row>
    <row r="65" spans="1:14" ht="26" x14ac:dyDescent="0.2">
      <c r="A65" s="13" t="s">
        <v>328</v>
      </c>
      <c r="B65" s="5" t="s">
        <v>269</v>
      </c>
      <c r="C65" s="5" t="s">
        <v>39</v>
      </c>
      <c r="D65" s="8" t="s">
        <v>268</v>
      </c>
      <c r="E65" s="4" t="s">
        <v>29</v>
      </c>
      <c r="F65" s="4">
        <v>3</v>
      </c>
      <c r="G65" s="6">
        <v>0</v>
      </c>
      <c r="H65" s="7" t="s">
        <v>7</v>
      </c>
      <c r="I65" s="7">
        <v>1</v>
      </c>
      <c r="J65" s="6">
        <f t="shared" si="2"/>
        <v>0</v>
      </c>
      <c r="K65" s="6">
        <v>0</v>
      </c>
      <c r="L65" s="6">
        <f t="shared" si="3"/>
        <v>0</v>
      </c>
      <c r="M65" s="5" t="s">
        <v>7</v>
      </c>
      <c r="N65" s="4" t="s">
        <v>7</v>
      </c>
    </row>
    <row r="66" spans="1:14" ht="15" x14ac:dyDescent="0.2">
      <c r="A66" s="12" t="s">
        <v>7</v>
      </c>
      <c r="B66" s="32" t="s">
        <v>60</v>
      </c>
      <c r="C66" s="32" t="s">
        <v>7</v>
      </c>
      <c r="D66" s="32" t="s">
        <v>7</v>
      </c>
      <c r="E66" s="32" t="s">
        <v>7</v>
      </c>
      <c r="F66" s="32" t="s">
        <v>7</v>
      </c>
      <c r="G66" s="32" t="s">
        <v>7</v>
      </c>
      <c r="H66" s="32" t="s">
        <v>7</v>
      </c>
      <c r="I66" s="32" t="s">
        <v>7</v>
      </c>
      <c r="J66" s="32" t="s">
        <v>7</v>
      </c>
      <c r="K66" s="32" t="s">
        <v>7</v>
      </c>
      <c r="L66" s="32" t="s">
        <v>7</v>
      </c>
      <c r="M66" s="32" t="s">
        <v>7</v>
      </c>
      <c r="N66" s="11" t="e">
        <f>(L46+#REF!+L47+L48+L49+L50+L51+L52+L53+L54+L55+L56+L57+L58+L59+L60+L61+L62+L63+L64+L65)</f>
        <v>#REF!</v>
      </c>
    </row>
    <row r="67" spans="1:14" ht="16" x14ac:dyDescent="0.2">
      <c r="A67" s="15" t="s">
        <v>709</v>
      </c>
      <c r="B67" s="29" t="s">
        <v>686</v>
      </c>
      <c r="C67" s="30" t="s">
        <v>7</v>
      </c>
      <c r="D67" s="30" t="s">
        <v>7</v>
      </c>
      <c r="E67" s="30" t="s">
        <v>7</v>
      </c>
      <c r="F67" s="30" t="s">
        <v>7</v>
      </c>
      <c r="G67" s="30" t="s">
        <v>7</v>
      </c>
      <c r="H67" s="30" t="s">
        <v>7</v>
      </c>
      <c r="I67" s="30" t="s">
        <v>7</v>
      </c>
      <c r="J67" s="30" t="s">
        <v>7</v>
      </c>
      <c r="K67" s="30" t="s">
        <v>7</v>
      </c>
      <c r="L67" s="30" t="s">
        <v>7</v>
      </c>
      <c r="M67" s="30" t="s">
        <v>7</v>
      </c>
      <c r="N67" s="14" t="s">
        <v>7</v>
      </c>
    </row>
    <row r="68" spans="1:14" ht="26" x14ac:dyDescent="0.2">
      <c r="A68" s="10" t="s">
        <v>86</v>
      </c>
      <c r="B68" s="9" t="s">
        <v>685</v>
      </c>
      <c r="C68" s="8" t="s">
        <v>27</v>
      </c>
      <c r="D68" s="8" t="s">
        <v>684</v>
      </c>
      <c r="E68" s="4" t="s">
        <v>29</v>
      </c>
      <c r="F68" s="4">
        <v>185</v>
      </c>
      <c r="G68" s="6">
        <v>2196.9299999999998</v>
      </c>
      <c r="H68" s="7" t="s">
        <v>7</v>
      </c>
      <c r="I68" s="7">
        <v>1</v>
      </c>
      <c r="J68" s="6">
        <f t="shared" ref="J68:J76" si="4">ROUND(G68-((G68*K68)/100),2)</f>
        <v>2196.9299999999998</v>
      </c>
      <c r="K68" s="6">
        <v>0</v>
      </c>
      <c r="L68" s="6">
        <f t="shared" ref="L68:L76" si="5">ROUND((I68 * J68),2)</f>
        <v>2196.9299999999998</v>
      </c>
      <c r="M68" s="5" t="s">
        <v>401</v>
      </c>
      <c r="N68" s="4" t="s">
        <v>7</v>
      </c>
    </row>
    <row r="69" spans="1:14" ht="26" x14ac:dyDescent="0.2">
      <c r="A69" s="13" t="s">
        <v>89</v>
      </c>
      <c r="B69" s="5" t="s">
        <v>683</v>
      </c>
      <c r="C69" s="5" t="s">
        <v>39</v>
      </c>
      <c r="D69" s="8" t="s">
        <v>682</v>
      </c>
      <c r="E69" s="4" t="s">
        <v>29</v>
      </c>
      <c r="F69" s="4">
        <v>21</v>
      </c>
      <c r="G69" s="6">
        <v>0</v>
      </c>
      <c r="H69" s="7" t="s">
        <v>7</v>
      </c>
      <c r="I69" s="7">
        <v>1</v>
      </c>
      <c r="J69" s="6">
        <f t="shared" si="4"/>
        <v>0</v>
      </c>
      <c r="K69" s="6">
        <v>0</v>
      </c>
      <c r="L69" s="6">
        <f t="shared" si="5"/>
        <v>0</v>
      </c>
      <c r="M69" s="5" t="s">
        <v>7</v>
      </c>
      <c r="N69" s="4" t="s">
        <v>7</v>
      </c>
    </row>
    <row r="70" spans="1:14" ht="15" x14ac:dyDescent="0.2">
      <c r="A70" s="13" t="s">
        <v>90</v>
      </c>
      <c r="B70" s="5" t="s">
        <v>77</v>
      </c>
      <c r="C70" s="5" t="s">
        <v>27</v>
      </c>
      <c r="D70" s="8" t="s">
        <v>78</v>
      </c>
      <c r="E70" s="4" t="s">
        <v>29</v>
      </c>
      <c r="F70" s="4">
        <v>14</v>
      </c>
      <c r="G70" s="6">
        <v>0</v>
      </c>
      <c r="H70" s="7" t="s">
        <v>7</v>
      </c>
      <c r="I70" s="7">
        <v>1</v>
      </c>
      <c r="J70" s="6">
        <f t="shared" si="4"/>
        <v>0</v>
      </c>
      <c r="K70" s="6">
        <v>0</v>
      </c>
      <c r="L70" s="6">
        <f t="shared" si="5"/>
        <v>0</v>
      </c>
      <c r="M70" s="5" t="s">
        <v>7</v>
      </c>
      <c r="N70" s="4" t="s">
        <v>7</v>
      </c>
    </row>
    <row r="71" spans="1:14" ht="26" x14ac:dyDescent="0.2">
      <c r="A71" s="13" t="s">
        <v>93</v>
      </c>
      <c r="B71" s="5" t="s">
        <v>681</v>
      </c>
      <c r="C71" s="5" t="s">
        <v>39</v>
      </c>
      <c r="D71" s="8" t="s">
        <v>680</v>
      </c>
      <c r="E71" s="4" t="s">
        <v>29</v>
      </c>
      <c r="F71" s="4">
        <v>21</v>
      </c>
      <c r="G71" s="6">
        <v>0</v>
      </c>
      <c r="H71" s="7" t="s">
        <v>7</v>
      </c>
      <c r="I71" s="7">
        <v>1</v>
      </c>
      <c r="J71" s="6">
        <f t="shared" si="4"/>
        <v>0</v>
      </c>
      <c r="K71" s="6">
        <v>0</v>
      </c>
      <c r="L71" s="6">
        <f t="shared" si="5"/>
        <v>0</v>
      </c>
      <c r="M71" s="5" t="s">
        <v>401</v>
      </c>
      <c r="N71" s="4" t="s">
        <v>7</v>
      </c>
    </row>
    <row r="72" spans="1:14" ht="26" x14ac:dyDescent="0.2">
      <c r="A72" s="13" t="s">
        <v>1131</v>
      </c>
      <c r="B72" s="5" t="s">
        <v>1130</v>
      </c>
      <c r="C72" s="5" t="s">
        <v>27</v>
      </c>
      <c r="D72" s="8" t="s">
        <v>1129</v>
      </c>
      <c r="E72" s="4">
        <v>36</v>
      </c>
      <c r="F72" s="4" t="s">
        <v>193</v>
      </c>
      <c r="G72" s="6">
        <v>828.12</v>
      </c>
      <c r="H72" s="7" t="s">
        <v>7</v>
      </c>
      <c r="I72" s="7">
        <v>1</v>
      </c>
      <c r="J72" s="6">
        <f t="shared" si="4"/>
        <v>828.12</v>
      </c>
      <c r="K72" s="6">
        <v>0</v>
      </c>
      <c r="L72" s="6">
        <f t="shared" si="5"/>
        <v>828.12</v>
      </c>
      <c r="M72" s="5" t="s">
        <v>7</v>
      </c>
      <c r="N72" s="4" t="s">
        <v>7</v>
      </c>
    </row>
    <row r="73" spans="1:14" ht="26" x14ac:dyDescent="0.2">
      <c r="A73" s="13" t="s">
        <v>96</v>
      </c>
      <c r="B73" s="5" t="s">
        <v>596</v>
      </c>
      <c r="C73" s="5" t="s">
        <v>39</v>
      </c>
      <c r="D73" s="8" t="s">
        <v>595</v>
      </c>
      <c r="E73" s="4" t="s">
        <v>29</v>
      </c>
      <c r="F73" s="4">
        <v>14</v>
      </c>
      <c r="G73" s="6">
        <v>0</v>
      </c>
      <c r="H73" s="7" t="s">
        <v>7</v>
      </c>
      <c r="I73" s="7">
        <v>1</v>
      </c>
      <c r="J73" s="6">
        <f t="shared" si="4"/>
        <v>0</v>
      </c>
      <c r="K73" s="6">
        <v>0</v>
      </c>
      <c r="L73" s="6">
        <f t="shared" si="5"/>
        <v>0</v>
      </c>
      <c r="M73" s="5" t="s">
        <v>7</v>
      </c>
      <c r="N73" s="4" t="s">
        <v>7</v>
      </c>
    </row>
    <row r="74" spans="1:14" ht="26" x14ac:dyDescent="0.2">
      <c r="A74" s="13" t="s">
        <v>1128</v>
      </c>
      <c r="B74" s="5" t="s">
        <v>1085</v>
      </c>
      <c r="C74" s="5" t="s">
        <v>27</v>
      </c>
      <c r="D74" s="8" t="s">
        <v>1084</v>
      </c>
      <c r="E74" s="4">
        <v>36</v>
      </c>
      <c r="F74" s="4" t="s">
        <v>193</v>
      </c>
      <c r="G74" s="6">
        <v>0</v>
      </c>
      <c r="H74" s="7" t="s">
        <v>7</v>
      </c>
      <c r="I74" s="7">
        <v>1</v>
      </c>
      <c r="J74" s="6">
        <f t="shared" si="4"/>
        <v>0</v>
      </c>
      <c r="K74" s="6">
        <v>0</v>
      </c>
      <c r="L74" s="6">
        <f t="shared" si="5"/>
        <v>0</v>
      </c>
      <c r="M74" s="5" t="s">
        <v>7</v>
      </c>
      <c r="N74" s="4" t="s">
        <v>7</v>
      </c>
    </row>
    <row r="75" spans="1:14" ht="26" x14ac:dyDescent="0.2">
      <c r="A75" s="13" t="s">
        <v>99</v>
      </c>
      <c r="B75" s="5" t="s">
        <v>269</v>
      </c>
      <c r="C75" s="5" t="s">
        <v>39</v>
      </c>
      <c r="D75" s="8" t="s">
        <v>268</v>
      </c>
      <c r="E75" s="4" t="s">
        <v>29</v>
      </c>
      <c r="F75" s="4">
        <v>3</v>
      </c>
      <c r="G75" s="6">
        <v>0</v>
      </c>
      <c r="H75" s="7" t="s">
        <v>7</v>
      </c>
      <c r="I75" s="7">
        <v>1</v>
      </c>
      <c r="J75" s="6">
        <f t="shared" si="4"/>
        <v>0</v>
      </c>
      <c r="K75" s="6">
        <v>0</v>
      </c>
      <c r="L75" s="6">
        <f t="shared" si="5"/>
        <v>0</v>
      </c>
      <c r="M75" s="5" t="s">
        <v>7</v>
      </c>
      <c r="N75" s="4" t="s">
        <v>7</v>
      </c>
    </row>
    <row r="76" spans="1:14" ht="26" x14ac:dyDescent="0.2">
      <c r="A76" s="13" t="s">
        <v>102</v>
      </c>
      <c r="B76" s="5" t="s">
        <v>1127</v>
      </c>
      <c r="C76" s="5" t="s">
        <v>27</v>
      </c>
      <c r="D76" s="8" t="s">
        <v>1126</v>
      </c>
      <c r="E76" s="4" t="s">
        <v>29</v>
      </c>
      <c r="F76" s="4">
        <v>21</v>
      </c>
      <c r="G76" s="6">
        <v>0</v>
      </c>
      <c r="H76" s="7" t="s">
        <v>7</v>
      </c>
      <c r="I76" s="7">
        <v>1</v>
      </c>
      <c r="J76" s="6">
        <f t="shared" si="4"/>
        <v>0</v>
      </c>
      <c r="K76" s="6">
        <v>0</v>
      </c>
      <c r="L76" s="6">
        <f t="shared" si="5"/>
        <v>0</v>
      </c>
      <c r="M76" s="5" t="s">
        <v>7</v>
      </c>
      <c r="N76" s="4" t="s">
        <v>7</v>
      </c>
    </row>
    <row r="77" spans="1:14" ht="15" x14ac:dyDescent="0.2">
      <c r="A77" s="12" t="s">
        <v>7</v>
      </c>
      <c r="B77" s="32" t="s">
        <v>60</v>
      </c>
      <c r="C77" s="32" t="s">
        <v>7</v>
      </c>
      <c r="D77" s="32" t="s">
        <v>7</v>
      </c>
      <c r="E77" s="32" t="s">
        <v>7</v>
      </c>
      <c r="F77" s="32" t="s">
        <v>7</v>
      </c>
      <c r="G77" s="32" t="s">
        <v>7</v>
      </c>
      <c r="H77" s="32" t="s">
        <v>7</v>
      </c>
      <c r="I77" s="32" t="s">
        <v>7</v>
      </c>
      <c r="J77" s="32" t="s">
        <v>7</v>
      </c>
      <c r="K77" s="32" t="s">
        <v>7</v>
      </c>
      <c r="L77" s="32" t="s">
        <v>7</v>
      </c>
      <c r="M77" s="32" t="s">
        <v>7</v>
      </c>
      <c r="N77" s="11" t="e">
        <f>(L68+#REF!+L69+L70+L71+L72+L73+L74+L75+L76)</f>
        <v>#REF!</v>
      </c>
    </row>
    <row r="78" spans="1:14" ht="16" x14ac:dyDescent="0.2">
      <c r="A78" s="15" t="s">
        <v>709</v>
      </c>
      <c r="B78" s="29" t="s">
        <v>679</v>
      </c>
      <c r="C78" s="30" t="s">
        <v>7</v>
      </c>
      <c r="D78" s="30" t="s">
        <v>7</v>
      </c>
      <c r="E78" s="30" t="s">
        <v>7</v>
      </c>
      <c r="F78" s="30" t="s">
        <v>7</v>
      </c>
      <c r="G78" s="30" t="s">
        <v>7</v>
      </c>
      <c r="H78" s="30" t="s">
        <v>7</v>
      </c>
      <c r="I78" s="30" t="s">
        <v>7</v>
      </c>
      <c r="J78" s="30" t="s">
        <v>7</v>
      </c>
      <c r="K78" s="30" t="s">
        <v>7</v>
      </c>
      <c r="L78" s="30" t="s">
        <v>7</v>
      </c>
      <c r="M78" s="30" t="s">
        <v>7</v>
      </c>
      <c r="N78" s="14" t="s">
        <v>7</v>
      </c>
    </row>
    <row r="79" spans="1:14" ht="15" x14ac:dyDescent="0.2">
      <c r="A79" s="10" t="s">
        <v>137</v>
      </c>
      <c r="B79" s="9" t="s">
        <v>678</v>
      </c>
      <c r="C79" s="8" t="s">
        <v>27</v>
      </c>
      <c r="D79" s="8" t="s">
        <v>677</v>
      </c>
      <c r="E79" s="4" t="s">
        <v>29</v>
      </c>
      <c r="F79" s="4">
        <v>224</v>
      </c>
      <c r="G79" s="6">
        <v>6032.71</v>
      </c>
      <c r="H79" s="7" t="s">
        <v>7</v>
      </c>
      <c r="I79" s="7">
        <v>1</v>
      </c>
      <c r="J79" s="6">
        <f t="shared" ref="J79:J101" si="6">ROUND(G79-((G79*K79)/100),2)</f>
        <v>6032.71</v>
      </c>
      <c r="K79" s="6">
        <v>0</v>
      </c>
      <c r="L79" s="6">
        <f t="shared" ref="L79:L101" si="7">ROUND((I79 * J79),2)</f>
        <v>6032.71</v>
      </c>
      <c r="M79" s="5" t="s">
        <v>401</v>
      </c>
      <c r="N79" s="4" t="s">
        <v>7</v>
      </c>
    </row>
    <row r="80" spans="1:14" ht="26" x14ac:dyDescent="0.2">
      <c r="A80" s="13" t="s">
        <v>140</v>
      </c>
      <c r="B80" s="5" t="s">
        <v>676</v>
      </c>
      <c r="C80" s="5" t="s">
        <v>39</v>
      </c>
      <c r="D80" s="8" t="s">
        <v>675</v>
      </c>
      <c r="E80" s="4" t="s">
        <v>29</v>
      </c>
      <c r="F80" s="4">
        <v>21</v>
      </c>
      <c r="G80" s="6">
        <v>0</v>
      </c>
      <c r="H80" s="7" t="s">
        <v>7</v>
      </c>
      <c r="I80" s="7">
        <v>2</v>
      </c>
      <c r="J80" s="6">
        <f t="shared" si="6"/>
        <v>0</v>
      </c>
      <c r="K80" s="6">
        <v>0</v>
      </c>
      <c r="L80" s="6">
        <f t="shared" si="7"/>
        <v>0</v>
      </c>
      <c r="M80" s="5" t="s">
        <v>401</v>
      </c>
      <c r="N80" s="4" t="s">
        <v>7</v>
      </c>
    </row>
    <row r="81" spans="1:14" ht="26" x14ac:dyDescent="0.2">
      <c r="A81" s="13" t="s">
        <v>143</v>
      </c>
      <c r="B81" s="5" t="s">
        <v>674</v>
      </c>
      <c r="C81" s="5" t="s">
        <v>27</v>
      </c>
      <c r="D81" s="8" t="s">
        <v>673</v>
      </c>
      <c r="E81" s="4" t="s">
        <v>29</v>
      </c>
      <c r="F81" s="4">
        <v>21</v>
      </c>
      <c r="G81" s="6">
        <v>0</v>
      </c>
      <c r="H81" s="7" t="s">
        <v>7</v>
      </c>
      <c r="I81" s="7">
        <v>2</v>
      </c>
      <c r="J81" s="6">
        <f t="shared" si="6"/>
        <v>0</v>
      </c>
      <c r="K81" s="6">
        <v>0</v>
      </c>
      <c r="L81" s="6">
        <f t="shared" si="7"/>
        <v>0</v>
      </c>
      <c r="M81" s="5" t="s">
        <v>7</v>
      </c>
      <c r="N81" s="4" t="s">
        <v>7</v>
      </c>
    </row>
    <row r="82" spans="1:14" ht="26" x14ac:dyDescent="0.2">
      <c r="A82" s="13" t="s">
        <v>146</v>
      </c>
      <c r="B82" s="5" t="s">
        <v>672</v>
      </c>
      <c r="C82" s="5" t="s">
        <v>27</v>
      </c>
      <c r="D82" s="8" t="s">
        <v>671</v>
      </c>
      <c r="E82" s="4" t="s">
        <v>29</v>
      </c>
      <c r="F82" s="4">
        <v>21</v>
      </c>
      <c r="G82" s="6">
        <v>0</v>
      </c>
      <c r="H82" s="7" t="s">
        <v>7</v>
      </c>
      <c r="I82" s="7">
        <v>3</v>
      </c>
      <c r="J82" s="6">
        <f t="shared" si="6"/>
        <v>0</v>
      </c>
      <c r="K82" s="6">
        <v>0</v>
      </c>
      <c r="L82" s="6">
        <f t="shared" si="7"/>
        <v>0</v>
      </c>
      <c r="M82" s="5" t="s">
        <v>7</v>
      </c>
      <c r="N82" s="4" t="s">
        <v>7</v>
      </c>
    </row>
    <row r="83" spans="1:14" ht="15" x14ac:dyDescent="0.2">
      <c r="A83" s="13" t="s">
        <v>149</v>
      </c>
      <c r="B83" s="5" t="s">
        <v>605</v>
      </c>
      <c r="C83" s="5" t="s">
        <v>27</v>
      </c>
      <c r="D83" s="8" t="s">
        <v>604</v>
      </c>
      <c r="E83" s="4" t="s">
        <v>29</v>
      </c>
      <c r="F83" s="4">
        <v>21</v>
      </c>
      <c r="G83" s="6">
        <v>0</v>
      </c>
      <c r="H83" s="7" t="s">
        <v>7</v>
      </c>
      <c r="I83" s="7">
        <v>1</v>
      </c>
      <c r="J83" s="6">
        <f t="shared" si="6"/>
        <v>0</v>
      </c>
      <c r="K83" s="6">
        <v>0</v>
      </c>
      <c r="L83" s="6">
        <f t="shared" si="7"/>
        <v>0</v>
      </c>
      <c r="M83" s="5" t="s">
        <v>7</v>
      </c>
      <c r="N83" s="4" t="s">
        <v>7</v>
      </c>
    </row>
    <row r="84" spans="1:14" ht="15" x14ac:dyDescent="0.2">
      <c r="A84" s="13" t="s">
        <v>152</v>
      </c>
      <c r="B84" s="5" t="s">
        <v>670</v>
      </c>
      <c r="C84" s="5" t="s">
        <v>27</v>
      </c>
      <c r="D84" s="8" t="s">
        <v>669</v>
      </c>
      <c r="E84" s="4" t="s">
        <v>29</v>
      </c>
      <c r="F84" s="4">
        <v>21</v>
      </c>
      <c r="G84" s="6">
        <v>0</v>
      </c>
      <c r="H84" s="7" t="s">
        <v>7</v>
      </c>
      <c r="I84" s="7">
        <v>1</v>
      </c>
      <c r="J84" s="6">
        <f t="shared" si="6"/>
        <v>0</v>
      </c>
      <c r="K84" s="6">
        <v>0</v>
      </c>
      <c r="L84" s="6">
        <f t="shared" si="7"/>
        <v>0</v>
      </c>
      <c r="M84" s="5" t="s">
        <v>7</v>
      </c>
      <c r="N84" s="4" t="s">
        <v>7</v>
      </c>
    </row>
    <row r="85" spans="1:14" ht="26" x14ac:dyDescent="0.2">
      <c r="A85" s="13" t="s">
        <v>155</v>
      </c>
      <c r="B85" s="5" t="s">
        <v>668</v>
      </c>
      <c r="C85" s="5" t="s">
        <v>27</v>
      </c>
      <c r="D85" s="8" t="s">
        <v>667</v>
      </c>
      <c r="E85" s="4" t="s">
        <v>29</v>
      </c>
      <c r="F85" s="4">
        <v>224</v>
      </c>
      <c r="G85" s="6">
        <v>2413.09</v>
      </c>
      <c r="H85" s="7" t="s">
        <v>7</v>
      </c>
      <c r="I85" s="7">
        <v>6</v>
      </c>
      <c r="J85" s="6">
        <f t="shared" si="6"/>
        <v>2413.09</v>
      </c>
      <c r="K85" s="6">
        <v>0</v>
      </c>
      <c r="L85" s="6">
        <f t="shared" si="7"/>
        <v>14478.54</v>
      </c>
      <c r="M85" s="5" t="s">
        <v>7</v>
      </c>
      <c r="N85" s="4" t="s">
        <v>7</v>
      </c>
    </row>
    <row r="86" spans="1:14" ht="15" x14ac:dyDescent="0.2">
      <c r="A86" s="13" t="s">
        <v>158</v>
      </c>
      <c r="B86" s="5" t="s">
        <v>666</v>
      </c>
      <c r="C86" s="5" t="s">
        <v>27</v>
      </c>
      <c r="D86" s="8" t="s">
        <v>665</v>
      </c>
      <c r="E86" s="4" t="s">
        <v>29</v>
      </c>
      <c r="F86" s="4">
        <v>10</v>
      </c>
      <c r="G86" s="6">
        <v>0</v>
      </c>
      <c r="H86" s="7" t="s">
        <v>7</v>
      </c>
      <c r="I86" s="7">
        <v>6</v>
      </c>
      <c r="J86" s="6">
        <f t="shared" si="6"/>
        <v>0</v>
      </c>
      <c r="K86" s="6">
        <v>0</v>
      </c>
      <c r="L86" s="6">
        <f t="shared" si="7"/>
        <v>0</v>
      </c>
      <c r="M86" s="5" t="s">
        <v>7</v>
      </c>
      <c r="N86" s="4" t="s">
        <v>7</v>
      </c>
    </row>
    <row r="87" spans="1:14" ht="26" x14ac:dyDescent="0.2">
      <c r="A87" s="13" t="s">
        <v>161</v>
      </c>
      <c r="B87" s="5" t="s">
        <v>664</v>
      </c>
      <c r="C87" s="5" t="s">
        <v>39</v>
      </c>
      <c r="D87" s="8" t="s">
        <v>663</v>
      </c>
      <c r="E87" s="4" t="s">
        <v>29</v>
      </c>
      <c r="F87" s="4">
        <v>21</v>
      </c>
      <c r="G87" s="6">
        <v>0</v>
      </c>
      <c r="H87" s="7" t="s">
        <v>7</v>
      </c>
      <c r="I87" s="7">
        <v>1</v>
      </c>
      <c r="J87" s="6">
        <f t="shared" si="6"/>
        <v>0</v>
      </c>
      <c r="K87" s="6">
        <v>0</v>
      </c>
      <c r="L87" s="6">
        <f t="shared" si="7"/>
        <v>0</v>
      </c>
      <c r="M87" s="5" t="s">
        <v>250</v>
      </c>
      <c r="N87" s="4" t="s">
        <v>7</v>
      </c>
    </row>
    <row r="88" spans="1:14" ht="26" x14ac:dyDescent="0.2">
      <c r="A88" s="13" t="s">
        <v>1125</v>
      </c>
      <c r="B88" s="5" t="s">
        <v>1124</v>
      </c>
      <c r="C88" s="5" t="s">
        <v>27</v>
      </c>
      <c r="D88" s="8" t="s">
        <v>1123</v>
      </c>
      <c r="E88" s="4">
        <v>36</v>
      </c>
      <c r="F88" s="4" t="s">
        <v>193</v>
      </c>
      <c r="G88" s="6">
        <v>15200.07</v>
      </c>
      <c r="H88" s="7" t="s">
        <v>7</v>
      </c>
      <c r="I88" s="7">
        <v>1</v>
      </c>
      <c r="J88" s="6">
        <f t="shared" si="6"/>
        <v>15200.07</v>
      </c>
      <c r="K88" s="6">
        <v>0</v>
      </c>
      <c r="L88" s="6">
        <f t="shared" si="7"/>
        <v>15200.07</v>
      </c>
      <c r="M88" s="5" t="s">
        <v>7</v>
      </c>
      <c r="N88" s="4" t="s">
        <v>7</v>
      </c>
    </row>
    <row r="89" spans="1:14" ht="26" x14ac:dyDescent="0.2">
      <c r="A89" s="13" t="s">
        <v>164</v>
      </c>
      <c r="B89" s="5" t="s">
        <v>662</v>
      </c>
      <c r="C89" s="5" t="s">
        <v>39</v>
      </c>
      <c r="D89" s="8" t="s">
        <v>661</v>
      </c>
      <c r="E89" s="4" t="s">
        <v>29</v>
      </c>
      <c r="F89" s="4">
        <v>21</v>
      </c>
      <c r="G89" s="6">
        <v>0</v>
      </c>
      <c r="H89" s="7" t="s">
        <v>7</v>
      </c>
      <c r="I89" s="7">
        <v>1</v>
      </c>
      <c r="J89" s="6">
        <f t="shared" si="6"/>
        <v>0</v>
      </c>
      <c r="K89" s="6">
        <v>0</v>
      </c>
      <c r="L89" s="6">
        <f t="shared" si="7"/>
        <v>0</v>
      </c>
      <c r="M89" s="5" t="s">
        <v>401</v>
      </c>
      <c r="N89" s="4" t="s">
        <v>7</v>
      </c>
    </row>
    <row r="90" spans="1:14" ht="26" x14ac:dyDescent="0.2">
      <c r="A90" s="13" t="s">
        <v>1122</v>
      </c>
      <c r="B90" s="5" t="s">
        <v>1121</v>
      </c>
      <c r="C90" s="5" t="s">
        <v>27</v>
      </c>
      <c r="D90" s="8" t="s">
        <v>1120</v>
      </c>
      <c r="E90" s="4">
        <v>36</v>
      </c>
      <c r="F90" s="4" t="s">
        <v>193</v>
      </c>
      <c r="G90" s="6">
        <v>0</v>
      </c>
      <c r="H90" s="7" t="s">
        <v>7</v>
      </c>
      <c r="I90" s="7">
        <v>1</v>
      </c>
      <c r="J90" s="6">
        <f t="shared" si="6"/>
        <v>0</v>
      </c>
      <c r="K90" s="6">
        <v>0</v>
      </c>
      <c r="L90" s="6">
        <f t="shared" si="7"/>
        <v>0</v>
      </c>
      <c r="M90" s="5" t="s">
        <v>7</v>
      </c>
      <c r="N90" s="4" t="s">
        <v>7</v>
      </c>
    </row>
    <row r="91" spans="1:14" ht="26" x14ac:dyDescent="0.2">
      <c r="A91" s="13" t="s">
        <v>167</v>
      </c>
      <c r="B91" s="5" t="s">
        <v>599</v>
      </c>
      <c r="C91" s="5" t="s">
        <v>39</v>
      </c>
      <c r="D91" s="8" t="s">
        <v>598</v>
      </c>
      <c r="E91" s="4" t="s">
        <v>29</v>
      </c>
      <c r="F91" s="4">
        <v>14</v>
      </c>
      <c r="G91" s="6">
        <v>0</v>
      </c>
      <c r="H91" s="7" t="s">
        <v>7</v>
      </c>
      <c r="I91" s="7">
        <v>1</v>
      </c>
      <c r="J91" s="6">
        <f t="shared" si="6"/>
        <v>0</v>
      </c>
      <c r="K91" s="6">
        <v>0</v>
      </c>
      <c r="L91" s="6">
        <f t="shared" si="7"/>
        <v>0</v>
      </c>
      <c r="M91" s="5" t="s">
        <v>7</v>
      </c>
      <c r="N91" s="4" t="s">
        <v>7</v>
      </c>
    </row>
    <row r="92" spans="1:14" ht="15" x14ac:dyDescent="0.2">
      <c r="A92" s="13" t="s">
        <v>1119</v>
      </c>
      <c r="B92" s="5" t="s">
        <v>1112</v>
      </c>
      <c r="C92" s="5" t="s">
        <v>27</v>
      </c>
      <c r="D92" s="8" t="s">
        <v>590</v>
      </c>
      <c r="E92" s="4">
        <v>36</v>
      </c>
      <c r="F92" s="4" t="s">
        <v>193</v>
      </c>
      <c r="G92" s="6">
        <v>0</v>
      </c>
      <c r="H92" s="7" t="s">
        <v>7</v>
      </c>
      <c r="I92" s="7">
        <v>1</v>
      </c>
      <c r="J92" s="6">
        <f t="shared" si="6"/>
        <v>0</v>
      </c>
      <c r="K92" s="6">
        <v>0</v>
      </c>
      <c r="L92" s="6">
        <f t="shared" si="7"/>
        <v>0</v>
      </c>
      <c r="M92" s="5" t="s">
        <v>7</v>
      </c>
      <c r="N92" s="4" t="s">
        <v>7</v>
      </c>
    </row>
    <row r="93" spans="1:14" ht="26" x14ac:dyDescent="0.2">
      <c r="A93" s="13" t="s">
        <v>170</v>
      </c>
      <c r="B93" s="5" t="s">
        <v>596</v>
      </c>
      <c r="C93" s="5" t="s">
        <v>39</v>
      </c>
      <c r="D93" s="8" t="s">
        <v>595</v>
      </c>
      <c r="E93" s="4" t="s">
        <v>29</v>
      </c>
      <c r="F93" s="4">
        <v>14</v>
      </c>
      <c r="G93" s="6">
        <v>0</v>
      </c>
      <c r="H93" s="7" t="s">
        <v>7</v>
      </c>
      <c r="I93" s="7">
        <v>2</v>
      </c>
      <c r="J93" s="6">
        <f t="shared" si="6"/>
        <v>0</v>
      </c>
      <c r="K93" s="6">
        <v>0</v>
      </c>
      <c r="L93" s="6">
        <f t="shared" si="7"/>
        <v>0</v>
      </c>
      <c r="M93" s="5" t="s">
        <v>7</v>
      </c>
      <c r="N93" s="4" t="s">
        <v>7</v>
      </c>
    </row>
    <row r="94" spans="1:14" ht="26" x14ac:dyDescent="0.2">
      <c r="A94" s="13" t="s">
        <v>1118</v>
      </c>
      <c r="B94" s="5" t="s">
        <v>1085</v>
      </c>
      <c r="C94" s="5" t="s">
        <v>27</v>
      </c>
      <c r="D94" s="8" t="s">
        <v>1084</v>
      </c>
      <c r="E94" s="4">
        <v>36</v>
      </c>
      <c r="F94" s="4" t="s">
        <v>193</v>
      </c>
      <c r="G94" s="6">
        <v>0</v>
      </c>
      <c r="H94" s="7" t="s">
        <v>7</v>
      </c>
      <c r="I94" s="7">
        <v>2</v>
      </c>
      <c r="J94" s="6">
        <f t="shared" si="6"/>
        <v>0</v>
      </c>
      <c r="K94" s="6">
        <v>0</v>
      </c>
      <c r="L94" s="6">
        <f t="shared" si="7"/>
        <v>0</v>
      </c>
      <c r="M94" s="5" t="s">
        <v>7</v>
      </c>
      <c r="N94" s="4" t="s">
        <v>7</v>
      </c>
    </row>
    <row r="95" spans="1:14" ht="26" x14ac:dyDescent="0.2">
      <c r="A95" s="13" t="s">
        <v>171</v>
      </c>
      <c r="B95" s="5" t="s">
        <v>660</v>
      </c>
      <c r="C95" s="5" t="s">
        <v>27</v>
      </c>
      <c r="D95" s="8" t="s">
        <v>659</v>
      </c>
      <c r="E95" s="4" t="s">
        <v>29</v>
      </c>
      <c r="F95" s="4">
        <v>98</v>
      </c>
      <c r="G95" s="6">
        <v>22924.31</v>
      </c>
      <c r="H95" s="7" t="s">
        <v>7</v>
      </c>
      <c r="I95" s="7">
        <v>1</v>
      </c>
      <c r="J95" s="6">
        <f t="shared" si="6"/>
        <v>22924.31</v>
      </c>
      <c r="K95" s="6">
        <v>0</v>
      </c>
      <c r="L95" s="6">
        <f t="shared" si="7"/>
        <v>22924.31</v>
      </c>
      <c r="M95" s="5" t="s">
        <v>7</v>
      </c>
      <c r="N95" s="4" t="s">
        <v>7</v>
      </c>
    </row>
    <row r="96" spans="1:14" ht="26" x14ac:dyDescent="0.2">
      <c r="A96" s="13" t="s">
        <v>174</v>
      </c>
      <c r="B96" s="5" t="s">
        <v>656</v>
      </c>
      <c r="C96" s="5" t="s">
        <v>27</v>
      </c>
      <c r="D96" s="8" t="s">
        <v>655</v>
      </c>
      <c r="E96" s="4" t="s">
        <v>29</v>
      </c>
      <c r="F96" s="4">
        <v>224</v>
      </c>
      <c r="G96" s="6">
        <v>2413.09</v>
      </c>
      <c r="H96" s="7" t="s">
        <v>7</v>
      </c>
      <c r="I96" s="7">
        <v>1</v>
      </c>
      <c r="J96" s="6">
        <f t="shared" si="6"/>
        <v>2413.09</v>
      </c>
      <c r="K96" s="6">
        <v>0</v>
      </c>
      <c r="L96" s="6">
        <f t="shared" si="7"/>
        <v>2413.09</v>
      </c>
      <c r="M96" s="5" t="s">
        <v>7</v>
      </c>
      <c r="N96" s="4" t="s">
        <v>7</v>
      </c>
    </row>
    <row r="97" spans="1:14" ht="26" x14ac:dyDescent="0.2">
      <c r="A97" s="13" t="s">
        <v>177</v>
      </c>
      <c r="B97" s="5" t="s">
        <v>658</v>
      </c>
      <c r="C97" s="5" t="s">
        <v>27</v>
      </c>
      <c r="D97" s="8" t="s">
        <v>657</v>
      </c>
      <c r="E97" s="4" t="s">
        <v>29</v>
      </c>
      <c r="F97" s="4">
        <v>98</v>
      </c>
      <c r="G97" s="6">
        <v>22924.31</v>
      </c>
      <c r="H97" s="7" t="s">
        <v>7</v>
      </c>
      <c r="I97" s="7">
        <v>1</v>
      </c>
      <c r="J97" s="6">
        <f t="shared" si="6"/>
        <v>22924.31</v>
      </c>
      <c r="K97" s="6">
        <v>0</v>
      </c>
      <c r="L97" s="6">
        <f t="shared" si="7"/>
        <v>22924.31</v>
      </c>
      <c r="M97" s="5" t="s">
        <v>7</v>
      </c>
      <c r="N97" s="4" t="s">
        <v>7</v>
      </c>
    </row>
    <row r="98" spans="1:14" ht="26" x14ac:dyDescent="0.2">
      <c r="A98" s="13" t="s">
        <v>180</v>
      </c>
      <c r="B98" s="5" t="s">
        <v>656</v>
      </c>
      <c r="C98" s="5" t="s">
        <v>27</v>
      </c>
      <c r="D98" s="8" t="s">
        <v>655</v>
      </c>
      <c r="E98" s="4" t="s">
        <v>29</v>
      </c>
      <c r="F98" s="4">
        <v>224</v>
      </c>
      <c r="G98" s="6">
        <v>2413.09</v>
      </c>
      <c r="H98" s="7" t="s">
        <v>7</v>
      </c>
      <c r="I98" s="7">
        <v>1</v>
      </c>
      <c r="J98" s="6">
        <f t="shared" si="6"/>
        <v>2413.09</v>
      </c>
      <c r="K98" s="6">
        <v>0</v>
      </c>
      <c r="L98" s="6">
        <f t="shared" si="7"/>
        <v>2413.09</v>
      </c>
      <c r="M98" s="5" t="s">
        <v>7</v>
      </c>
      <c r="N98" s="4" t="s">
        <v>7</v>
      </c>
    </row>
    <row r="99" spans="1:14" ht="26" x14ac:dyDescent="0.2">
      <c r="A99" s="13" t="s">
        <v>183</v>
      </c>
      <c r="B99" s="5" t="s">
        <v>654</v>
      </c>
      <c r="C99" s="5" t="s">
        <v>27</v>
      </c>
      <c r="D99" s="8" t="s">
        <v>653</v>
      </c>
      <c r="E99" s="4" t="s">
        <v>29</v>
      </c>
      <c r="F99" s="4">
        <v>189</v>
      </c>
      <c r="G99" s="6">
        <v>14195.81</v>
      </c>
      <c r="H99" s="7" t="s">
        <v>7</v>
      </c>
      <c r="I99" s="7">
        <v>1</v>
      </c>
      <c r="J99" s="6">
        <f t="shared" si="6"/>
        <v>14195.81</v>
      </c>
      <c r="K99" s="6">
        <v>0</v>
      </c>
      <c r="L99" s="6">
        <f t="shared" si="7"/>
        <v>14195.81</v>
      </c>
      <c r="M99" s="5" t="s">
        <v>7</v>
      </c>
      <c r="N99" s="4" t="s">
        <v>7</v>
      </c>
    </row>
    <row r="100" spans="1:14" ht="26" x14ac:dyDescent="0.2">
      <c r="A100" s="13" t="s">
        <v>186</v>
      </c>
      <c r="B100" s="5" t="s">
        <v>654</v>
      </c>
      <c r="C100" s="5" t="s">
        <v>27</v>
      </c>
      <c r="D100" s="8" t="s">
        <v>653</v>
      </c>
      <c r="E100" s="4" t="s">
        <v>29</v>
      </c>
      <c r="F100" s="4">
        <v>189</v>
      </c>
      <c r="G100" s="6">
        <v>14195.81</v>
      </c>
      <c r="H100" s="7" t="s">
        <v>7</v>
      </c>
      <c r="I100" s="7">
        <v>1</v>
      </c>
      <c r="J100" s="6">
        <f t="shared" si="6"/>
        <v>14195.81</v>
      </c>
      <c r="K100" s="6">
        <v>0</v>
      </c>
      <c r="L100" s="6">
        <f t="shared" si="7"/>
        <v>14195.81</v>
      </c>
      <c r="M100" s="5" t="s">
        <v>7</v>
      </c>
      <c r="N100" s="4" t="s">
        <v>7</v>
      </c>
    </row>
    <row r="101" spans="1:14" ht="26" x14ac:dyDescent="0.2">
      <c r="A101" s="13" t="s">
        <v>189</v>
      </c>
      <c r="B101" s="5" t="s">
        <v>269</v>
      </c>
      <c r="C101" s="5" t="s">
        <v>39</v>
      </c>
      <c r="D101" s="8" t="s">
        <v>268</v>
      </c>
      <c r="E101" s="4" t="s">
        <v>29</v>
      </c>
      <c r="F101" s="4">
        <v>3</v>
      </c>
      <c r="G101" s="6">
        <v>0</v>
      </c>
      <c r="H101" s="7" t="s">
        <v>7</v>
      </c>
      <c r="I101" s="7">
        <v>1</v>
      </c>
      <c r="J101" s="6">
        <f t="shared" si="6"/>
        <v>0</v>
      </c>
      <c r="K101" s="6">
        <v>0</v>
      </c>
      <c r="L101" s="6">
        <f t="shared" si="7"/>
        <v>0</v>
      </c>
      <c r="M101" s="5" t="s">
        <v>7</v>
      </c>
      <c r="N101" s="4" t="s">
        <v>7</v>
      </c>
    </row>
    <row r="102" spans="1:14" ht="15" x14ac:dyDescent="0.2">
      <c r="A102" s="12" t="s">
        <v>7</v>
      </c>
      <c r="B102" s="32" t="s">
        <v>60</v>
      </c>
      <c r="C102" s="32" t="s">
        <v>7</v>
      </c>
      <c r="D102" s="32" t="s">
        <v>7</v>
      </c>
      <c r="E102" s="32" t="s">
        <v>7</v>
      </c>
      <c r="F102" s="32" t="s">
        <v>7</v>
      </c>
      <c r="G102" s="32" t="s">
        <v>7</v>
      </c>
      <c r="H102" s="32" t="s">
        <v>7</v>
      </c>
      <c r="I102" s="32" t="s">
        <v>7</v>
      </c>
      <c r="J102" s="32" t="s">
        <v>7</v>
      </c>
      <c r="K102" s="32" t="s">
        <v>7</v>
      </c>
      <c r="L102" s="32" t="s">
        <v>7</v>
      </c>
      <c r="M102" s="32" t="s">
        <v>7</v>
      </c>
      <c r="N102" s="11" t="e">
        <f>(L79+#REF!+L80+L81+L82+L83+L84+L85+L86+L87+L88+L89+L90+L91+L92+L93+L94+L95+L96+L97+L98+L99+L100+L101)</f>
        <v>#REF!</v>
      </c>
    </row>
    <row r="103" spans="1:14" ht="16" x14ac:dyDescent="0.2">
      <c r="A103" s="15" t="s">
        <v>709</v>
      </c>
      <c r="B103" s="29" t="s">
        <v>652</v>
      </c>
      <c r="C103" s="30" t="s">
        <v>7</v>
      </c>
      <c r="D103" s="30" t="s">
        <v>7</v>
      </c>
      <c r="E103" s="30" t="s">
        <v>7</v>
      </c>
      <c r="F103" s="30" t="s">
        <v>7</v>
      </c>
      <c r="G103" s="30" t="s">
        <v>7</v>
      </c>
      <c r="H103" s="30" t="s">
        <v>7</v>
      </c>
      <c r="I103" s="30" t="s">
        <v>7</v>
      </c>
      <c r="J103" s="30" t="s">
        <v>7</v>
      </c>
      <c r="K103" s="30" t="s">
        <v>7</v>
      </c>
      <c r="L103" s="30" t="s">
        <v>7</v>
      </c>
      <c r="M103" s="30" t="s">
        <v>7</v>
      </c>
      <c r="N103" s="14" t="s">
        <v>7</v>
      </c>
    </row>
    <row r="104" spans="1:14" ht="15" x14ac:dyDescent="0.2">
      <c r="A104" s="10" t="s">
        <v>192</v>
      </c>
      <c r="B104" s="9" t="s">
        <v>651</v>
      </c>
      <c r="C104" s="8" t="s">
        <v>27</v>
      </c>
      <c r="D104" s="8" t="s">
        <v>650</v>
      </c>
      <c r="E104" s="4" t="s">
        <v>29</v>
      </c>
      <c r="F104" s="4">
        <v>84</v>
      </c>
      <c r="G104" s="6">
        <v>15330.19</v>
      </c>
      <c r="H104" s="7" t="s">
        <v>7</v>
      </c>
      <c r="I104" s="7">
        <v>1</v>
      </c>
      <c r="J104" s="6">
        <f t="shared" ref="J104:J123" si="8">ROUND(G104-((G104*K104)/100),2)</f>
        <v>15330.19</v>
      </c>
      <c r="K104" s="6">
        <v>0</v>
      </c>
      <c r="L104" s="6">
        <f t="shared" ref="L104:L123" si="9">ROUND((I104 * J104),2)</f>
        <v>15330.19</v>
      </c>
      <c r="M104" s="5" t="s">
        <v>401</v>
      </c>
      <c r="N104" s="4" t="s">
        <v>7</v>
      </c>
    </row>
    <row r="105" spans="1:14" ht="26" x14ac:dyDescent="0.2">
      <c r="A105" s="13" t="s">
        <v>286</v>
      </c>
      <c r="B105" s="5" t="s">
        <v>649</v>
      </c>
      <c r="C105" s="5" t="s">
        <v>39</v>
      </c>
      <c r="D105" s="8" t="s">
        <v>648</v>
      </c>
      <c r="E105" s="4" t="s">
        <v>29</v>
      </c>
      <c r="F105" s="4">
        <v>21</v>
      </c>
      <c r="G105" s="6">
        <v>0</v>
      </c>
      <c r="H105" s="7" t="s">
        <v>7</v>
      </c>
      <c r="I105" s="7">
        <v>2</v>
      </c>
      <c r="J105" s="6">
        <f t="shared" si="8"/>
        <v>0</v>
      </c>
      <c r="K105" s="6">
        <v>0</v>
      </c>
      <c r="L105" s="6">
        <f t="shared" si="9"/>
        <v>0</v>
      </c>
      <c r="M105" s="5" t="s">
        <v>7</v>
      </c>
      <c r="N105" s="4" t="s">
        <v>7</v>
      </c>
    </row>
    <row r="106" spans="1:14" ht="15" x14ac:dyDescent="0.2">
      <c r="A106" s="13" t="s">
        <v>283</v>
      </c>
      <c r="B106" s="5" t="s">
        <v>647</v>
      </c>
      <c r="C106" s="5" t="s">
        <v>27</v>
      </c>
      <c r="D106" s="8" t="s">
        <v>646</v>
      </c>
      <c r="E106" s="4" t="s">
        <v>29</v>
      </c>
      <c r="F106" s="4">
        <v>21</v>
      </c>
      <c r="G106" s="6">
        <v>0</v>
      </c>
      <c r="H106" s="7" t="s">
        <v>7</v>
      </c>
      <c r="I106" s="7">
        <v>1</v>
      </c>
      <c r="J106" s="6">
        <f t="shared" si="8"/>
        <v>0</v>
      </c>
      <c r="K106" s="6">
        <v>0</v>
      </c>
      <c r="L106" s="6">
        <f t="shared" si="9"/>
        <v>0</v>
      </c>
      <c r="M106" s="5" t="s">
        <v>7</v>
      </c>
      <c r="N106" s="4" t="s">
        <v>7</v>
      </c>
    </row>
    <row r="107" spans="1:14" ht="26" x14ac:dyDescent="0.2">
      <c r="A107" s="13" t="s">
        <v>280</v>
      </c>
      <c r="B107" s="5" t="s">
        <v>645</v>
      </c>
      <c r="C107" s="5" t="s">
        <v>27</v>
      </c>
      <c r="D107" s="8" t="s">
        <v>644</v>
      </c>
      <c r="E107" s="4" t="s">
        <v>29</v>
      </c>
      <c r="F107" s="4">
        <v>21</v>
      </c>
      <c r="G107" s="6">
        <v>0</v>
      </c>
      <c r="H107" s="7" t="s">
        <v>7</v>
      </c>
      <c r="I107" s="7">
        <v>1</v>
      </c>
      <c r="J107" s="6">
        <f t="shared" si="8"/>
        <v>0</v>
      </c>
      <c r="K107" s="6">
        <v>0</v>
      </c>
      <c r="L107" s="6">
        <f t="shared" si="9"/>
        <v>0</v>
      </c>
      <c r="M107" s="5" t="s">
        <v>7</v>
      </c>
      <c r="N107" s="4" t="s">
        <v>7</v>
      </c>
    </row>
    <row r="108" spans="1:14" ht="26" x14ac:dyDescent="0.2">
      <c r="A108" s="13" t="s">
        <v>279</v>
      </c>
      <c r="B108" s="5" t="s">
        <v>643</v>
      </c>
      <c r="C108" s="5" t="s">
        <v>27</v>
      </c>
      <c r="D108" s="8" t="s">
        <v>642</v>
      </c>
      <c r="E108" s="4" t="s">
        <v>29</v>
      </c>
      <c r="F108" s="4">
        <v>21</v>
      </c>
      <c r="G108" s="6">
        <v>0</v>
      </c>
      <c r="H108" s="7" t="s">
        <v>7</v>
      </c>
      <c r="I108" s="7">
        <v>1</v>
      </c>
      <c r="J108" s="6">
        <f t="shared" si="8"/>
        <v>0</v>
      </c>
      <c r="K108" s="6">
        <v>0</v>
      </c>
      <c r="L108" s="6">
        <f t="shared" si="9"/>
        <v>0</v>
      </c>
      <c r="M108" s="5" t="s">
        <v>7</v>
      </c>
      <c r="N108" s="4" t="s">
        <v>7</v>
      </c>
    </row>
    <row r="109" spans="1:14" ht="26" x14ac:dyDescent="0.2">
      <c r="A109" s="13" t="s">
        <v>276</v>
      </c>
      <c r="B109" s="5" t="s">
        <v>641</v>
      </c>
      <c r="C109" s="5" t="s">
        <v>27</v>
      </c>
      <c r="D109" s="8" t="s">
        <v>640</v>
      </c>
      <c r="E109" s="4" t="s">
        <v>29</v>
      </c>
      <c r="F109" s="4">
        <v>21</v>
      </c>
      <c r="G109" s="6">
        <v>0</v>
      </c>
      <c r="H109" s="7" t="s">
        <v>7</v>
      </c>
      <c r="I109" s="7">
        <v>2</v>
      </c>
      <c r="J109" s="6">
        <f t="shared" si="8"/>
        <v>0</v>
      </c>
      <c r="K109" s="6">
        <v>0</v>
      </c>
      <c r="L109" s="6">
        <f t="shared" si="9"/>
        <v>0</v>
      </c>
      <c r="M109" s="5" t="s">
        <v>7</v>
      </c>
      <c r="N109" s="4" t="s">
        <v>7</v>
      </c>
    </row>
    <row r="110" spans="1:14" ht="26" x14ac:dyDescent="0.2">
      <c r="A110" s="13" t="s">
        <v>273</v>
      </c>
      <c r="B110" s="5" t="s">
        <v>639</v>
      </c>
      <c r="C110" s="5" t="s">
        <v>27</v>
      </c>
      <c r="D110" s="8" t="s">
        <v>638</v>
      </c>
      <c r="E110" s="4" t="s">
        <v>29</v>
      </c>
      <c r="F110" s="4">
        <v>21</v>
      </c>
      <c r="G110" s="6">
        <v>0</v>
      </c>
      <c r="H110" s="7" t="s">
        <v>7</v>
      </c>
      <c r="I110" s="7">
        <v>2</v>
      </c>
      <c r="J110" s="6">
        <f t="shared" si="8"/>
        <v>0</v>
      </c>
      <c r="K110" s="6">
        <v>0</v>
      </c>
      <c r="L110" s="6">
        <f t="shared" si="9"/>
        <v>0</v>
      </c>
      <c r="M110" s="5" t="s">
        <v>7</v>
      </c>
      <c r="N110" s="4" t="s">
        <v>7</v>
      </c>
    </row>
    <row r="111" spans="1:14" ht="26" x14ac:dyDescent="0.2">
      <c r="A111" s="13" t="s">
        <v>270</v>
      </c>
      <c r="B111" s="5" t="s">
        <v>637</v>
      </c>
      <c r="C111" s="5" t="s">
        <v>39</v>
      </c>
      <c r="D111" s="8" t="s">
        <v>636</v>
      </c>
      <c r="E111" s="4" t="s">
        <v>29</v>
      </c>
      <c r="F111" s="4">
        <v>21</v>
      </c>
      <c r="G111" s="6">
        <v>0</v>
      </c>
      <c r="H111" s="7" t="s">
        <v>7</v>
      </c>
      <c r="I111" s="7">
        <v>1</v>
      </c>
      <c r="J111" s="6">
        <f t="shared" si="8"/>
        <v>0</v>
      </c>
      <c r="K111" s="6">
        <v>0</v>
      </c>
      <c r="L111" s="6">
        <f t="shared" si="9"/>
        <v>0</v>
      </c>
      <c r="M111" s="5" t="s">
        <v>250</v>
      </c>
      <c r="N111" s="4" t="s">
        <v>7</v>
      </c>
    </row>
    <row r="112" spans="1:14" ht="26" x14ac:dyDescent="0.2">
      <c r="A112" s="13" t="s">
        <v>1117</v>
      </c>
      <c r="B112" s="5" t="s">
        <v>1116</v>
      </c>
      <c r="C112" s="5" t="s">
        <v>27</v>
      </c>
      <c r="D112" s="8" t="s">
        <v>1115</v>
      </c>
      <c r="E112" s="4">
        <v>36</v>
      </c>
      <c r="F112" s="4" t="s">
        <v>193</v>
      </c>
      <c r="G112" s="6">
        <v>29572.13</v>
      </c>
      <c r="H112" s="7" t="s">
        <v>7</v>
      </c>
      <c r="I112" s="7">
        <v>1</v>
      </c>
      <c r="J112" s="6">
        <f t="shared" si="8"/>
        <v>29572.13</v>
      </c>
      <c r="K112" s="6">
        <v>0</v>
      </c>
      <c r="L112" s="6">
        <f t="shared" si="9"/>
        <v>29572.13</v>
      </c>
      <c r="M112" s="5" t="s">
        <v>7</v>
      </c>
      <c r="N112" s="4" t="s">
        <v>7</v>
      </c>
    </row>
    <row r="113" spans="1:14" ht="26" x14ac:dyDescent="0.2">
      <c r="A113" s="13" t="s">
        <v>267</v>
      </c>
      <c r="B113" s="5" t="s">
        <v>596</v>
      </c>
      <c r="C113" s="5" t="s">
        <v>39</v>
      </c>
      <c r="D113" s="8" t="s">
        <v>595</v>
      </c>
      <c r="E113" s="4" t="s">
        <v>29</v>
      </c>
      <c r="F113" s="4">
        <v>14</v>
      </c>
      <c r="G113" s="6">
        <v>0</v>
      </c>
      <c r="H113" s="7" t="s">
        <v>7</v>
      </c>
      <c r="I113" s="7">
        <v>3</v>
      </c>
      <c r="J113" s="6">
        <f t="shared" si="8"/>
        <v>0</v>
      </c>
      <c r="K113" s="6">
        <v>0</v>
      </c>
      <c r="L113" s="6">
        <f t="shared" si="9"/>
        <v>0</v>
      </c>
      <c r="M113" s="5" t="s">
        <v>7</v>
      </c>
      <c r="N113" s="4" t="s">
        <v>7</v>
      </c>
    </row>
    <row r="114" spans="1:14" ht="26" x14ac:dyDescent="0.2">
      <c r="A114" s="13" t="s">
        <v>1114</v>
      </c>
      <c r="B114" s="5" t="s">
        <v>1085</v>
      </c>
      <c r="C114" s="5" t="s">
        <v>27</v>
      </c>
      <c r="D114" s="8" t="s">
        <v>1084</v>
      </c>
      <c r="E114" s="4">
        <v>36</v>
      </c>
      <c r="F114" s="4" t="s">
        <v>193</v>
      </c>
      <c r="G114" s="6">
        <v>0</v>
      </c>
      <c r="H114" s="7" t="s">
        <v>7</v>
      </c>
      <c r="I114" s="7">
        <v>3</v>
      </c>
      <c r="J114" s="6">
        <f t="shared" si="8"/>
        <v>0</v>
      </c>
      <c r="K114" s="6">
        <v>0</v>
      </c>
      <c r="L114" s="6">
        <f t="shared" si="9"/>
        <v>0</v>
      </c>
      <c r="M114" s="5" t="s">
        <v>7</v>
      </c>
      <c r="N114" s="4" t="s">
        <v>7</v>
      </c>
    </row>
    <row r="115" spans="1:14" ht="26" x14ac:dyDescent="0.2">
      <c r="A115" s="13" t="s">
        <v>264</v>
      </c>
      <c r="B115" s="5" t="s">
        <v>635</v>
      </c>
      <c r="C115" s="5" t="s">
        <v>27</v>
      </c>
      <c r="D115" s="8" t="s">
        <v>634</v>
      </c>
      <c r="E115" s="4" t="s">
        <v>29</v>
      </c>
      <c r="F115" s="4">
        <v>21</v>
      </c>
      <c r="G115" s="6">
        <v>46132.52</v>
      </c>
      <c r="H115" s="7" t="s">
        <v>7</v>
      </c>
      <c r="I115" s="7">
        <v>1</v>
      </c>
      <c r="J115" s="6">
        <f t="shared" si="8"/>
        <v>46132.52</v>
      </c>
      <c r="K115" s="6">
        <v>0</v>
      </c>
      <c r="L115" s="6">
        <f t="shared" si="9"/>
        <v>46132.52</v>
      </c>
      <c r="M115" s="5" t="s">
        <v>7</v>
      </c>
      <c r="N115" s="4" t="s">
        <v>7</v>
      </c>
    </row>
    <row r="116" spans="1:14" ht="26" x14ac:dyDescent="0.2">
      <c r="A116" s="13" t="s">
        <v>261</v>
      </c>
      <c r="B116" s="5" t="s">
        <v>631</v>
      </c>
      <c r="C116" s="5" t="s">
        <v>27</v>
      </c>
      <c r="D116" s="8" t="s">
        <v>630</v>
      </c>
      <c r="E116" s="4" t="s">
        <v>29</v>
      </c>
      <c r="F116" s="4">
        <v>21</v>
      </c>
      <c r="G116" s="6">
        <v>8871.64</v>
      </c>
      <c r="H116" s="7" t="s">
        <v>7</v>
      </c>
      <c r="I116" s="7">
        <v>1</v>
      </c>
      <c r="J116" s="6">
        <f t="shared" si="8"/>
        <v>8871.64</v>
      </c>
      <c r="K116" s="6">
        <v>0</v>
      </c>
      <c r="L116" s="6">
        <f t="shared" si="9"/>
        <v>8871.64</v>
      </c>
      <c r="M116" s="5" t="s">
        <v>7</v>
      </c>
      <c r="N116" s="4" t="s">
        <v>7</v>
      </c>
    </row>
    <row r="117" spans="1:14" ht="26" x14ac:dyDescent="0.2">
      <c r="A117" s="13" t="s">
        <v>258</v>
      </c>
      <c r="B117" s="5" t="s">
        <v>633</v>
      </c>
      <c r="C117" s="5" t="s">
        <v>27</v>
      </c>
      <c r="D117" s="8" t="s">
        <v>632</v>
      </c>
      <c r="E117" s="4" t="s">
        <v>29</v>
      </c>
      <c r="F117" s="4">
        <v>21</v>
      </c>
      <c r="G117" s="6">
        <v>46132.52</v>
      </c>
      <c r="H117" s="7" t="s">
        <v>7</v>
      </c>
      <c r="I117" s="7">
        <v>1</v>
      </c>
      <c r="J117" s="6">
        <f t="shared" si="8"/>
        <v>46132.52</v>
      </c>
      <c r="K117" s="6">
        <v>0</v>
      </c>
      <c r="L117" s="6">
        <f t="shared" si="9"/>
        <v>46132.52</v>
      </c>
      <c r="M117" s="5" t="s">
        <v>7</v>
      </c>
      <c r="N117" s="4" t="s">
        <v>7</v>
      </c>
    </row>
    <row r="118" spans="1:14" ht="26" x14ac:dyDescent="0.2">
      <c r="A118" s="13" t="s">
        <v>255</v>
      </c>
      <c r="B118" s="5" t="s">
        <v>631</v>
      </c>
      <c r="C118" s="5" t="s">
        <v>27</v>
      </c>
      <c r="D118" s="8" t="s">
        <v>630</v>
      </c>
      <c r="E118" s="4" t="s">
        <v>29</v>
      </c>
      <c r="F118" s="4">
        <v>21</v>
      </c>
      <c r="G118" s="6">
        <v>8871.64</v>
      </c>
      <c r="H118" s="7" t="s">
        <v>7</v>
      </c>
      <c r="I118" s="7">
        <v>1</v>
      </c>
      <c r="J118" s="6">
        <f t="shared" si="8"/>
        <v>8871.64</v>
      </c>
      <c r="K118" s="6">
        <v>0</v>
      </c>
      <c r="L118" s="6">
        <f t="shared" si="9"/>
        <v>8871.64</v>
      </c>
      <c r="M118" s="5" t="s">
        <v>7</v>
      </c>
      <c r="N118" s="4" t="s">
        <v>7</v>
      </c>
    </row>
    <row r="119" spans="1:14" ht="26" x14ac:dyDescent="0.2">
      <c r="A119" s="13" t="s">
        <v>252</v>
      </c>
      <c r="B119" s="5" t="s">
        <v>629</v>
      </c>
      <c r="C119" s="5" t="s">
        <v>27</v>
      </c>
      <c r="D119" s="8" t="s">
        <v>628</v>
      </c>
      <c r="E119" s="4" t="s">
        <v>29</v>
      </c>
      <c r="F119" s="4">
        <v>21</v>
      </c>
      <c r="G119" s="6">
        <v>28105.35</v>
      </c>
      <c r="H119" s="7" t="s">
        <v>7</v>
      </c>
      <c r="I119" s="7">
        <v>1</v>
      </c>
      <c r="J119" s="6">
        <f t="shared" si="8"/>
        <v>28105.35</v>
      </c>
      <c r="K119" s="6">
        <v>0</v>
      </c>
      <c r="L119" s="6">
        <f t="shared" si="9"/>
        <v>28105.35</v>
      </c>
      <c r="M119" s="5" t="s">
        <v>7</v>
      </c>
      <c r="N119" s="4" t="s">
        <v>7</v>
      </c>
    </row>
    <row r="120" spans="1:14" ht="15" x14ac:dyDescent="0.2">
      <c r="A120" s="13" t="s">
        <v>251</v>
      </c>
      <c r="B120" s="5" t="s">
        <v>627</v>
      </c>
      <c r="C120" s="5" t="s">
        <v>27</v>
      </c>
      <c r="D120" s="8" t="s">
        <v>626</v>
      </c>
      <c r="E120" s="4" t="s">
        <v>29</v>
      </c>
      <c r="F120" s="4">
        <v>21</v>
      </c>
      <c r="G120" s="6">
        <v>28105.35</v>
      </c>
      <c r="H120" s="7" t="s">
        <v>7</v>
      </c>
      <c r="I120" s="7">
        <v>1</v>
      </c>
      <c r="J120" s="6">
        <f t="shared" si="8"/>
        <v>28105.35</v>
      </c>
      <c r="K120" s="6">
        <v>0</v>
      </c>
      <c r="L120" s="6">
        <f t="shared" si="9"/>
        <v>28105.35</v>
      </c>
      <c r="M120" s="5" t="s">
        <v>7</v>
      </c>
      <c r="N120" s="4" t="s">
        <v>7</v>
      </c>
    </row>
    <row r="121" spans="1:14" ht="26" x14ac:dyDescent="0.2">
      <c r="A121" s="13" t="s">
        <v>249</v>
      </c>
      <c r="B121" s="5" t="s">
        <v>269</v>
      </c>
      <c r="C121" s="5" t="s">
        <v>39</v>
      </c>
      <c r="D121" s="8" t="s">
        <v>268</v>
      </c>
      <c r="E121" s="4" t="s">
        <v>29</v>
      </c>
      <c r="F121" s="4">
        <v>3</v>
      </c>
      <c r="G121" s="6">
        <v>0</v>
      </c>
      <c r="H121" s="7" t="s">
        <v>7</v>
      </c>
      <c r="I121" s="7">
        <v>1</v>
      </c>
      <c r="J121" s="6">
        <f t="shared" si="8"/>
        <v>0</v>
      </c>
      <c r="K121" s="6">
        <v>0</v>
      </c>
      <c r="L121" s="6">
        <f t="shared" si="9"/>
        <v>0</v>
      </c>
      <c r="M121" s="5" t="s">
        <v>7</v>
      </c>
      <c r="N121" s="4" t="s">
        <v>7</v>
      </c>
    </row>
    <row r="122" spans="1:14" ht="26" x14ac:dyDescent="0.2">
      <c r="A122" s="13" t="s">
        <v>246</v>
      </c>
      <c r="B122" s="5" t="s">
        <v>625</v>
      </c>
      <c r="C122" s="5" t="s">
        <v>27</v>
      </c>
      <c r="D122" s="8" t="s">
        <v>624</v>
      </c>
      <c r="E122" s="4" t="s">
        <v>29</v>
      </c>
      <c r="F122" s="4">
        <v>84</v>
      </c>
      <c r="G122" s="6">
        <v>3548.66</v>
      </c>
      <c r="H122" s="7" t="s">
        <v>7</v>
      </c>
      <c r="I122" s="7">
        <v>2</v>
      </c>
      <c r="J122" s="6">
        <f t="shared" si="8"/>
        <v>3548.66</v>
      </c>
      <c r="K122" s="6">
        <v>0</v>
      </c>
      <c r="L122" s="6">
        <f t="shared" si="9"/>
        <v>7097.32</v>
      </c>
      <c r="M122" s="5" t="s">
        <v>7</v>
      </c>
      <c r="N122" s="4" t="s">
        <v>7</v>
      </c>
    </row>
    <row r="123" spans="1:14" ht="15" x14ac:dyDescent="0.2">
      <c r="A123" s="13" t="s">
        <v>243</v>
      </c>
      <c r="B123" s="5" t="s">
        <v>77</v>
      </c>
      <c r="C123" s="5" t="s">
        <v>27</v>
      </c>
      <c r="D123" s="8" t="s">
        <v>78</v>
      </c>
      <c r="E123" s="4" t="s">
        <v>29</v>
      </c>
      <c r="F123" s="4">
        <v>14</v>
      </c>
      <c r="G123" s="6">
        <v>0</v>
      </c>
      <c r="H123" s="7" t="s">
        <v>7</v>
      </c>
      <c r="I123" s="7">
        <v>2</v>
      </c>
      <c r="J123" s="6">
        <f t="shared" si="8"/>
        <v>0</v>
      </c>
      <c r="K123" s="6">
        <v>0</v>
      </c>
      <c r="L123" s="6">
        <f t="shared" si="9"/>
        <v>0</v>
      </c>
      <c r="M123" s="5" t="s">
        <v>7</v>
      </c>
      <c r="N123" s="4" t="s">
        <v>7</v>
      </c>
    </row>
    <row r="124" spans="1:14" ht="15" x14ac:dyDescent="0.2">
      <c r="A124" s="12" t="s">
        <v>7</v>
      </c>
      <c r="B124" s="32" t="s">
        <v>60</v>
      </c>
      <c r="C124" s="32" t="s">
        <v>7</v>
      </c>
      <c r="D124" s="32" t="s">
        <v>7</v>
      </c>
      <c r="E124" s="32" t="s">
        <v>7</v>
      </c>
      <c r="F124" s="32" t="s">
        <v>7</v>
      </c>
      <c r="G124" s="32" t="s">
        <v>7</v>
      </c>
      <c r="H124" s="32" t="s">
        <v>7</v>
      </c>
      <c r="I124" s="32" t="s">
        <v>7</v>
      </c>
      <c r="J124" s="32" t="s">
        <v>7</v>
      </c>
      <c r="K124" s="32" t="s">
        <v>7</v>
      </c>
      <c r="L124" s="32" t="s">
        <v>7</v>
      </c>
      <c r="M124" s="32" t="s">
        <v>7</v>
      </c>
      <c r="N124" s="11" t="e">
        <f>(L104+#REF!+L105+L106+L107+L108+L109+L110+L111+L112+L113+L114+L115+L116+L117+L118+L119+L120+L121+L122+L123)</f>
        <v>#REF!</v>
      </c>
    </row>
    <row r="125" spans="1:14" ht="16" x14ac:dyDescent="0.2">
      <c r="A125" s="15" t="s">
        <v>709</v>
      </c>
      <c r="B125" s="29" t="s">
        <v>1156</v>
      </c>
      <c r="C125" s="30" t="s">
        <v>7</v>
      </c>
      <c r="D125" s="30" t="s">
        <v>7</v>
      </c>
      <c r="E125" s="30" t="s">
        <v>7</v>
      </c>
      <c r="F125" s="30" t="s">
        <v>7</v>
      </c>
      <c r="G125" s="30" t="s">
        <v>7</v>
      </c>
      <c r="H125" s="30" t="s">
        <v>7</v>
      </c>
      <c r="I125" s="30" t="s">
        <v>7</v>
      </c>
      <c r="J125" s="30" t="s">
        <v>7</v>
      </c>
      <c r="K125" s="30" t="s">
        <v>7</v>
      </c>
      <c r="L125" s="30" t="s">
        <v>7</v>
      </c>
      <c r="M125" s="30" t="s">
        <v>7</v>
      </c>
      <c r="N125" s="14" t="s">
        <v>7</v>
      </c>
    </row>
    <row r="126" spans="1:14" ht="26" x14ac:dyDescent="0.2">
      <c r="A126" s="10" t="s">
        <v>194</v>
      </c>
      <c r="B126" s="9" t="s">
        <v>623</v>
      </c>
      <c r="C126" s="8" t="s">
        <v>27</v>
      </c>
      <c r="D126" s="8" t="s">
        <v>622</v>
      </c>
      <c r="E126" s="4" t="s">
        <v>29</v>
      </c>
      <c r="F126" s="4">
        <v>203</v>
      </c>
      <c r="G126" s="6">
        <v>29572.13</v>
      </c>
      <c r="H126" s="7" t="s">
        <v>7</v>
      </c>
      <c r="I126" s="7">
        <v>1</v>
      </c>
      <c r="J126" s="6">
        <f t="shared" ref="J126:J143" si="10">ROUND(G126-((G126*K126)/100),2)</f>
        <v>29572.13</v>
      </c>
      <c r="K126" s="6">
        <v>0</v>
      </c>
      <c r="L126" s="6">
        <f t="shared" ref="L126:L143" si="11">ROUND((I126 * J126),2)</f>
        <v>29572.13</v>
      </c>
      <c r="M126" s="5" t="s">
        <v>401</v>
      </c>
      <c r="N126" s="4" t="s">
        <v>7</v>
      </c>
    </row>
    <row r="127" spans="1:14" ht="26" x14ac:dyDescent="0.2">
      <c r="A127" s="13" t="s">
        <v>234</v>
      </c>
      <c r="B127" s="5" t="s">
        <v>621</v>
      </c>
      <c r="C127" s="5" t="s">
        <v>27</v>
      </c>
      <c r="D127" s="8" t="s">
        <v>620</v>
      </c>
      <c r="E127" s="4" t="s">
        <v>29</v>
      </c>
      <c r="F127" s="4">
        <v>14</v>
      </c>
      <c r="G127" s="6">
        <v>0</v>
      </c>
      <c r="H127" s="7" t="s">
        <v>7</v>
      </c>
      <c r="I127" s="7">
        <v>1</v>
      </c>
      <c r="J127" s="6">
        <f t="shared" si="10"/>
        <v>0</v>
      </c>
      <c r="K127" s="6">
        <v>0</v>
      </c>
      <c r="L127" s="6">
        <f t="shared" si="11"/>
        <v>0</v>
      </c>
      <c r="M127" s="5" t="s">
        <v>7</v>
      </c>
      <c r="N127" s="4" t="s">
        <v>7</v>
      </c>
    </row>
    <row r="128" spans="1:14" ht="26" x14ac:dyDescent="0.2">
      <c r="A128" s="13" t="s">
        <v>231</v>
      </c>
      <c r="B128" s="5" t="s">
        <v>619</v>
      </c>
      <c r="C128" s="5" t="s">
        <v>27</v>
      </c>
      <c r="D128" s="8" t="s">
        <v>618</v>
      </c>
      <c r="E128" s="4" t="s">
        <v>29</v>
      </c>
      <c r="F128" s="4">
        <v>154</v>
      </c>
      <c r="G128" s="6">
        <v>0</v>
      </c>
      <c r="H128" s="7" t="s">
        <v>7</v>
      </c>
      <c r="I128" s="7">
        <v>1</v>
      </c>
      <c r="J128" s="6">
        <f t="shared" si="10"/>
        <v>0</v>
      </c>
      <c r="K128" s="6">
        <v>0</v>
      </c>
      <c r="L128" s="6">
        <f t="shared" si="11"/>
        <v>0</v>
      </c>
      <c r="M128" s="5" t="s">
        <v>7</v>
      </c>
      <c r="N128" s="4" t="s">
        <v>7</v>
      </c>
    </row>
    <row r="129" spans="1:14" ht="26" x14ac:dyDescent="0.2">
      <c r="A129" s="13" t="s">
        <v>228</v>
      </c>
      <c r="B129" s="5" t="s">
        <v>617</v>
      </c>
      <c r="C129" s="5" t="s">
        <v>27</v>
      </c>
      <c r="D129" s="8" t="s">
        <v>616</v>
      </c>
      <c r="E129" s="4" t="s">
        <v>29</v>
      </c>
      <c r="F129" s="4">
        <v>154</v>
      </c>
      <c r="G129" s="6">
        <v>1478.61</v>
      </c>
      <c r="H129" s="7" t="s">
        <v>7</v>
      </c>
      <c r="I129" s="7">
        <v>1</v>
      </c>
      <c r="J129" s="6">
        <f t="shared" si="10"/>
        <v>1478.61</v>
      </c>
      <c r="K129" s="6">
        <v>0</v>
      </c>
      <c r="L129" s="6">
        <f t="shared" si="11"/>
        <v>1478.61</v>
      </c>
      <c r="M129" s="5" t="s">
        <v>7</v>
      </c>
      <c r="N129" s="4" t="s">
        <v>7</v>
      </c>
    </row>
    <row r="130" spans="1:14" ht="15" x14ac:dyDescent="0.2">
      <c r="A130" s="13" t="s">
        <v>225</v>
      </c>
      <c r="B130" s="5" t="s">
        <v>77</v>
      </c>
      <c r="C130" s="5" t="s">
        <v>27</v>
      </c>
      <c r="D130" s="8" t="s">
        <v>78</v>
      </c>
      <c r="E130" s="4" t="s">
        <v>29</v>
      </c>
      <c r="F130" s="4">
        <v>14</v>
      </c>
      <c r="G130" s="6">
        <v>0</v>
      </c>
      <c r="H130" s="7" t="s">
        <v>7</v>
      </c>
      <c r="I130" s="7">
        <v>2</v>
      </c>
      <c r="J130" s="6">
        <f t="shared" si="10"/>
        <v>0</v>
      </c>
      <c r="K130" s="6">
        <v>0</v>
      </c>
      <c r="L130" s="6">
        <f t="shared" si="11"/>
        <v>0</v>
      </c>
      <c r="M130" s="5" t="s">
        <v>7</v>
      </c>
      <c r="N130" s="4" t="s">
        <v>7</v>
      </c>
    </row>
    <row r="131" spans="1:14" ht="15" x14ac:dyDescent="0.2">
      <c r="A131" s="13" t="s">
        <v>222</v>
      </c>
      <c r="B131" s="5" t="s">
        <v>615</v>
      </c>
      <c r="C131" s="5" t="s">
        <v>39</v>
      </c>
      <c r="D131" s="8" t="s">
        <v>614</v>
      </c>
      <c r="E131" s="4" t="s">
        <v>29</v>
      </c>
      <c r="F131" s="4">
        <v>21</v>
      </c>
      <c r="G131" s="6">
        <v>0</v>
      </c>
      <c r="H131" s="7" t="s">
        <v>7</v>
      </c>
      <c r="I131" s="7">
        <v>1</v>
      </c>
      <c r="J131" s="6">
        <f t="shared" si="10"/>
        <v>0</v>
      </c>
      <c r="K131" s="6">
        <v>0</v>
      </c>
      <c r="L131" s="6">
        <f t="shared" si="11"/>
        <v>0</v>
      </c>
      <c r="M131" s="5" t="s">
        <v>7</v>
      </c>
      <c r="N131" s="4" t="s">
        <v>7</v>
      </c>
    </row>
    <row r="132" spans="1:14" ht="15" x14ac:dyDescent="0.2">
      <c r="A132" s="13" t="s">
        <v>219</v>
      </c>
      <c r="B132" s="5" t="s">
        <v>613</v>
      </c>
      <c r="C132" s="5" t="s">
        <v>27</v>
      </c>
      <c r="D132" s="8" t="s">
        <v>612</v>
      </c>
      <c r="E132" s="4" t="s">
        <v>29</v>
      </c>
      <c r="F132" s="4">
        <v>14</v>
      </c>
      <c r="G132" s="6">
        <v>354.87</v>
      </c>
      <c r="H132" s="7" t="s">
        <v>7</v>
      </c>
      <c r="I132" s="7">
        <v>1</v>
      </c>
      <c r="J132" s="6">
        <f t="shared" si="10"/>
        <v>354.87</v>
      </c>
      <c r="K132" s="6">
        <v>0</v>
      </c>
      <c r="L132" s="6">
        <f t="shared" si="11"/>
        <v>354.87</v>
      </c>
      <c r="M132" s="5" t="s">
        <v>7</v>
      </c>
      <c r="N132" s="4" t="s">
        <v>7</v>
      </c>
    </row>
    <row r="133" spans="1:14" ht="26" x14ac:dyDescent="0.2">
      <c r="A133" s="13" t="s">
        <v>216</v>
      </c>
      <c r="B133" s="5" t="s">
        <v>611</v>
      </c>
      <c r="C133" s="5" t="s">
        <v>27</v>
      </c>
      <c r="D133" s="8" t="s">
        <v>610</v>
      </c>
      <c r="E133" s="4" t="s">
        <v>29</v>
      </c>
      <c r="F133" s="4">
        <v>14</v>
      </c>
      <c r="G133" s="6">
        <v>118.29</v>
      </c>
      <c r="H133" s="7" t="s">
        <v>7</v>
      </c>
      <c r="I133" s="7">
        <v>1</v>
      </c>
      <c r="J133" s="6">
        <f t="shared" si="10"/>
        <v>118.29</v>
      </c>
      <c r="K133" s="6">
        <v>0</v>
      </c>
      <c r="L133" s="6">
        <f t="shared" si="11"/>
        <v>118.29</v>
      </c>
      <c r="M133" s="5" t="s">
        <v>7</v>
      </c>
      <c r="N133" s="4" t="s">
        <v>7</v>
      </c>
    </row>
    <row r="134" spans="1:14" ht="15" x14ac:dyDescent="0.2">
      <c r="A134" s="13" t="s">
        <v>609</v>
      </c>
      <c r="B134" s="5" t="s">
        <v>608</v>
      </c>
      <c r="C134" s="5" t="s">
        <v>27</v>
      </c>
      <c r="D134" s="8" t="s">
        <v>607</v>
      </c>
      <c r="E134" s="4" t="s">
        <v>29</v>
      </c>
      <c r="F134" s="4">
        <v>14</v>
      </c>
      <c r="G134" s="6">
        <v>0</v>
      </c>
      <c r="H134" s="7" t="s">
        <v>7</v>
      </c>
      <c r="I134" s="7">
        <v>1</v>
      </c>
      <c r="J134" s="6">
        <f t="shared" si="10"/>
        <v>0</v>
      </c>
      <c r="K134" s="6">
        <v>0</v>
      </c>
      <c r="L134" s="6">
        <f t="shared" si="11"/>
        <v>0</v>
      </c>
      <c r="M134" s="5" t="s">
        <v>7</v>
      </c>
      <c r="N134" s="4" t="s">
        <v>7</v>
      </c>
    </row>
    <row r="135" spans="1:14" ht="15" x14ac:dyDescent="0.2">
      <c r="A135" s="13" t="s">
        <v>606</v>
      </c>
      <c r="B135" s="5" t="s">
        <v>605</v>
      </c>
      <c r="C135" s="5" t="s">
        <v>27</v>
      </c>
      <c r="D135" s="8" t="s">
        <v>604</v>
      </c>
      <c r="E135" s="4" t="s">
        <v>29</v>
      </c>
      <c r="F135" s="4">
        <v>21</v>
      </c>
      <c r="G135" s="6">
        <v>0</v>
      </c>
      <c r="H135" s="7" t="s">
        <v>7</v>
      </c>
      <c r="I135" s="7">
        <v>1</v>
      </c>
      <c r="J135" s="6">
        <f t="shared" si="10"/>
        <v>0</v>
      </c>
      <c r="K135" s="6">
        <v>0</v>
      </c>
      <c r="L135" s="6">
        <f t="shared" si="11"/>
        <v>0</v>
      </c>
      <c r="M135" s="5" t="s">
        <v>7</v>
      </c>
      <c r="N135" s="4" t="s">
        <v>7</v>
      </c>
    </row>
    <row r="136" spans="1:14" ht="26" x14ac:dyDescent="0.2">
      <c r="A136" s="13" t="s">
        <v>603</v>
      </c>
      <c r="B136" s="5" t="s">
        <v>599</v>
      </c>
      <c r="C136" s="5" t="s">
        <v>39</v>
      </c>
      <c r="D136" s="8" t="s">
        <v>598</v>
      </c>
      <c r="E136" s="4" t="s">
        <v>29</v>
      </c>
      <c r="F136" s="4">
        <v>14</v>
      </c>
      <c r="G136" s="6">
        <v>0</v>
      </c>
      <c r="H136" s="7" t="s">
        <v>7</v>
      </c>
      <c r="I136" s="7">
        <v>1</v>
      </c>
      <c r="J136" s="6">
        <f t="shared" si="10"/>
        <v>0</v>
      </c>
      <c r="K136" s="6">
        <v>0</v>
      </c>
      <c r="L136" s="6">
        <f t="shared" si="11"/>
        <v>0</v>
      </c>
      <c r="M136" s="5" t="s">
        <v>7</v>
      </c>
      <c r="N136" s="4" t="s">
        <v>7</v>
      </c>
    </row>
    <row r="137" spans="1:14" ht="15" x14ac:dyDescent="0.2">
      <c r="A137" s="13" t="s">
        <v>1113</v>
      </c>
      <c r="B137" s="5" t="s">
        <v>1112</v>
      </c>
      <c r="C137" s="5" t="s">
        <v>27</v>
      </c>
      <c r="D137" s="8" t="s">
        <v>590</v>
      </c>
      <c r="E137" s="4">
        <v>36</v>
      </c>
      <c r="F137" s="4" t="s">
        <v>193</v>
      </c>
      <c r="G137" s="6">
        <v>0</v>
      </c>
      <c r="H137" s="7" t="s">
        <v>7</v>
      </c>
      <c r="I137" s="7">
        <v>1</v>
      </c>
      <c r="J137" s="6">
        <f t="shared" si="10"/>
        <v>0</v>
      </c>
      <c r="K137" s="6">
        <v>0</v>
      </c>
      <c r="L137" s="6">
        <f t="shared" si="11"/>
        <v>0</v>
      </c>
      <c r="M137" s="5" t="s">
        <v>7</v>
      </c>
      <c r="N137" s="4" t="s">
        <v>7</v>
      </c>
    </row>
    <row r="138" spans="1:14" ht="26" x14ac:dyDescent="0.2">
      <c r="A138" s="13" t="s">
        <v>600</v>
      </c>
      <c r="B138" s="5" t="s">
        <v>596</v>
      </c>
      <c r="C138" s="5" t="s">
        <v>39</v>
      </c>
      <c r="D138" s="8" t="s">
        <v>595</v>
      </c>
      <c r="E138" s="4" t="s">
        <v>29</v>
      </c>
      <c r="F138" s="4">
        <v>14</v>
      </c>
      <c r="G138" s="6">
        <v>0</v>
      </c>
      <c r="H138" s="7" t="s">
        <v>7</v>
      </c>
      <c r="I138" s="7">
        <v>1</v>
      </c>
      <c r="J138" s="6">
        <f t="shared" si="10"/>
        <v>0</v>
      </c>
      <c r="K138" s="6">
        <v>0</v>
      </c>
      <c r="L138" s="6">
        <f t="shared" si="11"/>
        <v>0</v>
      </c>
      <c r="M138" s="5" t="s">
        <v>7</v>
      </c>
      <c r="N138" s="4" t="s">
        <v>7</v>
      </c>
    </row>
    <row r="139" spans="1:14" ht="26" x14ac:dyDescent="0.2">
      <c r="A139" s="13" t="s">
        <v>1111</v>
      </c>
      <c r="B139" s="5" t="s">
        <v>1085</v>
      </c>
      <c r="C139" s="5" t="s">
        <v>27</v>
      </c>
      <c r="D139" s="8" t="s">
        <v>1084</v>
      </c>
      <c r="E139" s="4">
        <v>36</v>
      </c>
      <c r="F139" s="4" t="s">
        <v>193</v>
      </c>
      <c r="G139" s="6">
        <v>0</v>
      </c>
      <c r="H139" s="7" t="s">
        <v>7</v>
      </c>
      <c r="I139" s="7">
        <v>1</v>
      </c>
      <c r="J139" s="6">
        <f t="shared" si="10"/>
        <v>0</v>
      </c>
      <c r="K139" s="6">
        <v>0</v>
      </c>
      <c r="L139" s="6">
        <f t="shared" si="11"/>
        <v>0</v>
      </c>
      <c r="M139" s="5" t="s">
        <v>7</v>
      </c>
      <c r="N139" s="4" t="s">
        <v>7</v>
      </c>
    </row>
    <row r="140" spans="1:14" ht="26" x14ac:dyDescent="0.2">
      <c r="A140" s="13" t="s">
        <v>597</v>
      </c>
      <c r="B140" s="5" t="s">
        <v>593</v>
      </c>
      <c r="C140" s="5" t="s">
        <v>27</v>
      </c>
      <c r="D140" s="8" t="s">
        <v>592</v>
      </c>
      <c r="E140" s="4" t="s">
        <v>29</v>
      </c>
      <c r="F140" s="4">
        <v>98</v>
      </c>
      <c r="G140" s="6">
        <v>3016.36</v>
      </c>
      <c r="H140" s="7" t="s">
        <v>7</v>
      </c>
      <c r="I140" s="7">
        <v>1</v>
      </c>
      <c r="J140" s="6">
        <f t="shared" si="10"/>
        <v>3016.36</v>
      </c>
      <c r="K140" s="6">
        <v>0</v>
      </c>
      <c r="L140" s="6">
        <f t="shared" si="11"/>
        <v>3016.36</v>
      </c>
      <c r="M140" s="5" t="s">
        <v>7</v>
      </c>
      <c r="N140" s="4" t="s">
        <v>7</v>
      </c>
    </row>
    <row r="141" spans="1:14" ht="26" x14ac:dyDescent="0.2">
      <c r="A141" s="13" t="s">
        <v>594</v>
      </c>
      <c r="B141" s="5" t="s">
        <v>269</v>
      </c>
      <c r="C141" s="5" t="s">
        <v>39</v>
      </c>
      <c r="D141" s="8" t="s">
        <v>268</v>
      </c>
      <c r="E141" s="4" t="s">
        <v>29</v>
      </c>
      <c r="F141" s="4">
        <v>3</v>
      </c>
      <c r="G141" s="6">
        <v>0</v>
      </c>
      <c r="H141" s="7" t="s">
        <v>7</v>
      </c>
      <c r="I141" s="7">
        <v>1</v>
      </c>
      <c r="J141" s="6">
        <f t="shared" si="10"/>
        <v>0</v>
      </c>
      <c r="K141" s="6">
        <v>0</v>
      </c>
      <c r="L141" s="6">
        <f t="shared" si="11"/>
        <v>0</v>
      </c>
      <c r="M141" s="5" t="s">
        <v>7</v>
      </c>
      <c r="N141" s="4" t="s">
        <v>7</v>
      </c>
    </row>
    <row r="142" spans="1:14" ht="15" x14ac:dyDescent="0.2">
      <c r="A142" s="13" t="s">
        <v>591</v>
      </c>
      <c r="B142" s="5" t="s">
        <v>602</v>
      </c>
      <c r="C142" s="5" t="s">
        <v>39</v>
      </c>
      <c r="D142" s="8" t="s">
        <v>601</v>
      </c>
      <c r="E142" s="4" t="s">
        <v>29</v>
      </c>
      <c r="F142" s="4">
        <v>21</v>
      </c>
      <c r="G142" s="6">
        <v>0</v>
      </c>
      <c r="H142" s="7" t="s">
        <v>7</v>
      </c>
      <c r="I142" s="7">
        <v>1</v>
      </c>
      <c r="J142" s="6">
        <f t="shared" si="10"/>
        <v>0</v>
      </c>
      <c r="K142" s="6">
        <v>0</v>
      </c>
      <c r="L142" s="6">
        <f t="shared" si="11"/>
        <v>0</v>
      </c>
      <c r="M142" s="5" t="s">
        <v>250</v>
      </c>
      <c r="N142" s="4" t="s">
        <v>7</v>
      </c>
    </row>
    <row r="143" spans="1:14" ht="15" x14ac:dyDescent="0.2">
      <c r="A143" s="13" t="s">
        <v>1110</v>
      </c>
      <c r="B143" s="5" t="s">
        <v>1109</v>
      </c>
      <c r="C143" s="5" t="s">
        <v>27</v>
      </c>
      <c r="D143" s="8" t="s">
        <v>1108</v>
      </c>
      <c r="E143" s="4">
        <v>36</v>
      </c>
      <c r="F143" s="4" t="s">
        <v>193</v>
      </c>
      <c r="G143" s="6">
        <v>2377.6</v>
      </c>
      <c r="H143" s="7" t="s">
        <v>7</v>
      </c>
      <c r="I143" s="7">
        <v>1</v>
      </c>
      <c r="J143" s="6">
        <f t="shared" si="10"/>
        <v>2377.6</v>
      </c>
      <c r="K143" s="6">
        <v>0</v>
      </c>
      <c r="L143" s="6">
        <f t="shared" si="11"/>
        <v>2377.6</v>
      </c>
      <c r="M143" s="5" t="s">
        <v>7</v>
      </c>
      <c r="N143" s="4" t="s">
        <v>7</v>
      </c>
    </row>
    <row r="144" spans="1:14" ht="15" x14ac:dyDescent="0.2">
      <c r="A144" s="12" t="s">
        <v>7</v>
      </c>
      <c r="B144" s="32" t="s">
        <v>60</v>
      </c>
      <c r="C144" s="32" t="s">
        <v>7</v>
      </c>
      <c r="D144" s="32" t="s">
        <v>7</v>
      </c>
      <c r="E144" s="32" t="s">
        <v>7</v>
      </c>
      <c r="F144" s="32" t="s">
        <v>7</v>
      </c>
      <c r="G144" s="32" t="s">
        <v>7</v>
      </c>
      <c r="H144" s="32" t="s">
        <v>7</v>
      </c>
      <c r="I144" s="32" t="s">
        <v>7</v>
      </c>
      <c r="J144" s="32" t="s">
        <v>7</v>
      </c>
      <c r="K144" s="32" t="s">
        <v>7</v>
      </c>
      <c r="L144" s="32" t="s">
        <v>7</v>
      </c>
      <c r="M144" s="32" t="s">
        <v>7</v>
      </c>
      <c r="N144" s="11" t="e">
        <f>(L126+#REF!+L127+L128+L129+L130+L131+L132+L133+L134+L135+L136+L137+L138+L139+L140+L141+L142+L143)</f>
        <v>#REF!</v>
      </c>
    </row>
    <row r="145" spans="1:14" ht="16" x14ac:dyDescent="0.2">
      <c r="A145" s="15" t="s">
        <v>709</v>
      </c>
      <c r="B145" s="29" t="s">
        <v>1028</v>
      </c>
      <c r="C145" s="30" t="s">
        <v>7</v>
      </c>
      <c r="D145" s="30" t="s">
        <v>7</v>
      </c>
      <c r="E145" s="30" t="s">
        <v>7</v>
      </c>
      <c r="F145" s="30" t="s">
        <v>7</v>
      </c>
      <c r="G145" s="30" t="s">
        <v>7</v>
      </c>
      <c r="H145" s="30" t="s">
        <v>7</v>
      </c>
      <c r="I145" s="30" t="s">
        <v>7</v>
      </c>
      <c r="J145" s="30" t="s">
        <v>7</v>
      </c>
      <c r="K145" s="30" t="s">
        <v>7</v>
      </c>
      <c r="L145" s="30" t="s">
        <v>7</v>
      </c>
      <c r="M145" s="30" t="s">
        <v>7</v>
      </c>
      <c r="N145" s="14" t="s">
        <v>7</v>
      </c>
    </row>
    <row r="146" spans="1:14" ht="26" x14ac:dyDescent="0.2">
      <c r="A146" s="10" t="s">
        <v>195</v>
      </c>
      <c r="B146" s="9" t="s">
        <v>1027</v>
      </c>
      <c r="C146" s="8" t="s">
        <v>27</v>
      </c>
      <c r="D146" s="8" t="s">
        <v>1026</v>
      </c>
      <c r="E146" s="4" t="s">
        <v>29</v>
      </c>
      <c r="F146" s="4">
        <v>42</v>
      </c>
      <c r="G146" s="6">
        <v>108153.84</v>
      </c>
      <c r="H146" s="7" t="s">
        <v>7</v>
      </c>
      <c r="I146" s="7">
        <v>1</v>
      </c>
      <c r="J146" s="6">
        <f t="shared" ref="J146:J160" si="12">ROUND(G146-((G146*K146)/100),2)</f>
        <v>108153.84</v>
      </c>
      <c r="K146" s="6">
        <v>0</v>
      </c>
      <c r="L146" s="6">
        <f t="shared" ref="L146:L160" si="13">ROUND((I146 * J146),2)</f>
        <v>108153.84</v>
      </c>
      <c r="M146" s="5" t="s">
        <v>401</v>
      </c>
      <c r="N146" s="4" t="s">
        <v>7</v>
      </c>
    </row>
    <row r="147" spans="1:14" ht="15" x14ac:dyDescent="0.2">
      <c r="A147" s="13" t="s">
        <v>721</v>
      </c>
      <c r="B147" s="5" t="s">
        <v>1025</v>
      </c>
      <c r="C147" s="5" t="s">
        <v>27</v>
      </c>
      <c r="D147" s="8" t="s">
        <v>1024</v>
      </c>
      <c r="E147" s="4" t="s">
        <v>29</v>
      </c>
      <c r="F147" s="4">
        <v>21</v>
      </c>
      <c r="G147" s="6">
        <v>0</v>
      </c>
      <c r="H147" s="7" t="s">
        <v>7</v>
      </c>
      <c r="I147" s="7">
        <v>1</v>
      </c>
      <c r="J147" s="6">
        <f t="shared" si="12"/>
        <v>0</v>
      </c>
      <c r="K147" s="6">
        <v>0</v>
      </c>
      <c r="L147" s="6">
        <f t="shared" si="13"/>
        <v>0</v>
      </c>
      <c r="M147" s="5" t="s">
        <v>7</v>
      </c>
      <c r="N147" s="4" t="s">
        <v>7</v>
      </c>
    </row>
    <row r="148" spans="1:14" ht="26" x14ac:dyDescent="0.2">
      <c r="A148" s="13" t="s">
        <v>718</v>
      </c>
      <c r="B148" s="5" t="s">
        <v>150</v>
      </c>
      <c r="C148" s="5" t="s">
        <v>27</v>
      </c>
      <c r="D148" s="8" t="s">
        <v>151</v>
      </c>
      <c r="E148" s="4" t="s">
        <v>29</v>
      </c>
      <c r="F148" s="4">
        <v>7</v>
      </c>
      <c r="G148" s="6">
        <v>0</v>
      </c>
      <c r="H148" s="7" t="s">
        <v>7</v>
      </c>
      <c r="I148" s="7">
        <v>2</v>
      </c>
      <c r="J148" s="6">
        <f t="shared" si="12"/>
        <v>0</v>
      </c>
      <c r="K148" s="6">
        <v>0</v>
      </c>
      <c r="L148" s="6">
        <f t="shared" si="13"/>
        <v>0</v>
      </c>
      <c r="M148" s="5" t="s">
        <v>7</v>
      </c>
      <c r="N148" s="4" t="s">
        <v>7</v>
      </c>
    </row>
    <row r="149" spans="1:14" ht="15" x14ac:dyDescent="0.2">
      <c r="A149" s="13" t="s">
        <v>715</v>
      </c>
      <c r="B149" s="5" t="s">
        <v>1023</v>
      </c>
      <c r="C149" s="5" t="s">
        <v>27</v>
      </c>
      <c r="D149" s="8" t="s">
        <v>1022</v>
      </c>
      <c r="E149" s="4" t="s">
        <v>29</v>
      </c>
      <c r="F149" s="4">
        <v>28</v>
      </c>
      <c r="G149" s="6">
        <v>0</v>
      </c>
      <c r="H149" s="7" t="s">
        <v>7</v>
      </c>
      <c r="I149" s="7">
        <v>1</v>
      </c>
      <c r="J149" s="6">
        <f t="shared" si="12"/>
        <v>0</v>
      </c>
      <c r="K149" s="6">
        <v>0</v>
      </c>
      <c r="L149" s="6">
        <f t="shared" si="13"/>
        <v>0</v>
      </c>
      <c r="M149" s="5" t="s">
        <v>401</v>
      </c>
      <c r="N149" s="4" t="s">
        <v>7</v>
      </c>
    </row>
    <row r="150" spans="1:14" ht="15" x14ac:dyDescent="0.2">
      <c r="A150" s="13" t="s">
        <v>714</v>
      </c>
      <c r="B150" s="5" t="s">
        <v>1021</v>
      </c>
      <c r="C150" s="5" t="s">
        <v>27</v>
      </c>
      <c r="D150" s="8" t="s">
        <v>1020</v>
      </c>
      <c r="E150" s="4" t="s">
        <v>29</v>
      </c>
      <c r="F150" s="4">
        <v>28</v>
      </c>
      <c r="G150" s="6">
        <v>0</v>
      </c>
      <c r="H150" s="7" t="s">
        <v>7</v>
      </c>
      <c r="I150" s="7">
        <v>1</v>
      </c>
      <c r="J150" s="6">
        <f t="shared" si="12"/>
        <v>0</v>
      </c>
      <c r="K150" s="6">
        <v>0</v>
      </c>
      <c r="L150" s="6">
        <f t="shared" si="13"/>
        <v>0</v>
      </c>
      <c r="M150" s="5" t="s">
        <v>401</v>
      </c>
      <c r="N150" s="4" t="s">
        <v>7</v>
      </c>
    </row>
    <row r="151" spans="1:14" ht="26" x14ac:dyDescent="0.2">
      <c r="A151" s="13" t="s">
        <v>711</v>
      </c>
      <c r="B151" s="5" t="s">
        <v>1019</v>
      </c>
      <c r="C151" s="5" t="s">
        <v>27</v>
      </c>
      <c r="D151" s="8" t="s">
        <v>1018</v>
      </c>
      <c r="E151" s="4" t="s">
        <v>29</v>
      </c>
      <c r="F151" s="4">
        <v>28</v>
      </c>
      <c r="G151" s="6">
        <v>0</v>
      </c>
      <c r="H151" s="7" t="s">
        <v>7</v>
      </c>
      <c r="I151" s="7">
        <v>2</v>
      </c>
      <c r="J151" s="6">
        <f t="shared" si="12"/>
        <v>0</v>
      </c>
      <c r="K151" s="6">
        <v>0</v>
      </c>
      <c r="L151" s="6">
        <f t="shared" si="13"/>
        <v>0</v>
      </c>
      <c r="M151" s="5" t="s">
        <v>401</v>
      </c>
      <c r="N151" s="4" t="s">
        <v>7</v>
      </c>
    </row>
    <row r="152" spans="1:14" ht="26" x14ac:dyDescent="0.2">
      <c r="A152" s="13" t="s">
        <v>1017</v>
      </c>
      <c r="B152" s="5" t="s">
        <v>1016</v>
      </c>
      <c r="C152" s="5" t="s">
        <v>27</v>
      </c>
      <c r="D152" s="8" t="s">
        <v>963</v>
      </c>
      <c r="E152" s="4" t="s">
        <v>29</v>
      </c>
      <c r="F152" s="4">
        <v>28</v>
      </c>
      <c r="G152" s="6">
        <v>0</v>
      </c>
      <c r="H152" s="7" t="s">
        <v>7</v>
      </c>
      <c r="I152" s="7">
        <v>1</v>
      </c>
      <c r="J152" s="6">
        <f t="shared" si="12"/>
        <v>0</v>
      </c>
      <c r="K152" s="6">
        <v>0</v>
      </c>
      <c r="L152" s="6">
        <f t="shared" si="13"/>
        <v>0</v>
      </c>
      <c r="M152" s="5" t="s">
        <v>401</v>
      </c>
      <c r="N152" s="4" t="s">
        <v>7</v>
      </c>
    </row>
    <row r="153" spans="1:14" ht="26" x14ac:dyDescent="0.2">
      <c r="A153" s="13" t="s">
        <v>1015</v>
      </c>
      <c r="B153" s="5" t="s">
        <v>1014</v>
      </c>
      <c r="C153" s="5" t="s">
        <v>27</v>
      </c>
      <c r="D153" s="8" t="s">
        <v>972</v>
      </c>
      <c r="E153" s="4" t="s">
        <v>29</v>
      </c>
      <c r="F153" s="4">
        <v>28</v>
      </c>
      <c r="G153" s="6">
        <v>0</v>
      </c>
      <c r="H153" s="7" t="s">
        <v>7</v>
      </c>
      <c r="I153" s="7">
        <v>1</v>
      </c>
      <c r="J153" s="6">
        <f t="shared" si="12"/>
        <v>0</v>
      </c>
      <c r="K153" s="6">
        <v>0</v>
      </c>
      <c r="L153" s="6">
        <f t="shared" si="13"/>
        <v>0</v>
      </c>
      <c r="M153" s="5" t="s">
        <v>401</v>
      </c>
      <c r="N153" s="4" t="s">
        <v>7</v>
      </c>
    </row>
    <row r="154" spans="1:14" ht="15" x14ac:dyDescent="0.2">
      <c r="A154" s="13" t="s">
        <v>1013</v>
      </c>
      <c r="B154" s="5" t="s">
        <v>1012</v>
      </c>
      <c r="C154" s="5" t="s">
        <v>27</v>
      </c>
      <c r="D154" s="8" t="s">
        <v>1011</v>
      </c>
      <c r="E154" s="4" t="s">
        <v>29</v>
      </c>
      <c r="F154" s="4">
        <v>28</v>
      </c>
      <c r="G154" s="6">
        <v>0</v>
      </c>
      <c r="H154" s="7" t="s">
        <v>7</v>
      </c>
      <c r="I154" s="7">
        <v>1</v>
      </c>
      <c r="J154" s="6">
        <f t="shared" si="12"/>
        <v>0</v>
      </c>
      <c r="K154" s="6">
        <v>0</v>
      </c>
      <c r="L154" s="6">
        <f t="shared" si="13"/>
        <v>0</v>
      </c>
      <c r="M154" s="5" t="s">
        <v>401</v>
      </c>
      <c r="N154" s="4" t="s">
        <v>7</v>
      </c>
    </row>
    <row r="155" spans="1:14" ht="15" x14ac:dyDescent="0.2">
      <c r="A155" s="13" t="s">
        <v>1010</v>
      </c>
      <c r="B155" s="5" t="s">
        <v>1009</v>
      </c>
      <c r="C155" s="5" t="s">
        <v>27</v>
      </c>
      <c r="D155" s="8" t="s">
        <v>1008</v>
      </c>
      <c r="E155" s="4" t="s">
        <v>29</v>
      </c>
      <c r="F155" s="4">
        <v>28</v>
      </c>
      <c r="G155" s="6">
        <v>0</v>
      </c>
      <c r="H155" s="7" t="s">
        <v>7</v>
      </c>
      <c r="I155" s="7">
        <v>1</v>
      </c>
      <c r="J155" s="6">
        <f t="shared" si="12"/>
        <v>0</v>
      </c>
      <c r="K155" s="6">
        <v>0</v>
      </c>
      <c r="L155" s="6">
        <f t="shared" si="13"/>
        <v>0</v>
      </c>
      <c r="M155" s="5" t="s">
        <v>401</v>
      </c>
      <c r="N155" s="4" t="s">
        <v>7</v>
      </c>
    </row>
    <row r="156" spans="1:14" ht="26" x14ac:dyDescent="0.2">
      <c r="A156" s="13" t="s">
        <v>1007</v>
      </c>
      <c r="B156" s="5" t="s">
        <v>1006</v>
      </c>
      <c r="C156" s="5" t="s">
        <v>27</v>
      </c>
      <c r="D156" s="8" t="s">
        <v>1005</v>
      </c>
      <c r="E156" s="4" t="s">
        <v>29</v>
      </c>
      <c r="F156" s="4">
        <v>28</v>
      </c>
      <c r="G156" s="6">
        <v>0</v>
      </c>
      <c r="H156" s="7" t="s">
        <v>7</v>
      </c>
      <c r="I156" s="7">
        <v>2</v>
      </c>
      <c r="J156" s="6">
        <f t="shared" si="12"/>
        <v>0</v>
      </c>
      <c r="K156" s="6">
        <v>0</v>
      </c>
      <c r="L156" s="6">
        <f t="shared" si="13"/>
        <v>0</v>
      </c>
      <c r="M156" s="5" t="s">
        <v>7</v>
      </c>
      <c r="N156" s="4" t="s">
        <v>7</v>
      </c>
    </row>
    <row r="157" spans="1:14" ht="26" x14ac:dyDescent="0.2">
      <c r="A157" s="13" t="s">
        <v>1004</v>
      </c>
      <c r="B157" s="5" t="s">
        <v>1003</v>
      </c>
      <c r="C157" s="5" t="s">
        <v>27</v>
      </c>
      <c r="D157" s="8" t="s">
        <v>1002</v>
      </c>
      <c r="E157" s="4" t="s">
        <v>29</v>
      </c>
      <c r="F157" s="4">
        <v>28</v>
      </c>
      <c r="G157" s="6">
        <v>0</v>
      </c>
      <c r="H157" s="7" t="s">
        <v>7</v>
      </c>
      <c r="I157" s="7">
        <v>2</v>
      </c>
      <c r="J157" s="6">
        <f t="shared" si="12"/>
        <v>0</v>
      </c>
      <c r="K157" s="6">
        <v>0</v>
      </c>
      <c r="L157" s="6">
        <f t="shared" si="13"/>
        <v>0</v>
      </c>
      <c r="M157" s="5" t="s">
        <v>7</v>
      </c>
      <c r="N157" s="4" t="s">
        <v>7</v>
      </c>
    </row>
    <row r="158" spans="1:14" ht="26" x14ac:dyDescent="0.2">
      <c r="A158" s="13" t="s">
        <v>1001</v>
      </c>
      <c r="B158" s="5" t="s">
        <v>1000</v>
      </c>
      <c r="C158" s="5" t="s">
        <v>27</v>
      </c>
      <c r="D158" s="8" t="s">
        <v>999</v>
      </c>
      <c r="E158" s="4" t="s">
        <v>29</v>
      </c>
      <c r="F158" s="4">
        <v>35</v>
      </c>
      <c r="G158" s="6">
        <v>0</v>
      </c>
      <c r="H158" s="7" t="s">
        <v>7</v>
      </c>
      <c r="I158" s="7">
        <v>8</v>
      </c>
      <c r="J158" s="6">
        <f t="shared" si="12"/>
        <v>0</v>
      </c>
      <c r="K158" s="6">
        <v>0</v>
      </c>
      <c r="L158" s="6">
        <f t="shared" si="13"/>
        <v>0</v>
      </c>
      <c r="M158" s="5" t="s">
        <v>7</v>
      </c>
      <c r="N158" s="4" t="s">
        <v>7</v>
      </c>
    </row>
    <row r="159" spans="1:14" ht="15" x14ac:dyDescent="0.2">
      <c r="A159" s="13" t="s">
        <v>998</v>
      </c>
      <c r="B159" s="5" t="s">
        <v>997</v>
      </c>
      <c r="C159" s="5" t="s">
        <v>27</v>
      </c>
      <c r="D159" s="8" t="s">
        <v>996</v>
      </c>
      <c r="E159" s="4" t="s">
        <v>29</v>
      </c>
      <c r="F159" s="4">
        <v>35</v>
      </c>
      <c r="G159" s="6">
        <v>0</v>
      </c>
      <c r="H159" s="7" t="s">
        <v>7</v>
      </c>
      <c r="I159" s="7">
        <v>8</v>
      </c>
      <c r="J159" s="6">
        <f t="shared" si="12"/>
        <v>0</v>
      </c>
      <c r="K159" s="6">
        <v>0</v>
      </c>
      <c r="L159" s="6">
        <f t="shared" si="13"/>
        <v>0</v>
      </c>
      <c r="M159" s="5" t="s">
        <v>7</v>
      </c>
      <c r="N159" s="4" t="s">
        <v>7</v>
      </c>
    </row>
    <row r="160" spans="1:14" ht="15" x14ac:dyDescent="0.2">
      <c r="A160" s="13" t="s">
        <v>995</v>
      </c>
      <c r="B160" s="5" t="s">
        <v>994</v>
      </c>
      <c r="C160" s="5" t="s">
        <v>39</v>
      </c>
      <c r="D160" s="8" t="s">
        <v>993</v>
      </c>
      <c r="E160" s="4" t="s">
        <v>29</v>
      </c>
      <c r="F160" s="4">
        <v>3</v>
      </c>
      <c r="G160" s="6">
        <v>0</v>
      </c>
      <c r="H160" s="7" t="s">
        <v>7</v>
      </c>
      <c r="I160" s="7">
        <v>1</v>
      </c>
      <c r="J160" s="6">
        <f t="shared" si="12"/>
        <v>0</v>
      </c>
      <c r="K160" s="6">
        <v>0</v>
      </c>
      <c r="L160" s="6">
        <f t="shared" si="13"/>
        <v>0</v>
      </c>
      <c r="M160" s="5" t="s">
        <v>7</v>
      </c>
      <c r="N160" s="4" t="s">
        <v>7</v>
      </c>
    </row>
    <row r="161" spans="1:14" ht="15" x14ac:dyDescent="0.2">
      <c r="A161" s="12" t="s">
        <v>7</v>
      </c>
      <c r="B161" s="32" t="s">
        <v>60</v>
      </c>
      <c r="C161" s="32" t="s">
        <v>7</v>
      </c>
      <c r="D161" s="32" t="s">
        <v>7</v>
      </c>
      <c r="E161" s="32" t="s">
        <v>7</v>
      </c>
      <c r="F161" s="32" t="s">
        <v>7</v>
      </c>
      <c r="G161" s="32" t="s">
        <v>7</v>
      </c>
      <c r="H161" s="32" t="s">
        <v>7</v>
      </c>
      <c r="I161" s="32" t="s">
        <v>7</v>
      </c>
      <c r="J161" s="32" t="s">
        <v>7</v>
      </c>
      <c r="K161" s="32" t="s">
        <v>7</v>
      </c>
      <c r="L161" s="32" t="s">
        <v>7</v>
      </c>
      <c r="M161" s="32" t="s">
        <v>7</v>
      </c>
      <c r="N161" s="11" t="e">
        <f>(L146+#REF!+L147+L148+L149+L150+L151+L152+L153+L154+L155+L156+L157+L158+L159+L160)</f>
        <v>#REF!</v>
      </c>
    </row>
    <row r="162" spans="1:14" ht="16" thickBot="1" x14ac:dyDescent="0.25">
      <c r="A162" s="2" t="s">
        <v>7</v>
      </c>
      <c r="B162" s="2" t="s">
        <v>7</v>
      </c>
      <c r="C162" s="2" t="s">
        <v>7</v>
      </c>
      <c r="D162" s="2" t="s">
        <v>7</v>
      </c>
      <c r="E162" s="2" t="s">
        <v>7</v>
      </c>
      <c r="F162" s="2" t="s">
        <v>7</v>
      </c>
      <c r="G162" s="2" t="s">
        <v>7</v>
      </c>
      <c r="H162" s="2" t="s">
        <v>7</v>
      </c>
      <c r="I162" s="2" t="s">
        <v>7</v>
      </c>
      <c r="J162" s="2" t="s">
        <v>7</v>
      </c>
      <c r="K162" s="2" t="s">
        <v>7</v>
      </c>
      <c r="L162" s="2" t="s">
        <v>7</v>
      </c>
      <c r="M162" s="2" t="s">
        <v>7</v>
      </c>
      <c r="N162" s="2" t="s">
        <v>7</v>
      </c>
    </row>
    <row r="164" spans="1:14" ht="15" x14ac:dyDescent="0.2">
      <c r="A164" s="26" t="s">
        <v>209</v>
      </c>
      <c r="B164" s="26" t="s">
        <v>7</v>
      </c>
      <c r="C164" s="24"/>
      <c r="D164" s="24"/>
      <c r="L164" s="3" t="s">
        <v>204</v>
      </c>
      <c r="N164" s="21">
        <f>(L24+L25+L26+L27+L28+L29+L30+L31+L32+L33+L34+L36+L38+L40+L42+L43+L46+L47+L48+L49+L50+L51+L52+L53+L54+L55+L56+L58+L60+L62+L64+L65+L68+L69+L70+L71+L73+L75+L76+L79+L80+L81+L82+L83+L84+L85+L86+L87+L89+L91+L93+L95+L96+L97+L98+L99+L100+L101+L104+L105+L106+L107+L108+L109+L110+L111+L113+L115+L116+L117+L118+L119+L120+L121+L122+L123+L126+L127+L128+L129+L130+L131+L132+L133+L134+L135+L136+L138+L140+L141+L142+L146+L147+L148+L149+L150+L151+L152+L153+L154+L155+L156+L157+L158+L159+L160)</f>
        <v>475555.71999999986</v>
      </c>
    </row>
    <row r="165" spans="1:14" ht="15" x14ac:dyDescent="0.2">
      <c r="A165" s="26" t="s">
        <v>198</v>
      </c>
      <c r="B165" s="26" t="s">
        <v>7</v>
      </c>
      <c r="C165" s="24"/>
      <c r="D165" s="24"/>
      <c r="L165" s="3" t="s">
        <v>205</v>
      </c>
      <c r="N165" s="21" t="e">
        <f>(#REF!+#REF!+#REF!+#REF!+#REF!+#REF!+#REF!)</f>
        <v>#REF!</v>
      </c>
    </row>
    <row r="166" spans="1:14" ht="15" x14ac:dyDescent="0.2">
      <c r="L166" s="3" t="s">
        <v>206</v>
      </c>
      <c r="N166" s="21">
        <f>(L35+L37+L39+L41+L57+L59+L61+L63+L72+L74+L88+L90+L92+L94+L112+L114+L137+L139+L143)</f>
        <v>54815</v>
      </c>
    </row>
    <row r="167" spans="1:14" ht="15" x14ac:dyDescent="0.2">
      <c r="L167" s="3" t="s">
        <v>207</v>
      </c>
      <c r="N167" s="20" t="e">
        <f>(N165+N164+N166)</f>
        <v>#REF!</v>
      </c>
    </row>
    <row r="168" spans="1:14" ht="15" x14ac:dyDescent="0.2">
      <c r="A168" s="24" t="s">
        <v>199</v>
      </c>
      <c r="B168" s="24"/>
      <c r="C168" s="24"/>
      <c r="D168" s="24"/>
    </row>
    <row r="169" spans="1:14" ht="15" x14ac:dyDescent="0.2">
      <c r="A169" s="34" t="s">
        <v>7</v>
      </c>
      <c r="B169" s="24"/>
      <c r="C169" s="24"/>
      <c r="D169" s="24"/>
      <c r="E169" s="24"/>
      <c r="F169" s="24"/>
      <c r="G169" s="24"/>
      <c r="H169" s="24"/>
      <c r="I169" s="24"/>
      <c r="J169" s="24"/>
    </row>
    <row r="170" spans="1:14" ht="16" thickBot="1" x14ac:dyDescent="0.25">
      <c r="A170" s="35" t="s">
        <v>7</v>
      </c>
      <c r="B170" s="35" t="s">
        <v>7</v>
      </c>
      <c r="C170" s="35" t="s">
        <v>7</v>
      </c>
      <c r="D170" s="35" t="s">
        <v>7</v>
      </c>
      <c r="E170" s="35" t="s">
        <v>7</v>
      </c>
      <c r="F170" s="35" t="s">
        <v>7</v>
      </c>
      <c r="G170" s="35" t="s">
        <v>7</v>
      </c>
      <c r="H170" s="35" t="s">
        <v>7</v>
      </c>
      <c r="I170" s="35" t="s">
        <v>7</v>
      </c>
      <c r="J170" s="35" t="s">
        <v>7</v>
      </c>
      <c r="K170" s="2" t="s">
        <v>7</v>
      </c>
      <c r="L170" s="2" t="s">
        <v>7</v>
      </c>
      <c r="M170" s="2" t="s">
        <v>7</v>
      </c>
      <c r="N170" s="2" t="s">
        <v>7</v>
      </c>
    </row>
    <row r="171" spans="1:14" ht="15" x14ac:dyDescent="0.2">
      <c r="A171" s="33" t="s">
        <v>208</v>
      </c>
      <c r="B171" s="24"/>
      <c r="C171" s="24"/>
      <c r="D171" s="24"/>
      <c r="E171" s="24"/>
      <c r="F171" s="24"/>
      <c r="G171" s="24"/>
      <c r="H171" s="24"/>
      <c r="I171" s="24"/>
      <c r="J171" s="24"/>
      <c r="K171" s="24"/>
      <c r="L171" s="24"/>
      <c r="M171" s="24"/>
      <c r="N171" s="24"/>
    </row>
    <row r="172" spans="1:14" ht="12.75" customHeight="1" x14ac:dyDescent="0.2">
      <c r="A172" s="24"/>
      <c r="B172" s="24"/>
      <c r="C172" s="24"/>
      <c r="D172" s="24"/>
      <c r="E172" s="24"/>
      <c r="F172" s="24"/>
      <c r="G172" s="24"/>
      <c r="H172" s="24"/>
      <c r="I172" s="24"/>
      <c r="J172" s="24"/>
      <c r="K172" s="24"/>
      <c r="L172" s="24"/>
      <c r="M172" s="24"/>
      <c r="N172" s="24"/>
    </row>
    <row r="173" spans="1:14" ht="12.75" customHeight="1" x14ac:dyDescent="0.2">
      <c r="A173" s="24"/>
      <c r="B173" s="24"/>
      <c r="C173" s="24"/>
      <c r="D173" s="24"/>
      <c r="E173" s="24"/>
      <c r="F173" s="24"/>
      <c r="G173" s="24"/>
      <c r="H173" s="24"/>
      <c r="I173" s="24"/>
      <c r="J173" s="24"/>
      <c r="K173" s="24"/>
      <c r="L173" s="24"/>
      <c r="M173" s="24"/>
      <c r="N173" s="24"/>
    </row>
  </sheetData>
  <mergeCells count="35">
    <mergeCell ref="A169:J170"/>
    <mergeCell ref="A171:N173"/>
    <mergeCell ref="B145:M145"/>
    <mergeCell ref="B161:M161"/>
    <mergeCell ref="A164:D164"/>
    <mergeCell ref="A165:D165"/>
    <mergeCell ref="A168:D168"/>
    <mergeCell ref="B103:M103"/>
    <mergeCell ref="B124:M124"/>
    <mergeCell ref="B125:M125"/>
    <mergeCell ref="B144:M144"/>
    <mergeCell ref="B45:M45"/>
    <mergeCell ref="B66:M66"/>
    <mergeCell ref="B67:M67"/>
    <mergeCell ref="B77:M77"/>
    <mergeCell ref="B78:M78"/>
    <mergeCell ref="B23:M23"/>
    <mergeCell ref="B44:M44"/>
    <mergeCell ref="A11:C11"/>
    <mergeCell ref="A12:C12"/>
    <mergeCell ref="B102:M102"/>
    <mergeCell ref="M11:N11"/>
    <mergeCell ref="M12:N12"/>
    <mergeCell ref="A15:N16"/>
    <mergeCell ref="A17:B17"/>
    <mergeCell ref="L21:N21"/>
    <mergeCell ref="A2:N2"/>
    <mergeCell ref="A7:C7"/>
    <mergeCell ref="A8:C8"/>
    <mergeCell ref="A9:C9"/>
    <mergeCell ref="A10:C10"/>
    <mergeCell ref="M7:N7"/>
    <mergeCell ref="M8:N8"/>
    <mergeCell ref="M9:N9"/>
    <mergeCell ref="M10:N10"/>
  </mergeCells>
  <printOptions horizontalCentered="1"/>
  <pageMargins left="0.7" right="0.7" top="0.75" bottom="0.75" header="0.3" footer="0.3"/>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0C2CA-303D-214E-ACA2-BDB67AE5616E}">
  <sheetPr>
    <pageSetUpPr fitToPage="1"/>
  </sheetPr>
  <dimension ref="A2:P106"/>
  <sheetViews>
    <sheetView showGridLines="0" topLeftCell="A64" workbookViewId="0">
      <selection activeCell="A85" sqref="A85:XFD85"/>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4" width="13.6640625" style="1" customWidth="1"/>
    <col min="15" max="15" width="23.5" style="1" customWidth="1"/>
    <col min="16" max="16" width="9.83203125" style="1" customWidth="1"/>
    <col min="17" max="16384" width="14.83203125" style="1"/>
  </cols>
  <sheetData>
    <row r="2" spans="1:16" ht="20.5" customHeight="1" x14ac:dyDescent="0.2">
      <c r="A2" s="23" t="s">
        <v>0</v>
      </c>
      <c r="B2" s="24"/>
      <c r="C2" s="24"/>
      <c r="D2" s="24"/>
      <c r="E2" s="24"/>
      <c r="F2" s="24"/>
      <c r="G2" s="24"/>
      <c r="H2" s="24"/>
      <c r="I2" s="24"/>
      <c r="J2" s="24"/>
      <c r="K2" s="24"/>
      <c r="L2" s="24"/>
      <c r="M2" s="24"/>
      <c r="N2" s="24"/>
      <c r="O2" s="24"/>
      <c r="P2" s="24"/>
    </row>
    <row r="7" spans="1:16" ht="15" x14ac:dyDescent="0.2">
      <c r="A7" s="25" t="s">
        <v>1</v>
      </c>
      <c r="B7" s="24"/>
      <c r="C7" s="24"/>
      <c r="O7" s="26" t="s">
        <v>7</v>
      </c>
      <c r="P7" s="24"/>
    </row>
    <row r="8" spans="1:16" ht="15" x14ac:dyDescent="0.2">
      <c r="A8" s="25" t="s">
        <v>2</v>
      </c>
      <c r="B8" s="24"/>
      <c r="C8" s="24"/>
      <c r="O8" s="25" t="s">
        <v>7</v>
      </c>
      <c r="P8" s="24"/>
    </row>
    <row r="9" spans="1:16" ht="15" x14ac:dyDescent="0.2">
      <c r="A9" s="25" t="s">
        <v>3</v>
      </c>
      <c r="B9" s="24"/>
      <c r="C9" s="24"/>
      <c r="O9" s="25" t="s">
        <v>7</v>
      </c>
      <c r="P9" s="24"/>
    </row>
    <row r="10" spans="1:16" ht="15" x14ac:dyDescent="0.2">
      <c r="A10" s="25" t="s">
        <v>4</v>
      </c>
      <c r="B10" s="24"/>
      <c r="C10" s="24"/>
      <c r="O10" s="25" t="s">
        <v>5</v>
      </c>
      <c r="P10" s="24"/>
    </row>
    <row r="11" spans="1:16" ht="15" x14ac:dyDescent="0.2">
      <c r="A11" s="25" t="s">
        <v>5</v>
      </c>
      <c r="B11" s="24"/>
      <c r="C11" s="24"/>
      <c r="O11" s="24"/>
      <c r="P11" s="24"/>
    </row>
    <row r="12" spans="1:16" ht="15" x14ac:dyDescent="0.2">
      <c r="A12" s="25" t="s">
        <v>6</v>
      </c>
      <c r="B12" s="24"/>
      <c r="C12" s="24"/>
      <c r="O12" s="24"/>
      <c r="P12" s="24"/>
    </row>
    <row r="14" spans="1:16"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c r="O14" s="2" t="s">
        <v>7</v>
      </c>
      <c r="P14" s="2" t="s">
        <v>7</v>
      </c>
    </row>
    <row r="15" spans="1:16" ht="15" x14ac:dyDescent="0.2">
      <c r="A15" s="27" t="s">
        <v>8</v>
      </c>
      <c r="B15" s="24"/>
      <c r="C15" s="24"/>
      <c r="D15" s="24"/>
      <c r="E15" s="24"/>
      <c r="F15" s="24"/>
      <c r="G15" s="24"/>
      <c r="H15" s="24"/>
      <c r="I15" s="24"/>
      <c r="J15" s="24"/>
      <c r="K15" s="24"/>
      <c r="L15" s="24"/>
      <c r="M15" s="24"/>
      <c r="N15" s="24"/>
      <c r="O15" s="24"/>
      <c r="P15" s="24"/>
    </row>
    <row r="16" spans="1:16" ht="12.75" customHeight="1" x14ac:dyDescent="0.2">
      <c r="A16" s="24"/>
      <c r="B16" s="24"/>
      <c r="C16" s="24"/>
      <c r="D16" s="24"/>
      <c r="E16" s="24"/>
      <c r="F16" s="24"/>
      <c r="G16" s="24"/>
      <c r="H16" s="24"/>
      <c r="I16" s="24"/>
      <c r="J16" s="24"/>
      <c r="K16" s="24"/>
      <c r="L16" s="24"/>
      <c r="M16" s="24"/>
      <c r="N16" s="24"/>
      <c r="O16" s="24"/>
      <c r="P16" s="24"/>
    </row>
    <row r="17" spans="1:16" ht="15" x14ac:dyDescent="0.2">
      <c r="A17" s="26" t="s">
        <v>1046</v>
      </c>
      <c r="B17" s="24"/>
      <c r="N17" s="3" t="s">
        <v>200</v>
      </c>
      <c r="P17" s="19" t="s">
        <v>808</v>
      </c>
    </row>
    <row r="18" spans="1:16" ht="15" x14ac:dyDescent="0.2">
      <c r="N18" s="3" t="s">
        <v>202</v>
      </c>
      <c r="P18" s="19" t="s">
        <v>203</v>
      </c>
    </row>
    <row r="21" spans="1:16" ht="15" x14ac:dyDescent="0.2">
      <c r="N21" s="28" t="s">
        <v>9</v>
      </c>
      <c r="O21" s="24"/>
      <c r="P21" s="24"/>
    </row>
    <row r="22" spans="1:16"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8" t="s">
        <v>992</v>
      </c>
      <c r="N22" s="18" t="s">
        <v>991</v>
      </c>
      <c r="O22" s="17" t="s">
        <v>22</v>
      </c>
      <c r="P22" s="16" t="s">
        <v>23</v>
      </c>
    </row>
    <row r="23" spans="1:16" ht="16" x14ac:dyDescent="0.2">
      <c r="A23" s="15" t="s">
        <v>709</v>
      </c>
      <c r="B23" s="29" t="s">
        <v>807</v>
      </c>
      <c r="C23" s="30" t="s">
        <v>7</v>
      </c>
      <c r="D23" s="30" t="s">
        <v>7</v>
      </c>
      <c r="E23" s="30" t="s">
        <v>7</v>
      </c>
      <c r="F23" s="30" t="s">
        <v>7</v>
      </c>
      <c r="G23" s="30" t="s">
        <v>7</v>
      </c>
      <c r="H23" s="30" t="s">
        <v>7</v>
      </c>
      <c r="I23" s="30" t="s">
        <v>7</v>
      </c>
      <c r="J23" s="30" t="s">
        <v>7</v>
      </c>
      <c r="K23" s="30" t="s">
        <v>7</v>
      </c>
      <c r="L23" s="30" t="s">
        <v>7</v>
      </c>
      <c r="M23" s="30" t="s">
        <v>7</v>
      </c>
      <c r="N23" s="30" t="s">
        <v>7</v>
      </c>
      <c r="O23" s="30" t="s">
        <v>7</v>
      </c>
      <c r="P23" s="14" t="s">
        <v>7</v>
      </c>
    </row>
    <row r="24" spans="1:16" ht="15" x14ac:dyDescent="0.2">
      <c r="A24" s="10" t="s">
        <v>25</v>
      </c>
      <c r="B24" s="9" t="s">
        <v>806</v>
      </c>
      <c r="C24" s="8" t="s">
        <v>27</v>
      </c>
      <c r="D24" s="8" t="s">
        <v>805</v>
      </c>
      <c r="E24" s="4" t="s">
        <v>29</v>
      </c>
      <c r="F24" s="4">
        <v>35</v>
      </c>
      <c r="G24" s="6">
        <v>385.46</v>
      </c>
      <c r="H24" s="7" t="s">
        <v>7</v>
      </c>
      <c r="I24" s="7">
        <v>1</v>
      </c>
      <c r="J24" s="6">
        <f>ROUND(G24-((G24*K24)/100),2)</f>
        <v>385.46</v>
      </c>
      <c r="K24" s="6">
        <v>0</v>
      </c>
      <c r="L24" s="6">
        <f>ROUND((I24 * J24),2)</f>
        <v>385.46</v>
      </c>
      <c r="M24" s="6" t="s">
        <v>7</v>
      </c>
      <c r="N24" s="6" t="s">
        <v>7</v>
      </c>
      <c r="O24" s="5" t="s">
        <v>7</v>
      </c>
      <c r="P24" s="4" t="s">
        <v>7</v>
      </c>
    </row>
    <row r="25" spans="1:16" ht="26" x14ac:dyDescent="0.2">
      <c r="A25" s="13" t="s">
        <v>31</v>
      </c>
      <c r="B25" s="5" t="s">
        <v>804</v>
      </c>
      <c r="C25" s="5" t="s">
        <v>27</v>
      </c>
      <c r="D25" s="8" t="s">
        <v>803</v>
      </c>
      <c r="E25" s="4" t="s">
        <v>29</v>
      </c>
      <c r="F25" s="4">
        <v>21</v>
      </c>
      <c r="G25" s="6">
        <v>0</v>
      </c>
      <c r="H25" s="7" t="s">
        <v>7</v>
      </c>
      <c r="I25" s="7">
        <v>1</v>
      </c>
      <c r="J25" s="6">
        <f>ROUND(G25-((G25*K25)/100),2)</f>
        <v>0</v>
      </c>
      <c r="K25" s="6">
        <v>0</v>
      </c>
      <c r="L25" s="6">
        <f>ROUND((I25 * J25),2)</f>
        <v>0</v>
      </c>
      <c r="M25" s="6">
        <v>0</v>
      </c>
      <c r="N25" s="6">
        <v>0</v>
      </c>
      <c r="O25" s="5" t="s">
        <v>7</v>
      </c>
      <c r="P25" s="4" t="s">
        <v>7</v>
      </c>
    </row>
    <row r="26" spans="1:16" ht="15" x14ac:dyDescent="0.2">
      <c r="A26" s="12" t="s">
        <v>7</v>
      </c>
      <c r="B26" s="32" t="s">
        <v>60</v>
      </c>
      <c r="C26" s="32" t="s">
        <v>7</v>
      </c>
      <c r="D26" s="32" t="s">
        <v>7</v>
      </c>
      <c r="E26" s="32" t="s">
        <v>7</v>
      </c>
      <c r="F26" s="32" t="s">
        <v>7</v>
      </c>
      <c r="G26" s="32" t="s">
        <v>7</v>
      </c>
      <c r="H26" s="32" t="s">
        <v>7</v>
      </c>
      <c r="I26" s="32" t="s">
        <v>7</v>
      </c>
      <c r="J26" s="32" t="s">
        <v>7</v>
      </c>
      <c r="K26" s="32" t="s">
        <v>7</v>
      </c>
      <c r="L26" s="32" t="s">
        <v>7</v>
      </c>
      <c r="M26" s="32" t="s">
        <v>7</v>
      </c>
      <c r="N26" s="32" t="s">
        <v>7</v>
      </c>
      <c r="O26" s="32" t="s">
        <v>7</v>
      </c>
      <c r="P26" s="11" t="e">
        <f>(L24+#REF!+L25)</f>
        <v>#REF!</v>
      </c>
    </row>
    <row r="27" spans="1:16" ht="16" x14ac:dyDescent="0.2">
      <c r="A27" s="15" t="s">
        <v>709</v>
      </c>
      <c r="B27" s="29" t="s">
        <v>802</v>
      </c>
      <c r="C27" s="30" t="s">
        <v>7</v>
      </c>
      <c r="D27" s="30" t="s">
        <v>7</v>
      </c>
      <c r="E27" s="30" t="s">
        <v>7</v>
      </c>
      <c r="F27" s="30" t="s">
        <v>7</v>
      </c>
      <c r="G27" s="30" t="s">
        <v>7</v>
      </c>
      <c r="H27" s="30" t="s">
        <v>7</v>
      </c>
      <c r="I27" s="30" t="s">
        <v>7</v>
      </c>
      <c r="J27" s="30" t="s">
        <v>7</v>
      </c>
      <c r="K27" s="30" t="s">
        <v>7</v>
      </c>
      <c r="L27" s="30" t="s">
        <v>7</v>
      </c>
      <c r="M27" s="30" t="s">
        <v>7</v>
      </c>
      <c r="N27" s="30" t="s">
        <v>7</v>
      </c>
      <c r="O27" s="30" t="s">
        <v>7</v>
      </c>
      <c r="P27" s="14" t="s">
        <v>7</v>
      </c>
    </row>
    <row r="28" spans="1:16" ht="15" x14ac:dyDescent="0.2">
      <c r="A28" s="10" t="s">
        <v>65</v>
      </c>
      <c r="B28" s="9" t="s">
        <v>801</v>
      </c>
      <c r="C28" s="8" t="s">
        <v>27</v>
      </c>
      <c r="D28" s="8" t="s">
        <v>800</v>
      </c>
      <c r="E28" s="4" t="s">
        <v>29</v>
      </c>
      <c r="F28" s="4">
        <v>21</v>
      </c>
      <c r="G28" s="6">
        <v>597.98</v>
      </c>
      <c r="H28" s="7" t="s">
        <v>7</v>
      </c>
      <c r="I28" s="7">
        <v>1</v>
      </c>
      <c r="J28" s="6">
        <f>ROUND(G28-((G28*K28)/100),2)</f>
        <v>597.98</v>
      </c>
      <c r="K28" s="6">
        <v>0</v>
      </c>
      <c r="L28" s="6">
        <f>ROUND((I28 * J28),2)</f>
        <v>597.98</v>
      </c>
      <c r="M28" s="6" t="s">
        <v>7</v>
      </c>
      <c r="N28" s="6" t="s">
        <v>7</v>
      </c>
      <c r="O28" s="5" t="s">
        <v>7</v>
      </c>
      <c r="P28" s="4" t="s">
        <v>7</v>
      </c>
    </row>
    <row r="29" spans="1:16" ht="15" x14ac:dyDescent="0.2">
      <c r="A29" s="12" t="s">
        <v>7</v>
      </c>
      <c r="B29" s="32" t="s">
        <v>60</v>
      </c>
      <c r="C29" s="32" t="s">
        <v>7</v>
      </c>
      <c r="D29" s="32" t="s">
        <v>7</v>
      </c>
      <c r="E29" s="32" t="s">
        <v>7</v>
      </c>
      <c r="F29" s="32" t="s">
        <v>7</v>
      </c>
      <c r="G29" s="32" t="s">
        <v>7</v>
      </c>
      <c r="H29" s="32" t="s">
        <v>7</v>
      </c>
      <c r="I29" s="32" t="s">
        <v>7</v>
      </c>
      <c r="J29" s="32" t="s">
        <v>7</v>
      </c>
      <c r="K29" s="32" t="s">
        <v>7</v>
      </c>
      <c r="L29" s="32" t="s">
        <v>7</v>
      </c>
      <c r="M29" s="32" t="s">
        <v>7</v>
      </c>
      <c r="N29" s="32" t="s">
        <v>7</v>
      </c>
      <c r="O29" s="32" t="s">
        <v>7</v>
      </c>
      <c r="P29" s="11" t="e">
        <f>(L28+#REF!)</f>
        <v>#REF!</v>
      </c>
    </row>
    <row r="30" spans="1:16" ht="16" x14ac:dyDescent="0.2">
      <c r="A30" s="15" t="s">
        <v>709</v>
      </c>
      <c r="B30" s="29" t="s">
        <v>799</v>
      </c>
      <c r="C30" s="30" t="s">
        <v>7</v>
      </c>
      <c r="D30" s="30" t="s">
        <v>7</v>
      </c>
      <c r="E30" s="30" t="s">
        <v>7</v>
      </c>
      <c r="F30" s="30" t="s">
        <v>7</v>
      </c>
      <c r="G30" s="30" t="s">
        <v>7</v>
      </c>
      <c r="H30" s="30" t="s">
        <v>7</v>
      </c>
      <c r="I30" s="30" t="s">
        <v>7</v>
      </c>
      <c r="J30" s="30" t="s">
        <v>7</v>
      </c>
      <c r="K30" s="30" t="s">
        <v>7</v>
      </c>
      <c r="L30" s="30" t="s">
        <v>7</v>
      </c>
      <c r="M30" s="30" t="s">
        <v>7</v>
      </c>
      <c r="N30" s="30" t="s">
        <v>7</v>
      </c>
      <c r="O30" s="30" t="s">
        <v>7</v>
      </c>
      <c r="P30" s="14" t="s">
        <v>7</v>
      </c>
    </row>
    <row r="31" spans="1:16" ht="26" x14ac:dyDescent="0.2">
      <c r="A31" s="10" t="s">
        <v>86</v>
      </c>
      <c r="B31" s="9" t="s">
        <v>798</v>
      </c>
      <c r="C31" s="8" t="s">
        <v>27</v>
      </c>
      <c r="D31" s="8" t="s">
        <v>797</v>
      </c>
      <c r="E31" s="4" t="s">
        <v>29</v>
      </c>
      <c r="F31" s="4">
        <v>175</v>
      </c>
      <c r="G31" s="6">
        <v>1996.53</v>
      </c>
      <c r="H31" s="7" t="s">
        <v>7</v>
      </c>
      <c r="I31" s="7">
        <v>1</v>
      </c>
      <c r="J31" s="6">
        <f>ROUND(G31-((G31*K31)/100),2)</f>
        <v>1996.53</v>
      </c>
      <c r="K31" s="6">
        <v>0</v>
      </c>
      <c r="L31" s="6">
        <f>ROUND((I31 * J31),2)</f>
        <v>1996.53</v>
      </c>
      <c r="M31" s="6" t="s">
        <v>7</v>
      </c>
      <c r="N31" s="6" t="s">
        <v>7</v>
      </c>
      <c r="O31" s="5" t="s">
        <v>7</v>
      </c>
      <c r="P31" s="4" t="s">
        <v>7</v>
      </c>
    </row>
    <row r="32" spans="1:16" ht="26" x14ac:dyDescent="0.2">
      <c r="A32" s="13" t="s">
        <v>89</v>
      </c>
      <c r="B32" s="5" t="s">
        <v>796</v>
      </c>
      <c r="C32" s="5" t="s">
        <v>27</v>
      </c>
      <c r="D32" s="8" t="s">
        <v>795</v>
      </c>
      <c r="E32" s="4" t="s">
        <v>29</v>
      </c>
      <c r="F32" s="4">
        <v>21</v>
      </c>
      <c r="G32" s="6">
        <v>0</v>
      </c>
      <c r="H32" s="7" t="s">
        <v>7</v>
      </c>
      <c r="I32" s="7">
        <v>1</v>
      </c>
      <c r="J32" s="6">
        <f>ROUND(G32-((G32*K32)/100),2)</f>
        <v>0</v>
      </c>
      <c r="K32" s="6">
        <v>0</v>
      </c>
      <c r="L32" s="6">
        <f>ROUND((I32 * J32),2)</f>
        <v>0</v>
      </c>
      <c r="M32" s="6">
        <v>0</v>
      </c>
      <c r="N32" s="6">
        <v>0</v>
      </c>
      <c r="O32" s="5" t="s">
        <v>7</v>
      </c>
      <c r="P32" s="4" t="s">
        <v>7</v>
      </c>
    </row>
    <row r="33" spans="1:16" ht="15" x14ac:dyDescent="0.2">
      <c r="A33" s="12" t="s">
        <v>7</v>
      </c>
      <c r="B33" s="32" t="s">
        <v>60</v>
      </c>
      <c r="C33" s="32" t="s">
        <v>7</v>
      </c>
      <c r="D33" s="32" t="s">
        <v>7</v>
      </c>
      <c r="E33" s="32" t="s">
        <v>7</v>
      </c>
      <c r="F33" s="32" t="s">
        <v>7</v>
      </c>
      <c r="G33" s="32" t="s">
        <v>7</v>
      </c>
      <c r="H33" s="32" t="s">
        <v>7</v>
      </c>
      <c r="I33" s="32" t="s">
        <v>7</v>
      </c>
      <c r="J33" s="32" t="s">
        <v>7</v>
      </c>
      <c r="K33" s="32" t="s">
        <v>7</v>
      </c>
      <c r="L33" s="32" t="s">
        <v>7</v>
      </c>
      <c r="M33" s="32" t="s">
        <v>7</v>
      </c>
      <c r="N33" s="32" t="s">
        <v>7</v>
      </c>
      <c r="O33" s="32" t="s">
        <v>7</v>
      </c>
      <c r="P33" s="11" t="e">
        <f>(L31+#REF!+L32)</f>
        <v>#REF!</v>
      </c>
    </row>
    <row r="34" spans="1:16" ht="16" x14ac:dyDescent="0.2">
      <c r="A34" s="15" t="s">
        <v>709</v>
      </c>
      <c r="B34" s="29" t="s">
        <v>794</v>
      </c>
      <c r="C34" s="30" t="s">
        <v>7</v>
      </c>
      <c r="D34" s="30" t="s">
        <v>7</v>
      </c>
      <c r="E34" s="30" t="s">
        <v>7</v>
      </c>
      <c r="F34" s="30" t="s">
        <v>7</v>
      </c>
      <c r="G34" s="30" t="s">
        <v>7</v>
      </c>
      <c r="H34" s="30" t="s">
        <v>7</v>
      </c>
      <c r="I34" s="30" t="s">
        <v>7</v>
      </c>
      <c r="J34" s="30" t="s">
        <v>7</v>
      </c>
      <c r="K34" s="30" t="s">
        <v>7</v>
      </c>
      <c r="L34" s="30" t="s">
        <v>7</v>
      </c>
      <c r="M34" s="30" t="s">
        <v>7</v>
      </c>
      <c r="N34" s="30" t="s">
        <v>7</v>
      </c>
      <c r="O34" s="30" t="s">
        <v>7</v>
      </c>
      <c r="P34" s="14" t="s">
        <v>7</v>
      </c>
    </row>
    <row r="35" spans="1:16" ht="15" x14ac:dyDescent="0.2">
      <c r="A35" s="10" t="s">
        <v>137</v>
      </c>
      <c r="B35" s="9" t="s">
        <v>793</v>
      </c>
      <c r="C35" s="8" t="s">
        <v>27</v>
      </c>
      <c r="D35" s="8" t="s">
        <v>792</v>
      </c>
      <c r="E35" s="4" t="s">
        <v>29</v>
      </c>
      <c r="F35" s="4">
        <v>56</v>
      </c>
      <c r="G35" s="6">
        <v>1080.3800000000001</v>
      </c>
      <c r="H35" s="7" t="s">
        <v>7</v>
      </c>
      <c r="I35" s="7">
        <v>1</v>
      </c>
      <c r="J35" s="6">
        <f>ROUND(G35-((G35*K35)/100),2)</f>
        <v>1080.3800000000001</v>
      </c>
      <c r="K35" s="6">
        <v>0</v>
      </c>
      <c r="L35" s="6">
        <f>ROUND((I35 * J35),2)</f>
        <v>1080.3800000000001</v>
      </c>
      <c r="M35" s="6" t="s">
        <v>7</v>
      </c>
      <c r="N35" s="6" t="s">
        <v>7</v>
      </c>
      <c r="O35" s="5" t="s">
        <v>7</v>
      </c>
      <c r="P35" s="4" t="s">
        <v>7</v>
      </c>
    </row>
    <row r="36" spans="1:16" ht="15" x14ac:dyDescent="0.2">
      <c r="A36" s="12" t="s">
        <v>7</v>
      </c>
      <c r="B36" s="32" t="s">
        <v>60</v>
      </c>
      <c r="C36" s="32" t="s">
        <v>7</v>
      </c>
      <c r="D36" s="32" t="s">
        <v>7</v>
      </c>
      <c r="E36" s="32" t="s">
        <v>7</v>
      </c>
      <c r="F36" s="32" t="s">
        <v>7</v>
      </c>
      <c r="G36" s="32" t="s">
        <v>7</v>
      </c>
      <c r="H36" s="32" t="s">
        <v>7</v>
      </c>
      <c r="I36" s="32" t="s">
        <v>7</v>
      </c>
      <c r="J36" s="32" t="s">
        <v>7</v>
      </c>
      <c r="K36" s="32" t="s">
        <v>7</v>
      </c>
      <c r="L36" s="32" t="s">
        <v>7</v>
      </c>
      <c r="M36" s="32" t="s">
        <v>7</v>
      </c>
      <c r="N36" s="32" t="s">
        <v>7</v>
      </c>
      <c r="O36" s="32" t="s">
        <v>7</v>
      </c>
      <c r="P36" s="11" t="e">
        <f>(L35+#REF!)</f>
        <v>#REF!</v>
      </c>
    </row>
    <row r="37" spans="1:16" ht="16" x14ac:dyDescent="0.2">
      <c r="A37" s="15" t="s">
        <v>709</v>
      </c>
      <c r="B37" s="29" t="s">
        <v>791</v>
      </c>
      <c r="C37" s="30" t="s">
        <v>7</v>
      </c>
      <c r="D37" s="30" t="s">
        <v>7</v>
      </c>
      <c r="E37" s="30" t="s">
        <v>7</v>
      </c>
      <c r="F37" s="30" t="s">
        <v>7</v>
      </c>
      <c r="G37" s="30" t="s">
        <v>7</v>
      </c>
      <c r="H37" s="30" t="s">
        <v>7</v>
      </c>
      <c r="I37" s="30" t="s">
        <v>7</v>
      </c>
      <c r="J37" s="30" t="s">
        <v>7</v>
      </c>
      <c r="K37" s="30" t="s">
        <v>7</v>
      </c>
      <c r="L37" s="30" t="s">
        <v>7</v>
      </c>
      <c r="M37" s="30" t="s">
        <v>7</v>
      </c>
      <c r="N37" s="30" t="s">
        <v>7</v>
      </c>
      <c r="O37" s="30" t="s">
        <v>7</v>
      </c>
      <c r="P37" s="14" t="s">
        <v>7</v>
      </c>
    </row>
    <row r="38" spans="1:16" ht="15" x14ac:dyDescent="0.2">
      <c r="A38" s="10" t="s">
        <v>192</v>
      </c>
      <c r="B38" s="9" t="s">
        <v>790</v>
      </c>
      <c r="C38" s="8" t="s">
        <v>27</v>
      </c>
      <c r="D38" s="8" t="s">
        <v>789</v>
      </c>
      <c r="E38" s="4" t="s">
        <v>29</v>
      </c>
      <c r="F38" s="4">
        <v>21</v>
      </c>
      <c r="G38" s="6">
        <v>28270.95</v>
      </c>
      <c r="H38" s="7" t="s">
        <v>7</v>
      </c>
      <c r="I38" s="7">
        <v>1</v>
      </c>
      <c r="J38" s="6">
        <f t="shared" ref="J38:J42" si="0">ROUND(G38-((G38*K38)/100),2)</f>
        <v>28270.95</v>
      </c>
      <c r="K38" s="6">
        <v>0</v>
      </c>
      <c r="L38" s="6">
        <f t="shared" ref="L38:L42" si="1">ROUND((I38 * J38),2)</f>
        <v>28270.95</v>
      </c>
      <c r="M38" s="6" t="s">
        <v>7</v>
      </c>
      <c r="N38" s="6" t="s">
        <v>7</v>
      </c>
      <c r="O38" s="5" t="s">
        <v>7</v>
      </c>
      <c r="P38" s="4" t="s">
        <v>7</v>
      </c>
    </row>
    <row r="39" spans="1:16" ht="15" x14ac:dyDescent="0.2">
      <c r="A39" s="13" t="s">
        <v>286</v>
      </c>
      <c r="B39" s="5" t="s">
        <v>788</v>
      </c>
      <c r="C39" s="5" t="s">
        <v>27</v>
      </c>
      <c r="D39" s="8" t="s">
        <v>787</v>
      </c>
      <c r="E39" s="4" t="s">
        <v>29</v>
      </c>
      <c r="F39" s="4">
        <v>21</v>
      </c>
      <c r="G39" s="6">
        <v>0</v>
      </c>
      <c r="H39" s="7" t="s">
        <v>7</v>
      </c>
      <c r="I39" s="7">
        <v>1</v>
      </c>
      <c r="J39" s="6">
        <f t="shared" si="0"/>
        <v>0</v>
      </c>
      <c r="K39" s="6">
        <v>0</v>
      </c>
      <c r="L39" s="6">
        <f t="shared" si="1"/>
        <v>0</v>
      </c>
      <c r="M39" s="6">
        <v>0</v>
      </c>
      <c r="N39" s="6">
        <v>0</v>
      </c>
      <c r="O39" s="5" t="s">
        <v>7</v>
      </c>
      <c r="P39" s="4" t="s">
        <v>7</v>
      </c>
    </row>
    <row r="40" spans="1:16" ht="26" x14ac:dyDescent="0.2">
      <c r="A40" s="13" t="s">
        <v>283</v>
      </c>
      <c r="B40" s="5" t="s">
        <v>731</v>
      </c>
      <c r="C40" s="5" t="s">
        <v>27</v>
      </c>
      <c r="D40" s="8" t="s">
        <v>730</v>
      </c>
      <c r="E40" s="4" t="s">
        <v>29</v>
      </c>
      <c r="F40" s="4">
        <v>21</v>
      </c>
      <c r="G40" s="6">
        <v>0</v>
      </c>
      <c r="H40" s="7" t="s">
        <v>7</v>
      </c>
      <c r="I40" s="7">
        <v>1</v>
      </c>
      <c r="J40" s="6">
        <f t="shared" si="0"/>
        <v>0</v>
      </c>
      <c r="K40" s="6">
        <v>0</v>
      </c>
      <c r="L40" s="6">
        <f t="shared" si="1"/>
        <v>0</v>
      </c>
      <c r="M40" s="6">
        <v>0</v>
      </c>
      <c r="N40" s="6">
        <v>0</v>
      </c>
      <c r="O40" s="5" t="s">
        <v>7</v>
      </c>
      <c r="P40" s="4" t="s">
        <v>7</v>
      </c>
    </row>
    <row r="41" spans="1:16" ht="15" x14ac:dyDescent="0.2">
      <c r="A41" s="13" t="s">
        <v>280</v>
      </c>
      <c r="B41" s="5" t="s">
        <v>729</v>
      </c>
      <c r="C41" s="5" t="s">
        <v>27</v>
      </c>
      <c r="D41" s="8" t="s">
        <v>728</v>
      </c>
      <c r="E41" s="4" t="s">
        <v>29</v>
      </c>
      <c r="F41" s="4">
        <v>21</v>
      </c>
      <c r="G41" s="6">
        <v>0</v>
      </c>
      <c r="H41" s="7" t="s">
        <v>7</v>
      </c>
      <c r="I41" s="7">
        <v>1</v>
      </c>
      <c r="J41" s="6">
        <f t="shared" si="0"/>
        <v>0</v>
      </c>
      <c r="K41" s="6">
        <v>0</v>
      </c>
      <c r="L41" s="6">
        <f t="shared" si="1"/>
        <v>0</v>
      </c>
      <c r="M41" s="6">
        <v>0</v>
      </c>
      <c r="N41" s="6">
        <v>0</v>
      </c>
      <c r="O41" s="5" t="s">
        <v>7</v>
      </c>
      <c r="P41" s="4" t="s">
        <v>7</v>
      </c>
    </row>
    <row r="42" spans="1:16" ht="15" x14ac:dyDescent="0.2">
      <c r="A42" s="13" t="s">
        <v>279</v>
      </c>
      <c r="B42" s="5" t="s">
        <v>727</v>
      </c>
      <c r="C42" s="5" t="s">
        <v>27</v>
      </c>
      <c r="D42" s="8" t="s">
        <v>726</v>
      </c>
      <c r="E42" s="4" t="s">
        <v>29</v>
      </c>
      <c r="F42" s="4">
        <v>21</v>
      </c>
      <c r="G42" s="6">
        <v>0</v>
      </c>
      <c r="H42" s="7" t="s">
        <v>7</v>
      </c>
      <c r="I42" s="7">
        <v>1</v>
      </c>
      <c r="J42" s="6">
        <f t="shared" si="0"/>
        <v>0</v>
      </c>
      <c r="K42" s="6">
        <v>0</v>
      </c>
      <c r="L42" s="6">
        <f t="shared" si="1"/>
        <v>0</v>
      </c>
      <c r="M42" s="6">
        <v>0</v>
      </c>
      <c r="N42" s="6">
        <v>0</v>
      </c>
      <c r="O42" s="5" t="s">
        <v>7</v>
      </c>
      <c r="P42" s="4" t="s">
        <v>7</v>
      </c>
    </row>
    <row r="43" spans="1:16" ht="15" x14ac:dyDescent="0.2">
      <c r="A43" s="12" t="s">
        <v>7</v>
      </c>
      <c r="B43" s="32" t="s">
        <v>60</v>
      </c>
      <c r="C43" s="32" t="s">
        <v>7</v>
      </c>
      <c r="D43" s="32" t="s">
        <v>7</v>
      </c>
      <c r="E43" s="32" t="s">
        <v>7</v>
      </c>
      <c r="F43" s="32" t="s">
        <v>7</v>
      </c>
      <c r="G43" s="32" t="s">
        <v>7</v>
      </c>
      <c r="H43" s="32" t="s">
        <v>7</v>
      </c>
      <c r="I43" s="32" t="s">
        <v>7</v>
      </c>
      <c r="J43" s="32" t="s">
        <v>7</v>
      </c>
      <c r="K43" s="32" t="s">
        <v>7</v>
      </c>
      <c r="L43" s="32" t="s">
        <v>7</v>
      </c>
      <c r="M43" s="32" t="s">
        <v>7</v>
      </c>
      <c r="N43" s="32" t="s">
        <v>7</v>
      </c>
      <c r="O43" s="32" t="s">
        <v>7</v>
      </c>
      <c r="P43" s="11" t="e">
        <f>(L38+#REF!+L39+L40+L41+L42)</f>
        <v>#REF!</v>
      </c>
    </row>
    <row r="44" spans="1:16" ht="16" x14ac:dyDescent="0.2">
      <c r="A44" s="15" t="s">
        <v>709</v>
      </c>
      <c r="B44" s="29" t="s">
        <v>786</v>
      </c>
      <c r="C44" s="30" t="s">
        <v>7</v>
      </c>
      <c r="D44" s="30" t="s">
        <v>7</v>
      </c>
      <c r="E44" s="30" t="s">
        <v>7</v>
      </c>
      <c r="F44" s="30" t="s">
        <v>7</v>
      </c>
      <c r="G44" s="30" t="s">
        <v>7</v>
      </c>
      <c r="H44" s="30" t="s">
        <v>7</v>
      </c>
      <c r="I44" s="30" t="s">
        <v>7</v>
      </c>
      <c r="J44" s="30" t="s">
        <v>7</v>
      </c>
      <c r="K44" s="30" t="s">
        <v>7</v>
      </c>
      <c r="L44" s="30" t="s">
        <v>7</v>
      </c>
      <c r="M44" s="30" t="s">
        <v>7</v>
      </c>
      <c r="N44" s="30" t="s">
        <v>7</v>
      </c>
      <c r="O44" s="30" t="s">
        <v>7</v>
      </c>
      <c r="P44" s="14" t="s">
        <v>7</v>
      </c>
    </row>
    <row r="45" spans="1:16" ht="26" x14ac:dyDescent="0.2">
      <c r="A45" s="10" t="s">
        <v>194</v>
      </c>
      <c r="B45" s="9" t="s">
        <v>785</v>
      </c>
      <c r="C45" s="8" t="s">
        <v>27</v>
      </c>
      <c r="D45" s="8" t="s">
        <v>1107</v>
      </c>
      <c r="E45" s="4" t="s">
        <v>29</v>
      </c>
      <c r="F45" s="4">
        <v>70</v>
      </c>
      <c r="G45" s="6">
        <v>24066.44</v>
      </c>
      <c r="H45" s="7" t="s">
        <v>7</v>
      </c>
      <c r="I45" s="7">
        <v>1</v>
      </c>
      <c r="J45" s="6">
        <f t="shared" ref="J45:J52" si="2">ROUND(G45-((G45*K45)/100),2)</f>
        <v>24066.44</v>
      </c>
      <c r="K45" s="6">
        <v>0</v>
      </c>
      <c r="L45" s="6">
        <f t="shared" ref="L45:L52" si="3">ROUND((I45 * J45),2)</f>
        <v>24066.44</v>
      </c>
      <c r="M45" s="6" t="s">
        <v>7</v>
      </c>
      <c r="N45" s="6" t="s">
        <v>7</v>
      </c>
      <c r="O45" s="5" t="s">
        <v>7</v>
      </c>
      <c r="P45" s="4" t="s">
        <v>7</v>
      </c>
    </row>
    <row r="46" spans="1:16" ht="26" x14ac:dyDescent="0.2">
      <c r="A46" s="13" t="s">
        <v>234</v>
      </c>
      <c r="B46" s="5" t="s">
        <v>759</v>
      </c>
      <c r="C46" s="5" t="s">
        <v>27</v>
      </c>
      <c r="D46" s="8" t="s">
        <v>758</v>
      </c>
      <c r="E46" s="4" t="s">
        <v>29</v>
      </c>
      <c r="F46" s="4">
        <v>21</v>
      </c>
      <c r="G46" s="6">
        <v>0</v>
      </c>
      <c r="H46" s="7" t="s">
        <v>7</v>
      </c>
      <c r="I46" s="7">
        <v>2</v>
      </c>
      <c r="J46" s="6">
        <f t="shared" si="2"/>
        <v>0</v>
      </c>
      <c r="K46" s="6">
        <v>0</v>
      </c>
      <c r="L46" s="6">
        <f t="shared" si="3"/>
        <v>0</v>
      </c>
      <c r="M46" s="6">
        <v>0</v>
      </c>
      <c r="N46" s="6">
        <v>0</v>
      </c>
      <c r="O46" s="5" t="s">
        <v>7</v>
      </c>
      <c r="P46" s="4" t="s">
        <v>7</v>
      </c>
    </row>
    <row r="47" spans="1:16" ht="26" x14ac:dyDescent="0.2">
      <c r="A47" s="13" t="s">
        <v>231</v>
      </c>
      <c r="B47" s="5" t="s">
        <v>784</v>
      </c>
      <c r="C47" s="5" t="s">
        <v>27</v>
      </c>
      <c r="D47" s="8" t="s">
        <v>783</v>
      </c>
      <c r="E47" s="4" t="s">
        <v>29</v>
      </c>
      <c r="F47" s="4">
        <v>21</v>
      </c>
      <c r="G47" s="6">
        <v>1774.33</v>
      </c>
      <c r="H47" s="7" t="s">
        <v>7</v>
      </c>
      <c r="I47" s="7">
        <v>1</v>
      </c>
      <c r="J47" s="6">
        <f t="shared" si="2"/>
        <v>1774.33</v>
      </c>
      <c r="K47" s="6">
        <v>0</v>
      </c>
      <c r="L47" s="6">
        <f t="shared" si="3"/>
        <v>1774.33</v>
      </c>
      <c r="M47" s="6">
        <v>0</v>
      </c>
      <c r="N47" s="6">
        <v>0</v>
      </c>
      <c r="O47" s="5" t="s">
        <v>7</v>
      </c>
      <c r="P47" s="4" t="s">
        <v>7</v>
      </c>
    </row>
    <row r="48" spans="1:16" ht="15" x14ac:dyDescent="0.2">
      <c r="A48" s="13" t="s">
        <v>228</v>
      </c>
      <c r="B48" s="5" t="s">
        <v>782</v>
      </c>
      <c r="C48" s="5" t="s">
        <v>27</v>
      </c>
      <c r="D48" s="8" t="s">
        <v>781</v>
      </c>
      <c r="E48" s="4" t="s">
        <v>29</v>
      </c>
      <c r="F48" s="4">
        <v>70</v>
      </c>
      <c r="G48" s="6">
        <v>0</v>
      </c>
      <c r="H48" s="7" t="s">
        <v>7</v>
      </c>
      <c r="I48" s="7">
        <v>1</v>
      </c>
      <c r="J48" s="6">
        <f t="shared" si="2"/>
        <v>0</v>
      </c>
      <c r="K48" s="6">
        <v>0</v>
      </c>
      <c r="L48" s="6">
        <f t="shared" si="3"/>
        <v>0</v>
      </c>
      <c r="M48" s="6">
        <v>0</v>
      </c>
      <c r="N48" s="6">
        <v>0</v>
      </c>
      <c r="O48" s="5" t="s">
        <v>7</v>
      </c>
      <c r="P48" s="4" t="s">
        <v>7</v>
      </c>
    </row>
    <row r="49" spans="1:16" ht="15" x14ac:dyDescent="0.2">
      <c r="A49" s="13" t="s">
        <v>225</v>
      </c>
      <c r="B49" s="5" t="s">
        <v>780</v>
      </c>
      <c r="C49" s="5" t="s">
        <v>27</v>
      </c>
      <c r="D49" s="8" t="s">
        <v>779</v>
      </c>
      <c r="E49" s="4" t="s">
        <v>29</v>
      </c>
      <c r="F49" s="4">
        <v>21</v>
      </c>
      <c r="G49" s="6">
        <v>0</v>
      </c>
      <c r="H49" s="7" t="s">
        <v>7</v>
      </c>
      <c r="I49" s="7">
        <v>1</v>
      </c>
      <c r="J49" s="6">
        <f t="shared" si="2"/>
        <v>0</v>
      </c>
      <c r="K49" s="6">
        <v>0</v>
      </c>
      <c r="L49" s="6">
        <f t="shared" si="3"/>
        <v>0</v>
      </c>
      <c r="M49" s="6">
        <v>0</v>
      </c>
      <c r="N49" s="6">
        <v>0</v>
      </c>
      <c r="O49" s="5" t="s">
        <v>7</v>
      </c>
      <c r="P49" s="4" t="s">
        <v>7</v>
      </c>
    </row>
    <row r="50" spans="1:16" ht="15" x14ac:dyDescent="0.2">
      <c r="A50" s="13" t="s">
        <v>222</v>
      </c>
      <c r="B50" s="5" t="s">
        <v>778</v>
      </c>
      <c r="C50" s="5" t="s">
        <v>27</v>
      </c>
      <c r="D50" s="8" t="s">
        <v>777</v>
      </c>
      <c r="E50" s="4" t="s">
        <v>29</v>
      </c>
      <c r="F50" s="4">
        <v>21</v>
      </c>
      <c r="G50" s="6">
        <v>0</v>
      </c>
      <c r="H50" s="7" t="s">
        <v>7</v>
      </c>
      <c r="I50" s="7">
        <v>1</v>
      </c>
      <c r="J50" s="6">
        <f t="shared" si="2"/>
        <v>0</v>
      </c>
      <c r="K50" s="6">
        <v>0</v>
      </c>
      <c r="L50" s="6">
        <f t="shared" si="3"/>
        <v>0</v>
      </c>
      <c r="M50" s="6">
        <v>0</v>
      </c>
      <c r="N50" s="6">
        <v>0</v>
      </c>
      <c r="O50" s="5" t="s">
        <v>7</v>
      </c>
      <c r="P50" s="4" t="s">
        <v>7</v>
      </c>
    </row>
    <row r="51" spans="1:16" ht="26" x14ac:dyDescent="0.2">
      <c r="A51" s="13" t="s">
        <v>219</v>
      </c>
      <c r="B51" s="5" t="s">
        <v>776</v>
      </c>
      <c r="C51" s="5" t="s">
        <v>27</v>
      </c>
      <c r="D51" s="8" t="s">
        <v>775</v>
      </c>
      <c r="E51" s="4" t="s">
        <v>29</v>
      </c>
      <c r="F51" s="4">
        <v>21</v>
      </c>
      <c r="G51" s="6">
        <v>0</v>
      </c>
      <c r="H51" s="7" t="s">
        <v>7</v>
      </c>
      <c r="I51" s="7">
        <v>1</v>
      </c>
      <c r="J51" s="6">
        <f t="shared" si="2"/>
        <v>0</v>
      </c>
      <c r="K51" s="6">
        <v>0</v>
      </c>
      <c r="L51" s="6">
        <f t="shared" si="3"/>
        <v>0</v>
      </c>
      <c r="M51" s="6">
        <v>0</v>
      </c>
      <c r="N51" s="6">
        <v>0</v>
      </c>
      <c r="O51" s="5" t="s">
        <v>7</v>
      </c>
      <c r="P51" s="4" t="s">
        <v>7</v>
      </c>
    </row>
    <row r="52" spans="1:16" ht="15" x14ac:dyDescent="0.2">
      <c r="A52" s="13" t="s">
        <v>216</v>
      </c>
      <c r="B52" s="5" t="s">
        <v>774</v>
      </c>
      <c r="C52" s="5" t="s">
        <v>27</v>
      </c>
      <c r="D52" s="8" t="s">
        <v>773</v>
      </c>
      <c r="E52" s="4" t="s">
        <v>29</v>
      </c>
      <c r="F52" s="4">
        <v>21</v>
      </c>
      <c r="G52" s="6">
        <v>0</v>
      </c>
      <c r="H52" s="7" t="s">
        <v>7</v>
      </c>
      <c r="I52" s="7">
        <v>1</v>
      </c>
      <c r="J52" s="6">
        <f t="shared" si="2"/>
        <v>0</v>
      </c>
      <c r="K52" s="6">
        <v>0</v>
      </c>
      <c r="L52" s="6">
        <f t="shared" si="3"/>
        <v>0</v>
      </c>
      <c r="M52" s="6">
        <v>0</v>
      </c>
      <c r="N52" s="6">
        <v>0</v>
      </c>
      <c r="O52" s="5" t="s">
        <v>7</v>
      </c>
      <c r="P52" s="4" t="s">
        <v>7</v>
      </c>
    </row>
    <row r="53" spans="1:16" ht="15" x14ac:dyDescent="0.2">
      <c r="A53" s="12" t="s">
        <v>7</v>
      </c>
      <c r="B53" s="32" t="s">
        <v>60</v>
      </c>
      <c r="C53" s="32" t="s">
        <v>7</v>
      </c>
      <c r="D53" s="32" t="s">
        <v>7</v>
      </c>
      <c r="E53" s="32" t="s">
        <v>7</v>
      </c>
      <c r="F53" s="32" t="s">
        <v>7</v>
      </c>
      <c r="G53" s="32" t="s">
        <v>7</v>
      </c>
      <c r="H53" s="32" t="s">
        <v>7</v>
      </c>
      <c r="I53" s="32" t="s">
        <v>7</v>
      </c>
      <c r="J53" s="32" t="s">
        <v>7</v>
      </c>
      <c r="K53" s="32" t="s">
        <v>7</v>
      </c>
      <c r="L53" s="32" t="s">
        <v>7</v>
      </c>
      <c r="M53" s="32" t="s">
        <v>7</v>
      </c>
      <c r="N53" s="32" t="s">
        <v>7</v>
      </c>
      <c r="O53" s="32" t="s">
        <v>7</v>
      </c>
      <c r="P53" s="11" t="e">
        <f>(L45+#REF!+L46+L47+#REF!+L48+L49+L50+L51+L52)</f>
        <v>#REF!</v>
      </c>
    </row>
    <row r="54" spans="1:16" ht="16" x14ac:dyDescent="0.2">
      <c r="A54" s="15" t="s">
        <v>709</v>
      </c>
      <c r="B54" s="29" t="s">
        <v>772</v>
      </c>
      <c r="C54" s="30" t="s">
        <v>7</v>
      </c>
      <c r="D54" s="30" t="s">
        <v>7</v>
      </c>
      <c r="E54" s="30" t="s">
        <v>7</v>
      </c>
      <c r="F54" s="30" t="s">
        <v>7</v>
      </c>
      <c r="G54" s="30" t="s">
        <v>7</v>
      </c>
      <c r="H54" s="30" t="s">
        <v>7</v>
      </c>
      <c r="I54" s="30" t="s">
        <v>7</v>
      </c>
      <c r="J54" s="30" t="s">
        <v>7</v>
      </c>
      <c r="K54" s="30" t="s">
        <v>7</v>
      </c>
      <c r="L54" s="30" t="s">
        <v>7</v>
      </c>
      <c r="M54" s="30" t="s">
        <v>7</v>
      </c>
      <c r="N54" s="30" t="s">
        <v>7</v>
      </c>
      <c r="O54" s="30" t="s">
        <v>7</v>
      </c>
      <c r="P54" s="14" t="s">
        <v>7</v>
      </c>
    </row>
    <row r="55" spans="1:16" ht="26" x14ac:dyDescent="0.2">
      <c r="A55" s="10" t="s">
        <v>195</v>
      </c>
      <c r="B55" s="9" t="s">
        <v>771</v>
      </c>
      <c r="C55" s="8" t="s">
        <v>27</v>
      </c>
      <c r="D55" s="8" t="s">
        <v>770</v>
      </c>
      <c r="E55" s="4" t="s">
        <v>29</v>
      </c>
      <c r="F55" s="4">
        <v>7</v>
      </c>
      <c r="G55" s="6">
        <v>271.35000000000002</v>
      </c>
      <c r="H55" s="7" t="s">
        <v>7</v>
      </c>
      <c r="I55" s="7">
        <v>1</v>
      </c>
      <c r="J55" s="6">
        <f>ROUND(G55-((G55*K55)/100),2)</f>
        <v>271.35000000000002</v>
      </c>
      <c r="K55" s="6">
        <v>0</v>
      </c>
      <c r="L55" s="6">
        <f>ROUND((I55 * J55),2)</f>
        <v>271.35000000000002</v>
      </c>
      <c r="M55" s="6" t="s">
        <v>7</v>
      </c>
      <c r="N55" s="6" t="s">
        <v>7</v>
      </c>
      <c r="O55" s="5" t="s">
        <v>7</v>
      </c>
      <c r="P55" s="4" t="s">
        <v>7</v>
      </c>
    </row>
    <row r="56" spans="1:16" ht="15" x14ac:dyDescent="0.2">
      <c r="A56" s="12" t="s">
        <v>7</v>
      </c>
      <c r="B56" s="32" t="s">
        <v>60</v>
      </c>
      <c r="C56" s="32" t="s">
        <v>7</v>
      </c>
      <c r="D56" s="32" t="s">
        <v>7</v>
      </c>
      <c r="E56" s="32" t="s">
        <v>7</v>
      </c>
      <c r="F56" s="32" t="s">
        <v>7</v>
      </c>
      <c r="G56" s="32" t="s">
        <v>7</v>
      </c>
      <c r="H56" s="32" t="s">
        <v>7</v>
      </c>
      <c r="I56" s="32" t="s">
        <v>7</v>
      </c>
      <c r="J56" s="32" t="s">
        <v>7</v>
      </c>
      <c r="K56" s="32" t="s">
        <v>7</v>
      </c>
      <c r="L56" s="32" t="s">
        <v>7</v>
      </c>
      <c r="M56" s="32" t="s">
        <v>7</v>
      </c>
      <c r="N56" s="32" t="s">
        <v>7</v>
      </c>
      <c r="O56" s="32" t="s">
        <v>7</v>
      </c>
      <c r="P56" s="11" t="e">
        <f>(L55+#REF!)</f>
        <v>#REF!</v>
      </c>
    </row>
    <row r="57" spans="1:16" ht="16" x14ac:dyDescent="0.2">
      <c r="A57" s="15" t="s">
        <v>709</v>
      </c>
      <c r="B57" s="29" t="s">
        <v>769</v>
      </c>
      <c r="C57" s="30" t="s">
        <v>7</v>
      </c>
      <c r="D57" s="30" t="s">
        <v>7</v>
      </c>
      <c r="E57" s="30" t="s">
        <v>7</v>
      </c>
      <c r="F57" s="30" t="s">
        <v>7</v>
      </c>
      <c r="G57" s="30" t="s">
        <v>7</v>
      </c>
      <c r="H57" s="30" t="s">
        <v>7</v>
      </c>
      <c r="I57" s="30" t="s">
        <v>7</v>
      </c>
      <c r="J57" s="30" t="s">
        <v>7</v>
      </c>
      <c r="K57" s="30" t="s">
        <v>7</v>
      </c>
      <c r="L57" s="30" t="s">
        <v>7</v>
      </c>
      <c r="M57" s="30" t="s">
        <v>7</v>
      </c>
      <c r="N57" s="30" t="s">
        <v>7</v>
      </c>
      <c r="O57" s="30" t="s">
        <v>7</v>
      </c>
      <c r="P57" s="14" t="s">
        <v>7</v>
      </c>
    </row>
    <row r="58" spans="1:16" ht="26" x14ac:dyDescent="0.2">
      <c r="A58" s="10" t="s">
        <v>196</v>
      </c>
      <c r="B58" s="9" t="s">
        <v>768</v>
      </c>
      <c r="C58" s="8" t="s">
        <v>27</v>
      </c>
      <c r="D58" s="8" t="s">
        <v>767</v>
      </c>
      <c r="E58" s="4" t="s">
        <v>29</v>
      </c>
      <c r="F58" s="4">
        <v>24</v>
      </c>
      <c r="G58" s="6">
        <v>2030.1</v>
      </c>
      <c r="H58" s="7" t="s">
        <v>7</v>
      </c>
      <c r="I58" s="7">
        <v>1</v>
      </c>
      <c r="J58" s="6">
        <f>ROUND(G58-((G58*K58)/100),2)</f>
        <v>2030.1</v>
      </c>
      <c r="K58" s="6">
        <v>0</v>
      </c>
      <c r="L58" s="6">
        <f>ROUND((I58 * J58),2)</f>
        <v>2030.1</v>
      </c>
      <c r="M58" s="6" t="s">
        <v>7</v>
      </c>
      <c r="N58" s="6" t="s">
        <v>7</v>
      </c>
      <c r="O58" s="5" t="s">
        <v>7</v>
      </c>
      <c r="P58" s="4" t="s">
        <v>7</v>
      </c>
    </row>
    <row r="59" spans="1:16" ht="26" x14ac:dyDescent="0.2">
      <c r="A59" s="13" t="s">
        <v>518</v>
      </c>
      <c r="B59" s="5" t="s">
        <v>766</v>
      </c>
      <c r="C59" s="5" t="s">
        <v>27</v>
      </c>
      <c r="D59" s="8" t="s">
        <v>765</v>
      </c>
      <c r="E59" s="4" t="s">
        <v>29</v>
      </c>
      <c r="F59" s="4">
        <v>21</v>
      </c>
      <c r="G59" s="6">
        <v>0</v>
      </c>
      <c r="H59" s="7" t="s">
        <v>7</v>
      </c>
      <c r="I59" s="7">
        <v>1</v>
      </c>
      <c r="J59" s="6">
        <f>ROUND(G59-((G59*K59)/100),2)</f>
        <v>0</v>
      </c>
      <c r="K59" s="6">
        <v>0</v>
      </c>
      <c r="L59" s="6">
        <f>ROUND((I59 * J59),2)</f>
        <v>0</v>
      </c>
      <c r="M59" s="6">
        <v>0</v>
      </c>
      <c r="N59" s="6">
        <v>0</v>
      </c>
      <c r="O59" s="5" t="s">
        <v>7</v>
      </c>
      <c r="P59" s="4" t="s">
        <v>7</v>
      </c>
    </row>
    <row r="60" spans="1:16" ht="15" x14ac:dyDescent="0.2">
      <c r="A60" s="12" t="s">
        <v>7</v>
      </c>
      <c r="B60" s="32" t="s">
        <v>60</v>
      </c>
      <c r="C60" s="32" t="s">
        <v>7</v>
      </c>
      <c r="D60" s="32" t="s">
        <v>7</v>
      </c>
      <c r="E60" s="32" t="s">
        <v>7</v>
      </c>
      <c r="F60" s="32" t="s">
        <v>7</v>
      </c>
      <c r="G60" s="32" t="s">
        <v>7</v>
      </c>
      <c r="H60" s="32" t="s">
        <v>7</v>
      </c>
      <c r="I60" s="32" t="s">
        <v>7</v>
      </c>
      <c r="J60" s="32" t="s">
        <v>7</v>
      </c>
      <c r="K60" s="32" t="s">
        <v>7</v>
      </c>
      <c r="L60" s="32" t="s">
        <v>7</v>
      </c>
      <c r="M60" s="32" t="s">
        <v>7</v>
      </c>
      <c r="N60" s="32" t="s">
        <v>7</v>
      </c>
      <c r="O60" s="32" t="s">
        <v>7</v>
      </c>
      <c r="P60" s="11" t="e">
        <f>(L58+#REF!+L59)</f>
        <v>#REF!</v>
      </c>
    </row>
    <row r="61" spans="1:16" ht="16" x14ac:dyDescent="0.2">
      <c r="A61" s="15" t="s">
        <v>709</v>
      </c>
      <c r="B61" s="29" t="s">
        <v>764</v>
      </c>
      <c r="C61" s="30" t="s">
        <v>7</v>
      </c>
      <c r="D61" s="30" t="s">
        <v>7</v>
      </c>
      <c r="E61" s="30" t="s">
        <v>7</v>
      </c>
      <c r="F61" s="30" t="s">
        <v>7</v>
      </c>
      <c r="G61" s="30" t="s">
        <v>7</v>
      </c>
      <c r="H61" s="30" t="s">
        <v>7</v>
      </c>
      <c r="I61" s="30" t="s">
        <v>7</v>
      </c>
      <c r="J61" s="30" t="s">
        <v>7</v>
      </c>
      <c r="K61" s="30" t="s">
        <v>7</v>
      </c>
      <c r="L61" s="30" t="s">
        <v>7</v>
      </c>
      <c r="M61" s="30" t="s">
        <v>7</v>
      </c>
      <c r="N61" s="30" t="s">
        <v>7</v>
      </c>
      <c r="O61" s="30" t="s">
        <v>7</v>
      </c>
      <c r="P61" s="14" t="s">
        <v>7</v>
      </c>
    </row>
    <row r="62" spans="1:16" ht="15" x14ac:dyDescent="0.2">
      <c r="A62" s="10" t="s">
        <v>213</v>
      </c>
      <c r="B62" s="9" t="s">
        <v>763</v>
      </c>
      <c r="C62" s="8" t="s">
        <v>27</v>
      </c>
      <c r="D62" s="8" t="s">
        <v>762</v>
      </c>
      <c r="E62" s="4" t="s">
        <v>29</v>
      </c>
      <c r="F62" s="4">
        <v>21</v>
      </c>
      <c r="G62" s="6">
        <v>10509.45</v>
      </c>
      <c r="H62" s="7" t="s">
        <v>7</v>
      </c>
      <c r="I62" s="7">
        <v>1</v>
      </c>
      <c r="J62" s="6">
        <f t="shared" ref="J62:J70" si="4">ROUND(G62-((G62*K62)/100),2)</f>
        <v>10509.45</v>
      </c>
      <c r="K62" s="6">
        <v>0</v>
      </c>
      <c r="L62" s="6">
        <f t="shared" ref="L62:L70" si="5">ROUND((I62 * J62),2)</f>
        <v>10509.45</v>
      </c>
      <c r="M62" s="6" t="s">
        <v>7</v>
      </c>
      <c r="N62" s="6" t="s">
        <v>7</v>
      </c>
      <c r="O62" s="5" t="s">
        <v>761</v>
      </c>
      <c r="P62" s="4" t="s">
        <v>7</v>
      </c>
    </row>
    <row r="63" spans="1:16" ht="26" x14ac:dyDescent="0.2">
      <c r="A63" s="13" t="s">
        <v>760</v>
      </c>
      <c r="B63" s="5" t="s">
        <v>759</v>
      </c>
      <c r="C63" s="5" t="s">
        <v>27</v>
      </c>
      <c r="D63" s="8" t="s">
        <v>758</v>
      </c>
      <c r="E63" s="4" t="s">
        <v>29</v>
      </c>
      <c r="F63" s="4">
        <v>21</v>
      </c>
      <c r="G63" s="6">
        <v>0</v>
      </c>
      <c r="H63" s="7" t="s">
        <v>7</v>
      </c>
      <c r="I63" s="7">
        <v>1</v>
      </c>
      <c r="J63" s="6">
        <f t="shared" si="4"/>
        <v>0</v>
      </c>
      <c r="K63" s="6">
        <v>0</v>
      </c>
      <c r="L63" s="6">
        <f t="shared" si="5"/>
        <v>0</v>
      </c>
      <c r="M63" s="6">
        <v>0</v>
      </c>
      <c r="N63" s="6">
        <v>0</v>
      </c>
      <c r="O63" s="5" t="s">
        <v>7</v>
      </c>
      <c r="P63" s="4" t="s">
        <v>7</v>
      </c>
    </row>
    <row r="64" spans="1:16" ht="15" x14ac:dyDescent="0.2">
      <c r="A64" s="13" t="s">
        <v>757</v>
      </c>
      <c r="B64" s="5" t="s">
        <v>756</v>
      </c>
      <c r="C64" s="5" t="s">
        <v>27</v>
      </c>
      <c r="D64" s="8" t="s">
        <v>755</v>
      </c>
      <c r="E64" s="4" t="s">
        <v>29</v>
      </c>
      <c r="F64" s="4">
        <v>21</v>
      </c>
      <c r="G64" s="6">
        <v>0</v>
      </c>
      <c r="H64" s="7" t="s">
        <v>7</v>
      </c>
      <c r="I64" s="7">
        <v>1</v>
      </c>
      <c r="J64" s="6">
        <f t="shared" si="4"/>
        <v>0</v>
      </c>
      <c r="K64" s="6">
        <v>0</v>
      </c>
      <c r="L64" s="6">
        <f t="shared" si="5"/>
        <v>0</v>
      </c>
      <c r="M64" s="6">
        <v>0</v>
      </c>
      <c r="N64" s="6">
        <v>0</v>
      </c>
      <c r="O64" s="5" t="s">
        <v>7</v>
      </c>
      <c r="P64" s="4" t="s">
        <v>7</v>
      </c>
    </row>
    <row r="65" spans="1:16" ht="15" x14ac:dyDescent="0.2">
      <c r="A65" s="13" t="s">
        <v>754</v>
      </c>
      <c r="B65" s="5" t="s">
        <v>753</v>
      </c>
      <c r="C65" s="5" t="s">
        <v>27</v>
      </c>
      <c r="D65" s="8" t="s">
        <v>752</v>
      </c>
      <c r="E65" s="4" t="s">
        <v>29</v>
      </c>
      <c r="F65" s="4">
        <v>21</v>
      </c>
      <c r="G65" s="6">
        <v>0</v>
      </c>
      <c r="H65" s="7" t="s">
        <v>7</v>
      </c>
      <c r="I65" s="7">
        <v>1</v>
      </c>
      <c r="J65" s="6">
        <f t="shared" si="4"/>
        <v>0</v>
      </c>
      <c r="K65" s="6">
        <v>0</v>
      </c>
      <c r="L65" s="6">
        <f t="shared" si="5"/>
        <v>0</v>
      </c>
      <c r="M65" s="6">
        <v>0</v>
      </c>
      <c r="N65" s="6">
        <v>0</v>
      </c>
      <c r="O65" s="5" t="s">
        <v>7</v>
      </c>
      <c r="P65" s="4" t="s">
        <v>7</v>
      </c>
    </row>
    <row r="66" spans="1:16" ht="15" x14ac:dyDescent="0.2">
      <c r="A66" s="13" t="s">
        <v>751</v>
      </c>
      <c r="B66" s="5" t="s">
        <v>750</v>
      </c>
      <c r="C66" s="5" t="s">
        <v>27</v>
      </c>
      <c r="D66" s="8" t="s">
        <v>749</v>
      </c>
      <c r="E66" s="4" t="s">
        <v>29</v>
      </c>
      <c r="F66" s="4">
        <v>21</v>
      </c>
      <c r="G66" s="6">
        <v>0</v>
      </c>
      <c r="H66" s="7" t="s">
        <v>7</v>
      </c>
      <c r="I66" s="7">
        <v>1</v>
      </c>
      <c r="J66" s="6">
        <f t="shared" si="4"/>
        <v>0</v>
      </c>
      <c r="K66" s="6">
        <v>0</v>
      </c>
      <c r="L66" s="6">
        <f t="shared" si="5"/>
        <v>0</v>
      </c>
      <c r="M66" s="6">
        <v>0</v>
      </c>
      <c r="N66" s="6">
        <v>0</v>
      </c>
      <c r="O66" s="5" t="s">
        <v>7</v>
      </c>
      <c r="P66" s="4" t="s">
        <v>7</v>
      </c>
    </row>
    <row r="67" spans="1:16" ht="15" x14ac:dyDescent="0.2">
      <c r="A67" s="13" t="s">
        <v>748</v>
      </c>
      <c r="B67" s="5" t="s">
        <v>747</v>
      </c>
      <c r="C67" s="5" t="s">
        <v>27</v>
      </c>
      <c r="D67" s="8" t="s">
        <v>746</v>
      </c>
      <c r="E67" s="4" t="s">
        <v>29</v>
      </c>
      <c r="F67" s="4">
        <v>21</v>
      </c>
      <c r="G67" s="6">
        <v>0</v>
      </c>
      <c r="H67" s="7" t="s">
        <v>7</v>
      </c>
      <c r="I67" s="7">
        <v>1</v>
      </c>
      <c r="J67" s="6">
        <f t="shared" si="4"/>
        <v>0</v>
      </c>
      <c r="K67" s="6">
        <v>0</v>
      </c>
      <c r="L67" s="6">
        <f t="shared" si="5"/>
        <v>0</v>
      </c>
      <c r="M67" s="6">
        <v>0</v>
      </c>
      <c r="N67" s="6">
        <v>0</v>
      </c>
      <c r="O67" s="5" t="s">
        <v>7</v>
      </c>
      <c r="P67" s="4" t="s">
        <v>7</v>
      </c>
    </row>
    <row r="68" spans="1:16" ht="15" x14ac:dyDescent="0.2">
      <c r="A68" s="13" t="s">
        <v>745</v>
      </c>
      <c r="B68" s="5" t="s">
        <v>744</v>
      </c>
      <c r="C68" s="5" t="s">
        <v>27</v>
      </c>
      <c r="D68" s="8" t="s">
        <v>743</v>
      </c>
      <c r="E68" s="4" t="s">
        <v>29</v>
      </c>
      <c r="F68" s="4">
        <v>21</v>
      </c>
      <c r="G68" s="6">
        <v>0</v>
      </c>
      <c r="H68" s="7" t="s">
        <v>7</v>
      </c>
      <c r="I68" s="7">
        <v>1</v>
      </c>
      <c r="J68" s="6">
        <f t="shared" si="4"/>
        <v>0</v>
      </c>
      <c r="K68" s="6">
        <v>0</v>
      </c>
      <c r="L68" s="6">
        <f t="shared" si="5"/>
        <v>0</v>
      </c>
      <c r="M68" s="6">
        <v>0</v>
      </c>
      <c r="N68" s="6">
        <v>0</v>
      </c>
      <c r="O68" s="5" t="s">
        <v>7</v>
      </c>
      <c r="P68" s="4" t="s">
        <v>7</v>
      </c>
    </row>
    <row r="69" spans="1:16" ht="26" x14ac:dyDescent="0.2">
      <c r="A69" s="13" t="s">
        <v>742</v>
      </c>
      <c r="B69" s="5" t="s">
        <v>741</v>
      </c>
      <c r="C69" s="5" t="s">
        <v>27</v>
      </c>
      <c r="D69" s="8" t="s">
        <v>740</v>
      </c>
      <c r="E69" s="4" t="s">
        <v>29</v>
      </c>
      <c r="F69" s="4">
        <v>21</v>
      </c>
      <c r="G69" s="6">
        <v>0</v>
      </c>
      <c r="H69" s="7" t="s">
        <v>7</v>
      </c>
      <c r="I69" s="7">
        <v>1</v>
      </c>
      <c r="J69" s="6">
        <f t="shared" si="4"/>
        <v>0</v>
      </c>
      <c r="K69" s="6">
        <v>0</v>
      </c>
      <c r="L69" s="6">
        <f t="shared" si="5"/>
        <v>0</v>
      </c>
      <c r="M69" s="6">
        <v>0</v>
      </c>
      <c r="N69" s="6">
        <v>0</v>
      </c>
      <c r="O69" s="5" t="s">
        <v>7</v>
      </c>
      <c r="P69" s="4" t="s">
        <v>7</v>
      </c>
    </row>
    <row r="70" spans="1:16" ht="15" x14ac:dyDescent="0.2">
      <c r="A70" s="13" t="s">
        <v>739</v>
      </c>
      <c r="B70" s="5" t="s">
        <v>738</v>
      </c>
      <c r="C70" s="5" t="s">
        <v>27</v>
      </c>
      <c r="D70" s="8" t="s">
        <v>737</v>
      </c>
      <c r="E70" s="4" t="s">
        <v>29</v>
      </c>
      <c r="F70" s="4">
        <v>21</v>
      </c>
      <c r="G70" s="6">
        <v>0</v>
      </c>
      <c r="H70" s="7" t="s">
        <v>7</v>
      </c>
      <c r="I70" s="7">
        <v>1</v>
      </c>
      <c r="J70" s="6">
        <f t="shared" si="4"/>
        <v>0</v>
      </c>
      <c r="K70" s="6">
        <v>0</v>
      </c>
      <c r="L70" s="6">
        <f t="shared" si="5"/>
        <v>0</v>
      </c>
      <c r="M70" s="6">
        <v>0</v>
      </c>
      <c r="N70" s="6">
        <v>0</v>
      </c>
      <c r="O70" s="5" t="s">
        <v>7</v>
      </c>
      <c r="P70" s="4" t="s">
        <v>7</v>
      </c>
    </row>
    <row r="71" spans="1:16" ht="15" x14ac:dyDescent="0.2">
      <c r="A71" s="12" t="s">
        <v>7</v>
      </c>
      <c r="B71" s="32" t="s">
        <v>60</v>
      </c>
      <c r="C71" s="32" t="s">
        <v>7</v>
      </c>
      <c r="D71" s="32" t="s">
        <v>7</v>
      </c>
      <c r="E71" s="32" t="s">
        <v>7</v>
      </c>
      <c r="F71" s="32" t="s">
        <v>7</v>
      </c>
      <c r="G71" s="32" t="s">
        <v>7</v>
      </c>
      <c r="H71" s="32" t="s">
        <v>7</v>
      </c>
      <c r="I71" s="32" t="s">
        <v>7</v>
      </c>
      <c r="J71" s="32" t="s">
        <v>7</v>
      </c>
      <c r="K71" s="32" t="s">
        <v>7</v>
      </c>
      <c r="L71" s="32" t="s">
        <v>7</v>
      </c>
      <c r="M71" s="32" t="s">
        <v>7</v>
      </c>
      <c r="N71" s="32" t="s">
        <v>7</v>
      </c>
      <c r="O71" s="32" t="s">
        <v>7</v>
      </c>
      <c r="P71" s="11" t="e">
        <f>(L62+#REF!+L63+L64+L65+L66+L67+L68+L69+L70)</f>
        <v>#REF!</v>
      </c>
    </row>
    <row r="72" spans="1:16" ht="16" x14ac:dyDescent="0.2">
      <c r="A72" s="15" t="s">
        <v>709</v>
      </c>
      <c r="B72" s="29" t="s">
        <v>736</v>
      </c>
      <c r="C72" s="30" t="s">
        <v>7</v>
      </c>
      <c r="D72" s="30" t="s">
        <v>7</v>
      </c>
      <c r="E72" s="30" t="s">
        <v>7</v>
      </c>
      <c r="F72" s="30" t="s">
        <v>7</v>
      </c>
      <c r="G72" s="30" t="s">
        <v>7</v>
      </c>
      <c r="H72" s="30" t="s">
        <v>7</v>
      </c>
      <c r="I72" s="30" t="s">
        <v>7</v>
      </c>
      <c r="J72" s="30" t="s">
        <v>7</v>
      </c>
      <c r="K72" s="30" t="s">
        <v>7</v>
      </c>
      <c r="L72" s="30" t="s">
        <v>7</v>
      </c>
      <c r="M72" s="30" t="s">
        <v>7</v>
      </c>
      <c r="N72" s="30" t="s">
        <v>7</v>
      </c>
      <c r="O72" s="30" t="s">
        <v>7</v>
      </c>
      <c r="P72" s="14" t="s">
        <v>7</v>
      </c>
    </row>
    <row r="73" spans="1:16" ht="15" x14ac:dyDescent="0.2">
      <c r="A73" s="10" t="s">
        <v>212</v>
      </c>
      <c r="B73" s="9" t="s">
        <v>735</v>
      </c>
      <c r="C73" s="8" t="s">
        <v>27</v>
      </c>
      <c r="D73" s="8" t="s">
        <v>734</v>
      </c>
      <c r="E73" s="4" t="s">
        <v>29</v>
      </c>
      <c r="F73" s="4">
        <v>21</v>
      </c>
      <c r="G73" s="6">
        <v>47197.11</v>
      </c>
      <c r="H73" s="7" t="s">
        <v>7</v>
      </c>
      <c r="I73" s="7">
        <v>1</v>
      </c>
      <c r="J73" s="6">
        <f t="shared" ref="J73:J77" si="6">ROUND(G73-((G73*K73)/100),2)</f>
        <v>47197.11</v>
      </c>
      <c r="K73" s="6">
        <v>0</v>
      </c>
      <c r="L73" s="6">
        <f t="shared" ref="L73:L77" si="7">ROUND((I73 * J73),2)</f>
        <v>47197.11</v>
      </c>
      <c r="M73" s="6" t="s">
        <v>7</v>
      </c>
      <c r="N73" s="6" t="s">
        <v>7</v>
      </c>
      <c r="O73" s="5" t="s">
        <v>7</v>
      </c>
      <c r="P73" s="4" t="s">
        <v>7</v>
      </c>
    </row>
    <row r="74" spans="1:16" ht="15" x14ac:dyDescent="0.2">
      <c r="A74" s="13" t="s">
        <v>517</v>
      </c>
      <c r="B74" s="5" t="s">
        <v>733</v>
      </c>
      <c r="C74" s="5" t="s">
        <v>27</v>
      </c>
      <c r="D74" s="8" t="s">
        <v>732</v>
      </c>
      <c r="E74" s="4" t="s">
        <v>29</v>
      </c>
      <c r="F74" s="4">
        <v>21</v>
      </c>
      <c r="G74" s="6">
        <v>0</v>
      </c>
      <c r="H74" s="7" t="s">
        <v>7</v>
      </c>
      <c r="I74" s="7">
        <v>1</v>
      </c>
      <c r="J74" s="6">
        <f t="shared" si="6"/>
        <v>0</v>
      </c>
      <c r="K74" s="6">
        <v>0</v>
      </c>
      <c r="L74" s="6">
        <f t="shared" si="7"/>
        <v>0</v>
      </c>
      <c r="M74" s="6">
        <v>0</v>
      </c>
      <c r="N74" s="6">
        <v>0</v>
      </c>
      <c r="O74" s="5" t="s">
        <v>7</v>
      </c>
      <c r="P74" s="4" t="s">
        <v>7</v>
      </c>
    </row>
    <row r="75" spans="1:16" ht="26" x14ac:dyDescent="0.2">
      <c r="A75" s="13" t="s">
        <v>516</v>
      </c>
      <c r="B75" s="5" t="s">
        <v>731</v>
      </c>
      <c r="C75" s="5" t="s">
        <v>27</v>
      </c>
      <c r="D75" s="8" t="s">
        <v>730</v>
      </c>
      <c r="E75" s="4" t="s">
        <v>29</v>
      </c>
      <c r="F75" s="4">
        <v>21</v>
      </c>
      <c r="G75" s="6">
        <v>0</v>
      </c>
      <c r="H75" s="7" t="s">
        <v>7</v>
      </c>
      <c r="I75" s="7">
        <v>1</v>
      </c>
      <c r="J75" s="6">
        <f t="shared" si="6"/>
        <v>0</v>
      </c>
      <c r="K75" s="6">
        <v>0</v>
      </c>
      <c r="L75" s="6">
        <f t="shared" si="7"/>
        <v>0</v>
      </c>
      <c r="M75" s="6">
        <v>0</v>
      </c>
      <c r="N75" s="6">
        <v>0</v>
      </c>
      <c r="O75" s="5" t="s">
        <v>7</v>
      </c>
      <c r="P75" s="4" t="s">
        <v>7</v>
      </c>
    </row>
    <row r="76" spans="1:16" ht="15" x14ac:dyDescent="0.2">
      <c r="A76" s="13" t="s">
        <v>515</v>
      </c>
      <c r="B76" s="5" t="s">
        <v>729</v>
      </c>
      <c r="C76" s="5" t="s">
        <v>27</v>
      </c>
      <c r="D76" s="8" t="s">
        <v>728</v>
      </c>
      <c r="E76" s="4" t="s">
        <v>29</v>
      </c>
      <c r="F76" s="4">
        <v>21</v>
      </c>
      <c r="G76" s="6">
        <v>0</v>
      </c>
      <c r="H76" s="7" t="s">
        <v>7</v>
      </c>
      <c r="I76" s="7">
        <v>1</v>
      </c>
      <c r="J76" s="6">
        <f t="shared" si="6"/>
        <v>0</v>
      </c>
      <c r="K76" s="6">
        <v>0</v>
      </c>
      <c r="L76" s="6">
        <f t="shared" si="7"/>
        <v>0</v>
      </c>
      <c r="M76" s="6">
        <v>0</v>
      </c>
      <c r="N76" s="6">
        <v>0</v>
      </c>
      <c r="O76" s="5" t="s">
        <v>7</v>
      </c>
      <c r="P76" s="4" t="s">
        <v>7</v>
      </c>
    </row>
    <row r="77" spans="1:16" ht="15" x14ac:dyDescent="0.2">
      <c r="A77" s="13" t="s">
        <v>514</v>
      </c>
      <c r="B77" s="5" t="s">
        <v>727</v>
      </c>
      <c r="C77" s="5" t="s">
        <v>27</v>
      </c>
      <c r="D77" s="8" t="s">
        <v>726</v>
      </c>
      <c r="E77" s="4" t="s">
        <v>29</v>
      </c>
      <c r="F77" s="4">
        <v>21</v>
      </c>
      <c r="G77" s="6">
        <v>0</v>
      </c>
      <c r="H77" s="7" t="s">
        <v>7</v>
      </c>
      <c r="I77" s="7">
        <v>1</v>
      </c>
      <c r="J77" s="6">
        <f t="shared" si="6"/>
        <v>0</v>
      </c>
      <c r="K77" s="6">
        <v>0</v>
      </c>
      <c r="L77" s="6">
        <f t="shared" si="7"/>
        <v>0</v>
      </c>
      <c r="M77" s="6">
        <v>0</v>
      </c>
      <c r="N77" s="6">
        <v>0</v>
      </c>
      <c r="O77" s="5" t="s">
        <v>7</v>
      </c>
      <c r="P77" s="4" t="s">
        <v>7</v>
      </c>
    </row>
    <row r="78" spans="1:16" ht="15" x14ac:dyDescent="0.2">
      <c r="A78" s="12" t="s">
        <v>7</v>
      </c>
      <c r="B78" s="32" t="s">
        <v>60</v>
      </c>
      <c r="C78" s="32" t="s">
        <v>7</v>
      </c>
      <c r="D78" s="32" t="s">
        <v>7</v>
      </c>
      <c r="E78" s="32" t="s">
        <v>7</v>
      </c>
      <c r="F78" s="32" t="s">
        <v>7</v>
      </c>
      <c r="G78" s="32" t="s">
        <v>7</v>
      </c>
      <c r="H78" s="32" t="s">
        <v>7</v>
      </c>
      <c r="I78" s="32" t="s">
        <v>7</v>
      </c>
      <c r="J78" s="32" t="s">
        <v>7</v>
      </c>
      <c r="K78" s="32" t="s">
        <v>7</v>
      </c>
      <c r="L78" s="32" t="s">
        <v>7</v>
      </c>
      <c r="M78" s="32" t="s">
        <v>7</v>
      </c>
      <c r="N78" s="32" t="s">
        <v>7</v>
      </c>
      <c r="O78" s="32" t="s">
        <v>7</v>
      </c>
      <c r="P78" s="11" t="e">
        <f>(L73+#REF!+L74+L75+L76+L77)</f>
        <v>#REF!</v>
      </c>
    </row>
    <row r="79" spans="1:16" ht="16" x14ac:dyDescent="0.2">
      <c r="A79" s="15" t="s">
        <v>709</v>
      </c>
      <c r="B79" s="29" t="s">
        <v>990</v>
      </c>
      <c r="C79" s="30" t="s">
        <v>7</v>
      </c>
      <c r="D79" s="30" t="s">
        <v>7</v>
      </c>
      <c r="E79" s="30" t="s">
        <v>7</v>
      </c>
      <c r="F79" s="30" t="s">
        <v>7</v>
      </c>
      <c r="G79" s="30" t="s">
        <v>7</v>
      </c>
      <c r="H79" s="30" t="s">
        <v>7</v>
      </c>
      <c r="I79" s="30" t="s">
        <v>7</v>
      </c>
      <c r="J79" s="30" t="s">
        <v>7</v>
      </c>
      <c r="K79" s="30" t="s">
        <v>7</v>
      </c>
      <c r="L79" s="30" t="s">
        <v>7</v>
      </c>
      <c r="M79" s="30" t="s">
        <v>7</v>
      </c>
      <c r="N79" s="30" t="s">
        <v>7</v>
      </c>
      <c r="O79" s="30" t="s">
        <v>7</v>
      </c>
      <c r="P79" s="14" t="s">
        <v>7</v>
      </c>
    </row>
    <row r="80" spans="1:16" ht="15" x14ac:dyDescent="0.2">
      <c r="A80" s="10" t="s">
        <v>211</v>
      </c>
      <c r="B80" s="9" t="s">
        <v>989</v>
      </c>
      <c r="C80" s="8" t="s">
        <v>27</v>
      </c>
      <c r="D80" s="8" t="s">
        <v>988</v>
      </c>
      <c r="E80" s="4" t="s">
        <v>29</v>
      </c>
      <c r="F80" s="4">
        <v>21</v>
      </c>
      <c r="G80" s="6">
        <v>0</v>
      </c>
      <c r="H80" s="7" t="s">
        <v>7</v>
      </c>
      <c r="I80" s="7">
        <v>1</v>
      </c>
      <c r="J80" s="6">
        <f t="shared" ref="J80:J93" si="8">ROUND(G80-((G80*K80)/100),2)</f>
        <v>0</v>
      </c>
      <c r="K80" s="6">
        <v>0</v>
      </c>
      <c r="L80" s="6">
        <f t="shared" ref="L80:L93" si="9">ROUND((I80 * J80),2)</f>
        <v>0</v>
      </c>
      <c r="M80" s="6" t="s">
        <v>7</v>
      </c>
      <c r="N80" s="6" t="s">
        <v>7</v>
      </c>
      <c r="O80" s="5" t="s">
        <v>7</v>
      </c>
      <c r="P80" s="4" t="s">
        <v>7</v>
      </c>
    </row>
    <row r="81" spans="1:16" ht="15" x14ac:dyDescent="0.2">
      <c r="A81" s="13" t="s">
        <v>987</v>
      </c>
      <c r="B81" s="5" t="s">
        <v>986</v>
      </c>
      <c r="C81" s="5" t="s">
        <v>27</v>
      </c>
      <c r="D81" s="8" t="s">
        <v>985</v>
      </c>
      <c r="E81" s="4" t="s">
        <v>29</v>
      </c>
      <c r="F81" s="4">
        <v>10</v>
      </c>
      <c r="G81" s="6">
        <v>0</v>
      </c>
      <c r="H81" s="7" t="s">
        <v>7</v>
      </c>
      <c r="I81" s="7">
        <v>1</v>
      </c>
      <c r="J81" s="6">
        <f t="shared" si="8"/>
        <v>0</v>
      </c>
      <c r="K81" s="6">
        <v>0</v>
      </c>
      <c r="L81" s="6">
        <f t="shared" si="9"/>
        <v>0</v>
      </c>
      <c r="M81" s="6">
        <v>0</v>
      </c>
      <c r="N81" s="6">
        <v>0</v>
      </c>
      <c r="O81" s="5" t="s">
        <v>7</v>
      </c>
      <c r="P81" s="4" t="s">
        <v>7</v>
      </c>
    </row>
    <row r="82" spans="1:16" ht="26" x14ac:dyDescent="0.2">
      <c r="A82" s="13" t="s">
        <v>984</v>
      </c>
      <c r="B82" s="5" t="s">
        <v>983</v>
      </c>
      <c r="C82" s="5" t="s">
        <v>27</v>
      </c>
      <c r="D82" s="8" t="s">
        <v>982</v>
      </c>
      <c r="E82" s="4" t="s">
        <v>29</v>
      </c>
      <c r="F82" s="4">
        <v>21</v>
      </c>
      <c r="G82" s="6">
        <v>0</v>
      </c>
      <c r="H82" s="7" t="s">
        <v>7</v>
      </c>
      <c r="I82" s="7">
        <v>1</v>
      </c>
      <c r="J82" s="6">
        <f t="shared" si="8"/>
        <v>0</v>
      </c>
      <c r="K82" s="6">
        <v>0</v>
      </c>
      <c r="L82" s="6">
        <f t="shared" si="9"/>
        <v>0</v>
      </c>
      <c r="M82" s="6">
        <v>0</v>
      </c>
      <c r="N82" s="6">
        <v>0</v>
      </c>
      <c r="O82" s="5" t="s">
        <v>7</v>
      </c>
      <c r="P82" s="4" t="s">
        <v>7</v>
      </c>
    </row>
    <row r="83" spans="1:16" ht="15" x14ac:dyDescent="0.2">
      <c r="A83" s="13" t="s">
        <v>981</v>
      </c>
      <c r="B83" s="5" t="s">
        <v>980</v>
      </c>
      <c r="C83" s="5" t="s">
        <v>39</v>
      </c>
      <c r="D83" s="8" t="s">
        <v>979</v>
      </c>
      <c r="E83" s="4" t="s">
        <v>29</v>
      </c>
      <c r="F83" s="4">
        <v>21</v>
      </c>
      <c r="G83" s="6">
        <v>0</v>
      </c>
      <c r="H83" s="7" t="s">
        <v>7</v>
      </c>
      <c r="I83" s="7">
        <v>1</v>
      </c>
      <c r="J83" s="6">
        <f t="shared" si="8"/>
        <v>0</v>
      </c>
      <c r="K83" s="6">
        <v>0</v>
      </c>
      <c r="L83" s="6">
        <f t="shared" si="9"/>
        <v>0</v>
      </c>
      <c r="M83" s="6">
        <v>0</v>
      </c>
      <c r="N83" s="6">
        <v>0</v>
      </c>
      <c r="O83" s="5" t="s">
        <v>7</v>
      </c>
      <c r="P83" s="4" t="s">
        <v>7</v>
      </c>
    </row>
    <row r="84" spans="1:16" ht="15" x14ac:dyDescent="0.2">
      <c r="A84" s="13" t="s">
        <v>978</v>
      </c>
      <c r="B84" s="5" t="s">
        <v>977</v>
      </c>
      <c r="C84" s="5" t="s">
        <v>27</v>
      </c>
      <c r="D84" s="8" t="s">
        <v>976</v>
      </c>
      <c r="E84" s="4" t="s">
        <v>29</v>
      </c>
      <c r="F84" s="4">
        <v>42</v>
      </c>
      <c r="G84" s="6">
        <v>50957.5</v>
      </c>
      <c r="H84" s="7" t="s">
        <v>7</v>
      </c>
      <c r="I84" s="7">
        <v>1</v>
      </c>
      <c r="J84" s="6">
        <f t="shared" si="8"/>
        <v>50957.5</v>
      </c>
      <c r="K84" s="6">
        <v>0</v>
      </c>
      <c r="L84" s="6">
        <f t="shared" si="9"/>
        <v>50957.5</v>
      </c>
      <c r="M84" s="6">
        <v>50957.5</v>
      </c>
      <c r="N84" s="6">
        <v>0</v>
      </c>
      <c r="O84" s="5" t="s">
        <v>7</v>
      </c>
      <c r="P84" s="4" t="s">
        <v>7</v>
      </c>
    </row>
    <row r="85" spans="1:16" ht="15" x14ac:dyDescent="0.2">
      <c r="A85" s="13" t="s">
        <v>975</v>
      </c>
      <c r="B85" s="5" t="s">
        <v>429</v>
      </c>
      <c r="C85" s="5" t="s">
        <v>27</v>
      </c>
      <c r="D85" s="8" t="s">
        <v>428</v>
      </c>
      <c r="E85" s="4" t="s">
        <v>29</v>
      </c>
      <c r="F85" s="4">
        <v>7</v>
      </c>
      <c r="G85" s="6">
        <v>0</v>
      </c>
      <c r="H85" s="7" t="s">
        <v>7</v>
      </c>
      <c r="I85" s="7">
        <v>2</v>
      </c>
      <c r="J85" s="6">
        <f t="shared" si="8"/>
        <v>0</v>
      </c>
      <c r="K85" s="6">
        <v>0</v>
      </c>
      <c r="L85" s="6">
        <f t="shared" si="9"/>
        <v>0</v>
      </c>
      <c r="M85" s="6">
        <v>0</v>
      </c>
      <c r="N85" s="6">
        <v>0</v>
      </c>
      <c r="O85" s="5" t="s">
        <v>7</v>
      </c>
      <c r="P85" s="4" t="s">
        <v>7</v>
      </c>
    </row>
    <row r="86" spans="1:16" ht="26" x14ac:dyDescent="0.2">
      <c r="A86" s="13" t="s">
        <v>974</v>
      </c>
      <c r="B86" s="5" t="s">
        <v>973</v>
      </c>
      <c r="C86" s="5" t="s">
        <v>27</v>
      </c>
      <c r="D86" s="8" t="s">
        <v>972</v>
      </c>
      <c r="E86" s="4" t="s">
        <v>29</v>
      </c>
      <c r="F86" s="4">
        <v>21</v>
      </c>
      <c r="G86" s="6">
        <v>0</v>
      </c>
      <c r="H86" s="7" t="s">
        <v>7</v>
      </c>
      <c r="I86" s="7">
        <v>1</v>
      </c>
      <c r="J86" s="6">
        <f t="shared" si="8"/>
        <v>0</v>
      </c>
      <c r="K86" s="6">
        <v>0</v>
      </c>
      <c r="L86" s="6">
        <f t="shared" si="9"/>
        <v>0</v>
      </c>
      <c r="M86" s="6">
        <v>0</v>
      </c>
      <c r="N86" s="6">
        <v>0</v>
      </c>
      <c r="O86" s="5" t="s">
        <v>7</v>
      </c>
      <c r="P86" s="4" t="s">
        <v>7</v>
      </c>
    </row>
    <row r="87" spans="1:16" ht="26" x14ac:dyDescent="0.2">
      <c r="A87" s="13" t="s">
        <v>971</v>
      </c>
      <c r="B87" s="5" t="s">
        <v>970</v>
      </c>
      <c r="C87" s="5" t="s">
        <v>27</v>
      </c>
      <c r="D87" s="8" t="s">
        <v>969</v>
      </c>
      <c r="E87" s="4" t="s">
        <v>29</v>
      </c>
      <c r="F87" s="4">
        <v>21</v>
      </c>
      <c r="G87" s="6">
        <v>0</v>
      </c>
      <c r="H87" s="7" t="s">
        <v>7</v>
      </c>
      <c r="I87" s="7">
        <v>2</v>
      </c>
      <c r="J87" s="6">
        <f t="shared" si="8"/>
        <v>0</v>
      </c>
      <c r="K87" s="6">
        <v>0</v>
      </c>
      <c r="L87" s="6">
        <f t="shared" si="9"/>
        <v>0</v>
      </c>
      <c r="M87" s="6">
        <v>0</v>
      </c>
      <c r="N87" s="6">
        <v>0</v>
      </c>
      <c r="O87" s="5" t="s">
        <v>7</v>
      </c>
      <c r="P87" s="4" t="s">
        <v>7</v>
      </c>
    </row>
    <row r="88" spans="1:16" ht="26" x14ac:dyDescent="0.2">
      <c r="A88" s="13" t="s">
        <v>968</v>
      </c>
      <c r="B88" s="5" t="s">
        <v>967</v>
      </c>
      <c r="C88" s="5" t="s">
        <v>27</v>
      </c>
      <c r="D88" s="8" t="s">
        <v>966</v>
      </c>
      <c r="E88" s="4" t="s">
        <v>29</v>
      </c>
      <c r="F88" s="4">
        <v>21</v>
      </c>
      <c r="G88" s="6">
        <v>0</v>
      </c>
      <c r="H88" s="7" t="s">
        <v>7</v>
      </c>
      <c r="I88" s="7">
        <v>2</v>
      </c>
      <c r="J88" s="6">
        <f t="shared" si="8"/>
        <v>0</v>
      </c>
      <c r="K88" s="6">
        <v>0</v>
      </c>
      <c r="L88" s="6">
        <f t="shared" si="9"/>
        <v>0</v>
      </c>
      <c r="M88" s="6">
        <v>0</v>
      </c>
      <c r="N88" s="6">
        <v>0</v>
      </c>
      <c r="O88" s="5" t="s">
        <v>7</v>
      </c>
      <c r="P88" s="4" t="s">
        <v>7</v>
      </c>
    </row>
    <row r="89" spans="1:16" ht="26" x14ac:dyDescent="0.2">
      <c r="A89" s="13" t="s">
        <v>965</v>
      </c>
      <c r="B89" s="5" t="s">
        <v>964</v>
      </c>
      <c r="C89" s="5" t="s">
        <v>27</v>
      </c>
      <c r="D89" s="8" t="s">
        <v>963</v>
      </c>
      <c r="E89" s="4" t="s">
        <v>29</v>
      </c>
      <c r="F89" s="4">
        <v>21</v>
      </c>
      <c r="G89" s="6">
        <v>0</v>
      </c>
      <c r="H89" s="7" t="s">
        <v>7</v>
      </c>
      <c r="I89" s="7">
        <v>1</v>
      </c>
      <c r="J89" s="6">
        <f t="shared" si="8"/>
        <v>0</v>
      </c>
      <c r="K89" s="6">
        <v>0</v>
      </c>
      <c r="L89" s="6">
        <f t="shared" si="9"/>
        <v>0</v>
      </c>
      <c r="M89" s="6">
        <v>0</v>
      </c>
      <c r="N89" s="6">
        <v>0</v>
      </c>
      <c r="O89" s="5" t="s">
        <v>7</v>
      </c>
      <c r="P89" s="4" t="s">
        <v>7</v>
      </c>
    </row>
    <row r="90" spans="1:16" ht="15" x14ac:dyDescent="0.2">
      <c r="A90" s="13" t="s">
        <v>962</v>
      </c>
      <c r="B90" s="5" t="s">
        <v>961</v>
      </c>
      <c r="C90" s="5" t="s">
        <v>27</v>
      </c>
      <c r="D90" s="8" t="s">
        <v>179</v>
      </c>
      <c r="E90" s="4" t="s">
        <v>29</v>
      </c>
      <c r="F90" s="4">
        <v>21</v>
      </c>
      <c r="G90" s="6">
        <v>0</v>
      </c>
      <c r="H90" s="7" t="s">
        <v>7</v>
      </c>
      <c r="I90" s="7">
        <v>12</v>
      </c>
      <c r="J90" s="6">
        <f t="shared" si="8"/>
        <v>0</v>
      </c>
      <c r="K90" s="6">
        <v>0</v>
      </c>
      <c r="L90" s="6">
        <f t="shared" si="9"/>
        <v>0</v>
      </c>
      <c r="M90" s="6">
        <v>0</v>
      </c>
      <c r="N90" s="6">
        <v>0</v>
      </c>
      <c r="O90" s="5" t="s">
        <v>7</v>
      </c>
      <c r="P90" s="4" t="s">
        <v>7</v>
      </c>
    </row>
    <row r="91" spans="1:16" ht="26" x14ac:dyDescent="0.2">
      <c r="A91" s="13" t="s">
        <v>960</v>
      </c>
      <c r="B91" s="5" t="s">
        <v>959</v>
      </c>
      <c r="C91" s="5" t="s">
        <v>27</v>
      </c>
      <c r="D91" s="8" t="s">
        <v>958</v>
      </c>
      <c r="E91" s="4" t="s">
        <v>29</v>
      </c>
      <c r="F91" s="4">
        <v>21</v>
      </c>
      <c r="G91" s="6">
        <v>0</v>
      </c>
      <c r="H91" s="7" t="s">
        <v>7</v>
      </c>
      <c r="I91" s="7">
        <v>2</v>
      </c>
      <c r="J91" s="6">
        <f t="shared" si="8"/>
        <v>0</v>
      </c>
      <c r="K91" s="6">
        <v>0</v>
      </c>
      <c r="L91" s="6">
        <f t="shared" si="9"/>
        <v>0</v>
      </c>
      <c r="M91" s="6">
        <v>0</v>
      </c>
      <c r="N91" s="6">
        <v>0</v>
      </c>
      <c r="O91" s="5" t="s">
        <v>7</v>
      </c>
      <c r="P91" s="4" t="s">
        <v>7</v>
      </c>
    </row>
    <row r="92" spans="1:16" ht="26" x14ac:dyDescent="0.2">
      <c r="A92" s="13" t="s">
        <v>957</v>
      </c>
      <c r="B92" s="5" t="s">
        <v>956</v>
      </c>
      <c r="C92" s="5" t="s">
        <v>27</v>
      </c>
      <c r="D92" s="8" t="s">
        <v>955</v>
      </c>
      <c r="E92" s="4" t="s">
        <v>29</v>
      </c>
      <c r="F92" s="4">
        <v>35</v>
      </c>
      <c r="G92" s="6">
        <v>0</v>
      </c>
      <c r="H92" s="7" t="s">
        <v>7</v>
      </c>
      <c r="I92" s="7">
        <v>1</v>
      </c>
      <c r="J92" s="6">
        <f t="shared" si="8"/>
        <v>0</v>
      </c>
      <c r="K92" s="6">
        <v>0</v>
      </c>
      <c r="L92" s="6">
        <f t="shared" si="9"/>
        <v>0</v>
      </c>
      <c r="M92" s="6">
        <v>0</v>
      </c>
      <c r="N92" s="6">
        <v>0</v>
      </c>
      <c r="O92" s="5" t="s">
        <v>7</v>
      </c>
      <c r="P92" s="4" t="s">
        <v>7</v>
      </c>
    </row>
    <row r="93" spans="1:16" ht="15" x14ac:dyDescent="0.2">
      <c r="A93" s="13" t="s">
        <v>954</v>
      </c>
      <c r="B93" s="5" t="s">
        <v>953</v>
      </c>
      <c r="C93" s="5" t="s">
        <v>27</v>
      </c>
      <c r="D93" s="8" t="s">
        <v>952</v>
      </c>
      <c r="E93" s="4" t="s">
        <v>29</v>
      </c>
      <c r="F93" s="4">
        <v>21</v>
      </c>
      <c r="G93" s="6">
        <v>0</v>
      </c>
      <c r="H93" s="7" t="s">
        <v>7</v>
      </c>
      <c r="I93" s="7">
        <v>1</v>
      </c>
      <c r="J93" s="6">
        <f t="shared" si="8"/>
        <v>0</v>
      </c>
      <c r="K93" s="6">
        <v>0</v>
      </c>
      <c r="L93" s="6">
        <f t="shared" si="9"/>
        <v>0</v>
      </c>
      <c r="M93" s="6">
        <v>0</v>
      </c>
      <c r="N93" s="6">
        <v>0</v>
      </c>
      <c r="O93" s="5" t="s">
        <v>7</v>
      </c>
      <c r="P93" s="4" t="s">
        <v>7</v>
      </c>
    </row>
    <row r="94" spans="1:16" ht="15" x14ac:dyDescent="0.2">
      <c r="A94" s="12" t="s">
        <v>7</v>
      </c>
      <c r="B94" s="32" t="s">
        <v>60</v>
      </c>
      <c r="C94" s="32" t="s">
        <v>7</v>
      </c>
      <c r="D94" s="32" t="s">
        <v>7</v>
      </c>
      <c r="E94" s="32" t="s">
        <v>7</v>
      </c>
      <c r="F94" s="32" t="s">
        <v>7</v>
      </c>
      <c r="G94" s="32" t="s">
        <v>7</v>
      </c>
      <c r="H94" s="32" t="s">
        <v>7</v>
      </c>
      <c r="I94" s="32" t="s">
        <v>7</v>
      </c>
      <c r="J94" s="32" t="s">
        <v>7</v>
      </c>
      <c r="K94" s="32" t="s">
        <v>7</v>
      </c>
      <c r="L94" s="32" t="s">
        <v>7</v>
      </c>
      <c r="M94" s="32" t="s">
        <v>7</v>
      </c>
      <c r="N94" s="32" t="s">
        <v>7</v>
      </c>
      <c r="O94" s="32" t="s">
        <v>7</v>
      </c>
      <c r="P94" s="11" t="e">
        <f>(L80+L81+#REF!+L82+#REF!+L83+L84+#REF!+L85+L86+L87+L88+L89+L90+L91+L92+L93)</f>
        <v>#REF!</v>
      </c>
    </row>
    <row r="95" spans="1:16" ht="16" thickBot="1" x14ac:dyDescent="0.25">
      <c r="A95" s="2" t="s">
        <v>7</v>
      </c>
      <c r="B95" s="2" t="s">
        <v>7</v>
      </c>
      <c r="C95" s="2" t="s">
        <v>7</v>
      </c>
      <c r="D95" s="2" t="s">
        <v>7</v>
      </c>
      <c r="E95" s="2" t="s">
        <v>7</v>
      </c>
      <c r="F95" s="2" t="s">
        <v>7</v>
      </c>
      <c r="G95" s="2" t="s">
        <v>7</v>
      </c>
      <c r="H95" s="2" t="s">
        <v>7</v>
      </c>
      <c r="I95" s="2" t="s">
        <v>7</v>
      </c>
      <c r="J95" s="2" t="s">
        <v>7</v>
      </c>
      <c r="K95" s="2" t="s">
        <v>7</v>
      </c>
      <c r="L95" s="2" t="s">
        <v>7</v>
      </c>
      <c r="M95" s="2" t="s">
        <v>7</v>
      </c>
      <c r="N95" s="2" t="s">
        <v>7</v>
      </c>
      <c r="O95" s="2" t="s">
        <v>7</v>
      </c>
      <c r="P95" s="2" t="s">
        <v>7</v>
      </c>
    </row>
    <row r="97" spans="1:16" ht="15" x14ac:dyDescent="0.2">
      <c r="A97" s="26" t="s">
        <v>725</v>
      </c>
      <c r="B97" s="26" t="s">
        <v>7</v>
      </c>
      <c r="C97" s="24"/>
      <c r="D97" s="24"/>
      <c r="N97" s="3" t="s">
        <v>204</v>
      </c>
      <c r="P97" s="21">
        <f>(L24+L25+L28+L31+L32+L35+L38+L39+L40+L41+L42+L45+L46+L47+L48+L49+L50+L51+L52+L55+L58+L59+L62+L63+L64+L65+L66+L67+L68+L69+L70+L73+L74+L75+L76+L77+L80+L81+L82+L83+L84+L85+L86+L87+L88+L89+L90+L91+L92+L93)</f>
        <v>169137.58000000002</v>
      </c>
    </row>
    <row r="98" spans="1:16" ht="15" x14ac:dyDescent="0.2">
      <c r="A98" s="26" t="s">
        <v>198</v>
      </c>
      <c r="B98" s="26" t="s">
        <v>7</v>
      </c>
      <c r="C98" s="24"/>
      <c r="D98" s="24"/>
      <c r="N98" s="3" t="s">
        <v>205</v>
      </c>
      <c r="P98" s="21" t="e">
        <f>(#REF!+#REF!+#REF!+#REF!+#REF!+#REF!+#REF!+#REF!+#REF!+#REF!+#REF!+#REF!+#REF!+#REF!)</f>
        <v>#REF!</v>
      </c>
    </row>
    <row r="99" spans="1:16" ht="15" x14ac:dyDescent="0.2">
      <c r="N99" s="3" t="s">
        <v>206</v>
      </c>
      <c r="P99" s="21">
        <v>0</v>
      </c>
    </row>
    <row r="100" spans="1:16" ht="15" x14ac:dyDescent="0.2">
      <c r="N100" s="3" t="s">
        <v>207</v>
      </c>
      <c r="P100" s="20" t="e">
        <f>(P98+P97+P99)</f>
        <v>#REF!</v>
      </c>
    </row>
    <row r="101" spans="1:16" ht="15" x14ac:dyDescent="0.2">
      <c r="A101" s="24" t="s">
        <v>199</v>
      </c>
      <c r="B101" s="24"/>
      <c r="C101" s="24"/>
      <c r="D101" s="24"/>
    </row>
    <row r="102" spans="1:16" ht="15" x14ac:dyDescent="0.2">
      <c r="A102" s="34" t="s">
        <v>7</v>
      </c>
      <c r="B102" s="24"/>
      <c r="C102" s="24"/>
      <c r="D102" s="24"/>
      <c r="E102" s="24"/>
      <c r="F102" s="24"/>
      <c r="G102" s="24"/>
      <c r="H102" s="24"/>
      <c r="I102" s="24"/>
      <c r="J102" s="24"/>
      <c r="K102" s="24"/>
      <c r="L102" s="24"/>
    </row>
    <row r="103" spans="1:16" ht="16" thickBot="1" x14ac:dyDescent="0.25">
      <c r="A103" s="35" t="s">
        <v>7</v>
      </c>
      <c r="B103" s="35" t="s">
        <v>7</v>
      </c>
      <c r="C103" s="35" t="s">
        <v>7</v>
      </c>
      <c r="D103" s="35" t="s">
        <v>7</v>
      </c>
      <c r="E103" s="35" t="s">
        <v>7</v>
      </c>
      <c r="F103" s="35" t="s">
        <v>7</v>
      </c>
      <c r="G103" s="35" t="s">
        <v>7</v>
      </c>
      <c r="H103" s="35" t="s">
        <v>7</v>
      </c>
      <c r="I103" s="35" t="s">
        <v>7</v>
      </c>
      <c r="J103" s="35" t="s">
        <v>7</v>
      </c>
      <c r="K103" s="35" t="s">
        <v>7</v>
      </c>
      <c r="L103" s="35" t="s">
        <v>7</v>
      </c>
      <c r="M103" s="2" t="s">
        <v>7</v>
      </c>
      <c r="N103" s="2" t="s">
        <v>7</v>
      </c>
      <c r="O103" s="2" t="s">
        <v>7</v>
      </c>
      <c r="P103" s="2" t="s">
        <v>7</v>
      </c>
    </row>
    <row r="104" spans="1:16" ht="15" x14ac:dyDescent="0.2">
      <c r="A104" s="33" t="s">
        <v>208</v>
      </c>
      <c r="B104" s="24"/>
      <c r="C104" s="24"/>
      <c r="D104" s="24"/>
      <c r="E104" s="24"/>
      <c r="F104" s="24"/>
      <c r="G104" s="24"/>
      <c r="H104" s="24"/>
      <c r="I104" s="24"/>
      <c r="J104" s="24"/>
      <c r="K104" s="24"/>
      <c r="L104" s="24"/>
      <c r="M104" s="24"/>
      <c r="N104" s="24"/>
      <c r="O104" s="24"/>
      <c r="P104" s="24"/>
    </row>
    <row r="105" spans="1:16" ht="12.75" customHeight="1" x14ac:dyDescent="0.2">
      <c r="A105" s="24"/>
      <c r="B105" s="24"/>
      <c r="C105" s="24"/>
      <c r="D105" s="24"/>
      <c r="E105" s="24"/>
      <c r="F105" s="24"/>
      <c r="G105" s="24"/>
      <c r="H105" s="24"/>
      <c r="I105" s="24"/>
      <c r="J105" s="24"/>
      <c r="K105" s="24"/>
      <c r="L105" s="24"/>
      <c r="M105" s="24"/>
      <c r="N105" s="24"/>
      <c r="O105" s="24"/>
      <c r="P105" s="24"/>
    </row>
    <row r="106" spans="1:16" ht="12.75" customHeight="1" x14ac:dyDescent="0.2">
      <c r="A106" s="24"/>
      <c r="B106" s="24"/>
      <c r="C106" s="24"/>
      <c r="D106" s="24"/>
      <c r="E106" s="24"/>
      <c r="F106" s="24"/>
      <c r="G106" s="24"/>
      <c r="H106" s="24"/>
      <c r="I106" s="24"/>
      <c r="J106" s="24"/>
      <c r="K106" s="24"/>
      <c r="L106" s="24"/>
      <c r="M106" s="24"/>
      <c r="N106" s="24"/>
      <c r="O106" s="24"/>
      <c r="P106" s="24"/>
    </row>
  </sheetData>
  <mergeCells count="43">
    <mergeCell ref="B71:O71"/>
    <mergeCell ref="B72:O72"/>
    <mergeCell ref="B78:O78"/>
    <mergeCell ref="B79:O79"/>
    <mergeCell ref="B94:O94"/>
    <mergeCell ref="A97:D97"/>
    <mergeCell ref="A98:D98"/>
    <mergeCell ref="A101:D101"/>
    <mergeCell ref="A102:L103"/>
    <mergeCell ref="A104:P106"/>
    <mergeCell ref="B36:O36"/>
    <mergeCell ref="B37:O37"/>
    <mergeCell ref="B43:O43"/>
    <mergeCell ref="B44:O44"/>
    <mergeCell ref="B53:O53"/>
    <mergeCell ref="B54:O54"/>
    <mergeCell ref="B56:O56"/>
    <mergeCell ref="B57:O57"/>
    <mergeCell ref="B60:O60"/>
    <mergeCell ref="B61:O61"/>
    <mergeCell ref="A15:P16"/>
    <mergeCell ref="A17:B17"/>
    <mergeCell ref="N21:P21"/>
    <mergeCell ref="B23:O23"/>
    <mergeCell ref="B26:O26"/>
    <mergeCell ref="B27:O27"/>
    <mergeCell ref="B29:O29"/>
    <mergeCell ref="B30:O30"/>
    <mergeCell ref="B33:O33"/>
    <mergeCell ref="B34:O34"/>
    <mergeCell ref="A11:C11"/>
    <mergeCell ref="A12:C12"/>
    <mergeCell ref="O7:P7"/>
    <mergeCell ref="O8:P8"/>
    <mergeCell ref="O9:P9"/>
    <mergeCell ref="O10:P10"/>
    <mergeCell ref="O11:P11"/>
    <mergeCell ref="O12:P12"/>
    <mergeCell ref="A2:P2"/>
    <mergeCell ref="A7:C7"/>
    <mergeCell ref="A8:C8"/>
    <mergeCell ref="A9:C9"/>
    <mergeCell ref="A10:C10"/>
  </mergeCells>
  <printOptions horizontalCentered="1"/>
  <pageMargins left="0.7" right="0.7" top="0.75" bottom="0.75" header="0.3" footer="0.3"/>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155E-EA6A-014D-A0C2-F80DCCFD2743}">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CA90E-5E2A-3549-A083-8F22F5682CF7}">
  <sheetPr>
    <pageSetUpPr fitToPage="1"/>
  </sheetPr>
  <dimension ref="A2:N58"/>
  <sheetViews>
    <sheetView showGridLines="0" topLeftCell="A25" workbookViewId="0">
      <selection activeCell="A43" sqref="A43"/>
    </sheetView>
  </sheetViews>
  <sheetFormatPr baseColWidth="10" defaultColWidth="14.83203125" defaultRowHeight="12.75" customHeight="1" x14ac:dyDescent="0.2"/>
  <cols>
    <col min="1" max="1" width="13.6640625" style="1" customWidth="1"/>
    <col min="2" max="2" width="23.5" style="1" customWidth="1"/>
    <col min="3" max="3" width="13.6640625" style="1" customWidth="1"/>
    <col min="4" max="4" width="31.1640625" style="1" customWidth="1"/>
    <col min="5" max="5" width="16.33203125" style="1" customWidth="1"/>
    <col min="6" max="6" width="7.83203125" style="1" customWidth="1"/>
    <col min="7" max="7" width="18.33203125" style="1" customWidth="1"/>
    <col min="8" max="9" width="9.83203125" style="1" customWidth="1"/>
    <col min="10" max="10" width="13.6640625" style="1" customWidth="1"/>
    <col min="11" max="11" width="7" style="1" customWidth="1"/>
    <col min="12" max="12" width="13.6640625" style="1" customWidth="1"/>
    <col min="13" max="13" width="23.5" style="1" customWidth="1"/>
    <col min="14" max="14" width="9.83203125" style="1" customWidth="1"/>
    <col min="15" max="16384" width="14.83203125" style="1"/>
  </cols>
  <sheetData>
    <row r="2" spans="1:14" ht="20.5" customHeight="1" x14ac:dyDescent="0.2">
      <c r="A2" s="23" t="s">
        <v>0</v>
      </c>
      <c r="B2" s="24"/>
      <c r="C2" s="24"/>
      <c r="D2" s="24"/>
      <c r="E2" s="24"/>
      <c r="F2" s="24"/>
      <c r="G2" s="24"/>
      <c r="H2" s="24"/>
      <c r="I2" s="24"/>
      <c r="J2" s="24"/>
      <c r="K2" s="24"/>
      <c r="L2" s="24"/>
      <c r="M2" s="24"/>
      <c r="N2" s="24"/>
    </row>
    <row r="7" spans="1:14" ht="15" x14ac:dyDescent="0.2">
      <c r="A7" s="25" t="s">
        <v>1</v>
      </c>
      <c r="B7" s="24"/>
      <c r="C7" s="24"/>
      <c r="M7" s="26" t="s">
        <v>7</v>
      </c>
      <c r="N7" s="24"/>
    </row>
    <row r="8" spans="1:14" ht="15" x14ac:dyDescent="0.2">
      <c r="A8" s="25" t="s">
        <v>2</v>
      </c>
      <c r="B8" s="24"/>
      <c r="C8" s="24"/>
      <c r="M8" s="25" t="s">
        <v>7</v>
      </c>
      <c r="N8" s="24"/>
    </row>
    <row r="9" spans="1:14" ht="15" x14ac:dyDescent="0.2">
      <c r="A9" s="25" t="s">
        <v>3</v>
      </c>
      <c r="B9" s="24"/>
      <c r="C9" s="24"/>
      <c r="M9" s="25" t="s">
        <v>7</v>
      </c>
      <c r="N9" s="24"/>
    </row>
    <row r="10" spans="1:14" ht="15" x14ac:dyDescent="0.2">
      <c r="A10" s="25" t="s">
        <v>4</v>
      </c>
      <c r="B10" s="24"/>
      <c r="C10" s="24"/>
      <c r="M10" s="25" t="s">
        <v>5</v>
      </c>
      <c r="N10" s="24"/>
    </row>
    <row r="11" spans="1:14" ht="15" x14ac:dyDescent="0.2">
      <c r="A11" s="25" t="s">
        <v>5</v>
      </c>
      <c r="B11" s="24"/>
      <c r="C11" s="24"/>
      <c r="M11" s="24"/>
      <c r="N11" s="24"/>
    </row>
    <row r="12" spans="1:14" ht="15" x14ac:dyDescent="0.2">
      <c r="A12" s="25" t="s">
        <v>6</v>
      </c>
      <c r="B12" s="24"/>
      <c r="C12" s="24"/>
      <c r="M12" s="24"/>
      <c r="N12" s="24"/>
    </row>
    <row r="14" spans="1:14" ht="16" thickBot="1" x14ac:dyDescent="0.25">
      <c r="A14" s="2" t="s">
        <v>7</v>
      </c>
      <c r="B14" s="2" t="s">
        <v>7</v>
      </c>
      <c r="C14" s="2" t="s">
        <v>7</v>
      </c>
      <c r="D14" s="2" t="s">
        <v>7</v>
      </c>
      <c r="E14" s="2" t="s">
        <v>7</v>
      </c>
      <c r="F14" s="2" t="s">
        <v>7</v>
      </c>
      <c r="G14" s="2" t="s">
        <v>7</v>
      </c>
      <c r="H14" s="2" t="s">
        <v>7</v>
      </c>
      <c r="I14" s="2" t="s">
        <v>7</v>
      </c>
      <c r="J14" s="2" t="s">
        <v>7</v>
      </c>
      <c r="K14" s="2" t="s">
        <v>7</v>
      </c>
      <c r="L14" s="2" t="s">
        <v>7</v>
      </c>
      <c r="M14" s="2" t="s">
        <v>7</v>
      </c>
      <c r="N14" s="2" t="s">
        <v>7</v>
      </c>
    </row>
    <row r="15" spans="1:14" ht="15" x14ac:dyDescent="0.2">
      <c r="A15" s="27" t="s">
        <v>8</v>
      </c>
      <c r="B15" s="24"/>
      <c r="C15" s="24"/>
      <c r="D15" s="24"/>
      <c r="E15" s="24"/>
      <c r="F15" s="24"/>
      <c r="G15" s="24"/>
      <c r="H15" s="24"/>
      <c r="I15" s="24"/>
      <c r="J15" s="24"/>
      <c r="K15" s="24"/>
      <c r="L15" s="24"/>
      <c r="M15" s="24"/>
      <c r="N15" s="24"/>
    </row>
    <row r="16" spans="1:14" ht="12.75" customHeight="1" x14ac:dyDescent="0.2">
      <c r="A16" s="24"/>
      <c r="B16" s="24"/>
      <c r="C16" s="24"/>
      <c r="D16" s="24"/>
      <c r="E16" s="24"/>
      <c r="F16" s="24"/>
      <c r="G16" s="24"/>
      <c r="H16" s="24"/>
      <c r="I16" s="24"/>
      <c r="J16" s="24"/>
      <c r="K16" s="24"/>
      <c r="L16" s="24"/>
      <c r="M16" s="24"/>
      <c r="N16" s="24"/>
    </row>
    <row r="17" spans="1:14" ht="15" x14ac:dyDescent="0.2">
      <c r="A17" s="26" t="s">
        <v>1046</v>
      </c>
      <c r="B17" s="24"/>
      <c r="L17" s="3" t="s">
        <v>200</v>
      </c>
      <c r="N17" s="19" t="s">
        <v>951</v>
      </c>
    </row>
    <row r="18" spans="1:14" ht="15" x14ac:dyDescent="0.2">
      <c r="L18" s="3" t="s">
        <v>202</v>
      </c>
      <c r="N18" s="19" t="s">
        <v>203</v>
      </c>
    </row>
    <row r="21" spans="1:14" ht="15" x14ac:dyDescent="0.2">
      <c r="L21" s="28" t="s">
        <v>9</v>
      </c>
      <c r="M21" s="24"/>
      <c r="N21" s="24"/>
    </row>
    <row r="22" spans="1:14" ht="42" customHeight="1" x14ac:dyDescent="0.2">
      <c r="A22" s="17" t="s">
        <v>10</v>
      </c>
      <c r="B22" s="17" t="s">
        <v>11</v>
      </c>
      <c r="C22" s="17" t="s">
        <v>12</v>
      </c>
      <c r="D22" s="17" t="s">
        <v>13</v>
      </c>
      <c r="E22" s="16" t="s">
        <v>14</v>
      </c>
      <c r="F22" s="16" t="s">
        <v>15</v>
      </c>
      <c r="G22" s="18" t="s">
        <v>16</v>
      </c>
      <c r="H22" s="16" t="s">
        <v>17</v>
      </c>
      <c r="I22" s="16" t="s">
        <v>18</v>
      </c>
      <c r="J22" s="18" t="s">
        <v>19</v>
      </c>
      <c r="K22" s="18" t="s">
        <v>20</v>
      </c>
      <c r="L22" s="18" t="s">
        <v>21</v>
      </c>
      <c r="M22" s="17" t="s">
        <v>22</v>
      </c>
      <c r="N22" s="16" t="s">
        <v>23</v>
      </c>
    </row>
    <row r="23" spans="1:14" ht="16" x14ac:dyDescent="0.2">
      <c r="A23" s="15" t="s">
        <v>709</v>
      </c>
      <c r="B23" s="29" t="s">
        <v>950</v>
      </c>
      <c r="C23" s="30" t="s">
        <v>7</v>
      </c>
      <c r="D23" s="30" t="s">
        <v>7</v>
      </c>
      <c r="E23" s="30" t="s">
        <v>7</v>
      </c>
      <c r="F23" s="30" t="s">
        <v>7</v>
      </c>
      <c r="G23" s="30" t="s">
        <v>7</v>
      </c>
      <c r="H23" s="30" t="s">
        <v>7</v>
      </c>
      <c r="I23" s="30" t="s">
        <v>7</v>
      </c>
      <c r="J23" s="30" t="s">
        <v>7</v>
      </c>
      <c r="K23" s="30" t="s">
        <v>7</v>
      </c>
      <c r="L23" s="30" t="s">
        <v>7</v>
      </c>
      <c r="M23" s="30" t="s">
        <v>7</v>
      </c>
      <c r="N23" s="14" t="s">
        <v>7</v>
      </c>
    </row>
    <row r="24" spans="1:14" ht="15" x14ac:dyDescent="0.2">
      <c r="A24" s="10" t="s">
        <v>25</v>
      </c>
      <c r="B24" s="9" t="s">
        <v>949</v>
      </c>
      <c r="C24" s="8" t="s">
        <v>27</v>
      </c>
      <c r="D24" s="8" t="s">
        <v>948</v>
      </c>
      <c r="E24" s="4" t="s">
        <v>29</v>
      </c>
      <c r="F24" s="4">
        <v>1</v>
      </c>
      <c r="G24" s="6">
        <v>1886.71</v>
      </c>
      <c r="H24" s="7" t="s">
        <v>7</v>
      </c>
      <c r="I24" s="7">
        <v>1</v>
      </c>
      <c r="J24" s="6">
        <f>ROUND(G24-((G24*K24)/100),2)</f>
        <v>1886.71</v>
      </c>
      <c r="K24" s="6">
        <v>0</v>
      </c>
      <c r="L24" s="6">
        <f>ROUND((I24 * J24),2)</f>
        <v>1886.71</v>
      </c>
      <c r="M24" s="5" t="s">
        <v>401</v>
      </c>
      <c r="N24" s="4" t="s">
        <v>7</v>
      </c>
    </row>
    <row r="25" spans="1:14" ht="26" x14ac:dyDescent="0.2">
      <c r="A25" s="10" t="s">
        <v>65</v>
      </c>
      <c r="B25" s="9" t="s">
        <v>1153</v>
      </c>
      <c r="C25" s="8" t="s">
        <v>27</v>
      </c>
      <c r="D25" s="8" t="s">
        <v>1152</v>
      </c>
      <c r="E25" s="4" t="s">
        <v>29</v>
      </c>
      <c r="F25" s="4" t="s">
        <v>193</v>
      </c>
      <c r="G25" s="6">
        <v>903.15</v>
      </c>
      <c r="H25" s="7" t="s">
        <v>7</v>
      </c>
      <c r="I25" s="7">
        <v>1</v>
      </c>
      <c r="J25" s="6">
        <f>ROUND(G25-((G25*K25)/100),2)</f>
        <v>903.15</v>
      </c>
      <c r="K25" s="6">
        <v>0</v>
      </c>
      <c r="L25" s="6">
        <f>ROUND((I25 * J25),2)</f>
        <v>903.15</v>
      </c>
      <c r="M25" s="5" t="s">
        <v>240</v>
      </c>
      <c r="N25" s="4" t="s">
        <v>7</v>
      </c>
    </row>
    <row r="26" spans="1:14" ht="15" x14ac:dyDescent="0.2">
      <c r="A26" s="12" t="s">
        <v>7</v>
      </c>
      <c r="B26" s="32" t="s">
        <v>60</v>
      </c>
      <c r="C26" s="32" t="s">
        <v>7</v>
      </c>
      <c r="D26" s="32" t="s">
        <v>7</v>
      </c>
      <c r="E26" s="32" t="s">
        <v>7</v>
      </c>
      <c r="F26" s="32" t="s">
        <v>7</v>
      </c>
      <c r="G26" s="32" t="s">
        <v>7</v>
      </c>
      <c r="H26" s="32" t="s">
        <v>7</v>
      </c>
      <c r="I26" s="32" t="s">
        <v>7</v>
      </c>
      <c r="J26" s="32" t="s">
        <v>7</v>
      </c>
      <c r="K26" s="32" t="s">
        <v>7</v>
      </c>
      <c r="L26" s="32" t="s">
        <v>7</v>
      </c>
      <c r="M26" s="32" t="s">
        <v>7</v>
      </c>
      <c r="N26" s="11">
        <f>(L24+L25)</f>
        <v>2789.86</v>
      </c>
    </row>
    <row r="27" spans="1:14" ht="16" x14ac:dyDescent="0.2">
      <c r="A27" s="15" t="s">
        <v>709</v>
      </c>
      <c r="B27" s="29" t="s">
        <v>947</v>
      </c>
      <c r="C27" s="30" t="s">
        <v>7</v>
      </c>
      <c r="D27" s="30" t="s">
        <v>7</v>
      </c>
      <c r="E27" s="30" t="s">
        <v>7</v>
      </c>
      <c r="F27" s="30" t="s">
        <v>7</v>
      </c>
      <c r="G27" s="30" t="s">
        <v>7</v>
      </c>
      <c r="H27" s="30" t="s">
        <v>7</v>
      </c>
      <c r="I27" s="30" t="s">
        <v>7</v>
      </c>
      <c r="J27" s="30" t="s">
        <v>7</v>
      </c>
      <c r="K27" s="30" t="s">
        <v>7</v>
      </c>
      <c r="L27" s="30" t="s">
        <v>7</v>
      </c>
      <c r="M27" s="30" t="s">
        <v>7</v>
      </c>
      <c r="N27" s="14" t="s">
        <v>7</v>
      </c>
    </row>
    <row r="28" spans="1:14" ht="15" x14ac:dyDescent="0.2">
      <c r="A28" s="10" t="s">
        <v>86</v>
      </c>
      <c r="B28" s="9" t="s">
        <v>946</v>
      </c>
      <c r="C28" s="8" t="s">
        <v>27</v>
      </c>
      <c r="D28" s="8" t="s">
        <v>945</v>
      </c>
      <c r="E28" s="4" t="s">
        <v>29</v>
      </c>
      <c r="F28" s="4">
        <v>145</v>
      </c>
      <c r="G28" s="6">
        <v>2359.86</v>
      </c>
      <c r="H28" s="7" t="s">
        <v>7</v>
      </c>
      <c r="I28" s="7">
        <v>1</v>
      </c>
      <c r="J28" s="6">
        <f>ROUND(G28-((G28*K28)/100),2)</f>
        <v>2359.86</v>
      </c>
      <c r="K28" s="6">
        <v>0</v>
      </c>
      <c r="L28" s="6">
        <f>ROUND((I28 * J28),2)</f>
        <v>2359.86</v>
      </c>
      <c r="M28" s="5" t="s">
        <v>7</v>
      </c>
      <c r="N28" s="4" t="s">
        <v>7</v>
      </c>
    </row>
    <row r="29" spans="1:14" ht="26" x14ac:dyDescent="0.2">
      <c r="A29" s="10" t="s">
        <v>137</v>
      </c>
      <c r="B29" s="9" t="s">
        <v>1151</v>
      </c>
      <c r="C29" s="8" t="s">
        <v>27</v>
      </c>
      <c r="D29" s="8" t="s">
        <v>1150</v>
      </c>
      <c r="E29" s="4" t="s">
        <v>29</v>
      </c>
      <c r="F29" s="4">
        <v>3</v>
      </c>
      <c r="G29" s="6">
        <v>4416.3999999999996</v>
      </c>
      <c r="H29" s="7" t="s">
        <v>7</v>
      </c>
      <c r="I29" s="7">
        <v>1</v>
      </c>
      <c r="J29" s="6">
        <f>ROUND(G29-((G29*K29)/100),2)</f>
        <v>4416.3999999999996</v>
      </c>
      <c r="K29" s="6">
        <v>0</v>
      </c>
      <c r="L29" s="6">
        <f>ROUND((I29 * J29),2)</f>
        <v>4416.3999999999996</v>
      </c>
      <c r="M29" s="5" t="s">
        <v>7</v>
      </c>
      <c r="N29" s="4" t="s">
        <v>7</v>
      </c>
    </row>
    <row r="30" spans="1:14" ht="15" x14ac:dyDescent="0.2">
      <c r="A30" s="12" t="s">
        <v>7</v>
      </c>
      <c r="B30" s="32" t="s">
        <v>60</v>
      </c>
      <c r="C30" s="32" t="s">
        <v>7</v>
      </c>
      <c r="D30" s="32" t="s">
        <v>7</v>
      </c>
      <c r="E30" s="32" t="s">
        <v>7</v>
      </c>
      <c r="F30" s="32" t="s">
        <v>7</v>
      </c>
      <c r="G30" s="32" t="s">
        <v>7</v>
      </c>
      <c r="H30" s="32" t="s">
        <v>7</v>
      </c>
      <c r="I30" s="32" t="s">
        <v>7</v>
      </c>
      <c r="J30" s="32" t="s">
        <v>7</v>
      </c>
      <c r="K30" s="32" t="s">
        <v>7</v>
      </c>
      <c r="L30" s="32" t="s">
        <v>7</v>
      </c>
      <c r="M30" s="32" t="s">
        <v>7</v>
      </c>
      <c r="N30" s="11">
        <f>(L28+L29)</f>
        <v>6776.26</v>
      </c>
    </row>
    <row r="31" spans="1:14" ht="16" x14ac:dyDescent="0.2">
      <c r="A31" s="15" t="s">
        <v>709</v>
      </c>
      <c r="B31" s="29" t="s">
        <v>944</v>
      </c>
      <c r="C31" s="30" t="s">
        <v>7</v>
      </c>
      <c r="D31" s="30" t="s">
        <v>7</v>
      </c>
      <c r="E31" s="30" t="s">
        <v>7</v>
      </c>
      <c r="F31" s="30" t="s">
        <v>7</v>
      </c>
      <c r="G31" s="30" t="s">
        <v>7</v>
      </c>
      <c r="H31" s="30" t="s">
        <v>7</v>
      </c>
      <c r="I31" s="30" t="s">
        <v>7</v>
      </c>
      <c r="J31" s="30" t="s">
        <v>7</v>
      </c>
      <c r="K31" s="30" t="s">
        <v>7</v>
      </c>
      <c r="L31" s="30" t="s">
        <v>7</v>
      </c>
      <c r="M31" s="30" t="s">
        <v>7</v>
      </c>
      <c r="N31" s="14" t="s">
        <v>7</v>
      </c>
    </row>
    <row r="32" spans="1:14" ht="15" x14ac:dyDescent="0.2">
      <c r="A32" s="10" t="s">
        <v>192</v>
      </c>
      <c r="B32" s="9" t="s">
        <v>943</v>
      </c>
      <c r="C32" s="8" t="s">
        <v>27</v>
      </c>
      <c r="D32" s="8" t="s">
        <v>942</v>
      </c>
      <c r="E32" s="4" t="s">
        <v>29</v>
      </c>
      <c r="F32" s="4">
        <v>30</v>
      </c>
      <c r="G32" s="6">
        <v>8865.73</v>
      </c>
      <c r="H32" s="7" t="s">
        <v>7</v>
      </c>
      <c r="I32" s="7">
        <v>1</v>
      </c>
      <c r="J32" s="6">
        <f>ROUND(G32-((G32*K32)/100),2)</f>
        <v>8865.73</v>
      </c>
      <c r="K32" s="6">
        <v>0</v>
      </c>
      <c r="L32" s="6">
        <f>ROUND((I32 * J32),2)</f>
        <v>8865.73</v>
      </c>
      <c r="M32" s="5" t="s">
        <v>7</v>
      </c>
      <c r="N32" s="4" t="s">
        <v>7</v>
      </c>
    </row>
    <row r="33" spans="1:14" ht="26" x14ac:dyDescent="0.2">
      <c r="A33" s="10" t="s">
        <v>194</v>
      </c>
      <c r="B33" s="9" t="s">
        <v>1149</v>
      </c>
      <c r="C33" s="8" t="s">
        <v>27</v>
      </c>
      <c r="D33" s="8" t="s">
        <v>1148</v>
      </c>
      <c r="E33" s="4" t="s">
        <v>29</v>
      </c>
      <c r="F33" s="4">
        <v>3</v>
      </c>
      <c r="G33" s="6">
        <v>16556.75</v>
      </c>
      <c r="H33" s="7" t="s">
        <v>7</v>
      </c>
      <c r="I33" s="7">
        <v>1</v>
      </c>
      <c r="J33" s="6">
        <f>ROUND(G33-((G33*K33)/100),2)</f>
        <v>16556.75</v>
      </c>
      <c r="K33" s="6">
        <v>0</v>
      </c>
      <c r="L33" s="6">
        <f>ROUND((I33 * J33),2)</f>
        <v>16556.75</v>
      </c>
      <c r="M33" s="5" t="s">
        <v>7</v>
      </c>
      <c r="N33" s="4" t="s">
        <v>7</v>
      </c>
    </row>
    <row r="34" spans="1:14" ht="15" x14ac:dyDescent="0.2">
      <c r="A34" s="12" t="s">
        <v>7</v>
      </c>
      <c r="B34" s="32" t="s">
        <v>60</v>
      </c>
      <c r="C34" s="32" t="s">
        <v>7</v>
      </c>
      <c r="D34" s="32" t="s">
        <v>7</v>
      </c>
      <c r="E34" s="32" t="s">
        <v>7</v>
      </c>
      <c r="F34" s="32" t="s">
        <v>7</v>
      </c>
      <c r="G34" s="32" t="s">
        <v>7</v>
      </c>
      <c r="H34" s="32" t="s">
        <v>7</v>
      </c>
      <c r="I34" s="32" t="s">
        <v>7</v>
      </c>
      <c r="J34" s="32" t="s">
        <v>7</v>
      </c>
      <c r="K34" s="32" t="s">
        <v>7</v>
      </c>
      <c r="L34" s="32" t="s">
        <v>7</v>
      </c>
      <c r="M34" s="32" t="s">
        <v>7</v>
      </c>
      <c r="N34" s="11">
        <f>(L32+L33)</f>
        <v>25422.48</v>
      </c>
    </row>
    <row r="35" spans="1:14" ht="16" x14ac:dyDescent="0.2">
      <c r="A35" s="15" t="s">
        <v>709</v>
      </c>
      <c r="B35" s="29" t="s">
        <v>941</v>
      </c>
      <c r="C35" s="30" t="s">
        <v>7</v>
      </c>
      <c r="D35" s="30" t="s">
        <v>7</v>
      </c>
      <c r="E35" s="30" t="s">
        <v>7</v>
      </c>
      <c r="F35" s="30" t="s">
        <v>7</v>
      </c>
      <c r="G35" s="30" t="s">
        <v>7</v>
      </c>
      <c r="H35" s="30" t="s">
        <v>7</v>
      </c>
      <c r="I35" s="30" t="s">
        <v>7</v>
      </c>
      <c r="J35" s="30" t="s">
        <v>7</v>
      </c>
      <c r="K35" s="30" t="s">
        <v>7</v>
      </c>
      <c r="L35" s="30" t="s">
        <v>7</v>
      </c>
      <c r="M35" s="30" t="s">
        <v>7</v>
      </c>
      <c r="N35" s="14" t="s">
        <v>7</v>
      </c>
    </row>
    <row r="36" spans="1:14" ht="26" x14ac:dyDescent="0.2">
      <c r="A36" s="10" t="s">
        <v>195</v>
      </c>
      <c r="B36" s="9" t="s">
        <v>940</v>
      </c>
      <c r="C36" s="8" t="s">
        <v>27</v>
      </c>
      <c r="D36" s="8" t="s">
        <v>939</v>
      </c>
      <c r="E36" s="4" t="s">
        <v>29</v>
      </c>
      <c r="F36" s="4">
        <v>1</v>
      </c>
      <c r="G36" s="6">
        <v>1657.14</v>
      </c>
      <c r="H36" s="7" t="s">
        <v>7</v>
      </c>
      <c r="I36" s="7">
        <v>1</v>
      </c>
      <c r="J36" s="6">
        <f>ROUND(G36-((G36*K36)/100),2)</f>
        <v>1657.14</v>
      </c>
      <c r="K36" s="6">
        <v>0</v>
      </c>
      <c r="L36" s="6">
        <f>ROUND((I36 * J36),2)</f>
        <v>1657.14</v>
      </c>
      <c r="M36" s="5" t="s">
        <v>401</v>
      </c>
      <c r="N36" s="4" t="s">
        <v>7</v>
      </c>
    </row>
    <row r="37" spans="1:14" ht="26" x14ac:dyDescent="0.2">
      <c r="A37" s="10" t="s">
        <v>196</v>
      </c>
      <c r="B37" s="9" t="s">
        <v>1147</v>
      </c>
      <c r="C37" s="8" t="s">
        <v>27</v>
      </c>
      <c r="D37" s="8" t="s">
        <v>1146</v>
      </c>
      <c r="E37" s="4" t="s">
        <v>29</v>
      </c>
      <c r="F37" s="4" t="s">
        <v>193</v>
      </c>
      <c r="G37" s="6">
        <v>662.31</v>
      </c>
      <c r="H37" s="7" t="s">
        <v>7</v>
      </c>
      <c r="I37" s="7">
        <v>1</v>
      </c>
      <c r="J37" s="6">
        <f>ROUND(G37-((G37*K37)/100),2)</f>
        <v>662.31</v>
      </c>
      <c r="K37" s="6">
        <v>0</v>
      </c>
      <c r="L37" s="6">
        <f>ROUND((I37 * J37),2)</f>
        <v>662.31</v>
      </c>
      <c r="M37" s="5" t="s">
        <v>240</v>
      </c>
      <c r="N37" s="4" t="s">
        <v>7</v>
      </c>
    </row>
    <row r="38" spans="1:14" ht="15" x14ac:dyDescent="0.2">
      <c r="A38" s="12" t="s">
        <v>7</v>
      </c>
      <c r="B38" s="32" t="s">
        <v>60</v>
      </c>
      <c r="C38" s="32" t="s">
        <v>7</v>
      </c>
      <c r="D38" s="32" t="s">
        <v>7</v>
      </c>
      <c r="E38" s="32" t="s">
        <v>7</v>
      </c>
      <c r="F38" s="32" t="s">
        <v>7</v>
      </c>
      <c r="G38" s="32" t="s">
        <v>7</v>
      </c>
      <c r="H38" s="32" t="s">
        <v>7</v>
      </c>
      <c r="I38" s="32" t="s">
        <v>7</v>
      </c>
      <c r="J38" s="32" t="s">
        <v>7</v>
      </c>
      <c r="K38" s="32" t="s">
        <v>7</v>
      </c>
      <c r="L38" s="32" t="s">
        <v>7</v>
      </c>
      <c r="M38" s="32" t="s">
        <v>7</v>
      </c>
      <c r="N38" s="11">
        <f>(L36+L37)</f>
        <v>2319.4499999999998</v>
      </c>
    </row>
    <row r="39" spans="1:14" ht="16" x14ac:dyDescent="0.2">
      <c r="A39" s="15" t="s">
        <v>709</v>
      </c>
      <c r="B39" s="29" t="s">
        <v>938</v>
      </c>
      <c r="C39" s="30" t="s">
        <v>7</v>
      </c>
      <c r="D39" s="30" t="s">
        <v>7</v>
      </c>
      <c r="E39" s="30" t="s">
        <v>7</v>
      </c>
      <c r="F39" s="30" t="s">
        <v>7</v>
      </c>
      <c r="G39" s="30" t="s">
        <v>7</v>
      </c>
      <c r="H39" s="30" t="s">
        <v>7</v>
      </c>
      <c r="I39" s="30" t="s">
        <v>7</v>
      </c>
      <c r="J39" s="30" t="s">
        <v>7</v>
      </c>
      <c r="K39" s="30" t="s">
        <v>7</v>
      </c>
      <c r="L39" s="30" t="s">
        <v>7</v>
      </c>
      <c r="M39" s="30" t="s">
        <v>7</v>
      </c>
      <c r="N39" s="14" t="s">
        <v>7</v>
      </c>
    </row>
    <row r="40" spans="1:14" ht="26" x14ac:dyDescent="0.2">
      <c r="A40" s="10" t="s">
        <v>213</v>
      </c>
      <c r="B40" s="9" t="s">
        <v>937</v>
      </c>
      <c r="C40" s="8" t="s">
        <v>27</v>
      </c>
      <c r="D40" s="8" t="s">
        <v>936</v>
      </c>
      <c r="E40" s="4" t="s">
        <v>29</v>
      </c>
      <c r="F40" s="4">
        <v>150</v>
      </c>
      <c r="G40" s="6">
        <v>3588.91</v>
      </c>
      <c r="H40" s="7" t="s">
        <v>7</v>
      </c>
      <c r="I40" s="7">
        <v>1</v>
      </c>
      <c r="J40" s="6">
        <f>ROUND(G40-((G40*K40)/100),2)</f>
        <v>3588.91</v>
      </c>
      <c r="K40" s="6">
        <v>0</v>
      </c>
      <c r="L40" s="6">
        <f>ROUND((I40 * J40),2)</f>
        <v>3588.91</v>
      </c>
      <c r="M40" s="5" t="s">
        <v>7</v>
      </c>
      <c r="N40" s="4" t="s">
        <v>7</v>
      </c>
    </row>
    <row r="41" spans="1:14" ht="26" x14ac:dyDescent="0.2">
      <c r="A41" s="10" t="s">
        <v>212</v>
      </c>
      <c r="B41" s="9" t="s">
        <v>1145</v>
      </c>
      <c r="C41" s="8" t="s">
        <v>27</v>
      </c>
      <c r="D41" s="8" t="s">
        <v>1144</v>
      </c>
      <c r="E41" s="4" t="s">
        <v>29</v>
      </c>
      <c r="F41" s="4" t="s">
        <v>193</v>
      </c>
      <c r="G41" s="6">
        <v>386.35</v>
      </c>
      <c r="H41" s="7" t="s">
        <v>7</v>
      </c>
      <c r="I41" s="7">
        <v>1</v>
      </c>
      <c r="J41" s="6">
        <f>ROUND(G41-((G41*K41)/100),2)</f>
        <v>386.35</v>
      </c>
      <c r="K41" s="6">
        <v>0</v>
      </c>
      <c r="L41" s="6">
        <f>ROUND((I41 * J41),2)</f>
        <v>386.35</v>
      </c>
      <c r="M41" s="5" t="s">
        <v>240</v>
      </c>
      <c r="N41" s="4" t="s">
        <v>7</v>
      </c>
    </row>
    <row r="42" spans="1:14" ht="15" x14ac:dyDescent="0.2">
      <c r="A42" s="12" t="s">
        <v>7</v>
      </c>
      <c r="B42" s="32" t="s">
        <v>60</v>
      </c>
      <c r="C42" s="32" t="s">
        <v>7</v>
      </c>
      <c r="D42" s="32" t="s">
        <v>7</v>
      </c>
      <c r="E42" s="32" t="s">
        <v>7</v>
      </c>
      <c r="F42" s="32" t="s">
        <v>7</v>
      </c>
      <c r="G42" s="32" t="s">
        <v>7</v>
      </c>
      <c r="H42" s="32" t="s">
        <v>7</v>
      </c>
      <c r="I42" s="32" t="s">
        <v>7</v>
      </c>
      <c r="J42" s="32" t="s">
        <v>7</v>
      </c>
      <c r="K42" s="32" t="s">
        <v>7</v>
      </c>
      <c r="L42" s="32" t="s">
        <v>7</v>
      </c>
      <c r="M42" s="32" t="s">
        <v>7</v>
      </c>
      <c r="N42" s="11">
        <f>(L40+L41)</f>
        <v>3975.2599999999998</v>
      </c>
    </row>
    <row r="43" spans="1:14" ht="16" x14ac:dyDescent="0.2">
      <c r="A43" s="15" t="s">
        <v>709</v>
      </c>
      <c r="B43" s="29" t="s">
        <v>935</v>
      </c>
      <c r="C43" s="30" t="s">
        <v>7</v>
      </c>
      <c r="D43" s="30" t="s">
        <v>7</v>
      </c>
      <c r="E43" s="30" t="s">
        <v>7</v>
      </c>
      <c r="F43" s="30" t="s">
        <v>7</v>
      </c>
      <c r="G43" s="30" t="s">
        <v>7</v>
      </c>
      <c r="H43" s="30" t="s">
        <v>7</v>
      </c>
      <c r="I43" s="30" t="s">
        <v>7</v>
      </c>
      <c r="J43" s="30" t="s">
        <v>7</v>
      </c>
      <c r="K43" s="30" t="s">
        <v>7</v>
      </c>
      <c r="L43" s="30" t="s">
        <v>7</v>
      </c>
      <c r="M43" s="30" t="s">
        <v>7</v>
      </c>
      <c r="N43" s="14" t="s">
        <v>7</v>
      </c>
    </row>
    <row r="44" spans="1:14" ht="26" x14ac:dyDescent="0.2">
      <c r="A44" s="10" t="s">
        <v>211</v>
      </c>
      <c r="B44" s="9" t="s">
        <v>934</v>
      </c>
      <c r="C44" s="8" t="s">
        <v>27</v>
      </c>
      <c r="D44" s="8" t="s">
        <v>933</v>
      </c>
      <c r="E44" s="4" t="s">
        <v>29</v>
      </c>
      <c r="F44" s="4">
        <v>1</v>
      </c>
      <c r="G44" s="6">
        <v>585.53</v>
      </c>
      <c r="H44" s="7" t="s">
        <v>7</v>
      </c>
      <c r="I44" s="7">
        <v>1</v>
      </c>
      <c r="J44" s="6">
        <f>ROUND(G44-((G44*K44)/100),2)</f>
        <v>585.53</v>
      </c>
      <c r="K44" s="6">
        <v>0</v>
      </c>
      <c r="L44" s="6">
        <f>ROUND((I44 * J44),2)</f>
        <v>585.53</v>
      </c>
      <c r="M44" s="5" t="s">
        <v>7</v>
      </c>
      <c r="N44" s="4" t="s">
        <v>7</v>
      </c>
    </row>
    <row r="45" spans="1:14" ht="26" x14ac:dyDescent="0.2">
      <c r="A45" s="10" t="s">
        <v>210</v>
      </c>
      <c r="B45" s="9" t="s">
        <v>1143</v>
      </c>
      <c r="C45" s="8" t="s">
        <v>27</v>
      </c>
      <c r="D45" s="8" t="s">
        <v>1142</v>
      </c>
      <c r="E45" s="4" t="s">
        <v>29</v>
      </c>
      <c r="F45" s="4" t="s">
        <v>193</v>
      </c>
      <c r="G45" s="6">
        <v>332.16</v>
      </c>
      <c r="H45" s="7" t="s">
        <v>7</v>
      </c>
      <c r="I45" s="7">
        <v>1</v>
      </c>
      <c r="J45" s="6">
        <f>ROUND(G45-((G45*K45)/100),2)</f>
        <v>332.16</v>
      </c>
      <c r="K45" s="6">
        <v>0</v>
      </c>
      <c r="L45" s="6">
        <f>ROUND((I45 * J45),2)</f>
        <v>332.16</v>
      </c>
      <c r="M45" s="5" t="s">
        <v>240</v>
      </c>
      <c r="N45" s="4" t="s">
        <v>7</v>
      </c>
    </row>
    <row r="46" spans="1:14" ht="15" x14ac:dyDescent="0.2">
      <c r="A46" s="12" t="s">
        <v>7</v>
      </c>
      <c r="B46" s="32" t="s">
        <v>60</v>
      </c>
      <c r="C46" s="32" t="s">
        <v>7</v>
      </c>
      <c r="D46" s="32" t="s">
        <v>7</v>
      </c>
      <c r="E46" s="32" t="s">
        <v>7</v>
      </c>
      <c r="F46" s="32" t="s">
        <v>7</v>
      </c>
      <c r="G46" s="32" t="s">
        <v>7</v>
      </c>
      <c r="H46" s="32" t="s">
        <v>7</v>
      </c>
      <c r="I46" s="32" t="s">
        <v>7</v>
      </c>
      <c r="J46" s="32" t="s">
        <v>7</v>
      </c>
      <c r="K46" s="32" t="s">
        <v>7</v>
      </c>
      <c r="L46" s="32" t="s">
        <v>7</v>
      </c>
      <c r="M46" s="32" t="s">
        <v>7</v>
      </c>
      <c r="N46" s="11">
        <f>(L44+L45)</f>
        <v>917.69</v>
      </c>
    </row>
    <row r="47" spans="1:14" ht="16" thickBot="1" x14ac:dyDescent="0.25">
      <c r="A47" s="2" t="s">
        <v>7</v>
      </c>
      <c r="B47" s="2" t="s">
        <v>7</v>
      </c>
      <c r="C47" s="2" t="s">
        <v>7</v>
      </c>
      <c r="D47" s="2" t="s">
        <v>7</v>
      </c>
      <c r="E47" s="2" t="s">
        <v>7</v>
      </c>
      <c r="F47" s="2" t="s">
        <v>7</v>
      </c>
      <c r="G47" s="2" t="s">
        <v>7</v>
      </c>
      <c r="H47" s="2" t="s">
        <v>7</v>
      </c>
      <c r="I47" s="2" t="s">
        <v>7</v>
      </c>
      <c r="J47" s="2" t="s">
        <v>7</v>
      </c>
      <c r="K47" s="2" t="s">
        <v>7</v>
      </c>
      <c r="L47" s="2" t="s">
        <v>7</v>
      </c>
      <c r="M47" s="2" t="s">
        <v>7</v>
      </c>
      <c r="N47" s="2" t="s">
        <v>7</v>
      </c>
    </row>
    <row r="49" spans="1:14" ht="15" x14ac:dyDescent="0.2">
      <c r="A49" s="26" t="s">
        <v>932</v>
      </c>
      <c r="B49" s="26" t="s">
        <v>7</v>
      </c>
      <c r="C49" s="24"/>
      <c r="D49" s="24"/>
      <c r="L49" s="3" t="s">
        <v>204</v>
      </c>
      <c r="N49" s="21">
        <f>(L24+L25+L28+L29+L32+L33+L36+L37+L40+L41+L44+L45)</f>
        <v>42200.999999999993</v>
      </c>
    </row>
    <row r="50" spans="1:14" ht="15" x14ac:dyDescent="0.2">
      <c r="A50" s="26" t="s">
        <v>198</v>
      </c>
      <c r="B50" s="26" t="s">
        <v>7</v>
      </c>
      <c r="C50" s="24"/>
      <c r="D50" s="24"/>
      <c r="L50" s="3" t="s">
        <v>205</v>
      </c>
      <c r="N50" s="21">
        <v>0</v>
      </c>
    </row>
    <row r="51" spans="1:14" ht="15" x14ac:dyDescent="0.2">
      <c r="L51" s="3" t="s">
        <v>206</v>
      </c>
      <c r="N51" s="21">
        <v>0</v>
      </c>
    </row>
    <row r="52" spans="1:14" ht="15" x14ac:dyDescent="0.2">
      <c r="L52" s="3" t="s">
        <v>207</v>
      </c>
      <c r="N52" s="20">
        <f>(N50+N49+N51)</f>
        <v>42200.999999999993</v>
      </c>
    </row>
    <row r="53" spans="1:14" ht="15" x14ac:dyDescent="0.2">
      <c r="A53" s="24" t="s">
        <v>199</v>
      </c>
      <c r="B53" s="24"/>
      <c r="C53" s="24"/>
      <c r="D53" s="24"/>
    </row>
    <row r="54" spans="1:14" ht="15" x14ac:dyDescent="0.2">
      <c r="A54" s="34" t="s">
        <v>7</v>
      </c>
      <c r="B54" s="24"/>
      <c r="C54" s="24"/>
      <c r="D54" s="24"/>
      <c r="E54" s="24"/>
      <c r="F54" s="24"/>
      <c r="G54" s="24"/>
      <c r="H54" s="24"/>
      <c r="I54" s="24"/>
      <c r="J54" s="24"/>
    </row>
    <row r="55" spans="1:14" ht="16" thickBot="1" x14ac:dyDescent="0.25">
      <c r="A55" s="35" t="s">
        <v>7</v>
      </c>
      <c r="B55" s="35" t="s">
        <v>7</v>
      </c>
      <c r="C55" s="35" t="s">
        <v>7</v>
      </c>
      <c r="D55" s="35" t="s">
        <v>7</v>
      </c>
      <c r="E55" s="35" t="s">
        <v>7</v>
      </c>
      <c r="F55" s="35" t="s">
        <v>7</v>
      </c>
      <c r="G55" s="35" t="s">
        <v>7</v>
      </c>
      <c r="H55" s="35" t="s">
        <v>7</v>
      </c>
      <c r="I55" s="35" t="s">
        <v>7</v>
      </c>
      <c r="J55" s="35" t="s">
        <v>7</v>
      </c>
      <c r="K55" s="2" t="s">
        <v>7</v>
      </c>
      <c r="L55" s="2" t="s">
        <v>7</v>
      </c>
      <c r="M55" s="2" t="s">
        <v>7</v>
      </c>
      <c r="N55" s="2" t="s">
        <v>7</v>
      </c>
    </row>
    <row r="56" spans="1:14" ht="15" x14ac:dyDescent="0.2">
      <c r="A56" s="33" t="s">
        <v>208</v>
      </c>
      <c r="B56" s="24"/>
      <c r="C56" s="24"/>
      <c r="D56" s="24"/>
      <c r="E56" s="24"/>
      <c r="F56" s="24"/>
      <c r="G56" s="24"/>
      <c r="H56" s="24"/>
      <c r="I56" s="24"/>
      <c r="J56" s="24"/>
      <c r="K56" s="24"/>
      <c r="L56" s="24"/>
      <c r="M56" s="24"/>
      <c r="N56" s="24"/>
    </row>
    <row r="57" spans="1:14" ht="12.75" customHeight="1" x14ac:dyDescent="0.2">
      <c r="A57" s="24"/>
      <c r="B57" s="24"/>
      <c r="C57" s="24"/>
      <c r="D57" s="24"/>
      <c r="E57" s="24"/>
      <c r="F57" s="24"/>
      <c r="G57" s="24"/>
      <c r="H57" s="24"/>
      <c r="I57" s="24"/>
      <c r="J57" s="24"/>
      <c r="K57" s="24"/>
      <c r="L57" s="24"/>
      <c r="M57" s="24"/>
      <c r="N57" s="24"/>
    </row>
    <row r="58" spans="1:14" ht="12.75" customHeight="1" x14ac:dyDescent="0.2">
      <c r="A58" s="24"/>
      <c r="B58" s="24"/>
      <c r="C58" s="24"/>
      <c r="D58" s="24"/>
      <c r="E58" s="24"/>
      <c r="F58" s="24"/>
      <c r="G58" s="24"/>
      <c r="H58" s="24"/>
      <c r="I58" s="24"/>
      <c r="J58" s="24"/>
      <c r="K58" s="24"/>
      <c r="L58" s="24"/>
      <c r="M58" s="24"/>
      <c r="N58" s="24"/>
    </row>
  </sheetData>
  <mergeCells count="33">
    <mergeCell ref="B38:M38"/>
    <mergeCell ref="B39:M39"/>
    <mergeCell ref="B42:M42"/>
    <mergeCell ref="B43:M43"/>
    <mergeCell ref="B46:M46"/>
    <mergeCell ref="A49:D49"/>
    <mergeCell ref="A50:D50"/>
    <mergeCell ref="A53:D53"/>
    <mergeCell ref="A54:J55"/>
    <mergeCell ref="A56:N58"/>
    <mergeCell ref="A15:N16"/>
    <mergeCell ref="A17:B17"/>
    <mergeCell ref="L21:N21"/>
    <mergeCell ref="B23:M23"/>
    <mergeCell ref="B26:M26"/>
    <mergeCell ref="B27:M27"/>
    <mergeCell ref="B30:M30"/>
    <mergeCell ref="B31:M31"/>
    <mergeCell ref="B34:M34"/>
    <mergeCell ref="B35:M35"/>
    <mergeCell ref="A11:C11"/>
    <mergeCell ref="A12:C12"/>
    <mergeCell ref="M7:N7"/>
    <mergeCell ref="M8:N8"/>
    <mergeCell ref="M9:N9"/>
    <mergeCell ref="M10:N10"/>
    <mergeCell ref="M11:N11"/>
    <mergeCell ref="M12:N12"/>
    <mergeCell ref="A2:N2"/>
    <mergeCell ref="A7:C7"/>
    <mergeCell ref="A8:C8"/>
    <mergeCell ref="A9:C9"/>
    <mergeCell ref="A10:C10"/>
  </mergeCells>
  <printOptions horizontalCentered="1"/>
  <pageMargins left="0.7" right="0.7" top="0.75" bottom="0.75" header="0.3" footer="0.3"/>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Cloud Networking</vt:lpstr>
      <vt:lpstr>Enterprise Routing</vt:lpstr>
      <vt:lpstr>IoT</vt:lpstr>
      <vt:lpstr>Security</vt:lpstr>
      <vt:lpstr>Wireless</vt:lpstr>
      <vt:lpstr>Enterprise Switching</vt:lpstr>
      <vt:lpstr>Collaboration</vt:lpstr>
      <vt:lpstr>Other</vt:lpstr>
      <vt:lpstr>Meraki</vt:lpstr>
      <vt:lpstr>Cloud and Compute</vt:lpstr>
      <vt:lpstr>Service Provider Routing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2023-01-09T17:58:20Z</dcterms:created>
  <dcterms:modified xsi:type="dcterms:W3CDTF">2023-02-07T15:12:41Z</dcterms:modified>
</cp:coreProperties>
</file>