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12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92758917ebe4a294/Documents/Applications/FinalLDOSReportTool/Output/"/>
    </mc:Choice>
  </mc:AlternateContent>
  <xr:revisionPtr revIDLastSave="17" documentId="11_2F2ED80126AC55B845293FC7E4AA4658FB99E024" xr6:coauthVersionLast="47" xr6:coauthVersionMax="47" xr10:uidLastSave="{015205D6-30BF-5B4E-849C-3C3C202E437C}"/>
  <bookViews>
    <workbookView xWindow="1260" yWindow="500" windowWidth="56380" windowHeight="30240" activeTab="5" xr2:uid="{00000000-000D-0000-FFFF-FFFF00000000}"/>
  </bookViews>
  <sheets>
    <sheet name="Assumptions-Variables" sheetId="1" r:id="rId1"/>
    <sheet name="Cloud and Compute" sheetId="2" r:id="rId2"/>
    <sheet name="Cloud Networking" sheetId="3" r:id="rId3"/>
    <sheet name="Collaboration" sheetId="4" r:id="rId4"/>
    <sheet name="Enterprise Routing" sheetId="5" r:id="rId5"/>
    <sheet name="Enterprise Switching" sheetId="6" r:id="rId6"/>
    <sheet name="IOT" sheetId="7" r:id="rId7"/>
    <sheet name="Meraki" sheetId="8" r:id="rId8"/>
    <sheet name="Other" sheetId="9" r:id="rId9"/>
    <sheet name="Security" sheetId="10" r:id="rId10"/>
    <sheet name="Service Provider Routing" sheetId="11" r:id="rId11"/>
    <sheet name="Wireless" sheetId="12" r:id="rId12"/>
  </sheets>
  <definedNames>
    <definedName name="APIC_SubTotal">'Cloud Networking'!$H$79</definedName>
    <definedName name="APIC_WPA_SubTotal">'Cloud Networking'!$J$79</definedName>
    <definedName name="B_Series_SubTotal">'Cloud and Compute'!$H$12</definedName>
    <definedName name="B_Series_WPA_SubTotal">'Cloud and Compute'!$J$12</definedName>
    <definedName name="Branch_Large_WAN_SubTotal">'Enterprise Routing'!$H$65</definedName>
    <definedName name="Branch_Large_WAN_WPA_SubTotal">'Enterprise Routing'!$J$65</definedName>
    <definedName name="Branch_Medium_WAN_SubTotal">'Enterprise Routing'!$H$89</definedName>
    <definedName name="Branch_Medium_WAN_WPA_SubTotal">'Enterprise Routing'!$J$89</definedName>
    <definedName name="Branch_Small_WAN_SubTotal">'Enterprise Routing'!$H$112</definedName>
    <definedName name="Branch_Small_WAN_WPA_SubTotal">'Enterprise Routing'!$J$112</definedName>
    <definedName name="Branch_Very_Small_SubTotal">'Enterprise Routing'!$H$138</definedName>
    <definedName name="Branch_Very_Small_WPA_SubTotal">'Enterprise Routing'!$J$138</definedName>
    <definedName name="C_Series_SubTotal">'Cloud and Compute'!$H$40</definedName>
    <definedName name="C_Series_WPA_SubTotal">'Cloud and Compute'!$J$40</definedName>
    <definedName name="Campus_Core_Switch_SubTotal">'Enterprise Switching'!$H$115</definedName>
    <definedName name="Campus_Core_Switch_WPA_SubTotal">'Enterprise Switching'!$J$115</definedName>
    <definedName name="CN_Chassis_SubTotal">'Cloud Networking'!$H$55</definedName>
    <definedName name="CN_Chassis_WPA_SubTotal">'Cloud Networking'!$J$55</definedName>
    <definedName name="Compact_Switch_SubTotal">'Enterprise Switching'!$H$62</definedName>
    <definedName name="Compact_Switch_WPA_SubTotal">'Enterprise Switching'!$J$62</definedName>
    <definedName name="Conf_Phone_SubTotal">Collaboration!$H$18</definedName>
    <definedName name="Conf_Phone_WPA_SubTotal">Collaboration!$J$18</definedName>
    <definedName name="Copper_Switch_SubTotal">'Cloud Networking'!$H$31</definedName>
    <definedName name="Copper_Switch_WPA_SubTotal">'Cloud Networking'!$J$31</definedName>
    <definedName name="Desktop_Video_SubTotal">Collaboration!$H$74</definedName>
    <definedName name="Desktop_Video_WPA_SubTotal">Collaboration!$J$74</definedName>
    <definedName name="DNA_Appl_SubTotal">'Enterprise Switching'!$H$158</definedName>
    <definedName name="DNA_Appl_WPA_SubTotal">'Enterprise Switching'!$J$158</definedName>
    <definedName name="FI_SubTotal">'Cloud and Compute'!$H$23</definedName>
    <definedName name="FI_WPA_SubTotal">'Cloud and Compute'!$J$23</definedName>
    <definedName name="Fixed_Config_24_Port_SubTotal">'Enterprise Switching'!$H$48</definedName>
    <definedName name="Fixed_Config_24_Port_WPA_SubTotal">'Enterprise Switching'!$J$48</definedName>
    <definedName name="Fixed_Config_48_Port_SubTotal">'Enterprise Switching'!$H$23</definedName>
    <definedName name="Fixed_Config_48_Port_WPA_SubTotal">'Enterprise Switching'!$J$23</definedName>
    <definedName name="Fixed_Config_SFP_Plus_Only_SubTotal">'Enterprise Switching'!$H$138</definedName>
    <definedName name="Fixed_Config_SFP_Plus_Only_WPA_SubTotal">'Enterprise Switching'!$J$138</definedName>
    <definedName name="FW_Delayer_Factor">'Assumptions-Variables'!$D$2</definedName>
    <definedName name="Generic_Collab_Server_SubTotal">Collaboration!$H$103</definedName>
    <definedName name="Generic_Collab_Server_WPA_SubTotal">Collaboration!$J$103</definedName>
    <definedName name="Hist_Disc_HW">'Assumptions-Variables'!$D$5</definedName>
    <definedName name="Hist_Disc_SW">'Assumptions-Variables'!$C$5</definedName>
    <definedName name="Hist_IoT_Disc_HW">'Assumptions-Variables'!$D$8</definedName>
    <definedName name="Hist_IoT_Disc_SW">'Assumptions-Variables'!$C$8</definedName>
    <definedName name="Hist_Meraki_Disc_HW">'Assumptions-Variables'!$D$7</definedName>
    <definedName name="Hist_Meraki_Disc_SW">'Assumptions-Variables'!$C$7</definedName>
    <definedName name="Hist_SP_Disc_HW">'Assumptions-Variables'!$D$6</definedName>
    <definedName name="Hist_SP_Disc_SW">'Assumptions-Variables'!$C$6</definedName>
    <definedName name="HQ_Large_WAN_SubTotal">'Enterprise Routing'!$H$19</definedName>
    <definedName name="HQ_Large_WAN_WPA_SubTotal">'Enterprise Routing'!$J$19</definedName>
    <definedName name="HQ_Small_WAN_SubTotal">'Enterprise Routing'!$H$39</definedName>
    <definedName name="HQ_Small_WAN_WPA_SubTotal">'Enterprise Routing'!$J$39</definedName>
    <definedName name="Large_AP_SubTotal">Wireless!$H$21</definedName>
    <definedName name="Large_AP_WPA_SubTotal">Wireless!$J$21</definedName>
    <definedName name="Large_IP_Phone_SubTotal">Collaboration!$H$24</definedName>
    <definedName name="Large_IP_Phone_WPA_SubTotal">Collaboration!$J$24</definedName>
    <definedName name="Large_Room_SubTotal">Collaboration!$H$84</definedName>
    <definedName name="Large_Room_WPA_SubTotal">Collaboration!$J$84</definedName>
    <definedName name="Large_WLC_SubTotal">Wireless!$H$86</definedName>
    <definedName name="Large_WLC_WPA_SubTotal">Wireless!$J$86</definedName>
    <definedName name="MDS_Medium_SubTotal">'Cloud Networking'!$H$93</definedName>
    <definedName name="MDS_Medium_WPA_SubTotal">'Cloud Networking'!$J$93</definedName>
    <definedName name="Medium_AP_SubTotal">Wireless!$H$44</definedName>
    <definedName name="Medium_AP_WPA_SubTotal">Wireless!$J$44</definedName>
    <definedName name="Medium_Closet_Chassis_Switch_SubTotal">'Enterprise Switching'!$H$90</definedName>
    <definedName name="Medium_Closet_Chassis_Switch_WPA_SubTotal">'Enterprise Switching'!$J$90</definedName>
    <definedName name="Medium_IP_Phone_SubTotal">Collaboration!$H$11</definedName>
    <definedName name="Medium_IP_Phone_WPA_SubTotal">Collaboration!$J$11</definedName>
    <definedName name="Medium_Room_SubTotal">Collaboration!$H$34</definedName>
    <definedName name="Medium_Room_WPA_SubTotal">Collaboration!$J$34</definedName>
    <definedName name="Medium_WLC_SubTotal">Wireless!$H$75</definedName>
    <definedName name="Medium_WLC_WPA_SubTotal">Wireless!$J$75</definedName>
    <definedName name="Meraki_AP_SubTotal">Meraki!$H$5</definedName>
    <definedName name="Meraki_AP_WPA_SubTotal">Meraki!$J$5</definedName>
    <definedName name="Meraki_Cam_SubTotal">Meraki!$H$26</definedName>
    <definedName name="Meraki_Cam_WPA_SubTotal">Meraki!$J$26</definedName>
    <definedName name="Meraki_MX_Medium_SubTotal">Meraki!$H$19</definedName>
    <definedName name="Meraki_MX_Medium_WPA_SubTotal">Meraki!$J$19</definedName>
    <definedName name="Meraki_MX_Small_SubTotal">Meraki!$H$12</definedName>
    <definedName name="Meraki_MX_Small_WPA_SubTotal">Meraki!$J$12</definedName>
    <definedName name="Meraki_Switch_SubTotal">Meraki!$H$33</definedName>
    <definedName name="Meraki_Switch_WPA_SubTotal">Meraki!$J$33</definedName>
    <definedName name="Meraki_Teleworker_SubTotal">Meraki!$H$40</definedName>
    <definedName name="Meraki_Teleworker_WPA_SubTotal">Meraki!$J$40</definedName>
    <definedName name="NGFW_Large_SubTotal">Security!$H$18</definedName>
    <definedName name="NGFW_Large_WPA_SubTotal">Security!$J$18</definedName>
    <definedName name="NGFW_Medium_SubTotal">Security!$H$53</definedName>
    <definedName name="NGFW_Medium_WPA_SubTotal">Security!$J$53</definedName>
    <definedName name="NGFW_Small_SubTotal">Security!$H$35</definedName>
    <definedName name="NGFW_Small_WPA_SubTotal">Security!$J$35</definedName>
    <definedName name="NGFW_Very_Small_SubTotal">Security!$H$67</definedName>
    <definedName name="NGFW_Very_Small_WPA_SubTotal">Security!$J$67</definedName>
    <definedName name="SFP_Switch_SubTotal">'Cloud Networking'!$H$14</definedName>
    <definedName name="SFP_Switch_WPA_SubTotal">'Cloud Networking'!$J$14</definedName>
    <definedName name="Small_ATA_SubTotal">Collaboration!$H$5</definedName>
    <definedName name="Small_ATA_WPA_SubTotal">Collaboration!$J$5</definedName>
    <definedName name="Small_IP_Phone_SubTotal">Collaboration!$H$53</definedName>
    <definedName name="Small_IP_Phone_WPA_SubTotal">Collaboration!$J$53</definedName>
    <definedName name="Small_Room_SubTotal">Collaboration!$H$47</definedName>
    <definedName name="Small_Room_WPA_SubTotal">Collaboration!$J$47</definedName>
    <definedName name="Small_WLC_SubTotal">Wireless!$H$97</definedName>
    <definedName name="Small_WLC_WPA_SubTotal">Wireless!$J$97</definedName>
    <definedName name="SP_Large_SubTotal">'Service Provider Routing'!$H$47</definedName>
    <definedName name="SP_Large_WPA_SubTotal">'Service Provider Routing'!$J$47</definedName>
    <definedName name="SP_Medium_SubTotal">'Service Provider Routing'!$H$20</definedName>
    <definedName name="SP_Medium_WPA_SubTotal">'Service Provider Routing'!$J$20</definedName>
    <definedName name="SP_Small_SubTotal">'Service Provider Routing'!$H$61</definedName>
    <definedName name="SP_Small_WPA_SubTotal">'Service Provider Routing'!$J$61</definedName>
    <definedName name="Teleworker_AP_SubTotal">Wireless!$H$64</definedName>
    <definedName name="Teleworker_AP_WPA_SubTotal">Wireless!$J$64</definedName>
    <definedName name="Voice_Gateway_SubTotal">'Enterprise Routing'!$H$125</definedName>
    <definedName name="Voice_Gateway_WPA_SubTotal">'Enterprise Routing'!$J$125</definedName>
    <definedName name="Wireless_IP_Phone_SubTotal">Collaboration!$H$60</definedName>
    <definedName name="Wireless_IP_Phone_WPA_SubTotal">Collaboration!$J$60</definedName>
    <definedName name="WPA_Collab_Disc_HW">'Assumptions-Variables'!$D$14</definedName>
    <definedName name="WPA_Collab_Disc_SW">'Assumptions-Variables'!$C$14</definedName>
    <definedName name="WPA_Delayer_Factor">'Assumptions-Variables'!$D$1</definedName>
    <definedName name="WPA_Disc_HW">'Assumptions-Variables'!$D$9</definedName>
    <definedName name="WPA_Disc_SW">'Assumptions-Variables'!$C$9</definedName>
    <definedName name="WPA_FW_Disc_HW">'Assumptions-Variables'!$D$13</definedName>
    <definedName name="WPA_FW_Disc_SW">'Assumptions-Variables'!$C$13</definedName>
    <definedName name="WPA_IoT_Disc_HW">'Assumptions-Variables'!$D$12</definedName>
    <definedName name="WPA_IoT_Disc_SW">'Assumptions-Variables'!$C$12</definedName>
    <definedName name="WPA_Meraki_Disc_HW">'Assumptions-Variables'!$D$11</definedName>
    <definedName name="WPA_Meraki_Disc_SW">'Assumptions-Variables'!$C$11</definedName>
    <definedName name="WPA_SP_Disc_HW">'Assumptions-Variables'!$D$10</definedName>
    <definedName name="WPA_SP_Disc_SW">'Assumptions-Variables'!$C$10</definedName>
    <definedName name="WSA_ESA_Appliance_SubTotal">Security!$H$86</definedName>
    <definedName name="WSA_ESA_Appliance_WPA_SubTotal">Security!$J$86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4" i="6" l="1"/>
  <c r="F14" i="6"/>
  <c r="F96" i="12"/>
  <c r="G96" i="12" s="1"/>
  <c r="H96" i="12" s="1"/>
  <c r="F95" i="12"/>
  <c r="G95" i="12" s="1"/>
  <c r="H95" i="12" s="1"/>
  <c r="F94" i="12"/>
  <c r="G94" i="12" s="1"/>
  <c r="H94" i="12" s="1"/>
  <c r="F93" i="12"/>
  <c r="G93" i="12" s="1"/>
  <c r="H93" i="12" s="1"/>
  <c r="F92" i="12"/>
  <c r="G92" i="12" s="1"/>
  <c r="H92" i="12" s="1"/>
  <c r="F91" i="12"/>
  <c r="G91" i="12" s="1"/>
  <c r="H91" i="12" s="1"/>
  <c r="F85" i="12"/>
  <c r="G85" i="12" s="1"/>
  <c r="H85" i="12" s="1"/>
  <c r="F84" i="12"/>
  <c r="G84" i="12" s="1"/>
  <c r="H84" i="12" s="1"/>
  <c r="F83" i="12"/>
  <c r="G83" i="12" s="1"/>
  <c r="H83" i="12" s="1"/>
  <c r="F82" i="12"/>
  <c r="G82" i="12" s="1"/>
  <c r="H82" i="12" s="1"/>
  <c r="F81" i="12"/>
  <c r="G81" i="12" s="1"/>
  <c r="H81" i="12" s="1"/>
  <c r="F80" i="12"/>
  <c r="G80" i="12" s="1"/>
  <c r="H80" i="12" s="1"/>
  <c r="F74" i="12"/>
  <c r="G74" i="12" s="1"/>
  <c r="H74" i="12" s="1"/>
  <c r="F73" i="12"/>
  <c r="G73" i="12" s="1"/>
  <c r="H73" i="12" s="1"/>
  <c r="G72" i="12"/>
  <c r="H72" i="12" s="1"/>
  <c r="F72" i="12"/>
  <c r="F71" i="12"/>
  <c r="G71" i="12" s="1"/>
  <c r="H71" i="12" s="1"/>
  <c r="G70" i="12"/>
  <c r="H70" i="12" s="1"/>
  <c r="F70" i="12"/>
  <c r="F69" i="12"/>
  <c r="G69" i="12" s="1"/>
  <c r="H69" i="12" s="1"/>
  <c r="H75" i="12" s="1"/>
  <c r="G63" i="12"/>
  <c r="H63" i="12" s="1"/>
  <c r="F63" i="12"/>
  <c r="F62" i="12"/>
  <c r="G62" i="12" s="1"/>
  <c r="H62" i="12" s="1"/>
  <c r="G61" i="12"/>
  <c r="H61" i="12" s="1"/>
  <c r="F61" i="12"/>
  <c r="F60" i="12"/>
  <c r="G60" i="12" s="1"/>
  <c r="H60" i="12" s="1"/>
  <c r="G59" i="12"/>
  <c r="H59" i="12" s="1"/>
  <c r="F59" i="12"/>
  <c r="F58" i="12"/>
  <c r="G58" i="12" s="1"/>
  <c r="H58" i="12" s="1"/>
  <c r="F57" i="12"/>
  <c r="G57" i="12" s="1"/>
  <c r="H57" i="12" s="1"/>
  <c r="F56" i="12"/>
  <c r="G56" i="12" s="1"/>
  <c r="H56" i="12" s="1"/>
  <c r="F55" i="12"/>
  <c r="G55" i="12" s="1"/>
  <c r="H55" i="12" s="1"/>
  <c r="F54" i="12"/>
  <c r="G54" i="12" s="1"/>
  <c r="H54" i="12" s="1"/>
  <c r="F53" i="12"/>
  <c r="G53" i="12" s="1"/>
  <c r="H53" i="12" s="1"/>
  <c r="F52" i="12"/>
  <c r="G52" i="12" s="1"/>
  <c r="H52" i="12" s="1"/>
  <c r="G51" i="12"/>
  <c r="H51" i="12" s="1"/>
  <c r="F51" i="12"/>
  <c r="F50" i="12"/>
  <c r="G50" i="12" s="1"/>
  <c r="H50" i="12" s="1"/>
  <c r="F49" i="12"/>
  <c r="G49" i="12" s="1"/>
  <c r="H49" i="12" s="1"/>
  <c r="F43" i="12"/>
  <c r="G43" i="12" s="1"/>
  <c r="H43" i="12" s="1"/>
  <c r="G42" i="12"/>
  <c r="H42" i="12" s="1"/>
  <c r="F42" i="12"/>
  <c r="F41" i="12"/>
  <c r="G41" i="12" s="1"/>
  <c r="H41" i="12" s="1"/>
  <c r="G40" i="12"/>
  <c r="H40" i="12" s="1"/>
  <c r="F40" i="12"/>
  <c r="F39" i="12"/>
  <c r="G39" i="12" s="1"/>
  <c r="H39" i="12" s="1"/>
  <c r="F38" i="12"/>
  <c r="G38" i="12" s="1"/>
  <c r="H38" i="12" s="1"/>
  <c r="F37" i="12"/>
  <c r="G37" i="12" s="1"/>
  <c r="H37" i="12" s="1"/>
  <c r="F36" i="12"/>
  <c r="G36" i="12" s="1"/>
  <c r="H36" i="12" s="1"/>
  <c r="F35" i="12"/>
  <c r="G35" i="12" s="1"/>
  <c r="H35" i="12" s="1"/>
  <c r="F34" i="12"/>
  <c r="G34" i="12" s="1"/>
  <c r="H34" i="12" s="1"/>
  <c r="F33" i="12"/>
  <c r="G33" i="12" s="1"/>
  <c r="H33" i="12" s="1"/>
  <c r="F32" i="12"/>
  <c r="G32" i="12" s="1"/>
  <c r="H32" i="12" s="1"/>
  <c r="F31" i="12"/>
  <c r="G31" i="12" s="1"/>
  <c r="H31" i="12" s="1"/>
  <c r="F30" i="12"/>
  <c r="G30" i="12" s="1"/>
  <c r="H30" i="12" s="1"/>
  <c r="F29" i="12"/>
  <c r="G29" i="12" s="1"/>
  <c r="H29" i="12" s="1"/>
  <c r="G28" i="12"/>
  <c r="H28" i="12" s="1"/>
  <c r="F28" i="12"/>
  <c r="F27" i="12"/>
  <c r="G27" i="12" s="1"/>
  <c r="H27" i="12" s="1"/>
  <c r="F26" i="12"/>
  <c r="G26" i="12" s="1"/>
  <c r="H26" i="12" s="1"/>
  <c r="G20" i="12"/>
  <c r="H20" i="12" s="1"/>
  <c r="F20" i="12"/>
  <c r="F19" i="12"/>
  <c r="G19" i="12" s="1"/>
  <c r="H19" i="12" s="1"/>
  <c r="F18" i="12"/>
  <c r="G18" i="12" s="1"/>
  <c r="H18" i="12" s="1"/>
  <c r="G17" i="12"/>
  <c r="H17" i="12" s="1"/>
  <c r="F17" i="12"/>
  <c r="F16" i="12"/>
  <c r="G16" i="12" s="1"/>
  <c r="H16" i="12" s="1"/>
  <c r="F15" i="12"/>
  <c r="G15" i="12" s="1"/>
  <c r="H15" i="12" s="1"/>
  <c r="F14" i="12"/>
  <c r="G14" i="12" s="1"/>
  <c r="H14" i="12" s="1"/>
  <c r="F13" i="12"/>
  <c r="G13" i="12" s="1"/>
  <c r="H13" i="12" s="1"/>
  <c r="F12" i="12"/>
  <c r="G12" i="12" s="1"/>
  <c r="H12" i="12" s="1"/>
  <c r="F11" i="12"/>
  <c r="G11" i="12" s="1"/>
  <c r="H11" i="12" s="1"/>
  <c r="F10" i="12"/>
  <c r="G10" i="12" s="1"/>
  <c r="H10" i="12" s="1"/>
  <c r="F9" i="12"/>
  <c r="G9" i="12" s="1"/>
  <c r="H9" i="12" s="1"/>
  <c r="F8" i="12"/>
  <c r="G8" i="12" s="1"/>
  <c r="H8" i="12" s="1"/>
  <c r="F7" i="12"/>
  <c r="G7" i="12" s="1"/>
  <c r="H7" i="12" s="1"/>
  <c r="G6" i="12"/>
  <c r="H6" i="12" s="1"/>
  <c r="F6" i="12"/>
  <c r="F5" i="12"/>
  <c r="G5" i="12" s="1"/>
  <c r="H5" i="12" s="1"/>
  <c r="F4" i="12"/>
  <c r="G4" i="12" s="1"/>
  <c r="H4" i="12" s="1"/>
  <c r="F3" i="12"/>
  <c r="G3" i="12" s="1"/>
  <c r="H3" i="12" s="1"/>
  <c r="F60" i="11"/>
  <c r="G60" i="11" s="1"/>
  <c r="H60" i="11" s="1"/>
  <c r="G59" i="11"/>
  <c r="H59" i="11" s="1"/>
  <c r="F59" i="11"/>
  <c r="F58" i="11"/>
  <c r="G58" i="11" s="1"/>
  <c r="H58" i="11" s="1"/>
  <c r="F57" i="11"/>
  <c r="G57" i="11" s="1"/>
  <c r="H57" i="11" s="1"/>
  <c r="F56" i="11"/>
  <c r="G56" i="11" s="1"/>
  <c r="H56" i="11" s="1"/>
  <c r="F55" i="11"/>
  <c r="G55" i="11" s="1"/>
  <c r="H55" i="11" s="1"/>
  <c r="F54" i="11"/>
  <c r="G54" i="11" s="1"/>
  <c r="H54" i="11" s="1"/>
  <c r="F53" i="11"/>
  <c r="G53" i="11" s="1"/>
  <c r="H53" i="11" s="1"/>
  <c r="F52" i="11"/>
  <c r="G52" i="11" s="1"/>
  <c r="H52" i="11" s="1"/>
  <c r="F46" i="11"/>
  <c r="G46" i="11" s="1"/>
  <c r="H46" i="11" s="1"/>
  <c r="F45" i="11"/>
  <c r="G45" i="11" s="1"/>
  <c r="H45" i="11" s="1"/>
  <c r="F44" i="11"/>
  <c r="G44" i="11" s="1"/>
  <c r="H44" i="11" s="1"/>
  <c r="F43" i="11"/>
  <c r="G43" i="11" s="1"/>
  <c r="H43" i="11" s="1"/>
  <c r="F42" i="11"/>
  <c r="G42" i="11" s="1"/>
  <c r="H42" i="11" s="1"/>
  <c r="F41" i="11"/>
  <c r="G41" i="11" s="1"/>
  <c r="H41" i="11" s="1"/>
  <c r="F40" i="11"/>
  <c r="G40" i="11" s="1"/>
  <c r="H40" i="11" s="1"/>
  <c r="F39" i="11"/>
  <c r="G39" i="11" s="1"/>
  <c r="H39" i="11" s="1"/>
  <c r="H38" i="11"/>
  <c r="G38" i="11"/>
  <c r="F38" i="11"/>
  <c r="F37" i="11"/>
  <c r="G37" i="11" s="1"/>
  <c r="H37" i="11" s="1"/>
  <c r="F36" i="11"/>
  <c r="G36" i="11" s="1"/>
  <c r="H36" i="11" s="1"/>
  <c r="F35" i="11"/>
  <c r="G35" i="11" s="1"/>
  <c r="H35" i="11" s="1"/>
  <c r="F34" i="11"/>
  <c r="G34" i="11" s="1"/>
  <c r="H34" i="11" s="1"/>
  <c r="F33" i="11"/>
  <c r="G33" i="11" s="1"/>
  <c r="H33" i="11" s="1"/>
  <c r="F32" i="11"/>
  <c r="G32" i="11" s="1"/>
  <c r="H32" i="11" s="1"/>
  <c r="F31" i="11"/>
  <c r="G31" i="11" s="1"/>
  <c r="H31" i="11" s="1"/>
  <c r="F30" i="11"/>
  <c r="G30" i="11" s="1"/>
  <c r="H30" i="11" s="1"/>
  <c r="G29" i="11"/>
  <c r="H29" i="11" s="1"/>
  <c r="F29" i="11"/>
  <c r="F28" i="11"/>
  <c r="G28" i="11" s="1"/>
  <c r="H28" i="11" s="1"/>
  <c r="F27" i="11"/>
  <c r="G27" i="11" s="1"/>
  <c r="H27" i="11" s="1"/>
  <c r="F26" i="11"/>
  <c r="G26" i="11" s="1"/>
  <c r="H26" i="11" s="1"/>
  <c r="F25" i="11"/>
  <c r="G25" i="11" s="1"/>
  <c r="H25" i="11" s="1"/>
  <c r="G19" i="11"/>
  <c r="H19" i="11" s="1"/>
  <c r="F19" i="11"/>
  <c r="F18" i="11"/>
  <c r="G18" i="11" s="1"/>
  <c r="H18" i="11" s="1"/>
  <c r="F17" i="11"/>
  <c r="G17" i="11" s="1"/>
  <c r="H17" i="11" s="1"/>
  <c r="F16" i="11"/>
  <c r="G16" i="11" s="1"/>
  <c r="H16" i="11" s="1"/>
  <c r="F15" i="11"/>
  <c r="G15" i="11" s="1"/>
  <c r="H15" i="11" s="1"/>
  <c r="F14" i="11"/>
  <c r="G14" i="11" s="1"/>
  <c r="H14" i="11" s="1"/>
  <c r="F13" i="11"/>
  <c r="G13" i="11" s="1"/>
  <c r="H13" i="11" s="1"/>
  <c r="F12" i="11"/>
  <c r="G12" i="11" s="1"/>
  <c r="H12" i="11" s="1"/>
  <c r="F11" i="11"/>
  <c r="G11" i="11" s="1"/>
  <c r="H11" i="11" s="1"/>
  <c r="F10" i="11"/>
  <c r="G10" i="11" s="1"/>
  <c r="H10" i="11" s="1"/>
  <c r="F9" i="11"/>
  <c r="G9" i="11" s="1"/>
  <c r="H9" i="11" s="1"/>
  <c r="F8" i="11"/>
  <c r="G8" i="11" s="1"/>
  <c r="H8" i="11" s="1"/>
  <c r="F7" i="11"/>
  <c r="G7" i="11" s="1"/>
  <c r="H7" i="11" s="1"/>
  <c r="G6" i="11"/>
  <c r="H6" i="11" s="1"/>
  <c r="F6" i="11"/>
  <c r="H5" i="11"/>
  <c r="G5" i="11"/>
  <c r="F5" i="11"/>
  <c r="F4" i="11"/>
  <c r="G4" i="11" s="1"/>
  <c r="H4" i="11" s="1"/>
  <c r="F3" i="11"/>
  <c r="G3" i="11" s="1"/>
  <c r="H3" i="11" s="1"/>
  <c r="F85" i="10"/>
  <c r="G85" i="10" s="1"/>
  <c r="H85" i="10" s="1"/>
  <c r="F84" i="10"/>
  <c r="G84" i="10" s="1"/>
  <c r="H84" i="10" s="1"/>
  <c r="F83" i="10"/>
  <c r="G83" i="10" s="1"/>
  <c r="H83" i="10" s="1"/>
  <c r="F82" i="10"/>
  <c r="G82" i="10" s="1"/>
  <c r="H82" i="10" s="1"/>
  <c r="F81" i="10"/>
  <c r="G81" i="10" s="1"/>
  <c r="H81" i="10" s="1"/>
  <c r="F80" i="10"/>
  <c r="G80" i="10" s="1"/>
  <c r="H80" i="10" s="1"/>
  <c r="F79" i="10"/>
  <c r="G79" i="10" s="1"/>
  <c r="H79" i="10" s="1"/>
  <c r="F78" i="10"/>
  <c r="G78" i="10" s="1"/>
  <c r="H78" i="10" s="1"/>
  <c r="F77" i="10"/>
  <c r="G77" i="10" s="1"/>
  <c r="H77" i="10" s="1"/>
  <c r="F76" i="10"/>
  <c r="G76" i="10" s="1"/>
  <c r="H76" i="10" s="1"/>
  <c r="G75" i="10"/>
  <c r="H75" i="10" s="1"/>
  <c r="F75" i="10"/>
  <c r="F74" i="10"/>
  <c r="G74" i="10" s="1"/>
  <c r="H74" i="10" s="1"/>
  <c r="G73" i="10"/>
  <c r="H73" i="10" s="1"/>
  <c r="F73" i="10"/>
  <c r="G72" i="10"/>
  <c r="H72" i="10" s="1"/>
  <c r="F72" i="10"/>
  <c r="F66" i="10"/>
  <c r="G66" i="10" s="1"/>
  <c r="H66" i="10" s="1"/>
  <c r="F65" i="10"/>
  <c r="G65" i="10" s="1"/>
  <c r="H65" i="10" s="1"/>
  <c r="G64" i="10"/>
  <c r="H64" i="10" s="1"/>
  <c r="F64" i="10"/>
  <c r="F63" i="10"/>
  <c r="G63" i="10" s="1"/>
  <c r="H63" i="10" s="1"/>
  <c r="F62" i="10"/>
  <c r="G62" i="10" s="1"/>
  <c r="H62" i="10" s="1"/>
  <c r="F61" i="10"/>
  <c r="G61" i="10" s="1"/>
  <c r="H61" i="10" s="1"/>
  <c r="F60" i="10"/>
  <c r="G60" i="10" s="1"/>
  <c r="H60" i="10" s="1"/>
  <c r="F59" i="10"/>
  <c r="G59" i="10" s="1"/>
  <c r="H59" i="10" s="1"/>
  <c r="F58" i="10"/>
  <c r="G58" i="10" s="1"/>
  <c r="H58" i="10" s="1"/>
  <c r="F52" i="10"/>
  <c r="G52" i="10" s="1"/>
  <c r="H52" i="10" s="1"/>
  <c r="H51" i="10"/>
  <c r="F51" i="10"/>
  <c r="G51" i="10" s="1"/>
  <c r="F50" i="10"/>
  <c r="G50" i="10" s="1"/>
  <c r="H50" i="10" s="1"/>
  <c r="F49" i="10"/>
  <c r="G49" i="10" s="1"/>
  <c r="H49" i="10" s="1"/>
  <c r="F48" i="10"/>
  <c r="G48" i="10" s="1"/>
  <c r="H48" i="10" s="1"/>
  <c r="F47" i="10"/>
  <c r="G47" i="10" s="1"/>
  <c r="H47" i="10" s="1"/>
  <c r="G46" i="10"/>
  <c r="H46" i="10" s="1"/>
  <c r="F46" i="10"/>
  <c r="F45" i="10"/>
  <c r="G45" i="10" s="1"/>
  <c r="H45" i="10" s="1"/>
  <c r="F44" i="10"/>
  <c r="G44" i="10" s="1"/>
  <c r="H44" i="10" s="1"/>
  <c r="G43" i="10"/>
  <c r="H43" i="10" s="1"/>
  <c r="F43" i="10"/>
  <c r="F42" i="10"/>
  <c r="G42" i="10" s="1"/>
  <c r="H42" i="10" s="1"/>
  <c r="F41" i="10"/>
  <c r="G41" i="10" s="1"/>
  <c r="H41" i="10" s="1"/>
  <c r="F40" i="10"/>
  <c r="G40" i="10" s="1"/>
  <c r="H40" i="10" s="1"/>
  <c r="G34" i="10"/>
  <c r="H34" i="10" s="1"/>
  <c r="F34" i="10"/>
  <c r="F33" i="10"/>
  <c r="G33" i="10" s="1"/>
  <c r="H33" i="10" s="1"/>
  <c r="F32" i="10"/>
  <c r="G32" i="10" s="1"/>
  <c r="H32" i="10" s="1"/>
  <c r="F31" i="10"/>
  <c r="G31" i="10" s="1"/>
  <c r="H31" i="10" s="1"/>
  <c r="H30" i="10"/>
  <c r="F30" i="10"/>
  <c r="G30" i="10" s="1"/>
  <c r="F29" i="10"/>
  <c r="G29" i="10" s="1"/>
  <c r="H29" i="10" s="1"/>
  <c r="F28" i="10"/>
  <c r="G28" i="10" s="1"/>
  <c r="H28" i="10" s="1"/>
  <c r="F27" i="10"/>
  <c r="G27" i="10" s="1"/>
  <c r="H27" i="10" s="1"/>
  <c r="F26" i="10"/>
  <c r="G26" i="10" s="1"/>
  <c r="H26" i="10" s="1"/>
  <c r="G25" i="10"/>
  <c r="H25" i="10" s="1"/>
  <c r="F25" i="10"/>
  <c r="F24" i="10"/>
  <c r="G24" i="10" s="1"/>
  <c r="H24" i="10" s="1"/>
  <c r="G23" i="10"/>
  <c r="H23" i="10" s="1"/>
  <c r="F23" i="10"/>
  <c r="F17" i="10"/>
  <c r="G17" i="10" s="1"/>
  <c r="H17" i="10" s="1"/>
  <c r="F16" i="10"/>
  <c r="G16" i="10" s="1"/>
  <c r="H16" i="10" s="1"/>
  <c r="F15" i="10"/>
  <c r="G15" i="10" s="1"/>
  <c r="H15" i="10" s="1"/>
  <c r="G14" i="10"/>
  <c r="H14" i="10" s="1"/>
  <c r="F14" i="10"/>
  <c r="F13" i="10"/>
  <c r="G13" i="10" s="1"/>
  <c r="H13" i="10" s="1"/>
  <c r="F12" i="10"/>
  <c r="G12" i="10" s="1"/>
  <c r="H12" i="10" s="1"/>
  <c r="F11" i="10"/>
  <c r="G11" i="10" s="1"/>
  <c r="H11" i="10" s="1"/>
  <c r="F10" i="10"/>
  <c r="G10" i="10" s="1"/>
  <c r="H10" i="10" s="1"/>
  <c r="F9" i="10"/>
  <c r="G9" i="10" s="1"/>
  <c r="H9" i="10" s="1"/>
  <c r="F8" i="10"/>
  <c r="G8" i="10" s="1"/>
  <c r="H8" i="10" s="1"/>
  <c r="F7" i="10"/>
  <c r="G7" i="10" s="1"/>
  <c r="H7" i="10" s="1"/>
  <c r="F6" i="10"/>
  <c r="G6" i="10" s="1"/>
  <c r="H6" i="10" s="1"/>
  <c r="F5" i="10"/>
  <c r="G5" i="10" s="1"/>
  <c r="H5" i="10" s="1"/>
  <c r="F4" i="10"/>
  <c r="G4" i="10" s="1"/>
  <c r="H4" i="10" s="1"/>
  <c r="G3" i="10"/>
  <c r="H3" i="10" s="1"/>
  <c r="F3" i="10"/>
  <c r="F39" i="8"/>
  <c r="G39" i="8" s="1"/>
  <c r="H39" i="8" s="1"/>
  <c r="F38" i="8"/>
  <c r="G38" i="8" s="1"/>
  <c r="H38" i="8" s="1"/>
  <c r="H40" i="8" s="1"/>
  <c r="F32" i="8"/>
  <c r="G32" i="8" s="1"/>
  <c r="H32" i="8" s="1"/>
  <c r="F31" i="8"/>
  <c r="G31" i="8" s="1"/>
  <c r="H31" i="8" s="1"/>
  <c r="F25" i="8"/>
  <c r="G25" i="8" s="1"/>
  <c r="H25" i="8" s="1"/>
  <c r="F24" i="8"/>
  <c r="G24" i="8" s="1"/>
  <c r="H24" i="8" s="1"/>
  <c r="G18" i="8"/>
  <c r="H18" i="8" s="1"/>
  <c r="F18" i="8"/>
  <c r="F17" i="8"/>
  <c r="G17" i="8" s="1"/>
  <c r="H17" i="8" s="1"/>
  <c r="F11" i="8"/>
  <c r="G11" i="8" s="1"/>
  <c r="H11" i="8" s="1"/>
  <c r="G10" i="8"/>
  <c r="H10" i="8" s="1"/>
  <c r="F10" i="8"/>
  <c r="F4" i="8"/>
  <c r="G4" i="8" s="1"/>
  <c r="H4" i="8" s="1"/>
  <c r="F3" i="8"/>
  <c r="G3" i="8" s="1"/>
  <c r="H3" i="8" s="1"/>
  <c r="H5" i="8" s="1"/>
  <c r="F157" i="6"/>
  <c r="G157" i="6" s="1"/>
  <c r="H157" i="6" s="1"/>
  <c r="G156" i="6"/>
  <c r="H156" i="6" s="1"/>
  <c r="F156" i="6"/>
  <c r="G155" i="6"/>
  <c r="H155" i="6" s="1"/>
  <c r="F155" i="6"/>
  <c r="G154" i="6"/>
  <c r="H154" i="6" s="1"/>
  <c r="F154" i="6"/>
  <c r="F153" i="6"/>
  <c r="G153" i="6" s="1"/>
  <c r="H153" i="6" s="1"/>
  <c r="G152" i="6"/>
  <c r="H152" i="6" s="1"/>
  <c r="F152" i="6"/>
  <c r="F151" i="6"/>
  <c r="G151" i="6" s="1"/>
  <c r="H151" i="6" s="1"/>
  <c r="H150" i="6"/>
  <c r="F150" i="6"/>
  <c r="G150" i="6" s="1"/>
  <c r="F149" i="6"/>
  <c r="G149" i="6" s="1"/>
  <c r="H149" i="6" s="1"/>
  <c r="F148" i="6"/>
  <c r="G148" i="6" s="1"/>
  <c r="H148" i="6" s="1"/>
  <c r="F147" i="6"/>
  <c r="G147" i="6" s="1"/>
  <c r="H147" i="6" s="1"/>
  <c r="F146" i="6"/>
  <c r="G146" i="6" s="1"/>
  <c r="H146" i="6" s="1"/>
  <c r="F145" i="6"/>
  <c r="G145" i="6" s="1"/>
  <c r="H145" i="6" s="1"/>
  <c r="G144" i="6"/>
  <c r="H144" i="6" s="1"/>
  <c r="F144" i="6"/>
  <c r="F143" i="6"/>
  <c r="G143" i="6" s="1"/>
  <c r="H143" i="6" s="1"/>
  <c r="F137" i="6"/>
  <c r="G137" i="6" s="1"/>
  <c r="H137" i="6" s="1"/>
  <c r="G136" i="6"/>
  <c r="H136" i="6" s="1"/>
  <c r="F136" i="6"/>
  <c r="F135" i="6"/>
  <c r="G135" i="6" s="1"/>
  <c r="H135" i="6" s="1"/>
  <c r="F134" i="6"/>
  <c r="G134" i="6" s="1"/>
  <c r="H134" i="6" s="1"/>
  <c r="G133" i="6"/>
  <c r="H133" i="6" s="1"/>
  <c r="F133" i="6"/>
  <c r="F132" i="6"/>
  <c r="G132" i="6" s="1"/>
  <c r="H132" i="6" s="1"/>
  <c r="F131" i="6"/>
  <c r="G131" i="6" s="1"/>
  <c r="H131" i="6" s="1"/>
  <c r="G130" i="6"/>
  <c r="H130" i="6" s="1"/>
  <c r="F130" i="6"/>
  <c r="F129" i="6"/>
  <c r="G129" i="6" s="1"/>
  <c r="H129" i="6" s="1"/>
  <c r="H128" i="6"/>
  <c r="F128" i="6"/>
  <c r="G128" i="6" s="1"/>
  <c r="F127" i="6"/>
  <c r="G127" i="6" s="1"/>
  <c r="H127" i="6" s="1"/>
  <c r="F126" i="6"/>
  <c r="G126" i="6" s="1"/>
  <c r="H126" i="6" s="1"/>
  <c r="F125" i="6"/>
  <c r="G125" i="6" s="1"/>
  <c r="H125" i="6" s="1"/>
  <c r="F124" i="6"/>
  <c r="G124" i="6" s="1"/>
  <c r="H124" i="6" s="1"/>
  <c r="F123" i="6"/>
  <c r="G123" i="6" s="1"/>
  <c r="H123" i="6" s="1"/>
  <c r="H122" i="6"/>
  <c r="G122" i="6"/>
  <c r="F122" i="6"/>
  <c r="G121" i="6"/>
  <c r="H121" i="6" s="1"/>
  <c r="F121" i="6"/>
  <c r="F120" i="6"/>
  <c r="G120" i="6" s="1"/>
  <c r="H120" i="6" s="1"/>
  <c r="F114" i="6"/>
  <c r="G114" i="6" s="1"/>
  <c r="H114" i="6" s="1"/>
  <c r="F113" i="6"/>
  <c r="G113" i="6" s="1"/>
  <c r="H113" i="6" s="1"/>
  <c r="F112" i="6"/>
  <c r="G112" i="6" s="1"/>
  <c r="H112" i="6" s="1"/>
  <c r="F111" i="6"/>
  <c r="G111" i="6" s="1"/>
  <c r="H111" i="6" s="1"/>
  <c r="G110" i="6"/>
  <c r="H110" i="6" s="1"/>
  <c r="F110" i="6"/>
  <c r="F109" i="6"/>
  <c r="G109" i="6" s="1"/>
  <c r="H109" i="6" s="1"/>
  <c r="F108" i="6"/>
  <c r="G108" i="6" s="1"/>
  <c r="H108" i="6" s="1"/>
  <c r="F107" i="6"/>
  <c r="G107" i="6" s="1"/>
  <c r="H107" i="6" s="1"/>
  <c r="H106" i="6"/>
  <c r="F106" i="6"/>
  <c r="G106" i="6" s="1"/>
  <c r="F105" i="6"/>
  <c r="G105" i="6" s="1"/>
  <c r="H105" i="6" s="1"/>
  <c r="F104" i="6"/>
  <c r="G104" i="6" s="1"/>
  <c r="H104" i="6" s="1"/>
  <c r="F103" i="6"/>
  <c r="G103" i="6" s="1"/>
  <c r="H103" i="6" s="1"/>
  <c r="F102" i="6"/>
  <c r="G102" i="6" s="1"/>
  <c r="H102" i="6" s="1"/>
  <c r="F101" i="6"/>
  <c r="G101" i="6" s="1"/>
  <c r="H101" i="6" s="1"/>
  <c r="F100" i="6"/>
  <c r="G100" i="6" s="1"/>
  <c r="H100" i="6" s="1"/>
  <c r="F99" i="6"/>
  <c r="G99" i="6" s="1"/>
  <c r="H99" i="6" s="1"/>
  <c r="F98" i="6"/>
  <c r="G98" i="6" s="1"/>
  <c r="H98" i="6" s="1"/>
  <c r="F97" i="6"/>
  <c r="G97" i="6" s="1"/>
  <c r="H97" i="6" s="1"/>
  <c r="F96" i="6"/>
  <c r="G96" i="6" s="1"/>
  <c r="H96" i="6" s="1"/>
  <c r="F95" i="6"/>
  <c r="G95" i="6" s="1"/>
  <c r="H95" i="6" s="1"/>
  <c r="F89" i="6"/>
  <c r="G89" i="6" s="1"/>
  <c r="H89" i="6" s="1"/>
  <c r="F88" i="6"/>
  <c r="G88" i="6" s="1"/>
  <c r="H88" i="6" s="1"/>
  <c r="F87" i="6"/>
  <c r="G87" i="6" s="1"/>
  <c r="H87" i="6" s="1"/>
  <c r="F86" i="6"/>
  <c r="G86" i="6" s="1"/>
  <c r="H86" i="6" s="1"/>
  <c r="F85" i="6"/>
  <c r="G85" i="6" s="1"/>
  <c r="H85" i="6" s="1"/>
  <c r="G84" i="6"/>
  <c r="H84" i="6" s="1"/>
  <c r="F84" i="6"/>
  <c r="G83" i="6"/>
  <c r="H83" i="6" s="1"/>
  <c r="F83" i="6"/>
  <c r="F82" i="6"/>
  <c r="G82" i="6" s="1"/>
  <c r="H82" i="6" s="1"/>
  <c r="F81" i="6"/>
  <c r="G81" i="6" s="1"/>
  <c r="H81" i="6" s="1"/>
  <c r="F80" i="6"/>
  <c r="G80" i="6" s="1"/>
  <c r="H80" i="6" s="1"/>
  <c r="F79" i="6"/>
  <c r="G79" i="6" s="1"/>
  <c r="H79" i="6" s="1"/>
  <c r="F78" i="6"/>
  <c r="G78" i="6" s="1"/>
  <c r="H78" i="6" s="1"/>
  <c r="F77" i="6"/>
  <c r="G77" i="6" s="1"/>
  <c r="H77" i="6" s="1"/>
  <c r="F76" i="6"/>
  <c r="G76" i="6" s="1"/>
  <c r="H76" i="6" s="1"/>
  <c r="F75" i="6"/>
  <c r="G75" i="6" s="1"/>
  <c r="H75" i="6" s="1"/>
  <c r="F74" i="6"/>
  <c r="G74" i="6" s="1"/>
  <c r="H74" i="6" s="1"/>
  <c r="F73" i="6"/>
  <c r="G73" i="6" s="1"/>
  <c r="H73" i="6" s="1"/>
  <c r="F72" i="6"/>
  <c r="G72" i="6" s="1"/>
  <c r="H72" i="6" s="1"/>
  <c r="H71" i="6"/>
  <c r="G71" i="6"/>
  <c r="F71" i="6"/>
  <c r="F70" i="6"/>
  <c r="G70" i="6" s="1"/>
  <c r="H70" i="6" s="1"/>
  <c r="F69" i="6"/>
  <c r="G69" i="6" s="1"/>
  <c r="H69" i="6" s="1"/>
  <c r="F68" i="6"/>
  <c r="G68" i="6" s="1"/>
  <c r="H68" i="6" s="1"/>
  <c r="F67" i="6"/>
  <c r="G67" i="6" s="1"/>
  <c r="H67" i="6" s="1"/>
  <c r="G61" i="6"/>
  <c r="H61" i="6" s="1"/>
  <c r="F61" i="6"/>
  <c r="F60" i="6"/>
  <c r="G60" i="6" s="1"/>
  <c r="H60" i="6" s="1"/>
  <c r="G59" i="6"/>
  <c r="H59" i="6" s="1"/>
  <c r="F59" i="6"/>
  <c r="F58" i="6"/>
  <c r="G58" i="6" s="1"/>
  <c r="H58" i="6" s="1"/>
  <c r="F57" i="6"/>
  <c r="G57" i="6" s="1"/>
  <c r="H57" i="6" s="1"/>
  <c r="H56" i="6"/>
  <c r="F56" i="6"/>
  <c r="G56" i="6" s="1"/>
  <c r="F55" i="6"/>
  <c r="G55" i="6" s="1"/>
  <c r="H55" i="6" s="1"/>
  <c r="G54" i="6"/>
  <c r="H54" i="6" s="1"/>
  <c r="F54" i="6"/>
  <c r="F53" i="6"/>
  <c r="G53" i="6" s="1"/>
  <c r="H53" i="6" s="1"/>
  <c r="F47" i="6"/>
  <c r="G47" i="6" s="1"/>
  <c r="H47" i="6" s="1"/>
  <c r="G46" i="6"/>
  <c r="H46" i="6" s="1"/>
  <c r="F46" i="6"/>
  <c r="H45" i="6"/>
  <c r="F45" i="6"/>
  <c r="G45" i="6" s="1"/>
  <c r="F44" i="6"/>
  <c r="G44" i="6" s="1"/>
  <c r="H44" i="6" s="1"/>
  <c r="F43" i="6"/>
  <c r="G43" i="6" s="1"/>
  <c r="H43" i="6" s="1"/>
  <c r="F42" i="6"/>
  <c r="G42" i="6" s="1"/>
  <c r="H42" i="6" s="1"/>
  <c r="F41" i="6"/>
  <c r="G41" i="6" s="1"/>
  <c r="H41" i="6" s="1"/>
  <c r="F40" i="6"/>
  <c r="G40" i="6" s="1"/>
  <c r="H40" i="6" s="1"/>
  <c r="F39" i="6"/>
  <c r="G39" i="6" s="1"/>
  <c r="H39" i="6" s="1"/>
  <c r="F38" i="6"/>
  <c r="G38" i="6" s="1"/>
  <c r="H38" i="6" s="1"/>
  <c r="F37" i="6"/>
  <c r="G37" i="6" s="1"/>
  <c r="H37" i="6" s="1"/>
  <c r="F36" i="6"/>
  <c r="G36" i="6" s="1"/>
  <c r="H36" i="6" s="1"/>
  <c r="F35" i="6"/>
  <c r="G35" i="6" s="1"/>
  <c r="H35" i="6" s="1"/>
  <c r="G34" i="6"/>
  <c r="H34" i="6" s="1"/>
  <c r="F34" i="6"/>
  <c r="F33" i="6"/>
  <c r="G33" i="6" s="1"/>
  <c r="H33" i="6" s="1"/>
  <c r="F32" i="6"/>
  <c r="G32" i="6" s="1"/>
  <c r="H32" i="6" s="1"/>
  <c r="F31" i="6"/>
  <c r="G31" i="6" s="1"/>
  <c r="H31" i="6" s="1"/>
  <c r="G30" i="6"/>
  <c r="H30" i="6" s="1"/>
  <c r="F30" i="6"/>
  <c r="F29" i="6"/>
  <c r="G29" i="6" s="1"/>
  <c r="H29" i="6" s="1"/>
  <c r="F28" i="6"/>
  <c r="G28" i="6" s="1"/>
  <c r="H28" i="6" s="1"/>
  <c r="F22" i="6"/>
  <c r="G22" i="6" s="1"/>
  <c r="H22" i="6" s="1"/>
  <c r="F21" i="6"/>
  <c r="G21" i="6" s="1"/>
  <c r="H21" i="6" s="1"/>
  <c r="F20" i="6"/>
  <c r="G20" i="6" s="1"/>
  <c r="H20" i="6" s="1"/>
  <c r="G19" i="6"/>
  <c r="H19" i="6" s="1"/>
  <c r="F19" i="6"/>
  <c r="F18" i="6"/>
  <c r="G18" i="6" s="1"/>
  <c r="H18" i="6" s="1"/>
  <c r="F17" i="6"/>
  <c r="G17" i="6" s="1"/>
  <c r="H17" i="6" s="1"/>
  <c r="F16" i="6"/>
  <c r="G16" i="6" s="1"/>
  <c r="H16" i="6" s="1"/>
  <c r="F15" i="6"/>
  <c r="G15" i="6" s="1"/>
  <c r="H15" i="6" s="1"/>
  <c r="G14" i="6"/>
  <c r="H14" i="6" s="1"/>
  <c r="F13" i="6"/>
  <c r="G13" i="6" s="1"/>
  <c r="H13" i="6" s="1"/>
  <c r="F12" i="6"/>
  <c r="G12" i="6" s="1"/>
  <c r="H12" i="6" s="1"/>
  <c r="F11" i="6"/>
  <c r="G11" i="6" s="1"/>
  <c r="H11" i="6" s="1"/>
  <c r="F10" i="6"/>
  <c r="G10" i="6" s="1"/>
  <c r="H10" i="6" s="1"/>
  <c r="G9" i="6"/>
  <c r="H9" i="6" s="1"/>
  <c r="F9" i="6"/>
  <c r="F8" i="6"/>
  <c r="G8" i="6" s="1"/>
  <c r="H8" i="6" s="1"/>
  <c r="F7" i="6"/>
  <c r="G7" i="6" s="1"/>
  <c r="H7" i="6" s="1"/>
  <c r="F6" i="6"/>
  <c r="G6" i="6" s="1"/>
  <c r="H6" i="6" s="1"/>
  <c r="F5" i="6"/>
  <c r="G5" i="6" s="1"/>
  <c r="H5" i="6" s="1"/>
  <c r="F4" i="6"/>
  <c r="G4" i="6" s="1"/>
  <c r="H4" i="6" s="1"/>
  <c r="F3" i="6"/>
  <c r="G3" i="6" s="1"/>
  <c r="H3" i="6" s="1"/>
  <c r="F137" i="5"/>
  <c r="G137" i="5" s="1"/>
  <c r="H137" i="5" s="1"/>
  <c r="F136" i="5"/>
  <c r="G136" i="5" s="1"/>
  <c r="H136" i="5" s="1"/>
  <c r="F135" i="5"/>
  <c r="G135" i="5" s="1"/>
  <c r="H135" i="5" s="1"/>
  <c r="F134" i="5"/>
  <c r="G134" i="5" s="1"/>
  <c r="H134" i="5" s="1"/>
  <c r="F133" i="5"/>
  <c r="G133" i="5" s="1"/>
  <c r="H133" i="5" s="1"/>
  <c r="G132" i="5"/>
  <c r="H132" i="5" s="1"/>
  <c r="F132" i="5"/>
  <c r="F131" i="5"/>
  <c r="G131" i="5" s="1"/>
  <c r="H131" i="5" s="1"/>
  <c r="F130" i="5"/>
  <c r="G130" i="5" s="1"/>
  <c r="H130" i="5" s="1"/>
  <c r="F124" i="5"/>
  <c r="G124" i="5" s="1"/>
  <c r="H124" i="5" s="1"/>
  <c r="G123" i="5"/>
  <c r="H123" i="5" s="1"/>
  <c r="F123" i="5"/>
  <c r="F122" i="5"/>
  <c r="G122" i="5" s="1"/>
  <c r="H122" i="5" s="1"/>
  <c r="F121" i="5"/>
  <c r="G121" i="5" s="1"/>
  <c r="H121" i="5" s="1"/>
  <c r="F120" i="5"/>
  <c r="G120" i="5" s="1"/>
  <c r="H120" i="5" s="1"/>
  <c r="F119" i="5"/>
  <c r="G119" i="5" s="1"/>
  <c r="H119" i="5" s="1"/>
  <c r="F118" i="5"/>
  <c r="G118" i="5" s="1"/>
  <c r="H118" i="5" s="1"/>
  <c r="G117" i="5"/>
  <c r="H117" i="5" s="1"/>
  <c r="F117" i="5"/>
  <c r="F111" i="5"/>
  <c r="G111" i="5" s="1"/>
  <c r="H111" i="5" s="1"/>
  <c r="F110" i="5"/>
  <c r="G110" i="5" s="1"/>
  <c r="H110" i="5" s="1"/>
  <c r="F109" i="5"/>
  <c r="G109" i="5" s="1"/>
  <c r="H109" i="5" s="1"/>
  <c r="G108" i="5"/>
  <c r="H108" i="5" s="1"/>
  <c r="F108" i="5"/>
  <c r="F107" i="5"/>
  <c r="G107" i="5" s="1"/>
  <c r="H107" i="5" s="1"/>
  <c r="F106" i="5"/>
  <c r="G106" i="5" s="1"/>
  <c r="H106" i="5" s="1"/>
  <c r="F105" i="5"/>
  <c r="G105" i="5" s="1"/>
  <c r="H105" i="5" s="1"/>
  <c r="F104" i="5"/>
  <c r="G104" i="5" s="1"/>
  <c r="H104" i="5" s="1"/>
  <c r="H103" i="5"/>
  <c r="F103" i="5"/>
  <c r="G103" i="5" s="1"/>
  <c r="F102" i="5"/>
  <c r="G102" i="5" s="1"/>
  <c r="H102" i="5" s="1"/>
  <c r="G101" i="5"/>
  <c r="H101" i="5" s="1"/>
  <c r="F101" i="5"/>
  <c r="F100" i="5"/>
  <c r="G100" i="5" s="1"/>
  <c r="H100" i="5" s="1"/>
  <c r="F99" i="5"/>
  <c r="G99" i="5" s="1"/>
  <c r="H99" i="5" s="1"/>
  <c r="F98" i="5"/>
  <c r="G98" i="5" s="1"/>
  <c r="H98" i="5" s="1"/>
  <c r="F97" i="5"/>
  <c r="G97" i="5" s="1"/>
  <c r="H97" i="5" s="1"/>
  <c r="H96" i="5"/>
  <c r="G96" i="5"/>
  <c r="F96" i="5"/>
  <c r="F95" i="5"/>
  <c r="G95" i="5" s="1"/>
  <c r="H95" i="5" s="1"/>
  <c r="F94" i="5"/>
  <c r="G94" i="5" s="1"/>
  <c r="H94" i="5" s="1"/>
  <c r="G88" i="5"/>
  <c r="H88" i="5" s="1"/>
  <c r="F88" i="5"/>
  <c r="F87" i="5"/>
  <c r="G87" i="5" s="1"/>
  <c r="H87" i="5" s="1"/>
  <c r="F86" i="5"/>
  <c r="G86" i="5" s="1"/>
  <c r="H86" i="5" s="1"/>
  <c r="F85" i="5"/>
  <c r="G85" i="5" s="1"/>
  <c r="H85" i="5" s="1"/>
  <c r="F84" i="5"/>
  <c r="G84" i="5" s="1"/>
  <c r="H84" i="5" s="1"/>
  <c r="F83" i="5"/>
  <c r="G83" i="5" s="1"/>
  <c r="H83" i="5" s="1"/>
  <c r="F82" i="5"/>
  <c r="G82" i="5" s="1"/>
  <c r="H82" i="5" s="1"/>
  <c r="F81" i="5"/>
  <c r="G81" i="5" s="1"/>
  <c r="H81" i="5" s="1"/>
  <c r="F80" i="5"/>
  <c r="G80" i="5" s="1"/>
  <c r="H80" i="5" s="1"/>
  <c r="F79" i="5"/>
  <c r="G79" i="5" s="1"/>
  <c r="H79" i="5" s="1"/>
  <c r="F78" i="5"/>
  <c r="G78" i="5" s="1"/>
  <c r="H78" i="5" s="1"/>
  <c r="G77" i="5"/>
  <c r="H77" i="5" s="1"/>
  <c r="F77" i="5"/>
  <c r="G76" i="5"/>
  <c r="H76" i="5" s="1"/>
  <c r="F76" i="5"/>
  <c r="G75" i="5"/>
  <c r="H75" i="5" s="1"/>
  <c r="F75" i="5"/>
  <c r="F74" i="5"/>
  <c r="G74" i="5" s="1"/>
  <c r="H74" i="5" s="1"/>
  <c r="F73" i="5"/>
  <c r="G73" i="5" s="1"/>
  <c r="H73" i="5" s="1"/>
  <c r="F72" i="5"/>
  <c r="G72" i="5" s="1"/>
  <c r="H72" i="5" s="1"/>
  <c r="F71" i="5"/>
  <c r="G71" i="5" s="1"/>
  <c r="H71" i="5" s="1"/>
  <c r="F70" i="5"/>
  <c r="G70" i="5" s="1"/>
  <c r="H70" i="5" s="1"/>
  <c r="F64" i="5"/>
  <c r="G64" i="5" s="1"/>
  <c r="H64" i="5" s="1"/>
  <c r="F63" i="5"/>
  <c r="G63" i="5" s="1"/>
  <c r="H63" i="5" s="1"/>
  <c r="F62" i="5"/>
  <c r="G62" i="5" s="1"/>
  <c r="H62" i="5" s="1"/>
  <c r="F61" i="5"/>
  <c r="G61" i="5" s="1"/>
  <c r="H61" i="5" s="1"/>
  <c r="F60" i="5"/>
  <c r="G60" i="5" s="1"/>
  <c r="H60" i="5" s="1"/>
  <c r="F59" i="5"/>
  <c r="G59" i="5" s="1"/>
  <c r="H59" i="5" s="1"/>
  <c r="F58" i="5"/>
  <c r="G58" i="5" s="1"/>
  <c r="H58" i="5" s="1"/>
  <c r="F57" i="5"/>
  <c r="G57" i="5" s="1"/>
  <c r="H57" i="5" s="1"/>
  <c r="F56" i="5"/>
  <c r="G56" i="5" s="1"/>
  <c r="H56" i="5" s="1"/>
  <c r="F55" i="5"/>
  <c r="G55" i="5" s="1"/>
  <c r="H55" i="5" s="1"/>
  <c r="F54" i="5"/>
  <c r="G54" i="5" s="1"/>
  <c r="H54" i="5" s="1"/>
  <c r="F53" i="5"/>
  <c r="G53" i="5" s="1"/>
  <c r="H53" i="5" s="1"/>
  <c r="F52" i="5"/>
  <c r="G52" i="5" s="1"/>
  <c r="H52" i="5" s="1"/>
  <c r="F51" i="5"/>
  <c r="G51" i="5" s="1"/>
  <c r="H51" i="5" s="1"/>
  <c r="F50" i="5"/>
  <c r="G50" i="5" s="1"/>
  <c r="H50" i="5" s="1"/>
  <c r="F49" i="5"/>
  <c r="G49" i="5" s="1"/>
  <c r="H49" i="5" s="1"/>
  <c r="G48" i="5"/>
  <c r="H48" i="5" s="1"/>
  <c r="F48" i="5"/>
  <c r="F47" i="5"/>
  <c r="G47" i="5" s="1"/>
  <c r="H47" i="5" s="1"/>
  <c r="F46" i="5"/>
  <c r="G46" i="5" s="1"/>
  <c r="H46" i="5" s="1"/>
  <c r="F45" i="5"/>
  <c r="G45" i="5" s="1"/>
  <c r="H45" i="5" s="1"/>
  <c r="F44" i="5"/>
  <c r="G44" i="5" s="1"/>
  <c r="H44" i="5" s="1"/>
  <c r="F38" i="5"/>
  <c r="G38" i="5" s="1"/>
  <c r="H38" i="5" s="1"/>
  <c r="F37" i="5"/>
  <c r="G37" i="5" s="1"/>
  <c r="H37" i="5" s="1"/>
  <c r="F36" i="5"/>
  <c r="G36" i="5" s="1"/>
  <c r="H36" i="5" s="1"/>
  <c r="F35" i="5"/>
  <c r="G35" i="5" s="1"/>
  <c r="H35" i="5" s="1"/>
  <c r="F34" i="5"/>
  <c r="G34" i="5" s="1"/>
  <c r="H34" i="5" s="1"/>
  <c r="F33" i="5"/>
  <c r="G33" i="5" s="1"/>
  <c r="H33" i="5" s="1"/>
  <c r="F32" i="5"/>
  <c r="G32" i="5" s="1"/>
  <c r="H32" i="5" s="1"/>
  <c r="F31" i="5"/>
  <c r="G31" i="5" s="1"/>
  <c r="H31" i="5" s="1"/>
  <c r="F30" i="5"/>
  <c r="G30" i="5" s="1"/>
  <c r="H30" i="5" s="1"/>
  <c r="F29" i="5"/>
  <c r="G29" i="5" s="1"/>
  <c r="H29" i="5" s="1"/>
  <c r="F28" i="5"/>
  <c r="G28" i="5" s="1"/>
  <c r="H28" i="5" s="1"/>
  <c r="F27" i="5"/>
  <c r="G27" i="5" s="1"/>
  <c r="H27" i="5" s="1"/>
  <c r="F26" i="5"/>
  <c r="G26" i="5" s="1"/>
  <c r="H26" i="5" s="1"/>
  <c r="F25" i="5"/>
  <c r="G25" i="5" s="1"/>
  <c r="H25" i="5" s="1"/>
  <c r="F24" i="5"/>
  <c r="G24" i="5" s="1"/>
  <c r="H24" i="5" s="1"/>
  <c r="F18" i="5"/>
  <c r="G18" i="5" s="1"/>
  <c r="H18" i="5" s="1"/>
  <c r="F17" i="5"/>
  <c r="G17" i="5" s="1"/>
  <c r="H17" i="5" s="1"/>
  <c r="F16" i="5"/>
  <c r="G16" i="5" s="1"/>
  <c r="H16" i="5" s="1"/>
  <c r="F15" i="5"/>
  <c r="G15" i="5" s="1"/>
  <c r="H15" i="5" s="1"/>
  <c r="F14" i="5"/>
  <c r="G14" i="5" s="1"/>
  <c r="H14" i="5" s="1"/>
  <c r="G13" i="5"/>
  <c r="H13" i="5" s="1"/>
  <c r="F13" i="5"/>
  <c r="F12" i="5"/>
  <c r="G12" i="5" s="1"/>
  <c r="H12" i="5" s="1"/>
  <c r="F11" i="5"/>
  <c r="G11" i="5" s="1"/>
  <c r="H11" i="5" s="1"/>
  <c r="F10" i="5"/>
  <c r="G10" i="5" s="1"/>
  <c r="H10" i="5" s="1"/>
  <c r="F9" i="5"/>
  <c r="G9" i="5" s="1"/>
  <c r="H9" i="5" s="1"/>
  <c r="F8" i="5"/>
  <c r="G8" i="5" s="1"/>
  <c r="H8" i="5" s="1"/>
  <c r="F7" i="5"/>
  <c r="G7" i="5" s="1"/>
  <c r="H7" i="5" s="1"/>
  <c r="F6" i="5"/>
  <c r="G6" i="5" s="1"/>
  <c r="H6" i="5" s="1"/>
  <c r="F5" i="5"/>
  <c r="G5" i="5" s="1"/>
  <c r="H5" i="5" s="1"/>
  <c r="F4" i="5"/>
  <c r="G4" i="5" s="1"/>
  <c r="H4" i="5" s="1"/>
  <c r="F3" i="5"/>
  <c r="G3" i="5" s="1"/>
  <c r="H3" i="5" s="1"/>
  <c r="F102" i="4"/>
  <c r="G102" i="4" s="1"/>
  <c r="H102" i="4" s="1"/>
  <c r="F101" i="4"/>
  <c r="G101" i="4" s="1"/>
  <c r="H101" i="4" s="1"/>
  <c r="F100" i="4"/>
  <c r="G100" i="4" s="1"/>
  <c r="H100" i="4" s="1"/>
  <c r="F99" i="4"/>
  <c r="G99" i="4" s="1"/>
  <c r="H99" i="4" s="1"/>
  <c r="F98" i="4"/>
  <c r="G98" i="4" s="1"/>
  <c r="H98" i="4" s="1"/>
  <c r="G97" i="4"/>
  <c r="H97" i="4" s="1"/>
  <c r="F97" i="4"/>
  <c r="F96" i="4"/>
  <c r="G96" i="4" s="1"/>
  <c r="H96" i="4" s="1"/>
  <c r="G95" i="4"/>
  <c r="H95" i="4" s="1"/>
  <c r="F95" i="4"/>
  <c r="F94" i="4"/>
  <c r="G94" i="4" s="1"/>
  <c r="H94" i="4" s="1"/>
  <c r="F93" i="4"/>
  <c r="G93" i="4" s="1"/>
  <c r="H93" i="4" s="1"/>
  <c r="G92" i="4"/>
  <c r="H92" i="4" s="1"/>
  <c r="F92" i="4"/>
  <c r="F91" i="4"/>
  <c r="G91" i="4" s="1"/>
  <c r="H91" i="4" s="1"/>
  <c r="F90" i="4"/>
  <c r="G90" i="4" s="1"/>
  <c r="H90" i="4" s="1"/>
  <c r="F89" i="4"/>
  <c r="G89" i="4" s="1"/>
  <c r="H89" i="4" s="1"/>
  <c r="F83" i="4"/>
  <c r="G83" i="4" s="1"/>
  <c r="H83" i="4" s="1"/>
  <c r="F82" i="4"/>
  <c r="G82" i="4" s="1"/>
  <c r="H82" i="4" s="1"/>
  <c r="F81" i="4"/>
  <c r="G81" i="4" s="1"/>
  <c r="H81" i="4" s="1"/>
  <c r="F80" i="4"/>
  <c r="G80" i="4" s="1"/>
  <c r="H80" i="4" s="1"/>
  <c r="F79" i="4"/>
  <c r="G79" i="4" s="1"/>
  <c r="H79" i="4" s="1"/>
  <c r="F73" i="4"/>
  <c r="G73" i="4" s="1"/>
  <c r="H73" i="4" s="1"/>
  <c r="F72" i="4"/>
  <c r="G72" i="4" s="1"/>
  <c r="H72" i="4" s="1"/>
  <c r="F71" i="4"/>
  <c r="G71" i="4" s="1"/>
  <c r="H71" i="4" s="1"/>
  <c r="F70" i="4"/>
  <c r="G70" i="4" s="1"/>
  <c r="H70" i="4" s="1"/>
  <c r="F69" i="4"/>
  <c r="G69" i="4" s="1"/>
  <c r="H69" i="4" s="1"/>
  <c r="F68" i="4"/>
  <c r="G68" i="4" s="1"/>
  <c r="H68" i="4" s="1"/>
  <c r="F67" i="4"/>
  <c r="G67" i="4" s="1"/>
  <c r="H67" i="4" s="1"/>
  <c r="F66" i="4"/>
  <c r="G66" i="4" s="1"/>
  <c r="H66" i="4" s="1"/>
  <c r="F65" i="4"/>
  <c r="G65" i="4" s="1"/>
  <c r="H65" i="4" s="1"/>
  <c r="F59" i="4"/>
  <c r="G59" i="4" s="1"/>
  <c r="H59" i="4" s="1"/>
  <c r="G58" i="4"/>
  <c r="H58" i="4" s="1"/>
  <c r="F58" i="4"/>
  <c r="F52" i="4"/>
  <c r="G52" i="4" s="1"/>
  <c r="H52" i="4" s="1"/>
  <c r="H53" i="4" s="1"/>
  <c r="F46" i="4"/>
  <c r="G46" i="4" s="1"/>
  <c r="H46" i="4" s="1"/>
  <c r="F45" i="4"/>
  <c r="G45" i="4" s="1"/>
  <c r="H45" i="4" s="1"/>
  <c r="F44" i="4"/>
  <c r="G44" i="4" s="1"/>
  <c r="H44" i="4" s="1"/>
  <c r="F43" i="4"/>
  <c r="G43" i="4" s="1"/>
  <c r="H43" i="4" s="1"/>
  <c r="F42" i="4"/>
  <c r="G42" i="4" s="1"/>
  <c r="H42" i="4" s="1"/>
  <c r="F41" i="4"/>
  <c r="G41" i="4" s="1"/>
  <c r="H41" i="4" s="1"/>
  <c r="F40" i="4"/>
  <c r="G40" i="4" s="1"/>
  <c r="H40" i="4" s="1"/>
  <c r="F39" i="4"/>
  <c r="G39" i="4" s="1"/>
  <c r="H39" i="4" s="1"/>
  <c r="G33" i="4"/>
  <c r="H33" i="4" s="1"/>
  <c r="F33" i="4"/>
  <c r="F32" i="4"/>
  <c r="G32" i="4" s="1"/>
  <c r="H32" i="4" s="1"/>
  <c r="F31" i="4"/>
  <c r="G31" i="4" s="1"/>
  <c r="H31" i="4" s="1"/>
  <c r="F30" i="4"/>
  <c r="G30" i="4" s="1"/>
  <c r="H30" i="4" s="1"/>
  <c r="F29" i="4"/>
  <c r="G29" i="4" s="1"/>
  <c r="H29" i="4" s="1"/>
  <c r="F23" i="4"/>
  <c r="G23" i="4" s="1"/>
  <c r="H23" i="4" s="1"/>
  <c r="H24" i="4" s="1"/>
  <c r="F17" i="4"/>
  <c r="G17" i="4" s="1"/>
  <c r="H17" i="4" s="1"/>
  <c r="F16" i="4"/>
  <c r="G16" i="4" s="1"/>
  <c r="H16" i="4" s="1"/>
  <c r="H18" i="4" s="1"/>
  <c r="F10" i="4"/>
  <c r="G10" i="4" s="1"/>
  <c r="H10" i="4" s="1"/>
  <c r="H11" i="4" s="1"/>
  <c r="H4" i="4"/>
  <c r="F4" i="4"/>
  <c r="G4" i="4" s="1"/>
  <c r="I3" i="4"/>
  <c r="J3" i="4" s="1"/>
  <c r="F3" i="4"/>
  <c r="G3" i="4" s="1"/>
  <c r="H3" i="4" s="1"/>
  <c r="H5" i="4" s="1"/>
  <c r="G92" i="3"/>
  <c r="H92" i="3" s="1"/>
  <c r="F92" i="3"/>
  <c r="F91" i="3"/>
  <c r="G91" i="3" s="1"/>
  <c r="H91" i="3" s="1"/>
  <c r="F90" i="3"/>
  <c r="G90" i="3" s="1"/>
  <c r="H90" i="3" s="1"/>
  <c r="F89" i="3"/>
  <c r="G89" i="3" s="1"/>
  <c r="H89" i="3" s="1"/>
  <c r="F88" i="3"/>
  <c r="G88" i="3" s="1"/>
  <c r="H88" i="3" s="1"/>
  <c r="G87" i="3"/>
  <c r="H87" i="3" s="1"/>
  <c r="F87" i="3"/>
  <c r="G86" i="3"/>
  <c r="H86" i="3" s="1"/>
  <c r="F86" i="3"/>
  <c r="F85" i="3"/>
  <c r="G85" i="3" s="1"/>
  <c r="H85" i="3" s="1"/>
  <c r="F84" i="3"/>
  <c r="G84" i="3" s="1"/>
  <c r="H84" i="3" s="1"/>
  <c r="F78" i="3"/>
  <c r="G78" i="3" s="1"/>
  <c r="H78" i="3" s="1"/>
  <c r="F77" i="3"/>
  <c r="G77" i="3" s="1"/>
  <c r="H77" i="3" s="1"/>
  <c r="F76" i="3"/>
  <c r="G76" i="3" s="1"/>
  <c r="H76" i="3" s="1"/>
  <c r="F75" i="3"/>
  <c r="G75" i="3" s="1"/>
  <c r="H75" i="3" s="1"/>
  <c r="G74" i="3"/>
  <c r="H74" i="3" s="1"/>
  <c r="F74" i="3"/>
  <c r="F73" i="3"/>
  <c r="G73" i="3" s="1"/>
  <c r="H73" i="3" s="1"/>
  <c r="F72" i="3"/>
  <c r="G72" i="3" s="1"/>
  <c r="H72" i="3" s="1"/>
  <c r="G71" i="3"/>
  <c r="H71" i="3" s="1"/>
  <c r="F71" i="3"/>
  <c r="F70" i="3"/>
  <c r="G70" i="3" s="1"/>
  <c r="H70" i="3" s="1"/>
  <c r="F69" i="3"/>
  <c r="G69" i="3" s="1"/>
  <c r="H69" i="3" s="1"/>
  <c r="F68" i="3"/>
  <c r="G68" i="3" s="1"/>
  <c r="H68" i="3" s="1"/>
  <c r="F67" i="3"/>
  <c r="G67" i="3" s="1"/>
  <c r="H67" i="3" s="1"/>
  <c r="F66" i="3"/>
  <c r="G66" i="3" s="1"/>
  <c r="H66" i="3" s="1"/>
  <c r="F65" i="3"/>
  <c r="G65" i="3" s="1"/>
  <c r="H65" i="3" s="1"/>
  <c r="F64" i="3"/>
  <c r="G64" i="3" s="1"/>
  <c r="H64" i="3" s="1"/>
  <c r="F63" i="3"/>
  <c r="G63" i="3" s="1"/>
  <c r="H63" i="3" s="1"/>
  <c r="F62" i="3"/>
  <c r="G62" i="3" s="1"/>
  <c r="H62" i="3" s="1"/>
  <c r="F61" i="3"/>
  <c r="G61" i="3" s="1"/>
  <c r="H61" i="3" s="1"/>
  <c r="F60" i="3"/>
  <c r="G60" i="3" s="1"/>
  <c r="H60" i="3" s="1"/>
  <c r="F54" i="3"/>
  <c r="G54" i="3" s="1"/>
  <c r="H54" i="3" s="1"/>
  <c r="G53" i="3"/>
  <c r="H53" i="3" s="1"/>
  <c r="F53" i="3"/>
  <c r="G52" i="3"/>
  <c r="H52" i="3" s="1"/>
  <c r="F52" i="3"/>
  <c r="F51" i="3"/>
  <c r="G51" i="3" s="1"/>
  <c r="H51" i="3" s="1"/>
  <c r="F50" i="3"/>
  <c r="G50" i="3" s="1"/>
  <c r="H50" i="3" s="1"/>
  <c r="F49" i="3"/>
  <c r="G49" i="3" s="1"/>
  <c r="H49" i="3" s="1"/>
  <c r="F48" i="3"/>
  <c r="G48" i="3" s="1"/>
  <c r="H48" i="3" s="1"/>
  <c r="G47" i="3"/>
  <c r="H47" i="3" s="1"/>
  <c r="F47" i="3"/>
  <c r="G46" i="3"/>
  <c r="H46" i="3" s="1"/>
  <c r="F46" i="3"/>
  <c r="F45" i="3"/>
  <c r="G45" i="3" s="1"/>
  <c r="H45" i="3" s="1"/>
  <c r="F44" i="3"/>
  <c r="G44" i="3" s="1"/>
  <c r="H44" i="3" s="1"/>
  <c r="F43" i="3"/>
  <c r="G43" i="3" s="1"/>
  <c r="H43" i="3" s="1"/>
  <c r="G42" i="3"/>
  <c r="H42" i="3" s="1"/>
  <c r="F42" i="3"/>
  <c r="F41" i="3"/>
  <c r="G41" i="3" s="1"/>
  <c r="H41" i="3" s="1"/>
  <c r="F40" i="3"/>
  <c r="G40" i="3" s="1"/>
  <c r="H40" i="3" s="1"/>
  <c r="F39" i="3"/>
  <c r="G39" i="3" s="1"/>
  <c r="H39" i="3" s="1"/>
  <c r="F38" i="3"/>
  <c r="G38" i="3" s="1"/>
  <c r="H38" i="3" s="1"/>
  <c r="F37" i="3"/>
  <c r="G37" i="3" s="1"/>
  <c r="H37" i="3" s="1"/>
  <c r="F36" i="3"/>
  <c r="G36" i="3" s="1"/>
  <c r="H36" i="3" s="1"/>
  <c r="F30" i="3"/>
  <c r="G30" i="3" s="1"/>
  <c r="H30" i="3" s="1"/>
  <c r="F29" i="3"/>
  <c r="G29" i="3" s="1"/>
  <c r="H29" i="3" s="1"/>
  <c r="F28" i="3"/>
  <c r="G28" i="3" s="1"/>
  <c r="H28" i="3" s="1"/>
  <c r="F27" i="3"/>
  <c r="G27" i="3" s="1"/>
  <c r="H27" i="3" s="1"/>
  <c r="F26" i="3"/>
  <c r="G26" i="3" s="1"/>
  <c r="H26" i="3" s="1"/>
  <c r="F25" i="3"/>
  <c r="G25" i="3" s="1"/>
  <c r="H25" i="3" s="1"/>
  <c r="G24" i="3"/>
  <c r="H24" i="3" s="1"/>
  <c r="F24" i="3"/>
  <c r="G23" i="3"/>
  <c r="H23" i="3" s="1"/>
  <c r="F23" i="3"/>
  <c r="F22" i="3"/>
  <c r="G22" i="3" s="1"/>
  <c r="H22" i="3" s="1"/>
  <c r="F21" i="3"/>
  <c r="G21" i="3" s="1"/>
  <c r="H21" i="3" s="1"/>
  <c r="G20" i="3"/>
  <c r="H20" i="3" s="1"/>
  <c r="F20" i="3"/>
  <c r="F19" i="3"/>
  <c r="G19" i="3" s="1"/>
  <c r="H19" i="3" s="1"/>
  <c r="F13" i="3"/>
  <c r="G13" i="3" s="1"/>
  <c r="H13" i="3" s="1"/>
  <c r="G12" i="3"/>
  <c r="H12" i="3" s="1"/>
  <c r="F12" i="3"/>
  <c r="G11" i="3"/>
  <c r="H11" i="3" s="1"/>
  <c r="F11" i="3"/>
  <c r="F10" i="3"/>
  <c r="G10" i="3" s="1"/>
  <c r="H10" i="3" s="1"/>
  <c r="F9" i="3"/>
  <c r="G9" i="3" s="1"/>
  <c r="H9" i="3" s="1"/>
  <c r="G8" i="3"/>
  <c r="H8" i="3" s="1"/>
  <c r="F8" i="3"/>
  <c r="F7" i="3"/>
  <c r="G7" i="3" s="1"/>
  <c r="H7" i="3" s="1"/>
  <c r="F6" i="3"/>
  <c r="G6" i="3" s="1"/>
  <c r="H6" i="3" s="1"/>
  <c r="F5" i="3"/>
  <c r="G5" i="3" s="1"/>
  <c r="H5" i="3" s="1"/>
  <c r="F4" i="3"/>
  <c r="G4" i="3" s="1"/>
  <c r="H4" i="3" s="1"/>
  <c r="F3" i="3"/>
  <c r="G3" i="3" s="1"/>
  <c r="H3" i="3" s="1"/>
  <c r="I39" i="2"/>
  <c r="J39" i="2" s="1"/>
  <c r="F39" i="2"/>
  <c r="G39" i="2" s="1"/>
  <c r="H39" i="2" s="1"/>
  <c r="I38" i="2"/>
  <c r="J38" i="2" s="1"/>
  <c r="F38" i="2"/>
  <c r="G38" i="2" s="1"/>
  <c r="H38" i="2" s="1"/>
  <c r="I37" i="2"/>
  <c r="J37" i="2" s="1"/>
  <c r="F37" i="2"/>
  <c r="G37" i="2" s="1"/>
  <c r="H37" i="2" s="1"/>
  <c r="I36" i="2"/>
  <c r="J36" i="2" s="1"/>
  <c r="F36" i="2"/>
  <c r="G36" i="2" s="1"/>
  <c r="H36" i="2" s="1"/>
  <c r="I35" i="2"/>
  <c r="J35" i="2" s="1"/>
  <c r="F35" i="2"/>
  <c r="G35" i="2" s="1"/>
  <c r="H35" i="2" s="1"/>
  <c r="I34" i="2"/>
  <c r="J34" i="2" s="1"/>
  <c r="F34" i="2"/>
  <c r="G34" i="2" s="1"/>
  <c r="H34" i="2" s="1"/>
  <c r="I33" i="2"/>
  <c r="J33" i="2" s="1"/>
  <c r="F33" i="2"/>
  <c r="G33" i="2" s="1"/>
  <c r="H33" i="2" s="1"/>
  <c r="I32" i="2"/>
  <c r="J32" i="2" s="1"/>
  <c r="G32" i="2"/>
  <c r="H32" i="2" s="1"/>
  <c r="F32" i="2"/>
  <c r="J31" i="2"/>
  <c r="I31" i="2"/>
  <c r="G31" i="2"/>
  <c r="H31" i="2" s="1"/>
  <c r="F31" i="2"/>
  <c r="I30" i="2"/>
  <c r="J30" i="2" s="1"/>
  <c r="G30" i="2"/>
  <c r="H30" i="2" s="1"/>
  <c r="F30" i="2"/>
  <c r="I29" i="2"/>
  <c r="J29" i="2" s="1"/>
  <c r="F29" i="2"/>
  <c r="G29" i="2" s="1"/>
  <c r="H29" i="2" s="1"/>
  <c r="I28" i="2"/>
  <c r="J28" i="2" s="1"/>
  <c r="F28" i="2"/>
  <c r="G28" i="2" s="1"/>
  <c r="H28" i="2" s="1"/>
  <c r="J22" i="2"/>
  <c r="I22" i="2"/>
  <c r="F22" i="2"/>
  <c r="G22" i="2" s="1"/>
  <c r="H22" i="2" s="1"/>
  <c r="J21" i="2"/>
  <c r="I21" i="2"/>
  <c r="F21" i="2"/>
  <c r="G21" i="2" s="1"/>
  <c r="H21" i="2" s="1"/>
  <c r="J20" i="2"/>
  <c r="I20" i="2"/>
  <c r="F20" i="2"/>
  <c r="G20" i="2" s="1"/>
  <c r="H20" i="2" s="1"/>
  <c r="I19" i="2"/>
  <c r="J19" i="2" s="1"/>
  <c r="F19" i="2"/>
  <c r="G19" i="2" s="1"/>
  <c r="H19" i="2" s="1"/>
  <c r="I18" i="2"/>
  <c r="J18" i="2" s="1"/>
  <c r="F18" i="2"/>
  <c r="G18" i="2" s="1"/>
  <c r="H18" i="2" s="1"/>
  <c r="I17" i="2"/>
  <c r="J17" i="2" s="1"/>
  <c r="F17" i="2"/>
  <c r="G17" i="2" s="1"/>
  <c r="H17" i="2" s="1"/>
  <c r="I11" i="2"/>
  <c r="J11" i="2" s="1"/>
  <c r="F11" i="2"/>
  <c r="G11" i="2" s="1"/>
  <c r="H11" i="2" s="1"/>
  <c r="J10" i="2"/>
  <c r="I10" i="2"/>
  <c r="F10" i="2"/>
  <c r="G10" i="2" s="1"/>
  <c r="H10" i="2" s="1"/>
  <c r="I9" i="2"/>
  <c r="J9" i="2" s="1"/>
  <c r="F9" i="2"/>
  <c r="G9" i="2" s="1"/>
  <c r="H9" i="2" s="1"/>
  <c r="I8" i="2"/>
  <c r="J8" i="2" s="1"/>
  <c r="F8" i="2"/>
  <c r="G8" i="2" s="1"/>
  <c r="H8" i="2" s="1"/>
  <c r="I7" i="2"/>
  <c r="J7" i="2" s="1"/>
  <c r="F7" i="2"/>
  <c r="G7" i="2" s="1"/>
  <c r="H7" i="2" s="1"/>
  <c r="I6" i="2"/>
  <c r="J6" i="2" s="1"/>
  <c r="F6" i="2"/>
  <c r="G6" i="2" s="1"/>
  <c r="H6" i="2" s="1"/>
  <c r="I5" i="2"/>
  <c r="J5" i="2" s="1"/>
  <c r="F5" i="2"/>
  <c r="G5" i="2" s="1"/>
  <c r="H5" i="2" s="1"/>
  <c r="I4" i="2"/>
  <c r="J4" i="2" s="1"/>
  <c r="F4" i="2"/>
  <c r="G4" i="2" s="1"/>
  <c r="H4" i="2" s="1"/>
  <c r="I3" i="2"/>
  <c r="J3" i="2" s="1"/>
  <c r="F3" i="2"/>
  <c r="G3" i="2" s="1"/>
  <c r="H3" i="2" s="1"/>
  <c r="D14" i="1"/>
  <c r="I43" i="4" s="1"/>
  <c r="J43" i="4" s="1"/>
  <c r="D13" i="1"/>
  <c r="D12" i="1"/>
  <c r="D11" i="1"/>
  <c r="I3" i="8" s="1"/>
  <c r="J3" i="8" s="1"/>
  <c r="D10" i="1"/>
  <c r="D9" i="1"/>
  <c r="I98" i="6" s="1"/>
  <c r="J98" i="6" s="1"/>
  <c r="H12" i="8" l="1"/>
  <c r="H33" i="8"/>
  <c r="H53" i="10"/>
  <c r="J12" i="2"/>
  <c r="H14" i="3"/>
  <c r="I83" i="4"/>
  <c r="J83" i="4" s="1"/>
  <c r="I97" i="4"/>
  <c r="J97" i="4" s="1"/>
  <c r="H60" i="4"/>
  <c r="H93" i="3"/>
  <c r="I58" i="4"/>
  <c r="J58" i="4" s="1"/>
  <c r="H97" i="12"/>
  <c r="J23" i="2"/>
  <c r="I94" i="4"/>
  <c r="J94" i="4" s="1"/>
  <c r="I100" i="4"/>
  <c r="J100" i="4" s="1"/>
  <c r="H55" i="3"/>
  <c r="H103" i="4"/>
  <c r="H40" i="2"/>
  <c r="H19" i="5"/>
  <c r="H39" i="5"/>
  <c r="J40" i="2"/>
  <c r="H84" i="4"/>
  <c r="H47" i="4"/>
  <c r="H23" i="2"/>
  <c r="H79" i="3"/>
  <c r="H74" i="4"/>
  <c r="H34" i="4"/>
  <c r="H31" i="3"/>
  <c r="H12" i="2"/>
  <c r="J13" i="2" s="1"/>
  <c r="K13" i="2" s="1"/>
  <c r="I3" i="5"/>
  <c r="J3" i="5" s="1"/>
  <c r="I6" i="5"/>
  <c r="J6" i="5" s="1"/>
  <c r="I96" i="5"/>
  <c r="J96" i="5" s="1"/>
  <c r="I11" i="3"/>
  <c r="J11" i="3" s="1"/>
  <c r="I36" i="3"/>
  <c r="J36" i="3" s="1"/>
  <c r="I47" i="3"/>
  <c r="J47" i="3" s="1"/>
  <c r="I65" i="3"/>
  <c r="J65" i="3" s="1"/>
  <c r="I86" i="3"/>
  <c r="J86" i="3" s="1"/>
  <c r="I101" i="4"/>
  <c r="J101" i="4" s="1"/>
  <c r="I10" i="5"/>
  <c r="J10" i="5" s="1"/>
  <c r="I13" i="5"/>
  <c r="J13" i="5" s="1"/>
  <c r="I16" i="5"/>
  <c r="J16" i="5" s="1"/>
  <c r="I27" i="5"/>
  <c r="J27" i="5" s="1"/>
  <c r="I31" i="5"/>
  <c r="J31" i="5" s="1"/>
  <c r="I77" i="5"/>
  <c r="J77" i="5" s="1"/>
  <c r="H125" i="5"/>
  <c r="I21" i="6"/>
  <c r="J21" i="6" s="1"/>
  <c r="I58" i="12"/>
  <c r="J58" i="12" s="1"/>
  <c r="I37" i="12"/>
  <c r="J37" i="12" s="1"/>
  <c r="I16" i="12"/>
  <c r="J16" i="12" s="1"/>
  <c r="I4" i="12"/>
  <c r="J4" i="12" s="1"/>
  <c r="I150" i="6"/>
  <c r="J150" i="6" s="1"/>
  <c r="I92" i="12"/>
  <c r="J92" i="12" s="1"/>
  <c r="I83" i="12"/>
  <c r="J83" i="12" s="1"/>
  <c r="I74" i="12"/>
  <c r="J74" i="12" s="1"/>
  <c r="I53" i="12"/>
  <c r="J53" i="12" s="1"/>
  <c r="I32" i="12"/>
  <c r="J32" i="12" s="1"/>
  <c r="I11" i="12"/>
  <c r="J11" i="12" s="1"/>
  <c r="I69" i="12"/>
  <c r="J69" i="12" s="1"/>
  <c r="I60" i="12"/>
  <c r="J60" i="12" s="1"/>
  <c r="I39" i="12"/>
  <c r="J39" i="12" s="1"/>
  <c r="I27" i="12"/>
  <c r="J27" i="12" s="1"/>
  <c r="I18" i="12"/>
  <c r="J18" i="12" s="1"/>
  <c r="I6" i="12"/>
  <c r="J6" i="12" s="1"/>
  <c r="I152" i="6"/>
  <c r="J152" i="6" s="1"/>
  <c r="I131" i="6"/>
  <c r="J131" i="6" s="1"/>
  <c r="I110" i="6"/>
  <c r="J110" i="6" s="1"/>
  <c r="I94" i="12"/>
  <c r="J94" i="12" s="1"/>
  <c r="I85" i="12"/>
  <c r="J85" i="12" s="1"/>
  <c r="I55" i="12"/>
  <c r="J55" i="12" s="1"/>
  <c r="I34" i="12"/>
  <c r="J34" i="12" s="1"/>
  <c r="I13" i="12"/>
  <c r="J13" i="12" s="1"/>
  <c r="I147" i="6"/>
  <c r="J147" i="6" s="1"/>
  <c r="I96" i="12"/>
  <c r="J96" i="12" s="1"/>
  <c r="I57" i="12"/>
  <c r="J57" i="12" s="1"/>
  <c r="I36" i="12"/>
  <c r="J36" i="12" s="1"/>
  <c r="I15" i="12"/>
  <c r="J15" i="12" s="1"/>
  <c r="I3" i="12"/>
  <c r="J3" i="12" s="1"/>
  <c r="I149" i="6"/>
  <c r="J149" i="6" s="1"/>
  <c r="I128" i="6"/>
  <c r="J128" i="6" s="1"/>
  <c r="I107" i="6"/>
  <c r="J107" i="6" s="1"/>
  <c r="I91" i="12"/>
  <c r="J91" i="12" s="1"/>
  <c r="I82" i="12"/>
  <c r="J82" i="12" s="1"/>
  <c r="I73" i="12"/>
  <c r="J73" i="12" s="1"/>
  <c r="I52" i="12"/>
  <c r="J52" i="12" s="1"/>
  <c r="I43" i="12"/>
  <c r="J43" i="12" s="1"/>
  <c r="I31" i="12"/>
  <c r="J31" i="12" s="1"/>
  <c r="I10" i="12"/>
  <c r="J10" i="12" s="1"/>
  <c r="I156" i="6"/>
  <c r="J156" i="6" s="1"/>
  <c r="I144" i="6"/>
  <c r="J144" i="6" s="1"/>
  <c r="I59" i="12"/>
  <c r="J59" i="12" s="1"/>
  <c r="I38" i="12"/>
  <c r="J38" i="12" s="1"/>
  <c r="I26" i="12"/>
  <c r="J26" i="12" s="1"/>
  <c r="I17" i="12"/>
  <c r="J17" i="12" s="1"/>
  <c r="I5" i="12"/>
  <c r="J5" i="12" s="1"/>
  <c r="I151" i="6"/>
  <c r="J151" i="6" s="1"/>
  <c r="I130" i="6"/>
  <c r="J130" i="6" s="1"/>
  <c r="I109" i="6"/>
  <c r="J109" i="6" s="1"/>
  <c r="I95" i="12"/>
  <c r="J95" i="12" s="1"/>
  <c r="I56" i="12"/>
  <c r="J56" i="12" s="1"/>
  <c r="I35" i="12"/>
  <c r="J35" i="12" s="1"/>
  <c r="I14" i="12"/>
  <c r="J14" i="12" s="1"/>
  <c r="I148" i="6"/>
  <c r="J148" i="6" s="1"/>
  <c r="I84" i="12"/>
  <c r="J84" i="12" s="1"/>
  <c r="I29" i="12"/>
  <c r="J29" i="12" s="1"/>
  <c r="I137" i="6"/>
  <c r="J137" i="6" s="1"/>
  <c r="I100" i="6"/>
  <c r="J100" i="6" s="1"/>
  <c r="I79" i="6"/>
  <c r="J79" i="6" s="1"/>
  <c r="I67" i="6"/>
  <c r="J67" i="6" s="1"/>
  <c r="I58" i="6"/>
  <c r="J58" i="6" s="1"/>
  <c r="I37" i="6"/>
  <c r="J37" i="6" s="1"/>
  <c r="I16" i="6"/>
  <c r="J16" i="6" s="1"/>
  <c r="I4" i="6"/>
  <c r="J4" i="6" s="1"/>
  <c r="I135" i="5"/>
  <c r="J135" i="5" s="1"/>
  <c r="I105" i="5"/>
  <c r="J105" i="5" s="1"/>
  <c r="I84" i="5"/>
  <c r="J84" i="5" s="1"/>
  <c r="I72" i="5"/>
  <c r="J72" i="5" s="1"/>
  <c r="I63" i="5"/>
  <c r="J63" i="5" s="1"/>
  <c r="I51" i="5"/>
  <c r="J51" i="5" s="1"/>
  <c r="I70" i="12"/>
  <c r="J70" i="12" s="1"/>
  <c r="I20" i="12"/>
  <c r="J20" i="12" s="1"/>
  <c r="I114" i="6"/>
  <c r="J114" i="6" s="1"/>
  <c r="I95" i="6"/>
  <c r="J95" i="6" s="1"/>
  <c r="I86" i="6"/>
  <c r="J86" i="6" s="1"/>
  <c r="I74" i="6"/>
  <c r="J74" i="6" s="1"/>
  <c r="I53" i="6"/>
  <c r="J53" i="6" s="1"/>
  <c r="I44" i="6"/>
  <c r="J44" i="6" s="1"/>
  <c r="I32" i="6"/>
  <c r="J32" i="6" s="1"/>
  <c r="I11" i="6"/>
  <c r="J11" i="6" s="1"/>
  <c r="I130" i="5"/>
  <c r="J130" i="5" s="1"/>
  <c r="I121" i="5"/>
  <c r="J121" i="5" s="1"/>
  <c r="I100" i="5"/>
  <c r="J100" i="5" s="1"/>
  <c r="I79" i="5"/>
  <c r="J79" i="5" s="1"/>
  <c r="I51" i="12"/>
  <c r="J51" i="12" s="1"/>
  <c r="I127" i="6"/>
  <c r="J127" i="6" s="1"/>
  <c r="I124" i="6"/>
  <c r="J124" i="6" s="1"/>
  <c r="I121" i="6"/>
  <c r="J121" i="6" s="1"/>
  <c r="I111" i="6"/>
  <c r="J111" i="6" s="1"/>
  <c r="I105" i="6"/>
  <c r="J105" i="6" s="1"/>
  <c r="I81" i="6"/>
  <c r="J81" i="6" s="1"/>
  <c r="I69" i="6"/>
  <c r="J69" i="6" s="1"/>
  <c r="I60" i="6"/>
  <c r="J60" i="6" s="1"/>
  <c r="I39" i="6"/>
  <c r="J39" i="6" s="1"/>
  <c r="I18" i="6"/>
  <c r="J18" i="6" s="1"/>
  <c r="I6" i="6"/>
  <c r="J6" i="6" s="1"/>
  <c r="I137" i="5"/>
  <c r="J137" i="5" s="1"/>
  <c r="I107" i="5"/>
  <c r="J107" i="5" s="1"/>
  <c r="I95" i="5"/>
  <c r="J95" i="5" s="1"/>
  <c r="I86" i="5"/>
  <c r="J86" i="5" s="1"/>
  <c r="I74" i="5"/>
  <c r="J74" i="5" s="1"/>
  <c r="I93" i="12"/>
  <c r="J93" i="12" s="1"/>
  <c r="I61" i="12"/>
  <c r="J61" i="12" s="1"/>
  <c r="I42" i="12"/>
  <c r="J42" i="12" s="1"/>
  <c r="I33" i="12"/>
  <c r="J33" i="12" s="1"/>
  <c r="I153" i="6"/>
  <c r="J153" i="6" s="1"/>
  <c r="I145" i="6"/>
  <c r="J145" i="6" s="1"/>
  <c r="I133" i="6"/>
  <c r="J133" i="6" s="1"/>
  <c r="I108" i="6"/>
  <c r="J108" i="6" s="1"/>
  <c r="I102" i="6"/>
  <c r="J102" i="6" s="1"/>
  <c r="I97" i="6"/>
  <c r="J97" i="6" s="1"/>
  <c r="I88" i="6"/>
  <c r="J88" i="6" s="1"/>
  <c r="I76" i="6"/>
  <c r="J76" i="6" s="1"/>
  <c r="I55" i="6"/>
  <c r="J55" i="6" s="1"/>
  <c r="I46" i="6"/>
  <c r="J46" i="6" s="1"/>
  <c r="I34" i="6"/>
  <c r="J34" i="6" s="1"/>
  <c r="I13" i="6"/>
  <c r="J13" i="6" s="1"/>
  <c r="I132" i="5"/>
  <c r="J132" i="5" s="1"/>
  <c r="I123" i="5"/>
  <c r="J123" i="5" s="1"/>
  <c r="I102" i="5"/>
  <c r="J102" i="5" s="1"/>
  <c r="I81" i="5"/>
  <c r="J81" i="5" s="1"/>
  <c r="I28" i="12"/>
  <c r="J28" i="12" s="1"/>
  <c r="I9" i="12"/>
  <c r="J9" i="12" s="1"/>
  <c r="I157" i="6"/>
  <c r="J157" i="6" s="1"/>
  <c r="I136" i="6"/>
  <c r="J136" i="6" s="1"/>
  <c r="I83" i="6"/>
  <c r="J83" i="6" s="1"/>
  <c r="I71" i="6"/>
  <c r="J71" i="6" s="1"/>
  <c r="I41" i="6"/>
  <c r="J41" i="6" s="1"/>
  <c r="I29" i="6"/>
  <c r="J29" i="6" s="1"/>
  <c r="I20" i="6"/>
  <c r="J20" i="6" s="1"/>
  <c r="I8" i="6"/>
  <c r="J8" i="6" s="1"/>
  <c r="I118" i="5"/>
  <c r="J118" i="5" s="1"/>
  <c r="I109" i="5"/>
  <c r="J109" i="5" s="1"/>
  <c r="I50" i="12"/>
  <c r="J50" i="12" s="1"/>
  <c r="I19" i="12"/>
  <c r="J19" i="12" s="1"/>
  <c r="I123" i="6"/>
  <c r="J123" i="6" s="1"/>
  <c r="I113" i="6"/>
  <c r="J113" i="6" s="1"/>
  <c r="I104" i="6"/>
  <c r="J104" i="6" s="1"/>
  <c r="I99" i="6"/>
  <c r="J99" i="6" s="1"/>
  <c r="I78" i="6"/>
  <c r="J78" i="6" s="1"/>
  <c r="I57" i="6"/>
  <c r="J57" i="6" s="1"/>
  <c r="I36" i="6"/>
  <c r="J36" i="6" s="1"/>
  <c r="I15" i="6"/>
  <c r="J15" i="6" s="1"/>
  <c r="I3" i="6"/>
  <c r="J3" i="6" s="1"/>
  <c r="I134" i="5"/>
  <c r="J134" i="5" s="1"/>
  <c r="I81" i="12"/>
  <c r="J81" i="12" s="1"/>
  <c r="I72" i="12"/>
  <c r="J72" i="12" s="1"/>
  <c r="I41" i="12"/>
  <c r="J41" i="12" s="1"/>
  <c r="I126" i="6"/>
  <c r="J126" i="6" s="1"/>
  <c r="I120" i="6"/>
  <c r="J120" i="6" s="1"/>
  <c r="I85" i="6"/>
  <c r="J85" i="6" s="1"/>
  <c r="I73" i="6"/>
  <c r="J73" i="6" s="1"/>
  <c r="I43" i="6"/>
  <c r="J43" i="6" s="1"/>
  <c r="I31" i="6"/>
  <c r="J31" i="6" s="1"/>
  <c r="I22" i="6"/>
  <c r="J22" i="6" s="1"/>
  <c r="I10" i="6"/>
  <c r="J10" i="6" s="1"/>
  <c r="I120" i="5"/>
  <c r="J120" i="5" s="1"/>
  <c r="I111" i="5"/>
  <c r="J111" i="5" s="1"/>
  <c r="I8" i="12"/>
  <c r="J8" i="12" s="1"/>
  <c r="I143" i="6"/>
  <c r="J143" i="6" s="1"/>
  <c r="I135" i="6"/>
  <c r="J135" i="6" s="1"/>
  <c r="I132" i="6"/>
  <c r="J132" i="6" s="1"/>
  <c r="I129" i="6"/>
  <c r="J129" i="6" s="1"/>
  <c r="I101" i="6"/>
  <c r="J101" i="6" s="1"/>
  <c r="I80" i="6"/>
  <c r="J80" i="6" s="1"/>
  <c r="I68" i="6"/>
  <c r="J68" i="6" s="1"/>
  <c r="I59" i="6"/>
  <c r="J59" i="6" s="1"/>
  <c r="I38" i="6"/>
  <c r="J38" i="6" s="1"/>
  <c r="I17" i="6"/>
  <c r="J17" i="6" s="1"/>
  <c r="I5" i="6"/>
  <c r="J5" i="6" s="1"/>
  <c r="I136" i="5"/>
  <c r="J136" i="5" s="1"/>
  <c r="I106" i="5"/>
  <c r="J106" i="5" s="1"/>
  <c r="I94" i="5"/>
  <c r="J94" i="5" s="1"/>
  <c r="I85" i="5"/>
  <c r="J85" i="5" s="1"/>
  <c r="I73" i="5"/>
  <c r="J73" i="5" s="1"/>
  <c r="I63" i="12"/>
  <c r="J63" i="12" s="1"/>
  <c r="I54" i="12"/>
  <c r="J54" i="12" s="1"/>
  <c r="I155" i="6"/>
  <c r="J155" i="6" s="1"/>
  <c r="I96" i="6"/>
  <c r="J96" i="6" s="1"/>
  <c r="I87" i="6"/>
  <c r="J87" i="6" s="1"/>
  <c r="I75" i="6"/>
  <c r="J75" i="6" s="1"/>
  <c r="I54" i="6"/>
  <c r="J54" i="6" s="1"/>
  <c r="I45" i="6"/>
  <c r="J45" i="6" s="1"/>
  <c r="I33" i="6"/>
  <c r="J33" i="6" s="1"/>
  <c r="I80" i="12"/>
  <c r="J80" i="12" s="1"/>
  <c r="I71" i="12"/>
  <c r="J71" i="12" s="1"/>
  <c r="I49" i="12"/>
  <c r="J49" i="12" s="1"/>
  <c r="I30" i="12"/>
  <c r="J30" i="12" s="1"/>
  <c r="I125" i="6"/>
  <c r="J125" i="6" s="1"/>
  <c r="I122" i="6"/>
  <c r="J122" i="6" s="1"/>
  <c r="I82" i="6"/>
  <c r="J82" i="6" s="1"/>
  <c r="I12" i="12"/>
  <c r="J12" i="12" s="1"/>
  <c r="I70" i="6"/>
  <c r="J70" i="6" s="1"/>
  <c r="I110" i="5"/>
  <c r="J110" i="5" s="1"/>
  <c r="I80" i="5"/>
  <c r="J80" i="5" s="1"/>
  <c r="I55" i="5"/>
  <c r="J55" i="5" s="1"/>
  <c r="I50" i="5"/>
  <c r="J50" i="5" s="1"/>
  <c r="I38" i="5"/>
  <c r="J38" i="5" s="1"/>
  <c r="I33" i="5"/>
  <c r="J33" i="5" s="1"/>
  <c r="I12" i="5"/>
  <c r="J12" i="5" s="1"/>
  <c r="I92" i="3"/>
  <c r="J92" i="3" s="1"/>
  <c r="I71" i="3"/>
  <c r="J71" i="3" s="1"/>
  <c r="I50" i="3"/>
  <c r="J50" i="3" s="1"/>
  <c r="I38" i="3"/>
  <c r="J38" i="3" s="1"/>
  <c r="I29" i="3"/>
  <c r="J29" i="3" s="1"/>
  <c r="I8" i="3"/>
  <c r="J8" i="3" s="1"/>
  <c r="I103" i="6"/>
  <c r="J103" i="6" s="1"/>
  <c r="I131" i="5"/>
  <c r="J131" i="5" s="1"/>
  <c r="I122" i="5"/>
  <c r="J122" i="5" s="1"/>
  <c r="I98" i="5"/>
  <c r="J98" i="5" s="1"/>
  <c r="I87" i="5"/>
  <c r="J87" i="5" s="1"/>
  <c r="I76" i="5"/>
  <c r="J76" i="5" s="1"/>
  <c r="I60" i="5"/>
  <c r="J60" i="5" s="1"/>
  <c r="I28" i="5"/>
  <c r="J28" i="5" s="1"/>
  <c r="I7" i="5"/>
  <c r="J7" i="5" s="1"/>
  <c r="I87" i="3"/>
  <c r="J87" i="3" s="1"/>
  <c r="I78" i="3"/>
  <c r="J78" i="3" s="1"/>
  <c r="I66" i="3"/>
  <c r="J66" i="3" s="1"/>
  <c r="I45" i="3"/>
  <c r="J45" i="3" s="1"/>
  <c r="I24" i="3"/>
  <c r="J24" i="3" s="1"/>
  <c r="J14" i="6"/>
  <c r="I83" i="5"/>
  <c r="J83" i="5" s="1"/>
  <c r="I70" i="5"/>
  <c r="J70" i="5" s="1"/>
  <c r="I47" i="5"/>
  <c r="J47" i="5" s="1"/>
  <c r="I35" i="5"/>
  <c r="J35" i="5" s="1"/>
  <c r="I14" i="5"/>
  <c r="J14" i="5" s="1"/>
  <c r="I62" i="12"/>
  <c r="J62" i="12" s="1"/>
  <c r="I84" i="6"/>
  <c r="J84" i="6" s="1"/>
  <c r="I28" i="6"/>
  <c r="J28" i="6" s="1"/>
  <c r="I19" i="6"/>
  <c r="J19" i="6" s="1"/>
  <c r="I9" i="6"/>
  <c r="J9" i="6" s="1"/>
  <c r="I101" i="5"/>
  <c r="J101" i="5" s="1"/>
  <c r="I57" i="5"/>
  <c r="J57" i="5" s="1"/>
  <c r="I52" i="5"/>
  <c r="J52" i="5" s="1"/>
  <c r="I30" i="5"/>
  <c r="J30" i="5" s="1"/>
  <c r="I9" i="5"/>
  <c r="J9" i="5" s="1"/>
  <c r="I117" i="5"/>
  <c r="J117" i="5" s="1"/>
  <c r="I97" i="5"/>
  <c r="J97" i="5" s="1"/>
  <c r="I62" i="5"/>
  <c r="J62" i="5" s="1"/>
  <c r="I44" i="5"/>
  <c r="J44" i="5" s="1"/>
  <c r="I37" i="5"/>
  <c r="J37" i="5" s="1"/>
  <c r="I25" i="5"/>
  <c r="J25" i="5" s="1"/>
  <c r="I154" i="6"/>
  <c r="J154" i="6" s="1"/>
  <c r="I89" i="6"/>
  <c r="J89" i="6" s="1"/>
  <c r="I42" i="6"/>
  <c r="J42" i="6" s="1"/>
  <c r="I72" i="6"/>
  <c r="J72" i="6" s="1"/>
  <c r="I47" i="6"/>
  <c r="J47" i="6" s="1"/>
  <c r="I104" i="5"/>
  <c r="J104" i="5" s="1"/>
  <c r="I82" i="5"/>
  <c r="J82" i="5" s="1"/>
  <c r="I78" i="5"/>
  <c r="J78" i="5" s="1"/>
  <c r="I75" i="5"/>
  <c r="J75" i="5" s="1"/>
  <c r="I59" i="5"/>
  <c r="J59" i="5" s="1"/>
  <c r="I46" i="5"/>
  <c r="J46" i="5" s="1"/>
  <c r="I40" i="12"/>
  <c r="J40" i="12" s="1"/>
  <c r="I146" i="6"/>
  <c r="J146" i="6" s="1"/>
  <c r="I77" i="6"/>
  <c r="J77" i="6" s="1"/>
  <c r="I12" i="6"/>
  <c r="J12" i="6" s="1"/>
  <c r="I134" i="6"/>
  <c r="J134" i="6" s="1"/>
  <c r="I106" i="6"/>
  <c r="J106" i="6" s="1"/>
  <c r="I56" i="6"/>
  <c r="J56" i="6" s="1"/>
  <c r="I133" i="5"/>
  <c r="J133" i="5" s="1"/>
  <c r="I124" i="5"/>
  <c r="J124" i="5" s="1"/>
  <c r="I3" i="3"/>
  <c r="J3" i="3" s="1"/>
  <c r="I39" i="3"/>
  <c r="J39" i="3" s="1"/>
  <c r="I68" i="3"/>
  <c r="J68" i="3" s="1"/>
  <c r="I89" i="3"/>
  <c r="J89" i="3" s="1"/>
  <c r="I29" i="4"/>
  <c r="J29" i="4" s="1"/>
  <c r="I24" i="5"/>
  <c r="J24" i="5" s="1"/>
  <c r="I64" i="5"/>
  <c r="J64" i="5" s="1"/>
  <c r="I40" i="6"/>
  <c r="J40" i="6" s="1"/>
  <c r="I70" i="3"/>
  <c r="J70" i="3" s="1"/>
  <c r="I58" i="11"/>
  <c r="J58" i="11" s="1"/>
  <c r="I37" i="11"/>
  <c r="J37" i="11" s="1"/>
  <c r="I25" i="11"/>
  <c r="J25" i="11" s="1"/>
  <c r="I16" i="11"/>
  <c r="J16" i="11" s="1"/>
  <c r="I4" i="11"/>
  <c r="J4" i="11" s="1"/>
  <c r="I53" i="11"/>
  <c r="J53" i="11" s="1"/>
  <c r="I44" i="11"/>
  <c r="J44" i="11" s="1"/>
  <c r="I32" i="11"/>
  <c r="J32" i="11" s="1"/>
  <c r="I11" i="11"/>
  <c r="J11" i="11" s="1"/>
  <c r="I60" i="11"/>
  <c r="J60" i="11" s="1"/>
  <c r="I39" i="11"/>
  <c r="J39" i="11" s="1"/>
  <c r="I27" i="11"/>
  <c r="J27" i="11" s="1"/>
  <c r="I18" i="11"/>
  <c r="J18" i="11" s="1"/>
  <c r="I6" i="11"/>
  <c r="J6" i="11" s="1"/>
  <c r="I55" i="11"/>
  <c r="J55" i="11" s="1"/>
  <c r="I46" i="11"/>
  <c r="J46" i="11" s="1"/>
  <c r="I34" i="11"/>
  <c r="J34" i="11" s="1"/>
  <c r="I13" i="11"/>
  <c r="J13" i="11" s="1"/>
  <c r="I57" i="11"/>
  <c r="J57" i="11" s="1"/>
  <c r="I36" i="11"/>
  <c r="J36" i="11" s="1"/>
  <c r="I15" i="11"/>
  <c r="J15" i="11" s="1"/>
  <c r="I3" i="11"/>
  <c r="J3" i="11" s="1"/>
  <c r="I52" i="11"/>
  <c r="J52" i="11" s="1"/>
  <c r="I43" i="11"/>
  <c r="J43" i="11" s="1"/>
  <c r="I31" i="11"/>
  <c r="J31" i="11" s="1"/>
  <c r="I10" i="11"/>
  <c r="J10" i="11" s="1"/>
  <c r="I59" i="11"/>
  <c r="J59" i="11" s="1"/>
  <c r="I38" i="11"/>
  <c r="J38" i="11" s="1"/>
  <c r="I26" i="11"/>
  <c r="J26" i="11" s="1"/>
  <c r="I17" i="11"/>
  <c r="J17" i="11" s="1"/>
  <c r="I5" i="11"/>
  <c r="J5" i="11" s="1"/>
  <c r="I56" i="11"/>
  <c r="J56" i="11" s="1"/>
  <c r="I35" i="11"/>
  <c r="J35" i="11" s="1"/>
  <c r="I14" i="11"/>
  <c r="J14" i="11" s="1"/>
  <c r="I45" i="11"/>
  <c r="J45" i="11" s="1"/>
  <c r="I30" i="11"/>
  <c r="J30" i="11" s="1"/>
  <c r="I12" i="11"/>
  <c r="J12" i="11" s="1"/>
  <c r="I40" i="11"/>
  <c r="J40" i="11" s="1"/>
  <c r="I7" i="11"/>
  <c r="J7" i="11" s="1"/>
  <c r="I54" i="11"/>
  <c r="J54" i="11" s="1"/>
  <c r="I29" i="11"/>
  <c r="J29" i="11" s="1"/>
  <c r="I42" i="11"/>
  <c r="J42" i="11" s="1"/>
  <c r="I33" i="11"/>
  <c r="J33" i="11" s="1"/>
  <c r="I9" i="11"/>
  <c r="J9" i="11" s="1"/>
  <c r="I28" i="11"/>
  <c r="J28" i="11" s="1"/>
  <c r="I19" i="11"/>
  <c r="J19" i="11" s="1"/>
  <c r="I41" i="11"/>
  <c r="J41" i="11" s="1"/>
  <c r="I8" i="11"/>
  <c r="J8" i="11" s="1"/>
  <c r="I6" i="3"/>
  <c r="J6" i="3" s="1"/>
  <c r="I21" i="3"/>
  <c r="J21" i="3" s="1"/>
  <c r="I53" i="3"/>
  <c r="J53" i="3" s="1"/>
  <c r="I60" i="3"/>
  <c r="J60" i="3" s="1"/>
  <c r="I4" i="4"/>
  <c r="J4" i="4" s="1"/>
  <c r="J5" i="4" s="1"/>
  <c r="J6" i="4" s="1"/>
  <c r="K6" i="4" s="1"/>
  <c r="I32" i="4"/>
  <c r="J32" i="4" s="1"/>
  <c r="I17" i="5"/>
  <c r="J17" i="5" s="1"/>
  <c r="I56" i="5"/>
  <c r="J56" i="5" s="1"/>
  <c r="I108" i="5"/>
  <c r="J108" i="5" s="1"/>
  <c r="I17" i="8"/>
  <c r="J17" i="8" s="1"/>
  <c r="I39" i="8"/>
  <c r="J39" i="8" s="1"/>
  <c r="I10" i="8"/>
  <c r="J10" i="8" s="1"/>
  <c r="I32" i="8"/>
  <c r="J32" i="8" s="1"/>
  <c r="I25" i="8"/>
  <c r="J25" i="8" s="1"/>
  <c r="I38" i="8"/>
  <c r="J38" i="8" s="1"/>
  <c r="J40" i="8" s="1"/>
  <c r="J41" i="8" s="1"/>
  <c r="K41" i="8" s="1"/>
  <c r="I18" i="8"/>
  <c r="J18" i="8" s="1"/>
  <c r="I24" i="8"/>
  <c r="J24" i="8" s="1"/>
  <c r="I31" i="8"/>
  <c r="J31" i="8" s="1"/>
  <c r="J33" i="8" s="1"/>
  <c r="J34" i="8" s="1"/>
  <c r="K34" i="8" s="1"/>
  <c r="I4" i="8"/>
  <c r="J4" i="8" s="1"/>
  <c r="J5" i="8" s="1"/>
  <c r="J6" i="8" s="1"/>
  <c r="K6" i="8" s="1"/>
  <c r="I11" i="8"/>
  <c r="J11" i="8" s="1"/>
  <c r="I9" i="3"/>
  <c r="J9" i="3" s="1"/>
  <c r="I27" i="3"/>
  <c r="J27" i="3" s="1"/>
  <c r="I42" i="3"/>
  <c r="J42" i="3" s="1"/>
  <c r="I74" i="3"/>
  <c r="J74" i="3" s="1"/>
  <c r="I42" i="4"/>
  <c r="J42" i="4" s="1"/>
  <c r="I92" i="4"/>
  <c r="J92" i="4" s="1"/>
  <c r="I95" i="4"/>
  <c r="J95" i="4" s="1"/>
  <c r="I48" i="5"/>
  <c r="J48" i="5" s="1"/>
  <c r="I88" i="5"/>
  <c r="J88" i="5" s="1"/>
  <c r="H48" i="6"/>
  <c r="I30" i="3"/>
  <c r="J30" i="3" s="1"/>
  <c r="I48" i="3"/>
  <c r="J48" i="3" s="1"/>
  <c r="I63" i="3"/>
  <c r="J63" i="3" s="1"/>
  <c r="I77" i="3"/>
  <c r="J77" i="3" s="1"/>
  <c r="I84" i="3"/>
  <c r="J84" i="3" s="1"/>
  <c r="I45" i="4"/>
  <c r="J45" i="4" s="1"/>
  <c r="I52" i="4"/>
  <c r="J52" i="4" s="1"/>
  <c r="J53" i="4" s="1"/>
  <c r="J54" i="4" s="1"/>
  <c r="K54" i="4" s="1"/>
  <c r="I67" i="4"/>
  <c r="J67" i="4" s="1"/>
  <c r="I70" i="4"/>
  <c r="J70" i="4" s="1"/>
  <c r="I81" i="4"/>
  <c r="J81" i="4" s="1"/>
  <c r="I89" i="4"/>
  <c r="J89" i="4" s="1"/>
  <c r="I4" i="5"/>
  <c r="J4" i="5" s="1"/>
  <c r="H65" i="5"/>
  <c r="H89" i="5"/>
  <c r="I103" i="5"/>
  <c r="J103" i="5" s="1"/>
  <c r="I83" i="10"/>
  <c r="J83" i="10" s="1"/>
  <c r="I62" i="10"/>
  <c r="J62" i="10" s="1"/>
  <c r="I41" i="10"/>
  <c r="J41" i="10" s="1"/>
  <c r="I32" i="10"/>
  <c r="J32" i="10" s="1"/>
  <c r="I11" i="10"/>
  <c r="J11" i="10" s="1"/>
  <c r="I78" i="10"/>
  <c r="J78" i="10" s="1"/>
  <c r="I48" i="10"/>
  <c r="J48" i="10" s="1"/>
  <c r="I27" i="10"/>
  <c r="J27" i="10" s="1"/>
  <c r="I6" i="10"/>
  <c r="J6" i="10" s="1"/>
  <c r="I85" i="10"/>
  <c r="J85" i="10" s="1"/>
  <c r="I73" i="10"/>
  <c r="J73" i="10" s="1"/>
  <c r="I64" i="10"/>
  <c r="J64" i="10" s="1"/>
  <c r="I43" i="10"/>
  <c r="J43" i="10" s="1"/>
  <c r="I34" i="10"/>
  <c r="J34" i="10" s="1"/>
  <c r="I13" i="10"/>
  <c r="J13" i="10" s="1"/>
  <c r="I80" i="10"/>
  <c r="J80" i="10" s="1"/>
  <c r="I59" i="10"/>
  <c r="J59" i="10" s="1"/>
  <c r="I50" i="10"/>
  <c r="J50" i="10" s="1"/>
  <c r="I29" i="10"/>
  <c r="J29" i="10" s="1"/>
  <c r="I8" i="10"/>
  <c r="J8" i="10" s="1"/>
  <c r="I82" i="10"/>
  <c r="J82" i="10" s="1"/>
  <c r="I61" i="10"/>
  <c r="J61" i="10" s="1"/>
  <c r="I52" i="10"/>
  <c r="J52" i="10" s="1"/>
  <c r="I40" i="10"/>
  <c r="J40" i="10" s="1"/>
  <c r="I31" i="10"/>
  <c r="J31" i="10" s="1"/>
  <c r="I10" i="10"/>
  <c r="J10" i="10" s="1"/>
  <c r="I77" i="10"/>
  <c r="J77" i="10" s="1"/>
  <c r="I47" i="10"/>
  <c r="J47" i="10" s="1"/>
  <c r="I26" i="10"/>
  <c r="J26" i="10" s="1"/>
  <c r="I17" i="10"/>
  <c r="J17" i="10" s="1"/>
  <c r="I5" i="10"/>
  <c r="J5" i="10" s="1"/>
  <c r="I84" i="10"/>
  <c r="J84" i="10" s="1"/>
  <c r="I72" i="10"/>
  <c r="J72" i="10" s="1"/>
  <c r="I63" i="10"/>
  <c r="J63" i="10" s="1"/>
  <c r="I42" i="10"/>
  <c r="J42" i="10" s="1"/>
  <c r="I33" i="10"/>
  <c r="J33" i="10" s="1"/>
  <c r="I12" i="10"/>
  <c r="J12" i="10" s="1"/>
  <c r="I81" i="10"/>
  <c r="J81" i="10" s="1"/>
  <c r="I60" i="10"/>
  <c r="J60" i="10" s="1"/>
  <c r="I51" i="10"/>
  <c r="J51" i="10" s="1"/>
  <c r="I30" i="10"/>
  <c r="J30" i="10" s="1"/>
  <c r="I9" i="10"/>
  <c r="J9" i="10" s="1"/>
  <c r="I58" i="10"/>
  <c r="J58" i="10" s="1"/>
  <c r="I24" i="10"/>
  <c r="J24" i="10" s="1"/>
  <c r="I15" i="10"/>
  <c r="J15" i="10" s="1"/>
  <c r="I75" i="10"/>
  <c r="J75" i="10" s="1"/>
  <c r="I66" i="10"/>
  <c r="J66" i="10" s="1"/>
  <c r="I28" i="10"/>
  <c r="J28" i="10" s="1"/>
  <c r="I46" i="10"/>
  <c r="J46" i="10" s="1"/>
  <c r="I23" i="10"/>
  <c r="J23" i="10" s="1"/>
  <c r="I4" i="10"/>
  <c r="J4" i="10" s="1"/>
  <c r="I79" i="10"/>
  <c r="J79" i="10" s="1"/>
  <c r="I14" i="10"/>
  <c r="J14" i="10" s="1"/>
  <c r="I74" i="10"/>
  <c r="J74" i="10" s="1"/>
  <c r="I65" i="10"/>
  <c r="J65" i="10" s="1"/>
  <c r="I45" i="10"/>
  <c r="J45" i="10" s="1"/>
  <c r="I3" i="10"/>
  <c r="J3" i="10" s="1"/>
  <c r="I25" i="10"/>
  <c r="J25" i="10" s="1"/>
  <c r="I44" i="10"/>
  <c r="J44" i="10" s="1"/>
  <c r="I7" i="10"/>
  <c r="J7" i="10" s="1"/>
  <c r="I49" i="10"/>
  <c r="J49" i="10" s="1"/>
  <c r="I76" i="10"/>
  <c r="J76" i="10" s="1"/>
  <c r="I16" i="10"/>
  <c r="J16" i="10" s="1"/>
  <c r="I4" i="3"/>
  <c r="J4" i="3" s="1"/>
  <c r="I12" i="3"/>
  <c r="J12" i="3" s="1"/>
  <c r="I19" i="3"/>
  <c r="J19" i="3" s="1"/>
  <c r="I22" i="3"/>
  <c r="J22" i="3" s="1"/>
  <c r="I37" i="3"/>
  <c r="J37" i="3" s="1"/>
  <c r="I51" i="3"/>
  <c r="J51" i="3" s="1"/>
  <c r="I69" i="3"/>
  <c r="J69" i="3" s="1"/>
  <c r="I90" i="3"/>
  <c r="J90" i="3" s="1"/>
  <c r="I99" i="4"/>
  <c r="J99" i="4" s="1"/>
  <c r="I102" i="4"/>
  <c r="J102" i="4" s="1"/>
  <c r="I8" i="5"/>
  <c r="J8" i="5" s="1"/>
  <c r="I11" i="5"/>
  <c r="J11" i="5" s="1"/>
  <c r="I32" i="5"/>
  <c r="J32" i="5" s="1"/>
  <c r="I36" i="5"/>
  <c r="J36" i="5" s="1"/>
  <c r="I53" i="5"/>
  <c r="J53" i="5" s="1"/>
  <c r="I61" i="5"/>
  <c r="J61" i="5" s="1"/>
  <c r="I35" i="6"/>
  <c r="J35" i="6" s="1"/>
  <c r="I61" i="6"/>
  <c r="J61" i="6" s="1"/>
  <c r="I5" i="3"/>
  <c r="J5" i="3" s="1"/>
  <c r="I23" i="3"/>
  <c r="J23" i="3" s="1"/>
  <c r="I52" i="3"/>
  <c r="J52" i="3" s="1"/>
  <c r="I25" i="3"/>
  <c r="J25" i="3" s="1"/>
  <c r="I40" i="3"/>
  <c r="J40" i="3" s="1"/>
  <c r="I43" i="3"/>
  <c r="J43" i="3" s="1"/>
  <c r="I72" i="3"/>
  <c r="J72" i="3" s="1"/>
  <c r="I16" i="4"/>
  <c r="J16" i="4" s="1"/>
  <c r="J18" i="4" s="1"/>
  <c r="J19" i="4" s="1"/>
  <c r="K19" i="4" s="1"/>
  <c r="I23" i="4"/>
  <c r="J23" i="4" s="1"/>
  <c r="J24" i="4" s="1"/>
  <c r="J25" i="4" s="1"/>
  <c r="K25" i="4" s="1"/>
  <c r="I33" i="4"/>
  <c r="J33" i="4" s="1"/>
  <c r="I40" i="4"/>
  <c r="J40" i="4" s="1"/>
  <c r="I71" i="4"/>
  <c r="J71" i="4" s="1"/>
  <c r="I5" i="5"/>
  <c r="J5" i="5" s="1"/>
  <c r="I29" i="5"/>
  <c r="J29" i="5" s="1"/>
  <c r="I45" i="5"/>
  <c r="J45" i="5" s="1"/>
  <c r="I49" i="5"/>
  <c r="J49" i="5" s="1"/>
  <c r="H112" i="5"/>
  <c r="I119" i="5"/>
  <c r="J119" i="5" s="1"/>
  <c r="I7" i="12"/>
  <c r="J7" i="12" s="1"/>
  <c r="I44" i="3"/>
  <c r="J44" i="3" s="1"/>
  <c r="I73" i="3"/>
  <c r="J73" i="3" s="1"/>
  <c r="I76" i="3"/>
  <c r="J76" i="3" s="1"/>
  <c r="I41" i="4"/>
  <c r="J41" i="4" s="1"/>
  <c r="I44" i="4"/>
  <c r="J44" i="4" s="1"/>
  <c r="I72" i="4"/>
  <c r="J72" i="4" s="1"/>
  <c r="I7" i="3"/>
  <c r="J7" i="3" s="1"/>
  <c r="I46" i="3"/>
  <c r="J46" i="3" s="1"/>
  <c r="I54" i="3"/>
  <c r="J54" i="3" s="1"/>
  <c r="I61" i="3"/>
  <c r="J61" i="3" s="1"/>
  <c r="I64" i="3"/>
  <c r="J64" i="3" s="1"/>
  <c r="I85" i="3"/>
  <c r="J85" i="3" s="1"/>
  <c r="I15" i="5"/>
  <c r="J15" i="5" s="1"/>
  <c r="I18" i="5"/>
  <c r="J18" i="5" s="1"/>
  <c r="I26" i="5"/>
  <c r="J26" i="5" s="1"/>
  <c r="I112" i="6"/>
  <c r="J112" i="6" s="1"/>
  <c r="I41" i="3"/>
  <c r="J41" i="3" s="1"/>
  <c r="I91" i="3"/>
  <c r="J91" i="3" s="1"/>
  <c r="I7" i="6"/>
  <c r="J7" i="6" s="1"/>
  <c r="I26" i="3"/>
  <c r="J26" i="3" s="1"/>
  <c r="I62" i="3"/>
  <c r="J62" i="3" s="1"/>
  <c r="I69" i="4"/>
  <c r="J69" i="4" s="1"/>
  <c r="I80" i="4"/>
  <c r="J80" i="4" s="1"/>
  <c r="I34" i="5"/>
  <c r="J34" i="5" s="1"/>
  <c r="I10" i="3"/>
  <c r="J10" i="3" s="1"/>
  <c r="I13" i="3"/>
  <c r="J13" i="3" s="1"/>
  <c r="I28" i="3"/>
  <c r="J28" i="3" s="1"/>
  <c r="I67" i="3"/>
  <c r="J67" i="3" s="1"/>
  <c r="I75" i="3"/>
  <c r="J75" i="3" s="1"/>
  <c r="I88" i="3"/>
  <c r="J88" i="3" s="1"/>
  <c r="I71" i="5"/>
  <c r="J71" i="5" s="1"/>
  <c r="I99" i="5"/>
  <c r="J99" i="5" s="1"/>
  <c r="I96" i="4"/>
  <c r="J96" i="4" s="1"/>
  <c r="I66" i="4"/>
  <c r="J66" i="4" s="1"/>
  <c r="I39" i="4"/>
  <c r="J39" i="4" s="1"/>
  <c r="I30" i="4"/>
  <c r="J30" i="4" s="1"/>
  <c r="I91" i="4"/>
  <c r="J91" i="4" s="1"/>
  <c r="I82" i="4"/>
  <c r="J82" i="4" s="1"/>
  <c r="I73" i="4"/>
  <c r="J73" i="4" s="1"/>
  <c r="I46" i="4"/>
  <c r="J46" i="4" s="1"/>
  <c r="I10" i="4"/>
  <c r="J10" i="4" s="1"/>
  <c r="J11" i="4" s="1"/>
  <c r="J12" i="4" s="1"/>
  <c r="K12" i="4" s="1"/>
  <c r="I98" i="4"/>
  <c r="J98" i="4" s="1"/>
  <c r="I68" i="4"/>
  <c r="J68" i="4" s="1"/>
  <c r="I59" i="4"/>
  <c r="J59" i="4" s="1"/>
  <c r="J60" i="4" s="1"/>
  <c r="J61" i="4" s="1"/>
  <c r="K61" i="4" s="1"/>
  <c r="I93" i="4"/>
  <c r="J93" i="4" s="1"/>
  <c r="I20" i="3"/>
  <c r="J20" i="3" s="1"/>
  <c r="I49" i="3"/>
  <c r="J49" i="3" s="1"/>
  <c r="I17" i="4"/>
  <c r="J17" i="4" s="1"/>
  <c r="I31" i="4"/>
  <c r="J31" i="4" s="1"/>
  <c r="I65" i="4"/>
  <c r="J65" i="4" s="1"/>
  <c r="I79" i="4"/>
  <c r="J79" i="4" s="1"/>
  <c r="J84" i="4" s="1"/>
  <c r="I90" i="4"/>
  <c r="J90" i="4" s="1"/>
  <c r="I54" i="5"/>
  <c r="J54" i="5" s="1"/>
  <c r="I58" i="5"/>
  <c r="J58" i="5" s="1"/>
  <c r="I30" i="6"/>
  <c r="J30" i="6" s="1"/>
  <c r="H23" i="6"/>
  <c r="H90" i="6"/>
  <c r="H18" i="10"/>
  <c r="H61" i="11"/>
  <c r="H44" i="12"/>
  <c r="H21" i="12"/>
  <c r="H138" i="5"/>
  <c r="H62" i="6"/>
  <c r="H115" i="6"/>
  <c r="H86" i="10"/>
  <c r="H138" i="6"/>
  <c r="H86" i="12"/>
  <c r="H158" i="6"/>
  <c r="H64" i="12"/>
  <c r="H19" i="8"/>
  <c r="H35" i="10"/>
  <c r="H47" i="11"/>
  <c r="H26" i="8"/>
  <c r="H67" i="10"/>
  <c r="H20" i="11"/>
  <c r="J115" i="6" l="1"/>
  <c r="J24" i="2"/>
  <c r="K24" i="2" s="1"/>
  <c r="J41" i="2"/>
  <c r="K41" i="2" s="1"/>
  <c r="J18" i="10"/>
  <c r="J86" i="10"/>
  <c r="J48" i="6"/>
  <c r="J49" i="6" s="1"/>
  <c r="K49" i="6" s="1"/>
  <c r="J103" i="4"/>
  <c r="J104" i="4" s="1"/>
  <c r="K104" i="4" s="1"/>
  <c r="J26" i="8"/>
  <c r="J27" i="8" s="1"/>
  <c r="K27" i="8" s="1"/>
  <c r="J65" i="5"/>
  <c r="J66" i="5" s="1"/>
  <c r="K66" i="5" s="1"/>
  <c r="J23" i="6"/>
  <c r="J24" i="6" s="1"/>
  <c r="K24" i="6" s="1"/>
  <c r="J90" i="6"/>
  <c r="J91" i="6" s="1"/>
  <c r="K91" i="6" s="1"/>
  <c r="J79" i="3"/>
  <c r="J14" i="3"/>
  <c r="J15" i="3" s="1"/>
  <c r="K15" i="3" s="1"/>
  <c r="J47" i="11"/>
  <c r="J75" i="12"/>
  <c r="J76" i="12" s="1"/>
  <c r="K76" i="12" s="1"/>
  <c r="J55" i="3"/>
  <c r="J80" i="3"/>
  <c r="K80" i="3" s="1"/>
  <c r="J125" i="5"/>
  <c r="J126" i="5" s="1"/>
  <c r="K126" i="5" s="1"/>
  <c r="J138" i="5"/>
  <c r="J139" i="5" s="1"/>
  <c r="K139" i="5" s="1"/>
  <c r="J97" i="12"/>
  <c r="J98" i="12" s="1"/>
  <c r="K98" i="12" s="1"/>
  <c r="J36" i="10"/>
  <c r="K36" i="10" s="1"/>
  <c r="J31" i="3"/>
  <c r="J32" i="3" s="1"/>
  <c r="K32" i="3" s="1"/>
  <c r="J44" i="12"/>
  <c r="J45" i="12" s="1"/>
  <c r="K45" i="12" s="1"/>
  <c r="J47" i="4"/>
  <c r="J48" i="4" s="1"/>
  <c r="K48" i="4" s="1"/>
  <c r="J12" i="8"/>
  <c r="J13" i="8" s="1"/>
  <c r="K13" i="8" s="1"/>
  <c r="J89" i="5"/>
  <c r="J90" i="5" s="1"/>
  <c r="K90" i="5" s="1"/>
  <c r="J64" i="12"/>
  <c r="J65" i="12" s="1"/>
  <c r="K65" i="12" s="1"/>
  <c r="J74" i="4"/>
  <c r="J75" i="4" s="1"/>
  <c r="K75" i="4" s="1"/>
  <c r="J35" i="10"/>
  <c r="J93" i="3"/>
  <c r="J94" i="3" s="1"/>
  <c r="K94" i="3" s="1"/>
  <c r="J61" i="11"/>
  <c r="J62" i="11" s="1"/>
  <c r="K62" i="11" s="1"/>
  <c r="J138" i="6"/>
  <c r="J139" i="6" s="1"/>
  <c r="K139" i="6" s="1"/>
  <c r="J85" i="4"/>
  <c r="K85" i="4" s="1"/>
  <c r="J48" i="11"/>
  <c r="K48" i="11" s="1"/>
  <c r="J67" i="10"/>
  <c r="J68" i="10" s="1"/>
  <c r="K68" i="10" s="1"/>
  <c r="J19" i="8"/>
  <c r="J20" i="8" s="1"/>
  <c r="K20" i="8" s="1"/>
  <c r="J20" i="11"/>
  <c r="J86" i="12"/>
  <c r="J87" i="12" s="1"/>
  <c r="K87" i="12" s="1"/>
  <c r="J112" i="5"/>
  <c r="J113" i="5" s="1"/>
  <c r="K113" i="5" s="1"/>
  <c r="J62" i="6"/>
  <c r="J63" i="6" s="1"/>
  <c r="K63" i="6" s="1"/>
  <c r="J21" i="12"/>
  <c r="J22" i="12" s="1"/>
  <c r="K22" i="12" s="1"/>
  <c r="J19" i="5"/>
  <c r="J20" i="5" s="1"/>
  <c r="K20" i="5" s="1"/>
  <c r="J56" i="3"/>
  <c r="K56" i="3" s="1"/>
  <c r="J19" i="10"/>
  <c r="K19" i="10" s="1"/>
  <c r="J87" i="10"/>
  <c r="K87" i="10" s="1"/>
  <c r="J53" i="10"/>
  <c r="J54" i="10" s="1"/>
  <c r="K54" i="10" s="1"/>
  <c r="J39" i="5"/>
  <c r="J40" i="5" s="1"/>
  <c r="K40" i="5" s="1"/>
  <c r="J158" i="6"/>
  <c r="J159" i="6" s="1"/>
  <c r="K159" i="6" s="1"/>
  <c r="J21" i="11"/>
  <c r="K21" i="11" s="1"/>
  <c r="J116" i="6"/>
  <c r="K116" i="6" s="1"/>
  <c r="J34" i="4"/>
  <c r="J35" i="4" s="1"/>
  <c r="K35" i="4" s="1"/>
</calcChain>
</file>

<file path=xl/sharedStrings.xml><?xml version="1.0" encoding="utf-8"?>
<sst xmlns="http://schemas.openxmlformats.org/spreadsheetml/2006/main" count="2642" uniqueCount="1088">
  <si>
    <t>WPA HW Discount Delayer Factor</t>
  </si>
  <si>
    <t>FW Discount Factor</t>
  </si>
  <si>
    <t>CPA</t>
  </si>
  <si>
    <t>SW</t>
  </si>
  <si>
    <t>HW</t>
  </si>
  <si>
    <t>Historical Discount</t>
  </si>
  <si>
    <t>Historical Discount SP Routing</t>
  </si>
  <si>
    <t>Historical Discount Meraki</t>
  </si>
  <si>
    <t>Historical Discount IoT</t>
  </si>
  <si>
    <t>WPA Discount</t>
  </si>
  <si>
    <t>WPA SP Discount</t>
  </si>
  <si>
    <t>WPA Meraki Discount</t>
  </si>
  <si>
    <t>WPA IoT Discount</t>
  </si>
  <si>
    <t>WPA Discount FW HW</t>
  </si>
  <si>
    <t>WPA Discount Collab HW</t>
  </si>
  <si>
    <t>B Series</t>
  </si>
  <si>
    <t>1.0</t>
  </si>
  <si>
    <t>UCSB-B200-M6-U</t>
  </si>
  <si>
    <t>UCS B200 M6 Blade w/o CPU, mem, HDD, mezz (UPG)</t>
  </si>
  <si>
    <t>1.1</t>
  </si>
  <si>
    <t>UCSB-VIC-M84-4P</t>
  </si>
  <si>
    <t>Cisco UCS VIC 1480 MEZZ for B-Series</t>
  </si>
  <si>
    <t>1.2</t>
  </si>
  <si>
    <t>UCSX-TPM-002C</t>
  </si>
  <si>
    <t>TPM 2.0, TCG, FIPS140-2, CC EAL4+ Certified, for M6 servers</t>
  </si>
  <si>
    <t>1.3</t>
  </si>
  <si>
    <t>N20-FW018</t>
  </si>
  <si>
    <t>UCS 5108 Blade Chassis FW Package 4.2</t>
  </si>
  <si>
    <t>1.4</t>
  </si>
  <si>
    <t>UCSB-FBLK-M6</t>
  </si>
  <si>
    <t>Cisco B200 M6 Front Drive Blank Sleds</t>
  </si>
  <si>
    <t>1.5</t>
  </si>
  <si>
    <t>UCS-DIMM-BLK</t>
  </si>
  <si>
    <t>UCS DIMM Blanks</t>
  </si>
  <si>
    <t>1.6</t>
  </si>
  <si>
    <t>UCSB-HS-M6-F</t>
  </si>
  <si>
    <t>CPU Heat Sink for UCS B-Series M6 CPU socket (Front)</t>
  </si>
  <si>
    <t>1.7</t>
  </si>
  <si>
    <t>UCSB-HS-M6-R</t>
  </si>
  <si>
    <t>CPU Heat Sink for UCS B-Series M6 CPU socket (Rear)</t>
  </si>
  <si>
    <t>1.8</t>
  </si>
  <si>
    <t>UCS-CPU-I6348</t>
  </si>
  <si>
    <t>Intel 6348 2.6GHz/235W 28C/42MB DDR4 3200MHz</t>
  </si>
  <si>
    <t>Line Number</t>
  </si>
  <si>
    <t>Part Number</t>
  </si>
  <si>
    <t>Description</t>
  </si>
  <si>
    <t>Unit List Price</t>
  </si>
  <si>
    <t>Qty</t>
  </si>
  <si>
    <t>Disc(%)</t>
  </si>
  <si>
    <t>Unit Net Price</t>
  </si>
  <si>
    <t>Extended Net Price</t>
  </si>
  <si>
    <t>WPA Disc(%)</t>
  </si>
  <si>
    <t>WPA Net Price</t>
  </si>
  <si>
    <t>2018</t>
  </si>
  <si>
    <t>2019</t>
  </si>
  <si>
    <t>2020</t>
  </si>
  <si>
    <t>2021</t>
  </si>
  <si>
    <t>2022</t>
  </si>
  <si>
    <t>2023</t>
  </si>
  <si>
    <t>2024</t>
  </si>
  <si>
    <t>2025</t>
  </si>
  <si>
    <t>2028</t>
  </si>
  <si>
    <t>Savings</t>
  </si>
  <si>
    <t>FI</t>
  </si>
  <si>
    <t>2.0</t>
  </si>
  <si>
    <t>UCS-FI-6536-U</t>
  </si>
  <si>
    <t>Fabric Interconnect 6536 for UCSM</t>
  </si>
  <si>
    <t>2.1</t>
  </si>
  <si>
    <t>N10-MGT018</t>
  </si>
  <si>
    <t>UCS Manager v4.2 and Intersight Managed Mode v4.2</t>
  </si>
  <si>
    <t>2.2</t>
  </si>
  <si>
    <t>UCS-PSU-6536-AC</t>
  </si>
  <si>
    <t>UCS 6536 Power Supply/AC 1100W PSU - Port Side Exhaust</t>
  </si>
  <si>
    <t>2.3</t>
  </si>
  <si>
    <t>CAB-9K12A-NA</t>
  </si>
  <si>
    <t>Power Cord, 125VAC 13A NEMA 5-15 Plug, North America</t>
  </si>
  <si>
    <t>2.4</t>
  </si>
  <si>
    <t>UCS-ACC-6536</t>
  </si>
  <si>
    <t>UCS 6536 Chassis Accessory Kit</t>
  </si>
  <si>
    <t>2.5</t>
  </si>
  <si>
    <t>UCS-FAN-6536</t>
  </si>
  <si>
    <t>UCS 6536 Fan Module</t>
  </si>
  <si>
    <t>C Series</t>
  </si>
  <si>
    <t>3.0</t>
  </si>
  <si>
    <t>UCSC-C220-M6S</t>
  </si>
  <si>
    <t>UCS C220 M6 Rack w/o CPU, mem, drives, 1U wSFF HDD backplane</t>
  </si>
  <si>
    <t>3.1</t>
  </si>
  <si>
    <t>CIMC-LATEST</t>
  </si>
  <si>
    <t>IMC SW (Recommended) latest release for C-Series Servers.</t>
  </si>
  <si>
    <t>3.2</t>
  </si>
  <si>
    <t>3.3</t>
  </si>
  <si>
    <t>UCSC-BBLKD-S2</t>
  </si>
  <si>
    <t>UCS C-Series M5 SFF drive blanking panel</t>
  </si>
  <si>
    <t>3.4</t>
  </si>
  <si>
    <t>UCSC-PSU-M5BLK</t>
  </si>
  <si>
    <t>Power Supply Blanking Panel for M5 servers</t>
  </si>
  <si>
    <t>3.5</t>
  </si>
  <si>
    <t>3.6</t>
  </si>
  <si>
    <t>UCSC-HSLP-M6</t>
  </si>
  <si>
    <t>Heatsink for 1U/2U LFF/SFF GPU SKU</t>
  </si>
  <si>
    <t>3.7</t>
  </si>
  <si>
    <t>UCSC-RIS2H-220M6</t>
  </si>
  <si>
    <t>C220 M6 Riser2 HH; x16;  LPBkt; (CPU2)</t>
  </si>
  <si>
    <t>3.8</t>
  </si>
  <si>
    <t>UCSC-RIS3H-220M6</t>
  </si>
  <si>
    <t>C220 M6 Riser3 HH;1 x16;  LPBkt; (CPU2)</t>
  </si>
  <si>
    <t>3.9</t>
  </si>
  <si>
    <t>UCS-MR-X32G1RW</t>
  </si>
  <si>
    <t>32GB RDIMM SRx4 3200 (16Gb)</t>
  </si>
  <si>
    <t>3.10</t>
  </si>
  <si>
    <t>UCS-SID-INFR-AIML</t>
  </si>
  <si>
    <t>Artificial Intelligence/ Machine Learning</t>
  </si>
  <si>
    <t>3.11</t>
  </si>
  <si>
    <t>SFP Switch</t>
  </si>
  <si>
    <t>N9K-C93180YC-FX3</t>
  </si>
  <si>
    <t>Nexus 9300 48p 1/10/25G, 6p 40/100G, MACsec,SyncE</t>
  </si>
  <si>
    <t>NXK-AF-PE</t>
  </si>
  <si>
    <t>Dummy PID for Airflow Selection Port-side Exhaust</t>
  </si>
  <si>
    <t>MODE-NXOS</t>
  </si>
  <si>
    <t>Dummy PID for mode selection</t>
  </si>
  <si>
    <t>NXOS-CS-10.2.4M</t>
  </si>
  <si>
    <t>Nexus 9500, 9300 NX-OS Software 10.2.4 (64bit) Cisco Silicon</t>
  </si>
  <si>
    <t>NXK-ACC-KIT-1RU</t>
  </si>
  <si>
    <t>Nexus 3K/9K Fixed Accessory Kit,  1RU front and rear removal</t>
  </si>
  <si>
    <t>NXA-FAN-35CFM-PE</t>
  </si>
  <si>
    <t>Nexus Fan, 35CFM, port side exhaust airflow</t>
  </si>
  <si>
    <t>NXA-PAC-650W-PE</t>
  </si>
  <si>
    <t>Nexus NEBs AC 650W PSU -  Port Side Exhaust</t>
  </si>
  <si>
    <t>NO-POWER-CORD</t>
  </si>
  <si>
    <t>ECO friendly green option, no power cable will be shipped</t>
  </si>
  <si>
    <t>NXK-MEM-16GB</t>
  </si>
  <si>
    <t>Additional memory of 16GB for Nexus Switches</t>
  </si>
  <si>
    <t>1.9</t>
  </si>
  <si>
    <t>SVS-B-N9K-ADV-XF</t>
  </si>
  <si>
    <t>EMBEDDED SOLN SUPPORT SWSS FOR ACI NEXUS 9K</t>
  </si>
  <si>
    <t>1.10</t>
  </si>
  <si>
    <t>C1A1TN9300XF-3Y</t>
  </si>
  <si>
    <t>DCN Advantage Term N9300 XF, 3Y</t>
  </si>
  <si>
    <t>2026</t>
  </si>
  <si>
    <t>2027</t>
  </si>
  <si>
    <t>Copper Switch</t>
  </si>
  <si>
    <t>N9K-C93108TC-FX3P</t>
  </si>
  <si>
    <t>Nexus 9300 48x 100M/1/2.5/5/10GT, 6x 100G Switch</t>
  </si>
  <si>
    <t>2.6</t>
  </si>
  <si>
    <t>NXA-PAC-1100W-PE</t>
  </si>
  <si>
    <t>Nexus PoE AC 1100W PSU -  Port Side Exhaust</t>
  </si>
  <si>
    <t>2.7</t>
  </si>
  <si>
    <t>CAB-TA-NA</t>
  </si>
  <si>
    <t>North America AC Type A Power Cable</t>
  </si>
  <si>
    <t>2.8</t>
  </si>
  <si>
    <t>2.9</t>
  </si>
  <si>
    <t>NXOS-SLP-INFO-9K</t>
  </si>
  <si>
    <t>Info PID for Smart Licensing using Policy for N9K</t>
  </si>
  <si>
    <t>2.10</t>
  </si>
  <si>
    <t>2.11</t>
  </si>
  <si>
    <t>CN Chassis</t>
  </si>
  <si>
    <t>N9K-C9508</t>
  </si>
  <si>
    <t>Nexus 9508 Chassis with 8 linecard slots</t>
  </si>
  <si>
    <t>NXOS-9.3.3</t>
  </si>
  <si>
    <t>Nexus 9500, 9300, 3000 Base NX-OS Software Rel 9.3.3</t>
  </si>
  <si>
    <t>N9K-SC-A</t>
  </si>
  <si>
    <t>System Controller for Nexus 9500</t>
  </si>
  <si>
    <t>N9K-C9508-FM-E2</t>
  </si>
  <si>
    <t>Fabric Module for N9508 with 100G support, ACI and NX-OS</t>
  </si>
  <si>
    <t>N9K-C9500-RMK</t>
  </si>
  <si>
    <t>Nexus 9500 Rack Mount Kit</t>
  </si>
  <si>
    <t>N9K-C9500-ACK</t>
  </si>
  <si>
    <t>Nexus 9500 Accessory Kit</t>
  </si>
  <si>
    <t>N9K-PAC-3000W-B</t>
  </si>
  <si>
    <t>Nexus 9500 3000W AC PS, Port-side Intake</t>
  </si>
  <si>
    <t>CAB-AC-C6K-TWLK</t>
  </si>
  <si>
    <t>Power Cord, 250Vac 16A, twist lock NEMA L6-20 plug, US</t>
  </si>
  <si>
    <t>N9K-C9508-FAN</t>
  </si>
  <si>
    <t>Fan Tray for Nexus 9508 chassis, Port-side Intake</t>
  </si>
  <si>
    <t>N9K-C9500-LC-CV</t>
  </si>
  <si>
    <t>Nexus 9500 Linecard slot cover</t>
  </si>
  <si>
    <t>N9K-C9500-P-CV</t>
  </si>
  <si>
    <t>Nexus 9500 Power Supply slot cover</t>
  </si>
  <si>
    <t>3.12</t>
  </si>
  <si>
    <t>N9K-C9508-FM-CV</t>
  </si>
  <si>
    <t>Nexus 9508 Fabric Module slot cover</t>
  </si>
  <si>
    <t>3.13</t>
  </si>
  <si>
    <t>N9K-SUP-B+</t>
  </si>
  <si>
    <t>Supervisor B+ for Nexus 9500</t>
  </si>
  <si>
    <t>3.14</t>
  </si>
  <si>
    <t>3.15</t>
  </si>
  <si>
    <t>N9K-X9736C-FX</t>
  </si>
  <si>
    <t>Nexus 9500 36p 100G NX-OS Agg, ACI Spine, MACSec line card</t>
  </si>
  <si>
    <t>3.16</t>
  </si>
  <si>
    <t>N9K-X9788TC-FX</t>
  </si>
  <si>
    <t>Nexus 9500 48p 1/10GBaseT and 4p 100G line card</t>
  </si>
  <si>
    <t>3.17</t>
  </si>
  <si>
    <t>SVS-B-N9K-ADV-M816</t>
  </si>
  <si>
    <t>3.18</t>
  </si>
  <si>
    <t>C1A1TN9500M816-3Y</t>
  </si>
  <si>
    <t>DCN Advantage Term N9500 M8/M16, 3Y</t>
  </si>
  <si>
    <t>APIC</t>
  </si>
  <si>
    <t>4.0</t>
  </si>
  <si>
    <t>APIC-M4</t>
  </si>
  <si>
    <t>APIC Appliance  - Medium Configuration(Upto 1200 EdgePorts)</t>
  </si>
  <si>
    <t>4.1</t>
  </si>
  <si>
    <t>APIC-PSU1-1050W</t>
  </si>
  <si>
    <t>1050 W power supply for USC C-Series</t>
  </si>
  <si>
    <t>4.2</t>
  </si>
  <si>
    <t>APIC-SERVER-M4</t>
  </si>
  <si>
    <t>APIC Appliance - Medium Configuration (Upto 1200 Edge Ports)</t>
  </si>
  <si>
    <t>4.3</t>
  </si>
  <si>
    <t>APIC-DK9-6.0</t>
  </si>
  <si>
    <t>APIC Base Software Release 6.0</t>
  </si>
  <si>
    <t>4.4</t>
  </si>
  <si>
    <t>4.5</t>
  </si>
  <si>
    <t>APIC-P-I8D25GF</t>
  </si>
  <si>
    <t>APIC Cisco-Intel E810XXVDA2 2x25/10 GbE SFP28 PCIe NIC</t>
  </si>
  <si>
    <t>4.6</t>
  </si>
  <si>
    <t>4.7</t>
  </si>
  <si>
    <t>APIC-M2-240GB</t>
  </si>
  <si>
    <t>240GB SATA M.2</t>
  </si>
  <si>
    <t>4.8</t>
  </si>
  <si>
    <t>APIC-M2-HWRAID</t>
  </si>
  <si>
    <t>Cisco Boot optimized M.2 Raid controller</t>
  </si>
  <si>
    <t>4.9</t>
  </si>
  <si>
    <t>APIC-BBLKD</t>
  </si>
  <si>
    <t>APIC SSD drive blanking panel</t>
  </si>
  <si>
    <t>4.10</t>
  </si>
  <si>
    <t>APIC-SD480GM3X-EP</t>
  </si>
  <si>
    <t>480GB 2.5in Enterprise Performance 6GSATA SSD(3X  endurance)</t>
  </si>
  <si>
    <t>4.11</t>
  </si>
  <si>
    <t>4.12</t>
  </si>
  <si>
    <t>APIC-CPU-A7313P</t>
  </si>
  <si>
    <t>AMD 2.9GHz 7313P 155W 16C/128MB Cache DDR4 3200MHz</t>
  </si>
  <si>
    <t>4.13</t>
  </si>
  <si>
    <t>APIC-TPM2-002B-C</t>
  </si>
  <si>
    <t>Trusted Platform Module2.0 APIC server(FIPS 140-2 Compliant)</t>
  </si>
  <si>
    <t>4.14</t>
  </si>
  <si>
    <t>APIC-MR-X16G1RW</t>
  </si>
  <si>
    <t>16GB RDIMM SRx4 3200 (8Gb)</t>
  </si>
  <si>
    <t>4.15</t>
  </si>
  <si>
    <t>APIC-SD960G63X-EP</t>
  </si>
  <si>
    <t>960GB 2.5in Enterprise performance 6GSATA SSD(3X endurance)</t>
  </si>
  <si>
    <t>4.16</t>
  </si>
  <si>
    <t>APIC-OCP3-KIT</t>
  </si>
  <si>
    <t>APIC C2XX OCP 3.0 Interposer W/Mech Assy</t>
  </si>
  <si>
    <t>4.17</t>
  </si>
  <si>
    <t>APIC-O-ID10GC</t>
  </si>
  <si>
    <t>APIC Intel X710T2LOCPV3G1L 2x10GbE RJ45 OCP3.0 NIC</t>
  </si>
  <si>
    <t>4.18</t>
  </si>
  <si>
    <t>APIC-RAID-220M6</t>
  </si>
  <si>
    <t>Cisco 12G SAS RAID Controller w/4GB FBWC (16 Drv) w/1U Brkt</t>
  </si>
  <si>
    <t>MDS Medium</t>
  </si>
  <si>
    <t>5.0</t>
  </si>
  <si>
    <t>DS-C9148T-24EK9</t>
  </si>
  <si>
    <t>MDS 9148T 32G 48-Port FC switch, w/ 24 active ports, exhaust</t>
  </si>
  <si>
    <t>5.1</t>
  </si>
  <si>
    <t>DS-CAC-650W-E</t>
  </si>
  <si>
    <t>650W AC PSU Port side Exhaust</t>
  </si>
  <si>
    <t>5.2</t>
  </si>
  <si>
    <t>5.3</t>
  </si>
  <si>
    <t>DS-C32S-FAN-E</t>
  </si>
  <si>
    <t>MDS 9132 FAN tray , port side Exhaust</t>
  </si>
  <si>
    <t>5.4</t>
  </si>
  <si>
    <t>M9148S6K9-9.2.2</t>
  </si>
  <si>
    <t>MDS 9148T NX-OS version 9.2.2</t>
  </si>
  <si>
    <t>5.5</t>
  </si>
  <si>
    <t>DS-9148T-KIT-CSCO</t>
  </si>
  <si>
    <t>MDS 9148T Accessory Kit for Cisco</t>
  </si>
  <si>
    <t>5.6</t>
  </si>
  <si>
    <t>NXOS-SLP-INFO-MDS</t>
  </si>
  <si>
    <t>Info PID for Smart Licensing using Policy for MDS</t>
  </si>
  <si>
    <t>5.7</t>
  </si>
  <si>
    <t>M91XK9-A-3Y</t>
  </si>
  <si>
    <t>MDS Advantage Subscription M9100 3Y</t>
  </si>
  <si>
    <t>5.8</t>
  </si>
  <si>
    <t>SVS-MDS-SSPT</t>
  </si>
  <si>
    <t>Embedded Solution support for MDS, Cisco Support</t>
  </si>
  <si>
    <t>Small ATA</t>
  </si>
  <si>
    <t>ATA191-K9</t>
  </si>
  <si>
    <t>2-Port Analog Telephone Adapter</t>
  </si>
  <si>
    <t>ATA191-CLIP-NA</t>
  </si>
  <si>
    <t>Power Clip for ATA191 and ATA192, North America</t>
  </si>
  <si>
    <t>2011</t>
  </si>
  <si>
    <t>2013</t>
  </si>
  <si>
    <t>2015</t>
  </si>
  <si>
    <t>2016</t>
  </si>
  <si>
    <t>2017</t>
  </si>
  <si>
    <t>Medium IP Phone</t>
  </si>
  <si>
    <t>CP-8841-K9=</t>
  </si>
  <si>
    <t>Cisco IP Phone 8841</t>
  </si>
  <si>
    <t>Conf Phone</t>
  </si>
  <si>
    <t>CP-8832-3PCC-K9</t>
  </si>
  <si>
    <t>Cisco 8832 for North America, charcoal, with accessories</t>
  </si>
  <si>
    <t>CP-8832-POE</t>
  </si>
  <si>
    <t>Cisco IP Conference Phone 8832 PoE Accessories for Worldwide</t>
  </si>
  <si>
    <t>Large IP Phone</t>
  </si>
  <si>
    <t>CP-8865-NC-K9=</t>
  </si>
  <si>
    <t>Cisco UC Phone 8865</t>
  </si>
  <si>
    <t>Medium Room</t>
  </si>
  <si>
    <t>CS-BRD55P-K9</t>
  </si>
  <si>
    <t>Cisco Board Pro 55</t>
  </si>
  <si>
    <t>CS-BRD55P-WMK</t>
  </si>
  <si>
    <t>Cisco Board Pro 55 Wall Mount Kit</t>
  </si>
  <si>
    <t>PWR-CORD-USA-F</t>
  </si>
  <si>
    <t>Power Cord for  United States of America 4.5m 10A</t>
  </si>
  <si>
    <t>CS-BRDP-ACTSTYL+</t>
  </si>
  <si>
    <t>Cisco Board Pro Active Stylus</t>
  </si>
  <si>
    <t>CS-BRDP-LFTHNDL-</t>
  </si>
  <si>
    <t>Cisco Board Pro Lifting Handles</t>
  </si>
  <si>
    <t>Small Room</t>
  </si>
  <si>
    <t>6.0</t>
  </si>
  <si>
    <t>CS-KIT-EQ-C-K9</t>
  </si>
  <si>
    <t>Room Kit EQ w/Codec EQ, Quad Cam (Black)</t>
  </si>
  <si>
    <t>6.1</t>
  </si>
  <si>
    <t>PWR-CORD-USA-B</t>
  </si>
  <si>
    <t>Power Cord for  United States of America 2m 10A</t>
  </si>
  <si>
    <t>6.2</t>
  </si>
  <si>
    <t>CS-T10-TS-G-K9</t>
  </si>
  <si>
    <t>Cisco Room Navigator-Table Stand version-First Light (White)</t>
  </si>
  <si>
    <t>6.3</t>
  </si>
  <si>
    <t>CS-CODEC-EQ-K9+</t>
  </si>
  <si>
    <t>Cisco Codec EQ unit</t>
  </si>
  <si>
    <t>6.4</t>
  </si>
  <si>
    <t>PSU-12VDC-70W-GR+</t>
  </si>
  <si>
    <t>Powersupply - AC/DC, 12V, 6.25A, grey</t>
  </si>
  <si>
    <t>6.5</t>
  </si>
  <si>
    <t>BRKT-QCAM-WMK-</t>
  </si>
  <si>
    <t>Wall mounting bracket for Quad Camera</t>
  </si>
  <si>
    <t>6.6</t>
  </si>
  <si>
    <t>CS-CODEC-EQ-ANT+</t>
  </si>
  <si>
    <t>Codec EQ Antennas - for auto expand only</t>
  </si>
  <si>
    <t>6.7</t>
  </si>
  <si>
    <t>CS-QUADCAM2-C+</t>
  </si>
  <si>
    <t>Cisco Quad Camera, Carbon Black</t>
  </si>
  <si>
    <t>Small IP Phone</t>
  </si>
  <si>
    <t>7.0</t>
  </si>
  <si>
    <t>CP-7811-3PW-NA-K9=</t>
  </si>
  <si>
    <t>Cisco IP Phone 7811 MPP with PSU, NA Clip or Cord</t>
  </si>
  <si>
    <t>Wireless IP Phone</t>
  </si>
  <si>
    <t>8.0</t>
  </si>
  <si>
    <t>CP-840-BUN-K9</t>
  </si>
  <si>
    <t>Cisco 840 WW Phone, Battery, Cable, Charger</t>
  </si>
  <si>
    <t>8.1</t>
  </si>
  <si>
    <t>CP-800-USBCH</t>
  </si>
  <si>
    <t>Cisco 800 USB Cable with WW Wall Charger</t>
  </si>
  <si>
    <t>Desktop Video</t>
  </si>
  <si>
    <t>9.0</t>
  </si>
  <si>
    <t>CS-DESKPRO-K9</t>
  </si>
  <si>
    <t>Cisco Desk Pro</t>
  </si>
  <si>
    <t>9.1</t>
  </si>
  <si>
    <t>9.2</t>
  </si>
  <si>
    <t>CS-PWR-CUBE-7-</t>
  </si>
  <si>
    <t>Power transformer for the Desk Pro series</t>
  </si>
  <si>
    <t>9.3</t>
  </si>
  <si>
    <t>CAB-USBC-1.8M-</t>
  </si>
  <si>
    <t>USB C - USB C Cable, 1.8 meters long</t>
  </si>
  <si>
    <t>9.4</t>
  </si>
  <si>
    <t>CAB-2HDMI-1.5M-GR-</t>
  </si>
  <si>
    <t>1.5m GREY HDMI 2.0</t>
  </si>
  <si>
    <t>9.5</t>
  </si>
  <si>
    <t>CS-DESKPRO-STYLUS-</t>
  </si>
  <si>
    <t>Cisco Desk Pro Stylus</t>
  </si>
  <si>
    <t>9.6</t>
  </si>
  <si>
    <t>CAB-ETH-3M-GR-</t>
  </si>
  <si>
    <t>CAB 3m GREY ETHERNET</t>
  </si>
  <si>
    <t>9.7</t>
  </si>
  <si>
    <t>CS-DESKPRO-STAND-</t>
  </si>
  <si>
    <t>Desk Stand &amp; Connector Cover for Desk Pro Series</t>
  </si>
  <si>
    <t>9.8</t>
  </si>
  <si>
    <t>CS-DESKPRO-FG-</t>
  </si>
  <si>
    <t>Fabric Speaker Grille for Desk Pro Series</t>
  </si>
  <si>
    <t>Large Room</t>
  </si>
  <si>
    <t>10.0</t>
  </si>
  <si>
    <t>CS-BRD75P-K9</t>
  </si>
  <si>
    <t>Cisco Board Pro 75</t>
  </si>
  <si>
    <t>10.1</t>
  </si>
  <si>
    <t>CS-BRD75P-WMK</t>
  </si>
  <si>
    <t>Cisco Board Pro 75 Wall Mount Kit</t>
  </si>
  <si>
    <t>10.2</t>
  </si>
  <si>
    <t>10.3</t>
  </si>
  <si>
    <t>10.4</t>
  </si>
  <si>
    <t>Generic Collab Server</t>
  </si>
  <si>
    <t>11.0</t>
  </si>
  <si>
    <t>CTI-CMS1KM52BUN-K9</t>
  </si>
  <si>
    <t>CMS 1000 M5v2 Server bundle</t>
  </si>
  <si>
    <t>11.1</t>
  </si>
  <si>
    <t>R-CMS-K9</t>
  </si>
  <si>
    <t>Virtual Edition Cisco Meeting Server (CMS)</t>
  </si>
  <si>
    <t>11.1.1</t>
  </si>
  <si>
    <t>LIC-CMS-K9</t>
  </si>
  <si>
    <t>Cisco Meeting Server Release key (encryption enabled)</t>
  </si>
  <si>
    <t>11.1.2</t>
  </si>
  <si>
    <t>LIC-CMS-PAK</t>
  </si>
  <si>
    <t>Cisco Meeting Server (CMS) PAK</t>
  </si>
  <si>
    <t>11.2</t>
  </si>
  <si>
    <t>CTI-CMS-1K-M5V2-K9</t>
  </si>
  <si>
    <t>CMS 1000 M5v2 Server</t>
  </si>
  <si>
    <t>11.2.1</t>
  </si>
  <si>
    <t>CAB-N5K6A-NA</t>
  </si>
  <si>
    <t>Power Cord, 200/240V 6A North America</t>
  </si>
  <si>
    <t>11.2.2</t>
  </si>
  <si>
    <t>CIT3-RAID-M5</t>
  </si>
  <si>
    <t>Cisco 12G Modular RAID controller with 2GB cache</t>
  </si>
  <si>
    <t>11.2.3</t>
  </si>
  <si>
    <t>CIT3-PSU1-770W</t>
  </si>
  <si>
    <t>770W AC Hot-Plug Power Supply for 1U C-Series Rack Server</t>
  </si>
  <si>
    <t>11.2.4</t>
  </si>
  <si>
    <t>CIT3-CPU-I6240</t>
  </si>
  <si>
    <t>Intel 6240 2.6GHz/150W 18C/24.75MB  DCP DDR4 2933 MHz</t>
  </si>
  <si>
    <t>11.2.5</t>
  </si>
  <si>
    <t>CIT3-TPM2-002</t>
  </si>
  <si>
    <t>Trusted Platform Module 2.0 for UCS servers</t>
  </si>
  <si>
    <t>11.2.6</t>
  </si>
  <si>
    <t>CIT3-MR-X16G1RW</t>
  </si>
  <si>
    <t>11.2.7</t>
  </si>
  <si>
    <t>CIT3-SD960G6S1X-EV</t>
  </si>
  <si>
    <t>960GB 2.5 inch Enterprise Value  6G SATA SSD</t>
  </si>
  <si>
    <t>11.2.8</t>
  </si>
  <si>
    <t>VIRT-LIC-NONE</t>
  </si>
  <si>
    <t>Do not factory-load a virtualization software license</t>
  </si>
  <si>
    <t>11.2.9</t>
  </si>
  <si>
    <t>CMS1K-SW-3X</t>
  </si>
  <si>
    <t>Cisco Meeting server 1000 3.x sw preload</t>
  </si>
  <si>
    <t>HQ Large WAN</t>
  </si>
  <si>
    <t>C8500-12X4QC</t>
  </si>
  <si>
    <t>Cisco Catalyst 8500-12X4QC Edge Platform</t>
  </si>
  <si>
    <t>MEM-C8500-16GB</t>
  </si>
  <si>
    <t>Cisco C8500 16GB DRAM</t>
  </si>
  <si>
    <t>SSD-M2SATA-480G</t>
  </si>
  <si>
    <t>C8500 480 GB, M2 SATA SSD</t>
  </si>
  <si>
    <t>C8500-ACCKIT-19</t>
  </si>
  <si>
    <t>Cisco C8500 Accessory Kit - 19" rack</t>
  </si>
  <si>
    <t>C8500-RFID-1R</t>
  </si>
  <si>
    <t>Cisco C8500 RFID - 1RU</t>
  </si>
  <si>
    <t>NETWORK-PNP-LIC</t>
  </si>
  <si>
    <t>Network Plug-n-Play Connect for zero-touch device deployment</t>
  </si>
  <si>
    <t>C8000-HSEC</t>
  </si>
  <si>
    <t>U.S. Export Restriction Compliance license for C8000 series</t>
  </si>
  <si>
    <t>SC8KAEPUK9-173</t>
  </si>
  <si>
    <t>UNIVERSAL</t>
  </si>
  <si>
    <t>IOSXE-CTRL-MODE</t>
  </si>
  <si>
    <t>IOS XE SD-WAN boot up mode for Unified image</t>
  </si>
  <si>
    <t>PWR-CH1-750WACR</t>
  </si>
  <si>
    <t>Cisco C8500 750W AC Power Supply</t>
  </si>
  <si>
    <t>CAB-AC</t>
  </si>
  <si>
    <t>AC Power Cord (North America), C13, NEMA 5-15P, 2.1m</t>
  </si>
  <si>
    <t>1.11</t>
  </si>
  <si>
    <t>DSTACK-T3-A</t>
  </si>
  <si>
    <t>Cisco DNA Advantage Stack - upto 10G (Aggr, 20G)</t>
  </si>
  <si>
    <t>1.12</t>
  </si>
  <si>
    <t>NWSTACK-T3-A</t>
  </si>
  <si>
    <t>Cisco Network Advantage Stack - upto 10G (Aggr, 20G)</t>
  </si>
  <si>
    <t>1.13</t>
  </si>
  <si>
    <t>SDWAN-UMB-ADV</t>
  </si>
  <si>
    <t>Cisco Umbrella for DNA Advantage</t>
  </si>
  <si>
    <t>1.14</t>
  </si>
  <si>
    <t>SDWAN-CLOUD-PF</t>
  </si>
  <si>
    <t>Cisco SDWAN Cloud Deployment Option</t>
  </si>
  <si>
    <t>1.15</t>
  </si>
  <si>
    <t>DNA-C-T3-A-3Y</t>
  </si>
  <si>
    <t>Cisco DNA Advantage Cloud Lic 3Y - upto 10G (Aggr, 20G)</t>
  </si>
  <si>
    <t>HQ Small WAN</t>
  </si>
  <si>
    <t>C8500L-8S4X</t>
  </si>
  <si>
    <t>Cisco Catalyst 8500 Series 4x SFP+ and 8x SFP, 4x10GE, 8x1GE</t>
  </si>
  <si>
    <t>SSD-M2NVME-2T</t>
  </si>
  <si>
    <t>Cisco Catalyst 8000 Edge SSD M.2 NVMe 2TB</t>
  </si>
  <si>
    <t>C8500L-RM-19-1R</t>
  </si>
  <si>
    <t>Cisco Catalyst 8500L Rack mount kit - 19" 1R</t>
  </si>
  <si>
    <t>C-RFID-1R</t>
  </si>
  <si>
    <t>Cisco Catalyst 8000 Edge RFID - 1RU</t>
  </si>
  <si>
    <t>SC8KAESUK9-176</t>
  </si>
  <si>
    <t>PWR-CH1-400WAC</t>
  </si>
  <si>
    <t>Cisco C8500L 400W AC Power Supply, Reverse Air</t>
  </si>
  <si>
    <t>2.12</t>
  </si>
  <si>
    <t>2.13</t>
  </si>
  <si>
    <t>2.14</t>
  </si>
  <si>
    <t>Branch Large WAN</t>
  </si>
  <si>
    <t>C8300-2N2S-4T2X</t>
  </si>
  <si>
    <t>Cisco Catalyst C8300-2N2S-4T2X Router</t>
  </si>
  <si>
    <t>MEM-C8300-8GB</t>
  </si>
  <si>
    <t>Cisco Catalyst 8300 Edge 8GB memory</t>
  </si>
  <si>
    <t>SSD-M2NVME-600G</t>
  </si>
  <si>
    <t>Cisco Catalyst 8000 Edge SSD M.2 NVMe 600GB</t>
  </si>
  <si>
    <t>C-RFID-2R</t>
  </si>
  <si>
    <t>Cisco Catalyst 8000 Edge RFID - 2RU</t>
  </si>
  <si>
    <t>C8300-RM-19-2R</t>
  </si>
  <si>
    <t>Cisco Catalyst 8300 Rack mount kit - 19" 2R</t>
  </si>
  <si>
    <t>C8300-NIM-BLANK</t>
  </si>
  <si>
    <t>Cisco Catalyst 8300 Edge NIM Blank</t>
  </si>
  <si>
    <t>C8300-SM-BLANK</t>
  </si>
  <si>
    <t>Cisco Catalyst 8300 Edge SM Blank</t>
  </si>
  <si>
    <t>C8300-PIM-BLANK</t>
  </si>
  <si>
    <t>Cisco Catalyst 8300 Edge PIM Blank</t>
  </si>
  <si>
    <t>C8300-FAN-2R</t>
  </si>
  <si>
    <t>Cisco Catalyst 8300 Edge Fan Tray, 2RU</t>
  </si>
  <si>
    <t>C-POE-COVER</t>
  </si>
  <si>
    <t>Cover for empty POE slot on Cisco Catalyst Edge 8300</t>
  </si>
  <si>
    <t>SC8KBEUK9-173</t>
  </si>
  <si>
    <t>PWR-CC1-650WAC</t>
  </si>
  <si>
    <t>Cisco C8300 2RU AC  Power supply</t>
  </si>
  <si>
    <t>DNA-C-T2-A-3Y</t>
  </si>
  <si>
    <t>Cisco DNA Advantage Cloud Lic 3Y - upto 1G (Aggr, 2G)</t>
  </si>
  <si>
    <t>3.20</t>
  </si>
  <si>
    <t>DSTACK-T2-A</t>
  </si>
  <si>
    <t>Cisco DNA Advantage Stack - upto 1G (Aggr, 2G)</t>
  </si>
  <si>
    <t>3.21</t>
  </si>
  <si>
    <t>NWSTACK-T2-A</t>
  </si>
  <si>
    <t>Cisco Network Advantage Stack - upto 1G (Aggr, 2G)</t>
  </si>
  <si>
    <t>Branch Medium WAN</t>
  </si>
  <si>
    <t>C8300-1N1S-4T2X</t>
  </si>
  <si>
    <t>Cisco Catalyst C8300-1N1S-4T2X Router</t>
  </si>
  <si>
    <t>C8300-RM-19-1R</t>
  </si>
  <si>
    <t>Cisco Catalyst 8300 Rack mount kit - 19" 1R</t>
  </si>
  <si>
    <t>PWR-CC1-400WAC</t>
  </si>
  <si>
    <t>Cisco C8300 1RU AC Power supply</t>
  </si>
  <si>
    <t>4.19</t>
  </si>
  <si>
    <t>Branch Small WAN</t>
  </si>
  <si>
    <t>C8200-1N-4T</t>
  </si>
  <si>
    <t>Cisco Catalyst C8200-1N-4T Router</t>
  </si>
  <si>
    <t>MEM-C8200-8GB</t>
  </si>
  <si>
    <t>Cisco Catalyst 8200 Edge 8GB memory</t>
  </si>
  <si>
    <t>C8200-RM-19-1R</t>
  </si>
  <si>
    <t>Cisco Catalyst 8200 Rack mount kit - 19" 1R</t>
  </si>
  <si>
    <t>C8200-NIM-BLANK</t>
  </si>
  <si>
    <t>Cisco Catalyst 8200 Edge NIM Blank</t>
  </si>
  <si>
    <t>5.9</t>
  </si>
  <si>
    <t>C8200-PIM-BLANK</t>
  </si>
  <si>
    <t>Cisco Catalyst 8200 Edge PIM Blank</t>
  </si>
  <si>
    <t>5.10</t>
  </si>
  <si>
    <t>TE-R-SW</t>
  </si>
  <si>
    <t>TE agent for IOSXE on Enterprise Routing</t>
  </si>
  <si>
    <t>5.11</t>
  </si>
  <si>
    <t>5.12</t>
  </si>
  <si>
    <t>SC8KBEUK9-176</t>
  </si>
  <si>
    <t>5.13</t>
  </si>
  <si>
    <t>5.14</t>
  </si>
  <si>
    <t>5.15</t>
  </si>
  <si>
    <t>5.16</t>
  </si>
  <si>
    <t>SDWAN-ONPREM-PF</t>
  </si>
  <si>
    <t>Cisco SDWAN On Prem Deployment Option</t>
  </si>
  <si>
    <t>5.17</t>
  </si>
  <si>
    <t>DNA-P-T2-A-3Y</t>
  </si>
  <si>
    <t>Cisco DNA Advantage On-Prem Lic 3Y - upto 1G (Aggr, 2G)</t>
  </si>
  <si>
    <t>Voice Gateway</t>
  </si>
  <si>
    <t>VG310</t>
  </si>
  <si>
    <t>Modular 24 FXS Port VoIP Gateway with PVDM3-64</t>
  </si>
  <si>
    <t>SVG3XUK9-15603M</t>
  </si>
  <si>
    <t>Cisco VG3X0 UNIVERSAL</t>
  </si>
  <si>
    <t>MEM-CF-256MB</t>
  </si>
  <si>
    <t>256MB Compact Flash for Cisco 1900, 2900, 3900 ISR</t>
  </si>
  <si>
    <t>PVDM3-64</t>
  </si>
  <si>
    <t>64-channel high-density voice DSP module</t>
  </si>
  <si>
    <t>HWIC-BLANK</t>
  </si>
  <si>
    <t>Blank faceplate for HWIC slot on Cisco ISR</t>
  </si>
  <si>
    <t>SL-VG3X0-IPB-K9</t>
  </si>
  <si>
    <t>Cisco VG3X0 IP Base License</t>
  </si>
  <si>
    <t>SL-VG3X0-UC-K9</t>
  </si>
  <si>
    <t>Cisco VG3X0 Unified Communications License</t>
  </si>
  <si>
    <t>Branch Very Small</t>
  </si>
  <si>
    <t>C1131-8PWB</t>
  </si>
  <si>
    <t>ISR 1100 8P Dual GE SFP Router Pluggable SMS/GPS - B Wifi</t>
  </si>
  <si>
    <t>7.1</t>
  </si>
  <si>
    <t>PWR-66W-AC-V2</t>
  </si>
  <si>
    <t>Power Supply 66 Watt AC V2 for C890 and C1100 series</t>
  </si>
  <si>
    <t>7.2</t>
  </si>
  <si>
    <t>SW9105AX-EWCEX-K9</t>
  </si>
  <si>
    <t>Embedded Wireless Controller software for C1130/C1130X</t>
  </si>
  <si>
    <t>7.3</t>
  </si>
  <si>
    <t>7.4</t>
  </si>
  <si>
    <t>GREEN-OPTION</t>
  </si>
  <si>
    <t>Eco-friendly - Ship router with only Power cables only</t>
  </si>
  <si>
    <t>7.5</t>
  </si>
  <si>
    <t>PNP-CAP-VBOND</t>
  </si>
  <si>
    <t>Network Plug-n-Play Connect VBOND Provisioning for SDWAN</t>
  </si>
  <si>
    <t>7.6</t>
  </si>
  <si>
    <t>NETWORK-PNP-LIC-O</t>
  </si>
  <si>
    <t>Network Plug-n-Play Connect SDWAN SW Device Provisioning</t>
  </si>
  <si>
    <t>7.7</t>
  </si>
  <si>
    <t>SISR1100UCMK9-177</t>
  </si>
  <si>
    <t>Cisco ISR 1100 Series SD-WAN IOS XE Universal</t>
  </si>
  <si>
    <t>Fixed Config 48 Port</t>
  </si>
  <si>
    <t>C9300X-48HXN-A</t>
  </si>
  <si>
    <t>Catalyst 9300 48-port, 8xmGig+40x5G 90W UPOE+, Network Adv</t>
  </si>
  <si>
    <t>C9300-NW-A-48</t>
  </si>
  <si>
    <t>C9300 Network Advantage, 48-port license</t>
  </si>
  <si>
    <t>SC9300UK9-179</t>
  </si>
  <si>
    <t>Cisco Catalyst 9300 XE 17.9 UNIVERSAL UNIVERSAL</t>
  </si>
  <si>
    <t>PWR-C1-1100WAC-P</t>
  </si>
  <si>
    <t>1100W AC 80+ platinum Config 1 Power Supply</t>
  </si>
  <si>
    <t>PWR-C1-1100WAC-P/2</t>
  </si>
  <si>
    <t>1100W AC 80+ platinum Config 1 Secondary Power Supply</t>
  </si>
  <si>
    <t>C9300-SSD-NONE</t>
  </si>
  <si>
    <t>No SSD Card Selected</t>
  </si>
  <si>
    <t>STACK-T1-50CM</t>
  </si>
  <si>
    <t>50CM Type 1 Stacking Cable</t>
  </si>
  <si>
    <t>CAB-SPWR-30CM</t>
  </si>
  <si>
    <t>Catalyst Stack Power Cable 30 CM</t>
  </si>
  <si>
    <t>TE-C9K-SW</t>
  </si>
  <si>
    <t>TE agent for IOSXE on C9K</t>
  </si>
  <si>
    <t>C9300-DNA-A-48</t>
  </si>
  <si>
    <t>C9300 DNA Advantage, 48-Port Term Licenses</t>
  </si>
  <si>
    <t>1.10.0.1</t>
  </si>
  <si>
    <t>C9300-DNA-A-48-3Y</t>
  </si>
  <si>
    <t>C9300 DNA Advantage, 48-Port, 3 Year Term License</t>
  </si>
  <si>
    <t>PI-LFAS-T</t>
  </si>
  <si>
    <t>Prime Infrastructure Lifecycle &amp; Assurance Term - Smart Lic</t>
  </si>
  <si>
    <t>1.11.0.1</t>
  </si>
  <si>
    <t>PI-LFAS-AP-T-3Y</t>
  </si>
  <si>
    <t>PI Dev Lic for Lifecycle &amp; Assurance Term 3Y</t>
  </si>
  <si>
    <t>TE-EMBEDDED-T</t>
  </si>
  <si>
    <t>Cisco ThousandEyes Enterprise Agent IBN Embedded</t>
  </si>
  <si>
    <t>1.12.0.1</t>
  </si>
  <si>
    <t>TE-EMBEDDED-T-3Y</t>
  </si>
  <si>
    <t>ThousandEyes - Enterprise Agents</t>
  </si>
  <si>
    <t>D-DNAS-EXT-S-T</t>
  </si>
  <si>
    <t>Cisco DNA Spaces Extend Term License for Catalyst Switches</t>
  </si>
  <si>
    <t>1.13.0.1</t>
  </si>
  <si>
    <t>D-DNAS-EXT-S-3Y</t>
  </si>
  <si>
    <t>Cisco DNA Spaces Extend for Catalyst Switching - 3Year</t>
  </si>
  <si>
    <t>C9300X-NM-8Y</t>
  </si>
  <si>
    <t>Catalyst 9300 8 x 10G/25G Network Module SFP+/SFP28</t>
  </si>
  <si>
    <t>Fixed Config 24 Port</t>
  </si>
  <si>
    <t>C9300X-24HX-A</t>
  </si>
  <si>
    <t>Catalyst 9300 24-port mGig UPoE+, Network Advantage</t>
  </si>
  <si>
    <t>C9300-NW-A-24</t>
  </si>
  <si>
    <t>C9300 Network Advantage, 24-port license</t>
  </si>
  <si>
    <t>C9300-DNA-A-24</t>
  </si>
  <si>
    <t>C9300 DNA Advantage, 24-port Term Licenses</t>
  </si>
  <si>
    <t>2.10.0.1</t>
  </si>
  <si>
    <t>C9300-DNA-A-24-3Y</t>
  </si>
  <si>
    <t>C9300 DNA Advantage, 24-Port, 3 Year Term License</t>
  </si>
  <si>
    <t>2.11.0.1</t>
  </si>
  <si>
    <t>2.12.0.1</t>
  </si>
  <si>
    <t>2.13.0.1</t>
  </si>
  <si>
    <t>2.15</t>
  </si>
  <si>
    <t>Compact Switch</t>
  </si>
  <si>
    <t>C9200CX-12P-2X2G-A</t>
  </si>
  <si>
    <t>Catalyst 9000 Compact Switch 12 port PoE+, 240W, Adv</t>
  </si>
  <si>
    <t>C9200CX-NW-A-12</t>
  </si>
  <si>
    <t>C9200CX Network Advantage, 12-port license</t>
  </si>
  <si>
    <t>C9200CX-DNA-A-12</t>
  </si>
  <si>
    <t>C9200CX Cisco DNA Advantage, 12-Port Term Licenses</t>
  </si>
  <si>
    <t>3.3.0.1</t>
  </si>
  <si>
    <t>C9200CX-DNAA12-3Y</t>
  </si>
  <si>
    <t>C9200CX Cisco DNA Advantage, 3Y Term License, 12P</t>
  </si>
  <si>
    <t>3.4.0.1</t>
  </si>
  <si>
    <t>SCAT9200CXUK9-179</t>
  </si>
  <si>
    <t>Cisco Catalyst 9200CX XE 17.9 UNIVERSAL</t>
  </si>
  <si>
    <t>Medium Closet Chassis Switch</t>
  </si>
  <si>
    <t>C9407R</t>
  </si>
  <si>
    <t>Cisco Catalyst 9400 Series 7 slot chassis</t>
  </si>
  <si>
    <t>C9400-NW-A</t>
  </si>
  <si>
    <t>Cisco Catalyst 9400 Network Advantage License</t>
  </si>
  <si>
    <t>C9400-PWR-BLANK</t>
  </si>
  <si>
    <t>Cisco Catalyst 9400 Series  Power Supply Blank Cover</t>
  </si>
  <si>
    <t>C9400-S-BLANK</t>
  </si>
  <si>
    <t>Cisco Catalyst 9400 Series Slot Blank Cover</t>
  </si>
  <si>
    <t>S9400UK9-179</t>
  </si>
  <si>
    <t>Cisco Catalyst 9400 XE 17.9 UNIVERSAL</t>
  </si>
  <si>
    <t>C9400-PWR-3200AC</t>
  </si>
  <si>
    <t>Cisco Catalyst 9400 Series 3200W AC Power Supply</t>
  </si>
  <si>
    <t>CAB-US620P-C19-US</t>
  </si>
  <si>
    <t>NEMA 6-20 to IEC-C19 13ft US</t>
  </si>
  <si>
    <t>C9400-DNA-A</t>
  </si>
  <si>
    <t>Cisco Catalyst 9400 DNA Advantage Term License</t>
  </si>
  <si>
    <t>4.8.0.1</t>
  </si>
  <si>
    <t>C9400-DNA-A-3Y</t>
  </si>
  <si>
    <t>Cisco Catalyst 9400 DNA Advantage 3 Year License</t>
  </si>
  <si>
    <t>4.9.0.1</t>
  </si>
  <si>
    <t>4.10.0.1</t>
  </si>
  <si>
    <t>4.11.0.1</t>
  </si>
  <si>
    <t>C9400-SUP-1XL</t>
  </si>
  <si>
    <t>Cisco Catalyst 9400 Series Supervisor 1XL Module</t>
  </si>
  <si>
    <t>C9400-SSD-240GB</t>
  </si>
  <si>
    <t>Cisco Catalyst 9400 Series 240GB M2 SATA memory (Supervisor)</t>
  </si>
  <si>
    <t>C9400-SUP-1XL/2</t>
  </si>
  <si>
    <t>Cisco Catalyst 9400 Series Redundant Supervisor 1XL Module</t>
  </si>
  <si>
    <t>C9400-LC-48UX</t>
  </si>
  <si>
    <t>Cisco Catalyst 9400 Series 48Port UPOE w/ 24p mGig 24p RJ-45</t>
  </si>
  <si>
    <t>Campus Core Switch</t>
  </si>
  <si>
    <t>C9606R</t>
  </si>
  <si>
    <t>Cisco Catalyst 9600 Series 6 Slot Chassis</t>
  </si>
  <si>
    <t>C9600-NW-A</t>
  </si>
  <si>
    <t>Cisco Catalyst 9600 Network Advantage License</t>
  </si>
  <si>
    <t>S9600UK9-176</t>
  </si>
  <si>
    <t>Cisco Catalyst 9600 XE 17.6 UNIVERSAL</t>
  </si>
  <si>
    <t>C9600-CAMPUS-CORE</t>
  </si>
  <si>
    <t>Catalyst 9600 Campus Core Deployment; For Tracking Only</t>
  </si>
  <si>
    <t>C9606-FAN</t>
  </si>
  <si>
    <t>Cisco Catalyst 9600 Series C9606 Chassis Fan Tray</t>
  </si>
  <si>
    <t>C9606-SLOT-BLANK</t>
  </si>
  <si>
    <t>Cisco Catalyst 9600 Series Blank for Chassis Module Slot</t>
  </si>
  <si>
    <t>C9606-PWR-BLANK</t>
  </si>
  <si>
    <t>Cisco Catalyst 9600 Series Blank for Power Supply Slot</t>
  </si>
  <si>
    <t>C9600-DNA-A</t>
  </si>
  <si>
    <t>Cisco Catalyst 9600 DNA Advantage Term License</t>
  </si>
  <si>
    <t>5.7.0.1</t>
  </si>
  <si>
    <t>C9600-DNA-A-3Y</t>
  </si>
  <si>
    <t>Cisco Catalyst 9600 DNA Advantage 3 Year License</t>
  </si>
  <si>
    <t>5.8.0.1</t>
  </si>
  <si>
    <t>C9600-SUP-1</t>
  </si>
  <si>
    <t>Cisco Catalyst 9600 Series Supervisor 1 Module</t>
  </si>
  <si>
    <t>C9K-F2-SSD-960GB</t>
  </si>
  <si>
    <t>Cisco Catalyst 9600 Series 960GB SSD Storage</t>
  </si>
  <si>
    <t>C9600-SUP-1/2</t>
  </si>
  <si>
    <t>Cisco Catalyst 9600 Series Redundant Supervisor 1 Module</t>
  </si>
  <si>
    <t>C9600-LC-48YL</t>
  </si>
  <si>
    <t>Cisco Catalyst 9600 Series 48-Port 25GE/10GE/1GE</t>
  </si>
  <si>
    <t>C9600-LC-48TX</t>
  </si>
  <si>
    <t>Cisco Catalyst 9600 Series 48-Port Copper</t>
  </si>
  <si>
    <t>C9600-PWR-2KWAC</t>
  </si>
  <si>
    <t>Cisco Catalyst 9600 Series 2000W AC Power Supply</t>
  </si>
  <si>
    <t>Fixed Config SFP Plus Only</t>
  </si>
  <si>
    <t>C9300X-24Y-A</t>
  </si>
  <si>
    <t>Catalyst 9300X  24x25G Fiber Ports, modular uplink Switch</t>
  </si>
  <si>
    <t>SC9300UK9-176</t>
  </si>
  <si>
    <t>Cisco Catalyst 9300 XE 17.6 UNIVERSAL UNIVERSAL</t>
  </si>
  <si>
    <t>PWR-C1-715WAC-P</t>
  </si>
  <si>
    <t>715W AC 80+ platinum Config 1 Power Supply</t>
  </si>
  <si>
    <t>PWR-C1-715WAC-P/2</t>
  </si>
  <si>
    <t>715W AC 80+ platinum Config 1 SecondaryPower Supply</t>
  </si>
  <si>
    <t>C9300X-NW-A-24</t>
  </si>
  <si>
    <t>STACK-T1-3M</t>
  </si>
  <si>
    <t>3M Type 1 Stacking Cable</t>
  </si>
  <si>
    <t>CAB-SPWR-150CM</t>
  </si>
  <si>
    <t>Catalyst Stack Power Cable 150 CM - Upgrade</t>
  </si>
  <si>
    <t>6.8</t>
  </si>
  <si>
    <t>6.9</t>
  </si>
  <si>
    <t>6.10</t>
  </si>
  <si>
    <t>6.10.0.1</t>
  </si>
  <si>
    <t>6.11</t>
  </si>
  <si>
    <t>6.11.0.1</t>
  </si>
  <si>
    <t>6.12</t>
  </si>
  <si>
    <t>6.13</t>
  </si>
  <si>
    <t>6.14</t>
  </si>
  <si>
    <t>C9300X-DNA-24Y-A</t>
  </si>
  <si>
    <t>C9300 DNA Advantage, Term License</t>
  </si>
  <si>
    <t>6.14.0.1</t>
  </si>
  <si>
    <t>C9300-DNA-L-A-3Y</t>
  </si>
  <si>
    <t>DNA Advantage 3 Year License</t>
  </si>
  <si>
    <t>DNA Appl</t>
  </si>
  <si>
    <t>DN2-HW-APL</t>
  </si>
  <si>
    <t>Cisco DNA Center Appliance (Gen 2) - 44 Core</t>
  </si>
  <si>
    <t>DNA-SW-2.3.3</t>
  </si>
  <si>
    <t>Cisco DNA Center SW 2.3.3</t>
  </si>
  <si>
    <t>DN2-PCIE-ID10GF</t>
  </si>
  <si>
    <t>Intel X710-DA2 dual-port 10G SFP+ NIC</t>
  </si>
  <si>
    <t>DN2-SD-64G-S</t>
  </si>
  <si>
    <t>64GB SD Card for UCS Servers</t>
  </si>
  <si>
    <t>DN2-PSU1-770W</t>
  </si>
  <si>
    <t>Cisco UCS 770W AC Power Supply for Rack Server</t>
  </si>
  <si>
    <t>DN2-TPM2-002</t>
  </si>
  <si>
    <t>DN2-RAID-M5</t>
  </si>
  <si>
    <t>7.8</t>
  </si>
  <si>
    <t>DN2-MSTOR-SD</t>
  </si>
  <si>
    <t>Mini Storage Carrier for SD (holds up to 2)</t>
  </si>
  <si>
    <t>7.9</t>
  </si>
  <si>
    <t>DN2-PCIE-IQ10GF</t>
  </si>
  <si>
    <t>Intel X710 quad-port 10G SFP+ NIC</t>
  </si>
  <si>
    <t>7.10</t>
  </si>
  <si>
    <t>DN2-SD480G6I1X-EV</t>
  </si>
  <si>
    <t>480GB 2.5 inch Enterprise Value  6G SATA SSD</t>
  </si>
  <si>
    <t>7.11</t>
  </si>
  <si>
    <t>DN2-CPU-I6238</t>
  </si>
  <si>
    <t>Intel 6238 2.1GHz/140W 22C/30.25MB  DCP DDR4 2933 MHz</t>
  </si>
  <si>
    <t>7.12</t>
  </si>
  <si>
    <t>DN2-SD19T6S1X-EV</t>
  </si>
  <si>
    <t>1.9TB 2.5 inch Enterprise Value  6G SATA SSD</t>
  </si>
  <si>
    <t>7.13</t>
  </si>
  <si>
    <t>DN2-MR-X32G2RW</t>
  </si>
  <si>
    <t>32GB RDIMM DRx4 3200 (8Gb)</t>
  </si>
  <si>
    <t>7.14</t>
  </si>
  <si>
    <t>DN2-HW-APL-LIC</t>
  </si>
  <si>
    <t>DNAC Appliance License - 44 Core</t>
  </si>
  <si>
    <t>Meraki AP</t>
  </si>
  <si>
    <t>MR46-HW</t>
  </si>
  <si>
    <t>Meraki MR46 Wi-Fi 6 Indoor AP</t>
  </si>
  <si>
    <t>LIC-MR-ADV-3Y</t>
  </si>
  <si>
    <t>Meraki MR Advanced License and Support, 3YR</t>
  </si>
  <si>
    <t>Meraki MX Small</t>
  </si>
  <si>
    <t>MX75-HW</t>
  </si>
  <si>
    <t>Meraki MX75 Router/Security Appliance</t>
  </si>
  <si>
    <t>LIC-MX75-SEC-3Y</t>
  </si>
  <si>
    <t>Meraki MX75 Advanced Security License and Support, 3YR</t>
  </si>
  <si>
    <t>Meraki MX Medium</t>
  </si>
  <si>
    <t>MX105-HW</t>
  </si>
  <si>
    <t>Meraki MX105 Router/Security Appliance</t>
  </si>
  <si>
    <t>LIC-MX105-SEC-3Y</t>
  </si>
  <si>
    <t>Meraki MX105 Advanced Security License and Support, 3YR</t>
  </si>
  <si>
    <t>Meraki Cam</t>
  </si>
  <si>
    <t>MV22-HW</t>
  </si>
  <si>
    <t>Meraki Varifocal MV22 Indoor HD Dome Camera - 256GB Storage</t>
  </si>
  <si>
    <t>LIC-MV-3YR</t>
  </si>
  <si>
    <t>Meraki MV Enterprise License and Support, 3YR</t>
  </si>
  <si>
    <t>Meraki Switch</t>
  </si>
  <si>
    <t>MS120-24P-HW</t>
  </si>
  <si>
    <t>Meraki MS120-24P 1G L2 Cld -Mngd 24x GigE 370W PoE Switch</t>
  </si>
  <si>
    <t>LIC-MS120-24P-3YR</t>
  </si>
  <si>
    <t>Meraki MS120-24P Enterprise License and Support, 3 Year</t>
  </si>
  <si>
    <t>Meraki Teleworker</t>
  </si>
  <si>
    <t>Z3-HW</t>
  </si>
  <si>
    <t>Meraki Z3 Cloud Managed Teleworker Gateway</t>
  </si>
  <si>
    <t>12.0</t>
  </si>
  <si>
    <t>LIC-Z3-ENT-3YR</t>
  </si>
  <si>
    <t>Meraki Z3 Enterprise License and Support, 3YR</t>
  </si>
  <si>
    <t>NGFW Large</t>
  </si>
  <si>
    <t>FPR4145-NGFW-K9</t>
  </si>
  <si>
    <t>Cisco Firepower 4145 NGFW Appliance, 1U, 2 x NetMod Bays</t>
  </si>
  <si>
    <t>FPR4145T-TMC</t>
  </si>
  <si>
    <t>Cisco FPR4145 Threat Defense Threat, Malware and URL License</t>
  </si>
  <si>
    <t>1.1.0.1</t>
  </si>
  <si>
    <t>L-FPR4145T-TMC-3Y</t>
  </si>
  <si>
    <t>Cisco FPR4145 Threat Defense Threat, Malware and URL 3Y Subs</t>
  </si>
  <si>
    <t>FPR4K-PWR-AC-1100</t>
  </si>
  <si>
    <t>Firepower 4000 Series 1100W AC Power Supply</t>
  </si>
  <si>
    <t>SF-F4K-TD7.0.1-K9</t>
  </si>
  <si>
    <t>Cisco Firepower Threat Defense software v7.0.1 for FPR4100</t>
  </si>
  <si>
    <t>SF-F4KFXS2.10.2-K9</t>
  </si>
  <si>
    <t>Cisco Firepower Extensible Operating System v2.10.2</t>
  </si>
  <si>
    <t>FPR4K-SSD800-</t>
  </si>
  <si>
    <t>Firepower 4000 Series 800GB SSD for FPR-4145/4155</t>
  </si>
  <si>
    <t>FPR4K-SSD-BBLKD</t>
  </si>
  <si>
    <t>Firepower 4000 Series SSD Slot Carrier</t>
  </si>
  <si>
    <t>FPR4K-NM-BLANK</t>
  </si>
  <si>
    <t>Firepower 4000 Series Network Module Blank Slot Cover</t>
  </si>
  <si>
    <t>FPR4K-S-FAN-</t>
  </si>
  <si>
    <t>Firepower 4000 Series Fan - Siingle</t>
  </si>
  <si>
    <t>FPR4K-RACK-MNT</t>
  </si>
  <si>
    <t>Firepower 4000 Series Rack Mount Kit</t>
  </si>
  <si>
    <t>FPR4K-ACC-KIT2</t>
  </si>
  <si>
    <t>FPR4K Hardware Accessory Kit</t>
  </si>
  <si>
    <t>GLC-TE</t>
  </si>
  <si>
    <t>1000BASE-T SFP transceiver module for Category 5 copper wire</t>
  </si>
  <si>
    <t>NGFW Small</t>
  </si>
  <si>
    <t>FPR2140-NGFW-K9</t>
  </si>
  <si>
    <t>Cisco Firepower 2140 NGFW Appliance, 1U, 1 x NetMod Bay</t>
  </si>
  <si>
    <t>FPR2140T-TMC</t>
  </si>
  <si>
    <t>Cisco FPR2140 Threat Defense Threat, Malware and URL License</t>
  </si>
  <si>
    <t>2.1.0.1</t>
  </si>
  <si>
    <t>L-FPR2140T-TMC-3Y</t>
  </si>
  <si>
    <t>Cisco FPR2140 Threat Defense Threat, Malware and URL 3Y Subs</t>
  </si>
  <si>
    <t>SF-F2K-TD7.0.1-K9</t>
  </si>
  <si>
    <t>Cisco Firepower Threat Defense software v7.0.1 for FPR2100</t>
  </si>
  <si>
    <t>FPR2K-SSD200</t>
  </si>
  <si>
    <t>Firepower 2000 Series SSD for FPR-2130/2140</t>
  </si>
  <si>
    <t>FPR2K-SLIDE-RAILS</t>
  </si>
  <si>
    <t>Firepower 2000 Slide Rail Kit</t>
  </si>
  <si>
    <t>FPR2K-NM-BLANK</t>
  </si>
  <si>
    <t>Firepower 2000 Series Network Module Blank Slot Cover</t>
  </si>
  <si>
    <t>FPR2K-FAN</t>
  </si>
  <si>
    <t>Firepower 2000 Series Fan Tray</t>
  </si>
  <si>
    <t>FPR2K-PWR-AC-400</t>
  </si>
  <si>
    <t>Firepower 2000 Series  400W AC Power Supply</t>
  </si>
  <si>
    <t>FPR2K-SSD-BBLKD</t>
  </si>
  <si>
    <t>Firepower 2000 Series SSD Slot Carrier</t>
  </si>
  <si>
    <t>FPR-LTP-QR-LBL</t>
  </si>
  <si>
    <t>Cisco Firepower QR Label - Internal Use Only</t>
  </si>
  <si>
    <t>NGFW Medium</t>
  </si>
  <si>
    <t>FPR3140-NGFW-K9</t>
  </si>
  <si>
    <t>Cisco Secure Firewall 3140 NGFW Appliance, 1U</t>
  </si>
  <si>
    <t>FPR3140T-TMC</t>
  </si>
  <si>
    <t>Cisco Secure Firewall 3140 TD, Malware and URL License</t>
  </si>
  <si>
    <t>3.1.0.1</t>
  </si>
  <si>
    <t>L-FPR3140T-TMC-3Y</t>
  </si>
  <si>
    <t>Cisco Secure Firewall 3140 TD, AMP &amp; URL Filtering 3Y Subs</t>
  </si>
  <si>
    <t>FPR3K-PWR-AC-400</t>
  </si>
  <si>
    <t>Cisco Secure Firewall 3K Series 400W AC Power Supply</t>
  </si>
  <si>
    <t>SF-F3K-TD7.1.0-K9</t>
  </si>
  <si>
    <t>Cisco Secure Firewall TD 7.1.0 SW for 3100 series appliances</t>
  </si>
  <si>
    <t>FPR3K-SSD900</t>
  </si>
  <si>
    <t>Cisco Secure Firewall 3K Series 900GB</t>
  </si>
  <si>
    <t>FPR3K-SLIDE-RAILS</t>
  </si>
  <si>
    <t>Cisco Secure Firewall 3100 Slide Rail Kit</t>
  </si>
  <si>
    <t>FPR3140-BSE</t>
  </si>
  <si>
    <t>Cisco Secure Firewall 3140 Base Lic</t>
  </si>
  <si>
    <t>FPR3K-FAN</t>
  </si>
  <si>
    <t>Cisco Secure Firewall 3K Series Fan Tray</t>
  </si>
  <si>
    <t>FPR3K-SSD-BLANK</t>
  </si>
  <si>
    <t>Cisco Secure Firewall 3100 Series SSD Blank Slot Cover</t>
  </si>
  <si>
    <t>FPR3K-NM-BLANK</t>
  </si>
  <si>
    <t>Cisco Secure Firewall 3100 Network Module Blank Slot Cover</t>
  </si>
  <si>
    <t>NGFW Very Small</t>
  </si>
  <si>
    <t>FPR1140-NGFW-K9</t>
  </si>
  <si>
    <t>Cisco Firepower 1140 NGFW Appliance, 1U</t>
  </si>
  <si>
    <t>FPR1140T-TMC</t>
  </si>
  <si>
    <t>Cisco FPR1140 Threat Defense Threat, Malware and URL License</t>
  </si>
  <si>
    <t>4.1.0.1</t>
  </si>
  <si>
    <t>L-FPR1140T-TMC-3Y</t>
  </si>
  <si>
    <t>Cisco FPR1140 Threat Defense Threat, Malware and URL 3Y Subs</t>
  </si>
  <si>
    <t>SF-F1K-TD7.0.1-K9</t>
  </si>
  <si>
    <t>Cisco Firepower Threat Defense software v7.0.1 for FPR1000</t>
  </si>
  <si>
    <t>FPR1K-RM-SSD200-</t>
  </si>
  <si>
    <t>Cisco Firepower 1K Series 200GB for FPR-1120/1140</t>
  </si>
  <si>
    <t>FPR1K-RM-ACY-KIT</t>
  </si>
  <si>
    <t>Cisco Firepower 1K Series Accessory Kit for FPR-1120/1140</t>
  </si>
  <si>
    <t>FPR1000-ASA</t>
  </si>
  <si>
    <t>Cisco Firepower 1000 Standard ASA License</t>
  </si>
  <si>
    <t>WSA ESA Appliance</t>
  </si>
  <si>
    <t>WSA-S395-K9</t>
  </si>
  <si>
    <t>WSA S395 Web Security Appliance</t>
  </si>
  <si>
    <t>SF-WSA-10.6.0-K9</t>
  </si>
  <si>
    <t>WSA Async OS v10.6.0</t>
  </si>
  <si>
    <t>CCS-PSU1-770AC</t>
  </si>
  <si>
    <t>Cisco Content Sec AC Power Supply 770W for x95 appliance</t>
  </si>
  <si>
    <t>CCS-HDD-600GB10K</t>
  </si>
  <si>
    <t>Content Sec x95 600GB 12G SAS 10K RPM SFF HDD</t>
  </si>
  <si>
    <t>CCS-TPM2-002</t>
  </si>
  <si>
    <t>Cisco Content Security Trusted Platform Module TPM 2.0</t>
  </si>
  <si>
    <t>CCS-CPU-I5218</t>
  </si>
  <si>
    <t>Content Sec 2.3 GHz 5218/125W 16C/22MB Cache/DDR4 2666MHz</t>
  </si>
  <si>
    <t>CCS-MRAID-M5</t>
  </si>
  <si>
    <t>Cisco Content Sec SAS Modular Raid Controller 2GB Cache</t>
  </si>
  <si>
    <t>CCS-PCIE-IRJ45</t>
  </si>
  <si>
    <t>Cisco Content Sec quad port 1G Copper PCI</t>
  </si>
  <si>
    <t>WSA-HTTPS-LIC</t>
  </si>
  <si>
    <t>WSA HTTPS Inspection License</t>
  </si>
  <si>
    <t>WSA-PROXY-LIC</t>
  </si>
  <si>
    <t>WSA Proxy and Dynamic Vectoring and Scanning License</t>
  </si>
  <si>
    <t>WSA-L4TM-LIC</t>
  </si>
  <si>
    <t>WSA L4 Traffic Monitoring License</t>
  </si>
  <si>
    <t>WSA-CASM-LIC</t>
  </si>
  <si>
    <t>WSA Cisco AnyConnect Secure Mobility License</t>
  </si>
  <si>
    <t>CCS-MEM-A-16GB</t>
  </si>
  <si>
    <t>ContentSecx95 16GBDDR4-3200MHzRDIMM/PC4-23400/slrank/x4/1.2v</t>
  </si>
  <si>
    <t>SP Medium</t>
  </si>
  <si>
    <t>ASR-9904-LS-BUN</t>
  </si>
  <si>
    <t>ASR 9904 LS Chassis bundle</t>
  </si>
  <si>
    <t>ASR-9904-FILTER</t>
  </si>
  <si>
    <t>ASR-9904 System Filter</t>
  </si>
  <si>
    <t>ASR-9904-FAN</t>
  </si>
  <si>
    <t>ASR-9904 System Fan Tray</t>
  </si>
  <si>
    <t>ASR9K-AC-PEM-V2</t>
  </si>
  <si>
    <t>ASR9K AC Power Entry Module Version 2</t>
  </si>
  <si>
    <t>PWR-3KW-AC-V2</t>
  </si>
  <si>
    <t>3KW AC Power Module Version 2</t>
  </si>
  <si>
    <t>PWR-CAB-AC-USA</t>
  </si>
  <si>
    <t>Power Cord for AC V2 Power Module (USA)</t>
  </si>
  <si>
    <t>A9K-OTHER</t>
  </si>
  <si>
    <t>ASR9000; Other Network Applications; For Tracking Only</t>
  </si>
  <si>
    <t>A9K-PEM-V2-FILR</t>
  </si>
  <si>
    <t>ASR9K PEM Filler Compatible with PEMs AC/DC V2 and DC V3</t>
  </si>
  <si>
    <t>A9K-TRADITIONAL</t>
  </si>
  <si>
    <t>ASR 9000 Traditional Business Model - Tracking only</t>
  </si>
  <si>
    <t>RSP5-TR</t>
  </si>
  <si>
    <t>ASR 9000 Route Switch Processor 5 TR for Bundles</t>
  </si>
  <si>
    <t>A9K-24X10GE-1G-TR</t>
  </si>
  <si>
    <t>ASR 9000 24-port 10GE &amp; 1GE dual rate -TR LC</t>
  </si>
  <si>
    <t>A9K-24P-80GRTU-TR</t>
  </si>
  <si>
    <t>ASR9K 80G Upgrade license for 24-port 10G/1G dual rate TR LC</t>
  </si>
  <si>
    <t>S-A9K-24P10GAIPTR</t>
  </si>
  <si>
    <t>Adv IP License for full scale VRFs for 24-port 10G/1G TR LC</t>
  </si>
  <si>
    <t>1.16</t>
  </si>
  <si>
    <t>XR-A9K-X64-07.8</t>
  </si>
  <si>
    <t>Cisco ASR9000 64-BIT IOS XR Software</t>
  </si>
  <si>
    <t>SP Large</t>
  </si>
  <si>
    <t>ASR-9906-LS-BUN</t>
  </si>
  <si>
    <t>ASR 9906 LS Chassis bundle</t>
  </si>
  <si>
    <t>ASR-9906-FAN</t>
  </si>
  <si>
    <t>ASR 9906 Fan Tray</t>
  </si>
  <si>
    <t>A9K-AC-PEM-V3</t>
  </si>
  <si>
    <t>ASR9K AC Power Enclosure Module Version 3</t>
  </si>
  <si>
    <t>A99-SFC3-T</t>
  </si>
  <si>
    <t>ASR 9906 Switch Fabric Card 3</t>
  </si>
  <si>
    <t>PWR-6KW-AC-V3</t>
  </si>
  <si>
    <t>6KW AC Power Module Version 3</t>
  </si>
  <si>
    <t>9906-LC-MSC-PKG</t>
  </si>
  <si>
    <t>ASR 9906 LC Packaging Box</t>
  </si>
  <si>
    <t>ASR-9906-FILTER</t>
  </si>
  <si>
    <t>ASR-9906 Air Filter</t>
  </si>
  <si>
    <t>A9K-LC-FILR-V2</t>
  </si>
  <si>
    <t>A9K Line Card Slot Filler version 2</t>
  </si>
  <si>
    <t>2.16</t>
  </si>
  <si>
    <t>2.17</t>
  </si>
  <si>
    <t>2.18</t>
  </si>
  <si>
    <t>2.19</t>
  </si>
  <si>
    <t>XR-A9K-X64-07.4</t>
  </si>
  <si>
    <t>2.20</t>
  </si>
  <si>
    <t>A9K-4HG-FLEX-TR</t>
  </si>
  <si>
    <t>ASR 9000 400GE Packet Transport Combo Line Card - 5th Gen</t>
  </si>
  <si>
    <t>2.21</t>
  </si>
  <si>
    <t>S-A9K-4HG-AIP-TR</t>
  </si>
  <si>
    <t>ASR 9000 Advance IP license for 400GE TR - 5th Gen LC</t>
  </si>
  <si>
    <t>SP Small</t>
  </si>
  <si>
    <t>ASR-9902</t>
  </si>
  <si>
    <t>ASR 9902 Chassis, 2RU</t>
  </si>
  <si>
    <t>S-A9902-AIP</t>
  </si>
  <si>
    <t>ASR 9902 Full scale VRF License for Fixed Ports</t>
  </si>
  <si>
    <t>ASR-9902-2P-KIT</t>
  </si>
  <si>
    <t>ASR 9902 2-Post Mounting Kit for 19 &amp; 23 inch Rack</t>
  </si>
  <si>
    <t>A99-RP-F</t>
  </si>
  <si>
    <t>ASR 9900 Fixed Chassis Route Processor</t>
  </si>
  <si>
    <t>PWR-1.6KW-AC</t>
  </si>
  <si>
    <t>ASR 9900 Fixed Chassis AC Power Supply</t>
  </si>
  <si>
    <t>ASR-9902-FAN</t>
  </si>
  <si>
    <t>ASR 9902 Fan Module</t>
  </si>
  <si>
    <t>Large AP</t>
  </si>
  <si>
    <t>C9130AXI-B</t>
  </si>
  <si>
    <t>Cisco Catalyst 9130AX Series</t>
  </si>
  <si>
    <t>SW9130AX-CAPWAP-K9</t>
  </si>
  <si>
    <t>Capwap software for Catalyst 9130AX</t>
  </si>
  <si>
    <t>AIR-AP-BRACKET-1</t>
  </si>
  <si>
    <t>802.11 AP Low Profile Mounting Bracket (Default)</t>
  </si>
  <si>
    <t>AIR-AP-T-RAIL-R</t>
  </si>
  <si>
    <t>Ceiling Grid Clip for APs &amp; Cellular Gateways-Recessed</t>
  </si>
  <si>
    <t>CDNA-A-C9130</t>
  </si>
  <si>
    <t>Wireless Cisco DNA  On-Prem Advantage, 9130 Tracking</t>
  </si>
  <si>
    <t>1.4.0.1</t>
  </si>
  <si>
    <t>DNA-A-3Y-C9130</t>
  </si>
  <si>
    <t>C9130AX Cisco DNA On-Prem Advantage,3Y Term,Trk Lic</t>
  </si>
  <si>
    <t>C9130-SINGLE</t>
  </si>
  <si>
    <t>SINGLE PACK OPTION</t>
  </si>
  <si>
    <t>C9130-OVER</t>
  </si>
  <si>
    <t>C9130AX OVER OPTION</t>
  </si>
  <si>
    <t>AIR-DNA-A</t>
  </si>
  <si>
    <t>Wireless Cisco DNA On-Prem Advantage, Term Lic</t>
  </si>
  <si>
    <t>1.8.0.1</t>
  </si>
  <si>
    <t>AIR-DNA-A-3Y</t>
  </si>
  <si>
    <t>Wireless Cisco DNA On-Prem Advantage, 3Y Term Lic</t>
  </si>
  <si>
    <t>PI-LFAS-AP-T</t>
  </si>
  <si>
    <t>Prime AP Term Licenses</t>
  </si>
  <si>
    <t>1.9.0.1</t>
  </si>
  <si>
    <t>AIR-DNA-A-T</t>
  </si>
  <si>
    <t>Wireless Cisco DNA On-Prem Advantage, Term, Tracker Lic</t>
  </si>
  <si>
    <t>AIR-DNA-A-T-3Y</t>
  </si>
  <si>
    <t>Wireless Cisco DNA On-Prem Advantage, 3Y Term, Tracker Lic</t>
  </si>
  <si>
    <t>AIR-DNA-NWSTACK-A</t>
  </si>
  <si>
    <t>AIR CISCO DNA Perpetual Network Stack</t>
  </si>
  <si>
    <t>D-DNAS-EXT-BUN-T</t>
  </si>
  <si>
    <t>Cisco DNA Spaces Extend Term License for Cisco DNA</t>
  </si>
  <si>
    <t>D-DNAS-EXT-BUN-3Y</t>
  </si>
  <si>
    <t>Cisco DNA Spaces Extend for Cisco DNA - 3Year</t>
  </si>
  <si>
    <t>Medium AP</t>
  </si>
  <si>
    <t>C9120AXI-B</t>
  </si>
  <si>
    <t>C9120AX Internal 802.11ax 4x4:4 MIMO;IOT;BT5;mGig;USB;RHL</t>
  </si>
  <si>
    <t>SW9120AX-CAPWAP-K9</t>
  </si>
  <si>
    <t>Capwap software for Catalyst 9120AX</t>
  </si>
  <si>
    <t>CDNA-A-C9120</t>
  </si>
  <si>
    <t>Wireless Cisco DNA  On-Prem Advantage, 9120 Tracking</t>
  </si>
  <si>
    <t>2.4.0.1</t>
  </si>
  <si>
    <t>DNA-A-3Y-C9120</t>
  </si>
  <si>
    <t>C9120AX Cisco DNA On-Prem Advantage 3Y Term,Trk Lic</t>
  </si>
  <si>
    <t>2.5.0.1</t>
  </si>
  <si>
    <t>2.6.0.1</t>
  </si>
  <si>
    <t>2.7.0.1</t>
  </si>
  <si>
    <t>2.9.0.1</t>
  </si>
  <si>
    <t>C9120AXI-SINGLE</t>
  </si>
  <si>
    <t>C9120-OVER</t>
  </si>
  <si>
    <t>C9120AX OVERPACK OPTION</t>
  </si>
  <si>
    <t>Teleworker AP</t>
  </si>
  <si>
    <t>C9105AXWT-B</t>
  </si>
  <si>
    <t>Cisco Catalyst 9105AXWT Teleworker Series</t>
  </si>
  <si>
    <t>CDNA-A-C9105</t>
  </si>
  <si>
    <t>Wireless Cisco DNA  On-Prem Advantage, 9105 Tracking</t>
  </si>
  <si>
    <t>3.2.0.1</t>
  </si>
  <si>
    <t>DNA-A-3Y-C9105</t>
  </si>
  <si>
    <t>C9105AX Cisco DNA On-Prem Advantage,3Y Term,Trk Lic</t>
  </si>
  <si>
    <t>C9105AXWT_COVER</t>
  </si>
  <si>
    <t>Back cover</t>
  </si>
  <si>
    <t>SW9105AX-CAPWAP-K9</t>
  </si>
  <si>
    <t>Capwap software for Catalyst 9105AX</t>
  </si>
  <si>
    <t>3.5.0.1</t>
  </si>
  <si>
    <t>3.6.0.1</t>
  </si>
  <si>
    <t>3.7.0.1</t>
  </si>
  <si>
    <t>3.9.0.1</t>
  </si>
  <si>
    <t>Medium WLC</t>
  </si>
  <si>
    <t>C9800-40-K9</t>
  </si>
  <si>
    <t>Cisco Catalyst 9800-40 Wireless Controller</t>
  </si>
  <si>
    <t>SC980040K9-173</t>
  </si>
  <si>
    <t>C9800-PWR-BLANK</t>
  </si>
  <si>
    <t>Cisco 9800 Wireless Controller PS Blank</t>
  </si>
  <si>
    <t>C9800-AC-750W-R</t>
  </si>
  <si>
    <t>Cisco Catalyst 9800-40 750W AC Power Supply</t>
  </si>
  <si>
    <t>Large WLC</t>
  </si>
  <si>
    <t>C9800-80-K9</t>
  </si>
  <si>
    <t>Cisco Catalyst 9800-80 Wireless Controller</t>
  </si>
  <si>
    <t>SC980080K9-173</t>
  </si>
  <si>
    <t>C9800-BLANK</t>
  </si>
  <si>
    <t>Cisco 9800 Wireless Controller Module Blank</t>
  </si>
  <si>
    <t>C9800-AC-1100W</t>
  </si>
  <si>
    <t>Cisco Catalyst Wireless Controller 1100W AC Power Supply</t>
  </si>
  <si>
    <t>Small WLC</t>
  </si>
  <si>
    <t>C9800-L-C-K9</t>
  </si>
  <si>
    <t>Cisco Catalyst 9800-L Wireless Controller_Copper Uplink</t>
  </si>
  <si>
    <t>SC9800LK9-173</t>
  </si>
  <si>
    <t>Cisco Catalyst 9800-L Wireless Controller</t>
  </si>
  <si>
    <t>LIC-C9800L-PERF</t>
  </si>
  <si>
    <t>Cisco C9800 Series Wireless Controller upgrade license</t>
  </si>
  <si>
    <t>C9800-AC-110W</t>
  </si>
  <si>
    <t>Cisco Catalyst 9800 L Wireless Controller Power Supply</t>
  </si>
  <si>
    <t>CAB-AC-C5</t>
  </si>
  <si>
    <t>AC Power Cord, Type C5, US, Canada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</si>
</sst>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0%"/>
    <numFmt numFmtId="165" formatCode="#0.0%"/>
    <numFmt numFmtId="166" formatCode="\$###,##0.00"/>
  </numFmts>
  <fonts count="4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right"/>
    </xf>
    <xf numFmtId="164" fontId="0" fillId="0" borderId="0" xfId="0" applyNumberFormat="1"/>
    <xf numFmtId="0" fontId="2" fillId="0" borderId="0" xfId="0" applyFont="1" applyAlignment="1">
      <alignment horizontal="center"/>
    </xf>
    <xf numFmtId="165" fontId="0" fillId="0" borderId="0" xfId="0" applyNumberFormat="1"/>
    <xf numFmtId="166" fontId="0" fillId="0" borderId="0" xfId="0" applyNumberFormat="1"/>
    <xf numFmtId="0" fontId="3" fillId="3" borderId="0" xfId="0" applyFont="1" applyFill="1"/>
    <xf numFmtId="166" fontId="0" fillId="3" borderId="0" xfId="0" applyNumberFormat="1" applyFill="1"/>
    <xf numFmtId="164" fontId="0" fillId="3" borderId="0" xfId="0" applyNumberFormat="1" applyFill="1"/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BSeriesTbl" displayName="BSeriesTbl" ref="A2:S11" totalsRowShown="0">
  <autoFilter ref="A2:S11" xr:uid="{00000000-0009-0000-0100-000001000000}"/>
  <tableColumns count="19">
    <tableColumn id="1" xr3:uid="{00000000-0010-0000-0000-000001000000}" name="Line Number"/>
    <tableColumn id="2" xr3:uid="{00000000-0010-0000-0000-000002000000}" name="Part Number"/>
    <tableColumn id="3" xr3:uid="{00000000-0010-0000-0000-000003000000}" name="Description"/>
    <tableColumn id="4" xr3:uid="{00000000-0010-0000-0000-000004000000}" name="Unit List Price"/>
    <tableColumn id="5" xr3:uid="{00000000-0010-0000-0000-000005000000}" name="Qty"/>
    <tableColumn id="6" xr3:uid="{00000000-0010-0000-0000-000006000000}" name="Disc(%)"/>
    <tableColumn id="7" xr3:uid="{00000000-0010-0000-0000-000007000000}" name="Unit Net Price"/>
    <tableColumn id="8" xr3:uid="{00000000-0010-0000-0000-000008000000}" name="Extended Net Price"/>
    <tableColumn id="9" xr3:uid="{00000000-0010-0000-0000-000009000000}" name="WPA Disc(%)"/>
    <tableColumn id="10" xr3:uid="{00000000-0010-0000-0000-00000A000000}" name="WPA Net Price"/>
    <tableColumn id="11" xr3:uid="{00000000-0010-0000-0000-00000B000000}" name="2018"/>
    <tableColumn id="12" xr3:uid="{00000000-0010-0000-0000-00000C000000}" name="2019"/>
    <tableColumn id="13" xr3:uid="{00000000-0010-0000-0000-00000D000000}" name="2020"/>
    <tableColumn id="14" xr3:uid="{00000000-0010-0000-0000-00000E000000}" name="2021"/>
    <tableColumn id="15" xr3:uid="{00000000-0010-0000-0000-00000F000000}" name="2022"/>
    <tableColumn id="16" xr3:uid="{00000000-0010-0000-0000-000010000000}" name="2023"/>
    <tableColumn id="17" xr3:uid="{00000000-0010-0000-0000-000011000000}" name="2024"/>
    <tableColumn id="18" xr3:uid="{00000000-0010-0000-0000-000012000000}" name="2025"/>
    <tableColumn id="19" xr3:uid="{00000000-0010-0000-0000-000013000000}" name="2028"/>
  </tableColumns>
  <tableStyleInfo name="TableStyleMedium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MediumIPPhoneTbl" displayName="MediumIPPhoneTbl" ref="A9:Z10" totalsRowShown="0">
  <autoFilter ref="A9:Z10" xr:uid="{00000000-0009-0000-0100-00000A000000}"/>
  <tableColumns count="26">
    <tableColumn id="1" xr3:uid="{00000000-0010-0000-0900-000001000000}" name="Line Number"/>
    <tableColumn id="2" xr3:uid="{00000000-0010-0000-0900-000002000000}" name="Part Number"/>
    <tableColumn id="3" xr3:uid="{00000000-0010-0000-0900-000003000000}" name="Description"/>
    <tableColumn id="4" xr3:uid="{00000000-0010-0000-0900-000004000000}" name="Unit List Price"/>
    <tableColumn id="5" xr3:uid="{00000000-0010-0000-0900-000005000000}" name="Qty"/>
    <tableColumn id="6" xr3:uid="{00000000-0010-0000-0900-000006000000}" name="Disc(%)"/>
    <tableColumn id="7" xr3:uid="{00000000-0010-0000-0900-000007000000}" name="Unit Net Price"/>
    <tableColumn id="8" xr3:uid="{00000000-0010-0000-0900-000008000000}" name="Extended Net Price"/>
    <tableColumn id="9" xr3:uid="{00000000-0010-0000-0900-000009000000}" name="WPA Disc(%)"/>
    <tableColumn id="10" xr3:uid="{00000000-0010-0000-0900-00000A000000}" name="WPA Net Price"/>
    <tableColumn id="11" xr3:uid="{00000000-0010-0000-0900-00000B000000}" name="2011"/>
    <tableColumn id="12" xr3:uid="{00000000-0010-0000-0900-00000C000000}" name="2013"/>
    <tableColumn id="13" xr3:uid="{00000000-0010-0000-0900-00000D000000}" name="2015"/>
    <tableColumn id="14" xr3:uid="{00000000-0010-0000-0900-00000E000000}" name="2016"/>
    <tableColumn id="15" xr3:uid="{00000000-0010-0000-0900-00000F000000}" name="2017"/>
    <tableColumn id="16" xr3:uid="{00000000-0010-0000-0900-000010000000}" name="2018"/>
    <tableColumn id="17" xr3:uid="{00000000-0010-0000-0900-000011000000}" name="2019"/>
    <tableColumn id="18" xr3:uid="{00000000-0010-0000-0900-000012000000}" name="2020"/>
    <tableColumn id="19" xr3:uid="{00000000-0010-0000-0900-000013000000}" name="2021"/>
    <tableColumn id="20" xr3:uid="{00000000-0010-0000-0900-000014000000}" name="2022"/>
    <tableColumn id="21" xr3:uid="{00000000-0010-0000-0900-000015000000}" name="2023"/>
    <tableColumn id="22" xr3:uid="{00000000-0010-0000-0900-000016000000}" name="2024"/>
    <tableColumn id="23" xr3:uid="{00000000-0010-0000-0900-000017000000}" name="2025"/>
    <tableColumn id="24" xr3:uid="{00000000-0010-0000-0900-000018000000}" name="2026"/>
    <tableColumn id="25" xr3:uid="{00000000-0010-0000-0900-000019000000}" name="2027"/>
    <tableColumn id="26" xr3:uid="{00000000-0010-0000-0900-00001A000000}" name="2028"/>
  </tableColumns>
  <tableStyleInfo name="TableStyleMedium9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ConfPhoneTbl" displayName="ConfPhoneTbl" ref="A15:Z17" totalsRowShown="0">
  <autoFilter ref="A15:Z17" xr:uid="{00000000-0009-0000-0100-00000B000000}"/>
  <tableColumns count="26">
    <tableColumn id="1" xr3:uid="{00000000-0010-0000-0A00-000001000000}" name="Line Number"/>
    <tableColumn id="2" xr3:uid="{00000000-0010-0000-0A00-000002000000}" name="Part Number"/>
    <tableColumn id="3" xr3:uid="{00000000-0010-0000-0A00-000003000000}" name="Description"/>
    <tableColumn id="4" xr3:uid="{00000000-0010-0000-0A00-000004000000}" name="Unit List Price"/>
    <tableColumn id="5" xr3:uid="{00000000-0010-0000-0A00-000005000000}" name="Qty"/>
    <tableColumn id="6" xr3:uid="{00000000-0010-0000-0A00-000006000000}" name="Disc(%)"/>
    <tableColumn id="7" xr3:uid="{00000000-0010-0000-0A00-000007000000}" name="Unit Net Price"/>
    <tableColumn id="8" xr3:uid="{00000000-0010-0000-0A00-000008000000}" name="Extended Net Price"/>
    <tableColumn id="9" xr3:uid="{00000000-0010-0000-0A00-000009000000}" name="WPA Disc(%)"/>
    <tableColumn id="10" xr3:uid="{00000000-0010-0000-0A00-00000A000000}" name="WPA Net Price"/>
    <tableColumn id="11" xr3:uid="{00000000-0010-0000-0A00-00000B000000}" name="2011"/>
    <tableColumn id="12" xr3:uid="{00000000-0010-0000-0A00-00000C000000}" name="2013"/>
    <tableColumn id="13" xr3:uid="{00000000-0010-0000-0A00-00000D000000}" name="2015"/>
    <tableColumn id="14" xr3:uid="{00000000-0010-0000-0A00-00000E000000}" name="2016"/>
    <tableColumn id="15" xr3:uid="{00000000-0010-0000-0A00-00000F000000}" name="2017"/>
    <tableColumn id="16" xr3:uid="{00000000-0010-0000-0A00-000010000000}" name="2018"/>
    <tableColumn id="17" xr3:uid="{00000000-0010-0000-0A00-000011000000}" name="2019"/>
    <tableColumn id="18" xr3:uid="{00000000-0010-0000-0A00-000012000000}" name="2020"/>
    <tableColumn id="19" xr3:uid="{00000000-0010-0000-0A00-000013000000}" name="2021"/>
    <tableColumn id="20" xr3:uid="{00000000-0010-0000-0A00-000014000000}" name="2022"/>
    <tableColumn id="21" xr3:uid="{00000000-0010-0000-0A00-000015000000}" name="2023"/>
    <tableColumn id="22" xr3:uid="{00000000-0010-0000-0A00-000016000000}" name="2024"/>
    <tableColumn id="23" xr3:uid="{00000000-0010-0000-0A00-000017000000}" name="2025"/>
    <tableColumn id="24" xr3:uid="{00000000-0010-0000-0A00-000018000000}" name="2026"/>
    <tableColumn id="25" xr3:uid="{00000000-0010-0000-0A00-000019000000}" name="2027"/>
    <tableColumn id="26" xr3:uid="{00000000-0010-0000-0A00-00001A000000}" name="2028"/>
  </tableColumns>
  <tableStyleInfo name="TableStyleMedium9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LargeIPPhoneTbl" displayName="LargeIPPhoneTbl" ref="A22:Z23" totalsRowShown="0">
  <autoFilter ref="A22:Z23" xr:uid="{00000000-0009-0000-0100-00000C000000}"/>
  <tableColumns count="26">
    <tableColumn id="1" xr3:uid="{00000000-0010-0000-0B00-000001000000}" name="Line Number"/>
    <tableColumn id="2" xr3:uid="{00000000-0010-0000-0B00-000002000000}" name="Part Number"/>
    <tableColumn id="3" xr3:uid="{00000000-0010-0000-0B00-000003000000}" name="Description"/>
    <tableColumn id="4" xr3:uid="{00000000-0010-0000-0B00-000004000000}" name="Unit List Price"/>
    <tableColumn id="5" xr3:uid="{00000000-0010-0000-0B00-000005000000}" name="Qty"/>
    <tableColumn id="6" xr3:uid="{00000000-0010-0000-0B00-000006000000}" name="Disc(%)"/>
    <tableColumn id="7" xr3:uid="{00000000-0010-0000-0B00-000007000000}" name="Unit Net Price"/>
    <tableColumn id="8" xr3:uid="{00000000-0010-0000-0B00-000008000000}" name="Extended Net Price"/>
    <tableColumn id="9" xr3:uid="{00000000-0010-0000-0B00-000009000000}" name="WPA Disc(%)"/>
    <tableColumn id="10" xr3:uid="{00000000-0010-0000-0B00-00000A000000}" name="WPA Net Price"/>
    <tableColumn id="11" xr3:uid="{00000000-0010-0000-0B00-00000B000000}" name="2011"/>
    <tableColumn id="12" xr3:uid="{00000000-0010-0000-0B00-00000C000000}" name="2013"/>
    <tableColumn id="13" xr3:uid="{00000000-0010-0000-0B00-00000D000000}" name="2015"/>
    <tableColumn id="14" xr3:uid="{00000000-0010-0000-0B00-00000E000000}" name="2016"/>
    <tableColumn id="15" xr3:uid="{00000000-0010-0000-0B00-00000F000000}" name="2017"/>
    <tableColumn id="16" xr3:uid="{00000000-0010-0000-0B00-000010000000}" name="2018"/>
    <tableColumn id="17" xr3:uid="{00000000-0010-0000-0B00-000011000000}" name="2019"/>
    <tableColumn id="18" xr3:uid="{00000000-0010-0000-0B00-000012000000}" name="2020"/>
    <tableColumn id="19" xr3:uid="{00000000-0010-0000-0B00-000013000000}" name="2021"/>
    <tableColumn id="20" xr3:uid="{00000000-0010-0000-0B00-000014000000}" name="2022"/>
    <tableColumn id="21" xr3:uid="{00000000-0010-0000-0B00-000015000000}" name="2023"/>
    <tableColumn id="22" xr3:uid="{00000000-0010-0000-0B00-000016000000}" name="2024"/>
    <tableColumn id="23" xr3:uid="{00000000-0010-0000-0B00-000017000000}" name="2025"/>
    <tableColumn id="24" xr3:uid="{00000000-0010-0000-0B00-000018000000}" name="2026"/>
    <tableColumn id="25" xr3:uid="{00000000-0010-0000-0B00-000019000000}" name="2027"/>
    <tableColumn id="26" xr3:uid="{00000000-0010-0000-0B00-00001A000000}" name="2028"/>
  </tableColumns>
  <tableStyleInfo name="TableStyleMedium9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C000000}" name="MediumRoomTbl" displayName="MediumRoomTbl" ref="A28:J33" totalsRowShown="0">
  <autoFilter ref="A28:J33" xr:uid="{00000000-0009-0000-0100-00000D000000}"/>
  <tableColumns count="10">
    <tableColumn id="1" xr3:uid="{00000000-0010-0000-0C00-000001000000}" name="Line Number"/>
    <tableColumn id="2" xr3:uid="{00000000-0010-0000-0C00-000002000000}" name="Part Number"/>
    <tableColumn id="3" xr3:uid="{00000000-0010-0000-0C00-000003000000}" name="Description"/>
    <tableColumn id="4" xr3:uid="{00000000-0010-0000-0C00-000004000000}" name="Unit List Price"/>
    <tableColumn id="5" xr3:uid="{00000000-0010-0000-0C00-000005000000}" name="Qty"/>
    <tableColumn id="6" xr3:uid="{00000000-0010-0000-0C00-000006000000}" name="Disc(%)"/>
    <tableColumn id="7" xr3:uid="{00000000-0010-0000-0C00-000007000000}" name="Unit Net Price"/>
    <tableColumn id="8" xr3:uid="{00000000-0010-0000-0C00-000008000000}" name="Extended Net Price"/>
    <tableColumn id="9" xr3:uid="{00000000-0010-0000-0C00-000009000000}" name="WPA Disc(%)"/>
    <tableColumn id="10" xr3:uid="{00000000-0010-0000-0C00-00000A000000}" name="WPA Net Price"/>
  </tableColumns>
  <tableStyleInfo name="TableStyleMedium9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D000000}" name="SmallRoomTbl" displayName="SmallRoomTbl" ref="A38:Z46" totalsRowShown="0">
  <autoFilter ref="A38:Z46" xr:uid="{00000000-0009-0000-0100-00000E000000}"/>
  <tableColumns count="26">
    <tableColumn id="1" xr3:uid="{00000000-0010-0000-0D00-000001000000}" name="Line Number"/>
    <tableColumn id="2" xr3:uid="{00000000-0010-0000-0D00-000002000000}" name="Part Number"/>
    <tableColumn id="3" xr3:uid="{00000000-0010-0000-0D00-000003000000}" name="Description"/>
    <tableColumn id="4" xr3:uid="{00000000-0010-0000-0D00-000004000000}" name="Unit List Price"/>
    <tableColumn id="5" xr3:uid="{00000000-0010-0000-0D00-000005000000}" name="Qty"/>
    <tableColumn id="6" xr3:uid="{00000000-0010-0000-0D00-000006000000}" name="Disc(%)"/>
    <tableColumn id="7" xr3:uid="{00000000-0010-0000-0D00-000007000000}" name="Unit Net Price"/>
    <tableColumn id="8" xr3:uid="{00000000-0010-0000-0D00-000008000000}" name="Extended Net Price"/>
    <tableColumn id="9" xr3:uid="{00000000-0010-0000-0D00-000009000000}" name="WPA Disc(%)"/>
    <tableColumn id="10" xr3:uid="{00000000-0010-0000-0D00-00000A000000}" name="WPA Net Price"/>
    <tableColumn id="11" xr3:uid="{00000000-0010-0000-0D00-00000B000000}" name="2011"/>
    <tableColumn id="12" xr3:uid="{00000000-0010-0000-0D00-00000C000000}" name="2013"/>
    <tableColumn id="13" xr3:uid="{00000000-0010-0000-0D00-00000D000000}" name="2015"/>
    <tableColumn id="14" xr3:uid="{00000000-0010-0000-0D00-00000E000000}" name="2016"/>
    <tableColumn id="15" xr3:uid="{00000000-0010-0000-0D00-00000F000000}" name="2017"/>
    <tableColumn id="16" xr3:uid="{00000000-0010-0000-0D00-000010000000}" name="2018"/>
    <tableColumn id="17" xr3:uid="{00000000-0010-0000-0D00-000011000000}" name="2019"/>
    <tableColumn id="18" xr3:uid="{00000000-0010-0000-0D00-000012000000}" name="2020"/>
    <tableColumn id="19" xr3:uid="{00000000-0010-0000-0D00-000013000000}" name="2021"/>
    <tableColumn id="20" xr3:uid="{00000000-0010-0000-0D00-000014000000}" name="2022"/>
    <tableColumn id="21" xr3:uid="{00000000-0010-0000-0D00-000015000000}" name="2023"/>
    <tableColumn id="22" xr3:uid="{00000000-0010-0000-0D00-000016000000}" name="2024"/>
    <tableColumn id="23" xr3:uid="{00000000-0010-0000-0D00-000017000000}" name="2025"/>
    <tableColumn id="24" xr3:uid="{00000000-0010-0000-0D00-000018000000}" name="2026"/>
    <tableColumn id="25" xr3:uid="{00000000-0010-0000-0D00-000019000000}" name="2027"/>
    <tableColumn id="26" xr3:uid="{00000000-0010-0000-0D00-00001A000000}" name="2028"/>
  </tableColumns>
  <tableStyleInfo name="TableStyleMedium9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SmallIPPhoneTbl" displayName="SmallIPPhoneTbl" ref="A51:Z52" totalsRowShown="0">
  <autoFilter ref="A51:Z52" xr:uid="{00000000-0009-0000-0100-00000F000000}"/>
  <tableColumns count="26">
    <tableColumn id="1" xr3:uid="{00000000-0010-0000-0E00-000001000000}" name="Line Number"/>
    <tableColumn id="2" xr3:uid="{00000000-0010-0000-0E00-000002000000}" name="Part Number"/>
    <tableColumn id="3" xr3:uid="{00000000-0010-0000-0E00-000003000000}" name="Description"/>
    <tableColumn id="4" xr3:uid="{00000000-0010-0000-0E00-000004000000}" name="Unit List Price"/>
    <tableColumn id="5" xr3:uid="{00000000-0010-0000-0E00-000005000000}" name="Qty"/>
    <tableColumn id="6" xr3:uid="{00000000-0010-0000-0E00-000006000000}" name="Disc(%)"/>
    <tableColumn id="7" xr3:uid="{00000000-0010-0000-0E00-000007000000}" name="Unit Net Price"/>
    <tableColumn id="8" xr3:uid="{00000000-0010-0000-0E00-000008000000}" name="Extended Net Price"/>
    <tableColumn id="9" xr3:uid="{00000000-0010-0000-0E00-000009000000}" name="WPA Disc(%)"/>
    <tableColumn id="10" xr3:uid="{00000000-0010-0000-0E00-00000A000000}" name="WPA Net Price"/>
    <tableColumn id="11" xr3:uid="{00000000-0010-0000-0E00-00000B000000}" name="2011"/>
    <tableColumn id="12" xr3:uid="{00000000-0010-0000-0E00-00000C000000}" name="2013"/>
    <tableColumn id="13" xr3:uid="{00000000-0010-0000-0E00-00000D000000}" name="2015"/>
    <tableColumn id="14" xr3:uid="{00000000-0010-0000-0E00-00000E000000}" name="2016"/>
    <tableColumn id="15" xr3:uid="{00000000-0010-0000-0E00-00000F000000}" name="2017"/>
    <tableColumn id="16" xr3:uid="{00000000-0010-0000-0E00-000010000000}" name="2018"/>
    <tableColumn id="17" xr3:uid="{00000000-0010-0000-0E00-000011000000}" name="2019"/>
    <tableColumn id="18" xr3:uid="{00000000-0010-0000-0E00-000012000000}" name="2020"/>
    <tableColumn id="19" xr3:uid="{00000000-0010-0000-0E00-000013000000}" name="2021"/>
    <tableColumn id="20" xr3:uid="{00000000-0010-0000-0E00-000014000000}" name="2022"/>
    <tableColumn id="21" xr3:uid="{00000000-0010-0000-0E00-000015000000}" name="2023"/>
    <tableColumn id="22" xr3:uid="{00000000-0010-0000-0E00-000016000000}" name="2024"/>
    <tableColumn id="23" xr3:uid="{00000000-0010-0000-0E00-000017000000}" name="2025"/>
    <tableColumn id="24" xr3:uid="{00000000-0010-0000-0E00-000018000000}" name="2026"/>
    <tableColumn id="25" xr3:uid="{00000000-0010-0000-0E00-000019000000}" name="2027"/>
    <tableColumn id="26" xr3:uid="{00000000-0010-0000-0E00-00001A000000}" name="2028"/>
  </tableColumns>
  <tableStyleInfo name="TableStyleMedium9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F000000}" name="WirelessIPPhoneTbl" displayName="WirelessIPPhoneTbl" ref="A57:Z59" totalsRowShown="0">
  <autoFilter ref="A57:Z59" xr:uid="{00000000-0009-0000-0100-000010000000}"/>
  <tableColumns count="26">
    <tableColumn id="1" xr3:uid="{00000000-0010-0000-0F00-000001000000}" name="Line Number"/>
    <tableColumn id="2" xr3:uid="{00000000-0010-0000-0F00-000002000000}" name="Part Number"/>
    <tableColumn id="3" xr3:uid="{00000000-0010-0000-0F00-000003000000}" name="Description"/>
    <tableColumn id="4" xr3:uid="{00000000-0010-0000-0F00-000004000000}" name="Unit List Price"/>
    <tableColumn id="5" xr3:uid="{00000000-0010-0000-0F00-000005000000}" name="Qty"/>
    <tableColumn id="6" xr3:uid="{00000000-0010-0000-0F00-000006000000}" name="Disc(%)"/>
    <tableColumn id="7" xr3:uid="{00000000-0010-0000-0F00-000007000000}" name="Unit Net Price"/>
    <tableColumn id="8" xr3:uid="{00000000-0010-0000-0F00-000008000000}" name="Extended Net Price"/>
    <tableColumn id="9" xr3:uid="{00000000-0010-0000-0F00-000009000000}" name="WPA Disc(%)"/>
    <tableColumn id="10" xr3:uid="{00000000-0010-0000-0F00-00000A000000}" name="WPA Net Price"/>
    <tableColumn id="11" xr3:uid="{00000000-0010-0000-0F00-00000B000000}" name="2011"/>
    <tableColumn id="12" xr3:uid="{00000000-0010-0000-0F00-00000C000000}" name="2013"/>
    <tableColumn id="13" xr3:uid="{00000000-0010-0000-0F00-00000D000000}" name="2015"/>
    <tableColumn id="14" xr3:uid="{00000000-0010-0000-0F00-00000E000000}" name="2016"/>
    <tableColumn id="15" xr3:uid="{00000000-0010-0000-0F00-00000F000000}" name="2017"/>
    <tableColumn id="16" xr3:uid="{00000000-0010-0000-0F00-000010000000}" name="2018"/>
    <tableColumn id="17" xr3:uid="{00000000-0010-0000-0F00-000011000000}" name="2019"/>
    <tableColumn id="18" xr3:uid="{00000000-0010-0000-0F00-000012000000}" name="2020"/>
    <tableColumn id="19" xr3:uid="{00000000-0010-0000-0F00-000013000000}" name="2021"/>
    <tableColumn id="20" xr3:uid="{00000000-0010-0000-0F00-000014000000}" name="2022"/>
    <tableColumn id="21" xr3:uid="{00000000-0010-0000-0F00-000015000000}" name="2023"/>
    <tableColumn id="22" xr3:uid="{00000000-0010-0000-0F00-000016000000}" name="2024"/>
    <tableColumn id="23" xr3:uid="{00000000-0010-0000-0F00-000017000000}" name="2025"/>
    <tableColumn id="24" xr3:uid="{00000000-0010-0000-0F00-000018000000}" name="2026"/>
    <tableColumn id="25" xr3:uid="{00000000-0010-0000-0F00-000019000000}" name="2027"/>
    <tableColumn id="26" xr3:uid="{00000000-0010-0000-0F00-00001A000000}" name="2028"/>
  </tableColumns>
  <tableStyleInfo name="TableStyleMedium9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0000000}" name="DesktopVideoTbl" displayName="DesktopVideoTbl" ref="A64:J73" totalsRowShown="0">
  <autoFilter ref="A64:J73" xr:uid="{00000000-0009-0000-0100-000011000000}"/>
  <tableColumns count="10">
    <tableColumn id="1" xr3:uid="{00000000-0010-0000-1000-000001000000}" name="Line Number"/>
    <tableColumn id="2" xr3:uid="{00000000-0010-0000-1000-000002000000}" name="Part Number"/>
    <tableColumn id="3" xr3:uid="{00000000-0010-0000-1000-000003000000}" name="Description"/>
    <tableColumn id="4" xr3:uid="{00000000-0010-0000-1000-000004000000}" name="Unit List Price"/>
    <tableColumn id="5" xr3:uid="{00000000-0010-0000-1000-000005000000}" name="Qty"/>
    <tableColumn id="6" xr3:uid="{00000000-0010-0000-1000-000006000000}" name="Disc(%)"/>
    <tableColumn id="7" xr3:uid="{00000000-0010-0000-1000-000007000000}" name="Unit Net Price"/>
    <tableColumn id="8" xr3:uid="{00000000-0010-0000-1000-000008000000}" name="Extended Net Price"/>
    <tableColumn id="9" xr3:uid="{00000000-0010-0000-1000-000009000000}" name="WPA Disc(%)"/>
    <tableColumn id="10" xr3:uid="{00000000-0010-0000-1000-00000A000000}" name="WPA Net Price"/>
  </tableColumns>
  <tableStyleInfo name="TableStyleMedium9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11000000}" name="LargeRoomTbl" displayName="LargeRoomTbl" ref="A78:J83" totalsRowShown="0">
  <autoFilter ref="A78:J83" xr:uid="{00000000-0009-0000-0100-000012000000}"/>
  <tableColumns count="10">
    <tableColumn id="1" xr3:uid="{00000000-0010-0000-1100-000001000000}" name="Line Number"/>
    <tableColumn id="2" xr3:uid="{00000000-0010-0000-1100-000002000000}" name="Part Number"/>
    <tableColumn id="3" xr3:uid="{00000000-0010-0000-1100-000003000000}" name="Description"/>
    <tableColumn id="4" xr3:uid="{00000000-0010-0000-1100-000004000000}" name="Unit List Price"/>
    <tableColumn id="5" xr3:uid="{00000000-0010-0000-1100-000005000000}" name="Qty"/>
    <tableColumn id="6" xr3:uid="{00000000-0010-0000-1100-000006000000}" name="Disc(%)"/>
    <tableColumn id="7" xr3:uid="{00000000-0010-0000-1100-000007000000}" name="Unit Net Price"/>
    <tableColumn id="8" xr3:uid="{00000000-0010-0000-1100-000008000000}" name="Extended Net Price"/>
    <tableColumn id="9" xr3:uid="{00000000-0010-0000-1100-000009000000}" name="WPA Disc(%)"/>
    <tableColumn id="10" xr3:uid="{00000000-0010-0000-1100-00000A000000}" name="WPA Net Price"/>
  </tableColumns>
  <tableStyleInfo name="TableStyleMedium9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12000000}" name="GenericCollabServerTbl" displayName="GenericCollabServerTbl" ref="A88:J102" totalsRowShown="0">
  <autoFilter ref="A88:J102" xr:uid="{00000000-0009-0000-0100-000013000000}"/>
  <tableColumns count="10">
    <tableColumn id="1" xr3:uid="{00000000-0010-0000-1200-000001000000}" name="Line Number"/>
    <tableColumn id="2" xr3:uid="{00000000-0010-0000-1200-000002000000}" name="Part Number"/>
    <tableColumn id="3" xr3:uid="{00000000-0010-0000-1200-000003000000}" name="Description"/>
    <tableColumn id="4" xr3:uid="{00000000-0010-0000-1200-000004000000}" name="Unit List Price"/>
    <tableColumn id="5" xr3:uid="{00000000-0010-0000-1200-000005000000}" name="Qty"/>
    <tableColumn id="6" xr3:uid="{00000000-0010-0000-1200-000006000000}" name="Disc(%)"/>
    <tableColumn id="7" xr3:uid="{00000000-0010-0000-1200-000007000000}" name="Unit Net Price"/>
    <tableColumn id="8" xr3:uid="{00000000-0010-0000-1200-000008000000}" name="Extended Net Price"/>
    <tableColumn id="9" xr3:uid="{00000000-0010-0000-1200-000009000000}" name="WPA Disc(%)"/>
    <tableColumn id="10" xr3:uid="{00000000-0010-0000-1200-00000A000000}" name="WPA Net Price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FITbl" displayName="FITbl" ref="A16:J22" totalsRowShown="0">
  <autoFilter ref="A16:J22" xr:uid="{00000000-0009-0000-0100-000002000000}"/>
  <tableColumns count="10">
    <tableColumn id="1" xr3:uid="{00000000-0010-0000-0100-000001000000}" name="Line Number"/>
    <tableColumn id="2" xr3:uid="{00000000-0010-0000-0100-000002000000}" name="Part Number"/>
    <tableColumn id="3" xr3:uid="{00000000-0010-0000-0100-000003000000}" name="Description"/>
    <tableColumn id="4" xr3:uid="{00000000-0010-0000-0100-000004000000}" name="Unit List Price"/>
    <tableColumn id="5" xr3:uid="{00000000-0010-0000-0100-000005000000}" name="Qty"/>
    <tableColumn id="6" xr3:uid="{00000000-0010-0000-0100-000006000000}" name="Disc(%)"/>
    <tableColumn id="7" xr3:uid="{00000000-0010-0000-0100-000007000000}" name="Unit Net Price"/>
    <tableColumn id="8" xr3:uid="{00000000-0010-0000-0100-000008000000}" name="Extended Net Price"/>
    <tableColumn id="9" xr3:uid="{00000000-0010-0000-0100-000009000000}" name="WPA Disc(%)"/>
    <tableColumn id="10" xr3:uid="{00000000-0010-0000-0100-00000A000000}" name="WPA Net Price"/>
  </tableColumns>
  <tableStyleInfo name="TableStyleMedium9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13000000}" name="HQLargeWANTbl" displayName="HQLargeWANTbl" ref="A2:J18" totalsRowShown="0">
  <autoFilter ref="A2:J18" xr:uid="{00000000-0009-0000-0100-000014000000}"/>
  <tableColumns count="10">
    <tableColumn id="1" xr3:uid="{00000000-0010-0000-1300-000001000000}" name="Line Number"/>
    <tableColumn id="2" xr3:uid="{00000000-0010-0000-1300-000002000000}" name="Part Number"/>
    <tableColumn id="3" xr3:uid="{00000000-0010-0000-1300-000003000000}" name="Description"/>
    <tableColumn id="4" xr3:uid="{00000000-0010-0000-1300-000004000000}" name="Unit List Price"/>
    <tableColumn id="5" xr3:uid="{00000000-0010-0000-1300-000005000000}" name="Qty"/>
    <tableColumn id="6" xr3:uid="{00000000-0010-0000-1300-000006000000}" name="Disc(%)"/>
    <tableColumn id="7" xr3:uid="{00000000-0010-0000-1300-000007000000}" name="Unit Net Price"/>
    <tableColumn id="8" xr3:uid="{00000000-0010-0000-1300-000008000000}" name="Extended Net Price"/>
    <tableColumn id="9" xr3:uid="{00000000-0010-0000-1300-000009000000}" name="WPA Disc(%)"/>
    <tableColumn id="10" xr3:uid="{00000000-0010-0000-1300-00000A000000}" name="WPA Net Price"/>
  </tableColumns>
  <tableStyleInfo name="TableStyleMedium9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14000000}" name="HQSmallWANTbl" displayName="HQSmallWANTbl" ref="A23:T38" totalsRowShown="0">
  <autoFilter ref="A23:T38" xr:uid="{00000000-0009-0000-0100-000015000000}"/>
  <tableColumns count="20">
    <tableColumn id="1" xr3:uid="{00000000-0010-0000-1400-000001000000}" name="Line Number"/>
    <tableColumn id="2" xr3:uid="{00000000-0010-0000-1400-000002000000}" name="Part Number"/>
    <tableColumn id="3" xr3:uid="{00000000-0010-0000-1400-000003000000}" name="Description"/>
    <tableColumn id="4" xr3:uid="{00000000-0010-0000-1400-000004000000}" name="Unit List Price"/>
    <tableColumn id="5" xr3:uid="{00000000-0010-0000-1400-000005000000}" name="Qty"/>
    <tableColumn id="6" xr3:uid="{00000000-0010-0000-1400-000006000000}" name="Disc(%)"/>
    <tableColumn id="7" xr3:uid="{00000000-0010-0000-1400-000007000000}" name="Unit Net Price"/>
    <tableColumn id="8" xr3:uid="{00000000-0010-0000-1400-000008000000}" name="Extended Net Price"/>
    <tableColumn id="9" xr3:uid="{00000000-0010-0000-1400-000009000000}" name="WPA Disc(%)"/>
    <tableColumn id="10" xr3:uid="{00000000-0010-0000-1400-00000A000000}" name="WPA Net Price"/>
    <tableColumn id="11" xr3:uid="{00000000-0010-0000-1400-00000B000000}" name="2018"/>
    <tableColumn id="12" xr3:uid="{00000000-0010-0000-1400-00000C000000}" name="2019"/>
    <tableColumn id="13" xr3:uid="{00000000-0010-0000-1400-00000D000000}" name="2020"/>
    <tableColumn id="14" xr3:uid="{00000000-0010-0000-1400-00000E000000}" name="2021"/>
    <tableColumn id="15" xr3:uid="{00000000-0010-0000-1400-00000F000000}" name="2022"/>
    <tableColumn id="16" xr3:uid="{00000000-0010-0000-1400-000010000000}" name="2023"/>
    <tableColumn id="17" xr3:uid="{00000000-0010-0000-1400-000011000000}" name="2024"/>
    <tableColumn id="18" xr3:uid="{00000000-0010-0000-1400-000012000000}" name="2025"/>
    <tableColumn id="19" xr3:uid="{00000000-0010-0000-1400-000013000000}" name="2026"/>
    <tableColumn id="20" xr3:uid="{00000000-0010-0000-1400-000014000000}" name="2027"/>
  </tableColumns>
  <tableStyleInfo name="TableStyleMedium9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0000000-000C-0000-FFFF-FFFF15000000}" name="BranchLargeWANTbl" displayName="BranchLargeWANTbl" ref="A43:T64" totalsRowShown="0">
  <autoFilter ref="A43:T64" xr:uid="{00000000-0009-0000-0100-000016000000}"/>
  <tableColumns count="20">
    <tableColumn id="1" xr3:uid="{00000000-0010-0000-1500-000001000000}" name="Line Number"/>
    <tableColumn id="2" xr3:uid="{00000000-0010-0000-1500-000002000000}" name="Part Number"/>
    <tableColumn id="3" xr3:uid="{00000000-0010-0000-1500-000003000000}" name="Description"/>
    <tableColumn id="4" xr3:uid="{00000000-0010-0000-1500-000004000000}" name="Unit List Price"/>
    <tableColumn id="5" xr3:uid="{00000000-0010-0000-1500-000005000000}" name="Qty"/>
    <tableColumn id="6" xr3:uid="{00000000-0010-0000-1500-000006000000}" name="Disc(%)"/>
    <tableColumn id="7" xr3:uid="{00000000-0010-0000-1500-000007000000}" name="Unit Net Price"/>
    <tableColumn id="8" xr3:uid="{00000000-0010-0000-1500-000008000000}" name="Extended Net Price"/>
    <tableColumn id="9" xr3:uid="{00000000-0010-0000-1500-000009000000}" name="WPA Disc(%)"/>
    <tableColumn id="10" xr3:uid="{00000000-0010-0000-1500-00000A000000}" name="WPA Net Price"/>
    <tableColumn id="11" xr3:uid="{00000000-0010-0000-1500-00000B000000}" name="2018"/>
    <tableColumn id="12" xr3:uid="{00000000-0010-0000-1500-00000C000000}" name="2019"/>
    <tableColumn id="13" xr3:uid="{00000000-0010-0000-1500-00000D000000}" name="2020"/>
    <tableColumn id="14" xr3:uid="{00000000-0010-0000-1500-00000E000000}" name="2021"/>
    <tableColumn id="15" xr3:uid="{00000000-0010-0000-1500-00000F000000}" name="2022"/>
    <tableColumn id="16" xr3:uid="{00000000-0010-0000-1500-000010000000}" name="2023"/>
    <tableColumn id="17" xr3:uid="{00000000-0010-0000-1500-000011000000}" name="2024"/>
    <tableColumn id="18" xr3:uid="{00000000-0010-0000-1500-000012000000}" name="2025"/>
    <tableColumn id="19" xr3:uid="{00000000-0010-0000-1500-000013000000}" name="2026"/>
    <tableColumn id="20" xr3:uid="{00000000-0010-0000-1500-000014000000}" name="2027"/>
  </tableColumns>
  <tableStyleInfo name="TableStyleMedium9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16000000}" name="BranchMediumWANTbl" displayName="BranchMediumWANTbl" ref="A69:T88" totalsRowShown="0">
  <autoFilter ref="A69:T88" xr:uid="{00000000-0009-0000-0100-000017000000}"/>
  <tableColumns count="20">
    <tableColumn id="1" xr3:uid="{00000000-0010-0000-1600-000001000000}" name="Line Number"/>
    <tableColumn id="2" xr3:uid="{00000000-0010-0000-1600-000002000000}" name="Part Number"/>
    <tableColumn id="3" xr3:uid="{00000000-0010-0000-1600-000003000000}" name="Description"/>
    <tableColumn id="4" xr3:uid="{00000000-0010-0000-1600-000004000000}" name="Unit List Price"/>
    <tableColumn id="5" xr3:uid="{00000000-0010-0000-1600-000005000000}" name="Qty"/>
    <tableColumn id="6" xr3:uid="{00000000-0010-0000-1600-000006000000}" name="Disc(%)"/>
    <tableColumn id="7" xr3:uid="{00000000-0010-0000-1600-000007000000}" name="Unit Net Price"/>
    <tableColumn id="8" xr3:uid="{00000000-0010-0000-1600-000008000000}" name="Extended Net Price"/>
    <tableColumn id="9" xr3:uid="{00000000-0010-0000-1600-000009000000}" name="WPA Disc(%)"/>
    <tableColumn id="10" xr3:uid="{00000000-0010-0000-1600-00000A000000}" name="WPA Net Price"/>
    <tableColumn id="11" xr3:uid="{00000000-0010-0000-1600-00000B000000}" name="2018"/>
    <tableColumn id="12" xr3:uid="{00000000-0010-0000-1600-00000C000000}" name="2019"/>
    <tableColumn id="13" xr3:uid="{00000000-0010-0000-1600-00000D000000}" name="2020"/>
    <tableColumn id="14" xr3:uid="{00000000-0010-0000-1600-00000E000000}" name="2021"/>
    <tableColumn id="15" xr3:uid="{00000000-0010-0000-1600-00000F000000}" name="2022"/>
    <tableColumn id="16" xr3:uid="{00000000-0010-0000-1600-000010000000}" name="2023"/>
    <tableColumn id="17" xr3:uid="{00000000-0010-0000-1600-000011000000}" name="2024"/>
    <tableColumn id="18" xr3:uid="{00000000-0010-0000-1600-000012000000}" name="2025"/>
    <tableColumn id="19" xr3:uid="{00000000-0010-0000-1600-000013000000}" name="2026"/>
    <tableColumn id="20" xr3:uid="{00000000-0010-0000-1600-000014000000}" name="2027"/>
  </tableColumns>
  <tableStyleInfo name="TableStyleMedium9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17000000}" name="BranchSmallWANTbl" displayName="BranchSmallWANTbl" ref="A93:J111" totalsRowShown="0">
  <autoFilter ref="A93:J111" xr:uid="{00000000-0009-0000-0100-000018000000}"/>
  <tableColumns count="10">
    <tableColumn id="1" xr3:uid="{00000000-0010-0000-1700-000001000000}" name="Line Number"/>
    <tableColumn id="2" xr3:uid="{00000000-0010-0000-1700-000002000000}" name="Part Number"/>
    <tableColumn id="3" xr3:uid="{00000000-0010-0000-1700-000003000000}" name="Description"/>
    <tableColumn id="4" xr3:uid="{00000000-0010-0000-1700-000004000000}" name="Unit List Price"/>
    <tableColumn id="5" xr3:uid="{00000000-0010-0000-1700-000005000000}" name="Qty"/>
    <tableColumn id="6" xr3:uid="{00000000-0010-0000-1700-000006000000}" name="Disc(%)"/>
    <tableColumn id="7" xr3:uid="{00000000-0010-0000-1700-000007000000}" name="Unit Net Price"/>
    <tableColumn id="8" xr3:uid="{00000000-0010-0000-1700-000008000000}" name="Extended Net Price"/>
    <tableColumn id="9" xr3:uid="{00000000-0010-0000-1700-000009000000}" name="WPA Disc(%)"/>
    <tableColumn id="10" xr3:uid="{00000000-0010-0000-1700-00000A000000}" name="WPA Net Price"/>
  </tableColumns>
  <tableStyleInfo name="TableStyleMedium9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0000000-000C-0000-FFFF-FFFF18000000}" name="VoiceGatewayTbl" displayName="VoiceGatewayTbl" ref="A116:J124" totalsRowShown="0">
  <autoFilter ref="A116:J124" xr:uid="{00000000-0009-0000-0100-000019000000}"/>
  <tableColumns count="10">
    <tableColumn id="1" xr3:uid="{00000000-0010-0000-1800-000001000000}" name="Line Number"/>
    <tableColumn id="2" xr3:uid="{00000000-0010-0000-1800-000002000000}" name="Part Number"/>
    <tableColumn id="3" xr3:uid="{00000000-0010-0000-1800-000003000000}" name="Description"/>
    <tableColumn id="4" xr3:uid="{00000000-0010-0000-1800-000004000000}" name="Unit List Price"/>
    <tableColumn id="5" xr3:uid="{00000000-0010-0000-1800-000005000000}" name="Qty"/>
    <tableColumn id="6" xr3:uid="{00000000-0010-0000-1800-000006000000}" name="Disc(%)"/>
    <tableColumn id="7" xr3:uid="{00000000-0010-0000-1800-000007000000}" name="Unit Net Price"/>
    <tableColumn id="8" xr3:uid="{00000000-0010-0000-1800-000008000000}" name="Extended Net Price"/>
    <tableColumn id="9" xr3:uid="{00000000-0010-0000-1800-000009000000}" name="WPA Disc(%)"/>
    <tableColumn id="10" xr3:uid="{00000000-0010-0000-1800-00000A000000}" name="WPA Net Price"/>
  </tableColumns>
  <tableStyleInfo name="TableStyleMedium9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0000000-000C-0000-FFFF-FFFF19000000}" name="BranchVerySmallTbl" displayName="BranchVerySmallTbl" ref="A129:J137" totalsRowShown="0">
  <autoFilter ref="A129:J137" xr:uid="{00000000-0009-0000-0100-00001A000000}"/>
  <tableColumns count="10">
    <tableColumn id="1" xr3:uid="{00000000-0010-0000-1900-000001000000}" name="Line Number"/>
    <tableColumn id="2" xr3:uid="{00000000-0010-0000-1900-000002000000}" name="Part Number"/>
    <tableColumn id="3" xr3:uid="{00000000-0010-0000-1900-000003000000}" name="Description"/>
    <tableColumn id="4" xr3:uid="{00000000-0010-0000-1900-000004000000}" name="Unit List Price"/>
    <tableColumn id="5" xr3:uid="{00000000-0010-0000-1900-000005000000}" name="Qty"/>
    <tableColumn id="6" xr3:uid="{00000000-0010-0000-1900-000006000000}" name="Disc(%)"/>
    <tableColumn id="7" xr3:uid="{00000000-0010-0000-1900-000007000000}" name="Unit Net Price"/>
    <tableColumn id="8" xr3:uid="{00000000-0010-0000-1900-000008000000}" name="Extended Net Price"/>
    <tableColumn id="9" xr3:uid="{00000000-0010-0000-1900-000009000000}" name="WPA Disc(%)"/>
    <tableColumn id="10" xr3:uid="{00000000-0010-0000-1900-00000A000000}" name="WPA Net Price"/>
  </tableColumns>
  <tableStyleInfo name="TableStyleMedium9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00000000-000C-0000-FFFF-FFFF1A000000}" name="FixedConfig48PortTbl" displayName="FixedConfig48PortTbl" ref="A2:Q22" totalsRowShown="0">
  <autoFilter ref="A2:Q22" xr:uid="{00000000-0009-0000-0100-00001B000000}"/>
  <tableColumns count="17">
    <tableColumn id="1" xr3:uid="{00000000-0010-0000-1A00-000001000000}" name="Line Number"/>
    <tableColumn id="2" xr3:uid="{00000000-0010-0000-1A00-000002000000}" name="Part Number"/>
    <tableColumn id="3" xr3:uid="{00000000-0010-0000-1A00-000003000000}" name="Description"/>
    <tableColumn id="4" xr3:uid="{00000000-0010-0000-1A00-000004000000}" name="Unit List Price"/>
    <tableColumn id="5" xr3:uid="{00000000-0010-0000-1A00-000005000000}" name="Qty"/>
    <tableColumn id="6" xr3:uid="{00000000-0010-0000-1A00-000006000000}" name="Disc(%)"/>
    <tableColumn id="7" xr3:uid="{00000000-0010-0000-1A00-000007000000}" name="Unit Net Price"/>
    <tableColumn id="8" xr3:uid="{00000000-0010-0000-1A00-000008000000}" name="Extended Net Price"/>
    <tableColumn id="9" xr3:uid="{00000000-0010-0000-1A00-000009000000}" name="WPA Disc(%)"/>
    <tableColumn id="10" xr3:uid="{00000000-0010-0000-1A00-00000A000000}" name="WPA Net Price"/>
    <tableColumn id="11" xr3:uid="{00000000-0010-0000-1A00-00000B000000}" name="2019"/>
    <tableColumn id="12" xr3:uid="{00000000-0010-0000-1A00-00000C000000}" name="2020"/>
    <tableColumn id="13" xr3:uid="{00000000-0010-0000-1A00-00000D000000}" name="2021"/>
    <tableColumn id="14" xr3:uid="{00000000-0010-0000-1A00-00000E000000}" name="2022"/>
    <tableColumn id="15" xr3:uid="{00000000-0010-0000-1A00-00000F000000}" name="2025"/>
    <tableColumn id="16" xr3:uid="{00000000-0010-0000-1A00-000010000000}" name="2026"/>
    <tableColumn id="17" xr3:uid="{00000000-0010-0000-1A00-000011000000}" name="2027"/>
  </tableColumns>
  <tableStyleInfo name="TableStyleMedium9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00000000-000C-0000-FFFF-FFFF1B000000}" name="FixedConfig24PortTbl" displayName="FixedConfig24PortTbl" ref="A27:Q47" totalsRowShown="0">
  <autoFilter ref="A27:Q47" xr:uid="{00000000-0009-0000-0100-00001C000000}"/>
  <tableColumns count="17">
    <tableColumn id="1" xr3:uid="{00000000-0010-0000-1B00-000001000000}" name="Line Number"/>
    <tableColumn id="2" xr3:uid="{00000000-0010-0000-1B00-000002000000}" name="Part Number"/>
    <tableColumn id="3" xr3:uid="{00000000-0010-0000-1B00-000003000000}" name="Description"/>
    <tableColumn id="4" xr3:uid="{00000000-0010-0000-1B00-000004000000}" name="Unit List Price"/>
    <tableColumn id="5" xr3:uid="{00000000-0010-0000-1B00-000005000000}" name="Qty"/>
    <tableColumn id="6" xr3:uid="{00000000-0010-0000-1B00-000006000000}" name="Disc(%)"/>
    <tableColumn id="7" xr3:uid="{00000000-0010-0000-1B00-000007000000}" name="Unit Net Price"/>
    <tableColumn id="8" xr3:uid="{00000000-0010-0000-1B00-000008000000}" name="Extended Net Price"/>
    <tableColumn id="9" xr3:uid="{00000000-0010-0000-1B00-000009000000}" name="WPA Disc(%)"/>
    <tableColumn id="10" xr3:uid="{00000000-0010-0000-1B00-00000A000000}" name="WPA Net Price"/>
    <tableColumn id="11" xr3:uid="{00000000-0010-0000-1B00-00000B000000}" name="2019"/>
    <tableColumn id="12" xr3:uid="{00000000-0010-0000-1B00-00000C000000}" name="2020"/>
    <tableColumn id="13" xr3:uid="{00000000-0010-0000-1B00-00000D000000}" name="2021"/>
    <tableColumn id="14" xr3:uid="{00000000-0010-0000-1B00-00000E000000}" name="2022"/>
    <tableColumn id="15" xr3:uid="{00000000-0010-0000-1B00-00000F000000}" name="2025"/>
    <tableColumn id="16" xr3:uid="{00000000-0010-0000-1B00-000010000000}" name="2026"/>
    <tableColumn id="17" xr3:uid="{00000000-0010-0000-1B00-000011000000}" name="2027"/>
  </tableColumns>
  <tableStyleInfo name="TableStyleMedium9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00000000-000C-0000-FFFF-FFFF1C000000}" name="CompactSwitchTbl" displayName="CompactSwitchTbl" ref="A52:J61" totalsRowShown="0">
  <autoFilter ref="A52:J61" xr:uid="{00000000-0009-0000-0100-00001D000000}"/>
  <tableColumns count="10">
    <tableColumn id="1" xr3:uid="{00000000-0010-0000-1C00-000001000000}" name="Line Number"/>
    <tableColumn id="2" xr3:uid="{00000000-0010-0000-1C00-000002000000}" name="Part Number"/>
    <tableColumn id="3" xr3:uid="{00000000-0010-0000-1C00-000003000000}" name="Description"/>
    <tableColumn id="4" xr3:uid="{00000000-0010-0000-1C00-000004000000}" name="Unit List Price"/>
    <tableColumn id="5" xr3:uid="{00000000-0010-0000-1C00-000005000000}" name="Qty"/>
    <tableColumn id="6" xr3:uid="{00000000-0010-0000-1C00-000006000000}" name="Disc(%)"/>
    <tableColumn id="7" xr3:uid="{00000000-0010-0000-1C00-000007000000}" name="Unit Net Price"/>
    <tableColumn id="8" xr3:uid="{00000000-0010-0000-1C00-000008000000}" name="Extended Net Price"/>
    <tableColumn id="9" xr3:uid="{00000000-0010-0000-1C00-000009000000}" name="WPA Disc(%)"/>
    <tableColumn id="10" xr3:uid="{00000000-0010-0000-1C00-00000A000000}" name="WPA Net Price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CSeriesTbl" displayName="CSeriesTbl" ref="A27:S39" totalsRowShown="0">
  <autoFilter ref="A27:S39" xr:uid="{00000000-0009-0000-0100-000003000000}"/>
  <tableColumns count="19">
    <tableColumn id="1" xr3:uid="{00000000-0010-0000-0200-000001000000}" name="Line Number"/>
    <tableColumn id="2" xr3:uid="{00000000-0010-0000-0200-000002000000}" name="Part Number"/>
    <tableColumn id="3" xr3:uid="{00000000-0010-0000-0200-000003000000}" name="Description"/>
    <tableColumn id="4" xr3:uid="{00000000-0010-0000-0200-000004000000}" name="Unit List Price"/>
    <tableColumn id="5" xr3:uid="{00000000-0010-0000-0200-000005000000}" name="Qty"/>
    <tableColumn id="6" xr3:uid="{00000000-0010-0000-0200-000006000000}" name="Disc(%)"/>
    <tableColumn id="7" xr3:uid="{00000000-0010-0000-0200-000007000000}" name="Unit Net Price"/>
    <tableColumn id="8" xr3:uid="{00000000-0010-0000-0200-000008000000}" name="Extended Net Price"/>
    <tableColumn id="9" xr3:uid="{00000000-0010-0000-0200-000009000000}" name="WPA Disc(%)"/>
    <tableColumn id="10" xr3:uid="{00000000-0010-0000-0200-00000A000000}" name="WPA Net Price"/>
    <tableColumn id="11" xr3:uid="{00000000-0010-0000-0200-00000B000000}" name="2018"/>
    <tableColumn id="12" xr3:uid="{00000000-0010-0000-0200-00000C000000}" name="2019"/>
    <tableColumn id="13" xr3:uid="{00000000-0010-0000-0200-00000D000000}" name="2020"/>
    <tableColumn id="14" xr3:uid="{00000000-0010-0000-0200-00000E000000}" name="2021"/>
    <tableColumn id="15" xr3:uid="{00000000-0010-0000-0200-00000F000000}" name="2022"/>
    <tableColumn id="16" xr3:uid="{00000000-0010-0000-0200-000010000000}" name="2023"/>
    <tableColumn id="17" xr3:uid="{00000000-0010-0000-0200-000011000000}" name="2024"/>
    <tableColumn id="18" xr3:uid="{00000000-0010-0000-0200-000012000000}" name="2025"/>
    <tableColumn id="19" xr3:uid="{00000000-0010-0000-0200-000013000000}" name="2028"/>
  </tableColumns>
  <tableStyleInfo name="TableStyleMedium9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00000000-000C-0000-FFFF-FFFF1D000000}" name="MediumClosetChassisSwitchTbl" displayName="MediumClosetChassisSwitchTbl" ref="A66:Q89" totalsRowShown="0">
  <autoFilter ref="A66:Q89" xr:uid="{00000000-0009-0000-0100-00001E000000}"/>
  <tableColumns count="17">
    <tableColumn id="1" xr3:uid="{00000000-0010-0000-1D00-000001000000}" name="Line Number"/>
    <tableColumn id="2" xr3:uid="{00000000-0010-0000-1D00-000002000000}" name="Part Number"/>
    <tableColumn id="3" xr3:uid="{00000000-0010-0000-1D00-000003000000}" name="Description"/>
    <tableColumn id="4" xr3:uid="{00000000-0010-0000-1D00-000004000000}" name="Unit List Price"/>
    <tableColumn id="5" xr3:uid="{00000000-0010-0000-1D00-000005000000}" name="Qty"/>
    <tableColumn id="6" xr3:uid="{00000000-0010-0000-1D00-000006000000}" name="Disc(%)"/>
    <tableColumn id="7" xr3:uid="{00000000-0010-0000-1D00-000007000000}" name="Unit Net Price"/>
    <tableColumn id="8" xr3:uid="{00000000-0010-0000-1D00-000008000000}" name="Extended Net Price"/>
    <tableColumn id="9" xr3:uid="{00000000-0010-0000-1D00-000009000000}" name="WPA Disc(%)"/>
    <tableColumn id="10" xr3:uid="{00000000-0010-0000-1D00-00000A000000}" name="WPA Net Price"/>
    <tableColumn id="11" xr3:uid="{00000000-0010-0000-1D00-00000B000000}" name="2019"/>
    <tableColumn id="12" xr3:uid="{00000000-0010-0000-1D00-00000C000000}" name="2020"/>
    <tableColumn id="13" xr3:uid="{00000000-0010-0000-1D00-00000D000000}" name="2021"/>
    <tableColumn id="14" xr3:uid="{00000000-0010-0000-1D00-00000E000000}" name="2022"/>
    <tableColumn id="15" xr3:uid="{00000000-0010-0000-1D00-00000F000000}" name="2025"/>
    <tableColumn id="16" xr3:uid="{00000000-0010-0000-1D00-000010000000}" name="2026"/>
    <tableColumn id="17" xr3:uid="{00000000-0010-0000-1D00-000011000000}" name="2027"/>
  </tableColumns>
  <tableStyleInfo name="TableStyleMedium9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00000000-000C-0000-FFFF-FFFF1E000000}" name="CampusCoreSwitchTbl" displayName="CampusCoreSwitchTbl" ref="A94:Q114" totalsRowShown="0">
  <autoFilter ref="A94:Q114" xr:uid="{00000000-0009-0000-0100-00001F000000}"/>
  <tableColumns count="17">
    <tableColumn id="1" xr3:uid="{00000000-0010-0000-1E00-000001000000}" name="Line Number"/>
    <tableColumn id="2" xr3:uid="{00000000-0010-0000-1E00-000002000000}" name="Part Number"/>
    <tableColumn id="3" xr3:uid="{00000000-0010-0000-1E00-000003000000}" name="Description"/>
    <tableColumn id="4" xr3:uid="{00000000-0010-0000-1E00-000004000000}" name="Unit List Price"/>
    <tableColumn id="5" xr3:uid="{00000000-0010-0000-1E00-000005000000}" name="Qty"/>
    <tableColumn id="6" xr3:uid="{00000000-0010-0000-1E00-000006000000}" name="Disc(%)"/>
    <tableColumn id="7" xr3:uid="{00000000-0010-0000-1E00-000007000000}" name="Unit Net Price"/>
    <tableColumn id="8" xr3:uid="{00000000-0010-0000-1E00-000008000000}" name="Extended Net Price"/>
    <tableColumn id="9" xr3:uid="{00000000-0010-0000-1E00-000009000000}" name="WPA Disc(%)"/>
    <tableColumn id="10" xr3:uid="{00000000-0010-0000-1E00-00000A000000}" name="WPA Net Price"/>
    <tableColumn id="11" xr3:uid="{00000000-0010-0000-1E00-00000B000000}" name="2019"/>
    <tableColumn id="12" xr3:uid="{00000000-0010-0000-1E00-00000C000000}" name="2020"/>
    <tableColumn id="13" xr3:uid="{00000000-0010-0000-1E00-00000D000000}" name="2021"/>
    <tableColumn id="14" xr3:uid="{00000000-0010-0000-1E00-00000E000000}" name="2022"/>
    <tableColumn id="15" xr3:uid="{00000000-0010-0000-1E00-00000F000000}" name="2025"/>
    <tableColumn id="16" xr3:uid="{00000000-0010-0000-1E00-000010000000}" name="2026"/>
    <tableColumn id="17" xr3:uid="{00000000-0010-0000-1E00-000011000000}" name="2027"/>
  </tableColumns>
  <tableStyleInfo name="TableStyleMedium9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00000000-000C-0000-FFFF-FFFF1F000000}" name="FixedConfigSFPPlusOnlyTbl" displayName="FixedConfigSFPPlusOnlyTbl" ref="A119:Q137" totalsRowShown="0">
  <autoFilter ref="A119:Q137" xr:uid="{00000000-0009-0000-0100-000020000000}"/>
  <tableColumns count="17">
    <tableColumn id="1" xr3:uid="{00000000-0010-0000-1F00-000001000000}" name="Line Number"/>
    <tableColumn id="2" xr3:uid="{00000000-0010-0000-1F00-000002000000}" name="Part Number"/>
    <tableColumn id="3" xr3:uid="{00000000-0010-0000-1F00-000003000000}" name="Description"/>
    <tableColumn id="4" xr3:uid="{00000000-0010-0000-1F00-000004000000}" name="Unit List Price"/>
    <tableColumn id="5" xr3:uid="{00000000-0010-0000-1F00-000005000000}" name="Qty"/>
    <tableColumn id="6" xr3:uid="{00000000-0010-0000-1F00-000006000000}" name="Disc(%)"/>
    <tableColumn id="7" xr3:uid="{00000000-0010-0000-1F00-000007000000}" name="Unit Net Price"/>
    <tableColumn id="8" xr3:uid="{00000000-0010-0000-1F00-000008000000}" name="Extended Net Price"/>
    <tableColumn id="9" xr3:uid="{00000000-0010-0000-1F00-000009000000}" name="WPA Disc(%)"/>
    <tableColumn id="10" xr3:uid="{00000000-0010-0000-1F00-00000A000000}" name="WPA Net Price"/>
    <tableColumn id="11" xr3:uid="{00000000-0010-0000-1F00-00000B000000}" name="2019"/>
    <tableColumn id="12" xr3:uid="{00000000-0010-0000-1F00-00000C000000}" name="2020"/>
    <tableColumn id="13" xr3:uid="{00000000-0010-0000-1F00-00000D000000}" name="2021"/>
    <tableColumn id="14" xr3:uid="{00000000-0010-0000-1F00-00000E000000}" name="2022"/>
    <tableColumn id="15" xr3:uid="{00000000-0010-0000-1F00-00000F000000}" name="2025"/>
    <tableColumn id="16" xr3:uid="{00000000-0010-0000-1F00-000010000000}" name="2026"/>
    <tableColumn id="17" xr3:uid="{00000000-0010-0000-1F00-000011000000}" name="2027"/>
  </tableColumns>
  <tableStyleInfo name="TableStyleMedium9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00000000-000C-0000-FFFF-FFFF20000000}" name="DNAApplTbl" displayName="DNAApplTbl" ref="A142:J157" totalsRowShown="0">
  <autoFilter ref="A142:J157" xr:uid="{00000000-0009-0000-0100-000021000000}"/>
  <tableColumns count="10">
    <tableColumn id="1" xr3:uid="{00000000-0010-0000-2000-000001000000}" name="Line Number"/>
    <tableColumn id="2" xr3:uid="{00000000-0010-0000-2000-000002000000}" name="Part Number"/>
    <tableColumn id="3" xr3:uid="{00000000-0010-0000-2000-000003000000}" name="Description"/>
    <tableColumn id="4" xr3:uid="{00000000-0010-0000-2000-000004000000}" name="Unit List Price"/>
    <tableColumn id="5" xr3:uid="{00000000-0010-0000-2000-000005000000}" name="Qty"/>
    <tableColumn id="6" xr3:uid="{00000000-0010-0000-2000-000006000000}" name="Disc(%)"/>
    <tableColumn id="7" xr3:uid="{00000000-0010-0000-2000-000007000000}" name="Unit Net Price"/>
    <tableColumn id="8" xr3:uid="{00000000-0010-0000-2000-000008000000}" name="Extended Net Price"/>
    <tableColumn id="9" xr3:uid="{00000000-0010-0000-2000-000009000000}" name="WPA Disc(%)"/>
    <tableColumn id="10" xr3:uid="{00000000-0010-0000-2000-00000A000000}" name="WPA Net Price"/>
  </tableColumns>
  <tableStyleInfo name="TableStyleMedium9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00000000-000C-0000-FFFF-FFFF21000000}" name="MerakiAPTbl" displayName="MerakiAPTbl" ref="A2:J4" totalsRowShown="0">
  <autoFilter ref="A2:J4" xr:uid="{00000000-0009-0000-0100-000022000000}"/>
  <tableColumns count="10">
    <tableColumn id="1" xr3:uid="{00000000-0010-0000-2100-000001000000}" name="Line Number"/>
    <tableColumn id="2" xr3:uid="{00000000-0010-0000-2100-000002000000}" name="Part Number"/>
    <tableColumn id="3" xr3:uid="{00000000-0010-0000-2100-000003000000}" name="Description"/>
    <tableColumn id="4" xr3:uid="{00000000-0010-0000-2100-000004000000}" name="Unit List Price"/>
    <tableColumn id="5" xr3:uid="{00000000-0010-0000-2100-000005000000}" name="Qty"/>
    <tableColumn id="6" xr3:uid="{00000000-0010-0000-2100-000006000000}" name="Disc(%)"/>
    <tableColumn id="7" xr3:uid="{00000000-0010-0000-2100-000007000000}" name="Unit Net Price"/>
    <tableColumn id="8" xr3:uid="{00000000-0010-0000-2100-000008000000}" name="Extended Net Price"/>
    <tableColumn id="9" xr3:uid="{00000000-0010-0000-2100-000009000000}" name="WPA Disc(%)"/>
    <tableColumn id="10" xr3:uid="{00000000-0010-0000-2100-00000A000000}" name="WPA Net Price"/>
  </tableColumns>
  <tableStyleInfo name="TableStyleMedium9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00000000-000C-0000-FFFF-FFFF22000000}" name="MerakiMXSmallTbl" displayName="MerakiMXSmallTbl" ref="A9:J11" totalsRowShown="0">
  <autoFilter ref="A9:J11" xr:uid="{00000000-0009-0000-0100-000023000000}"/>
  <tableColumns count="10">
    <tableColumn id="1" xr3:uid="{00000000-0010-0000-2200-000001000000}" name="Line Number"/>
    <tableColumn id="2" xr3:uid="{00000000-0010-0000-2200-000002000000}" name="Part Number"/>
    <tableColumn id="3" xr3:uid="{00000000-0010-0000-2200-000003000000}" name="Description"/>
    <tableColumn id="4" xr3:uid="{00000000-0010-0000-2200-000004000000}" name="Unit List Price"/>
    <tableColumn id="5" xr3:uid="{00000000-0010-0000-2200-000005000000}" name="Qty"/>
    <tableColumn id="6" xr3:uid="{00000000-0010-0000-2200-000006000000}" name="Disc(%)"/>
    <tableColumn id="7" xr3:uid="{00000000-0010-0000-2200-000007000000}" name="Unit Net Price"/>
    <tableColumn id="8" xr3:uid="{00000000-0010-0000-2200-000008000000}" name="Extended Net Price"/>
    <tableColumn id="9" xr3:uid="{00000000-0010-0000-2200-000009000000}" name="WPA Disc(%)"/>
    <tableColumn id="10" xr3:uid="{00000000-0010-0000-2200-00000A000000}" name="WPA Net Price"/>
  </tableColumns>
  <tableStyleInfo name="TableStyleMedium9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00000000-000C-0000-FFFF-FFFF23000000}" name="MerakiMXMediumTbl" displayName="MerakiMXMediumTbl" ref="A16:J18" totalsRowShown="0">
  <autoFilter ref="A16:J18" xr:uid="{00000000-0009-0000-0100-000024000000}"/>
  <tableColumns count="10">
    <tableColumn id="1" xr3:uid="{00000000-0010-0000-2300-000001000000}" name="Line Number"/>
    <tableColumn id="2" xr3:uid="{00000000-0010-0000-2300-000002000000}" name="Part Number"/>
    <tableColumn id="3" xr3:uid="{00000000-0010-0000-2300-000003000000}" name="Description"/>
    <tableColumn id="4" xr3:uid="{00000000-0010-0000-2300-000004000000}" name="Unit List Price"/>
    <tableColumn id="5" xr3:uid="{00000000-0010-0000-2300-000005000000}" name="Qty"/>
    <tableColumn id="6" xr3:uid="{00000000-0010-0000-2300-000006000000}" name="Disc(%)"/>
    <tableColumn id="7" xr3:uid="{00000000-0010-0000-2300-000007000000}" name="Unit Net Price"/>
    <tableColumn id="8" xr3:uid="{00000000-0010-0000-2300-000008000000}" name="Extended Net Price"/>
    <tableColumn id="9" xr3:uid="{00000000-0010-0000-2300-000009000000}" name="WPA Disc(%)"/>
    <tableColumn id="10" xr3:uid="{00000000-0010-0000-2300-00000A000000}" name="WPA Net Price"/>
  </tableColumns>
  <tableStyleInfo name="TableStyleMedium9" showFirstColumn="0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00000000-000C-0000-FFFF-FFFF24000000}" name="MerakiCamTbl" displayName="MerakiCamTbl" ref="A23:J25" totalsRowShown="0">
  <autoFilter ref="A23:J25" xr:uid="{00000000-0009-0000-0100-000025000000}"/>
  <tableColumns count="10">
    <tableColumn id="1" xr3:uid="{00000000-0010-0000-2400-000001000000}" name="Line Number"/>
    <tableColumn id="2" xr3:uid="{00000000-0010-0000-2400-000002000000}" name="Part Number"/>
    <tableColumn id="3" xr3:uid="{00000000-0010-0000-2400-000003000000}" name="Description"/>
    <tableColumn id="4" xr3:uid="{00000000-0010-0000-2400-000004000000}" name="Unit List Price"/>
    <tableColumn id="5" xr3:uid="{00000000-0010-0000-2400-000005000000}" name="Qty"/>
    <tableColumn id="6" xr3:uid="{00000000-0010-0000-2400-000006000000}" name="Disc(%)"/>
    <tableColumn id="7" xr3:uid="{00000000-0010-0000-2400-000007000000}" name="Unit Net Price"/>
    <tableColumn id="8" xr3:uid="{00000000-0010-0000-2400-000008000000}" name="Extended Net Price"/>
    <tableColumn id="9" xr3:uid="{00000000-0010-0000-2400-000009000000}" name="WPA Disc(%)"/>
    <tableColumn id="10" xr3:uid="{00000000-0010-0000-2400-00000A000000}" name="WPA Net Price"/>
  </tableColumns>
  <tableStyleInfo name="TableStyleMedium9" showFirstColumn="0" showLastColumn="0" showRowStripes="1" showColumnStripes="0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00000000-000C-0000-FFFF-FFFF25000000}" name="MerakiSwitchTbl" displayName="MerakiSwitchTbl" ref="A30:J32" totalsRowShown="0">
  <autoFilter ref="A30:J32" xr:uid="{00000000-0009-0000-0100-000026000000}"/>
  <tableColumns count="10">
    <tableColumn id="1" xr3:uid="{00000000-0010-0000-2500-000001000000}" name="Line Number"/>
    <tableColumn id="2" xr3:uid="{00000000-0010-0000-2500-000002000000}" name="Part Number"/>
    <tableColumn id="3" xr3:uid="{00000000-0010-0000-2500-000003000000}" name="Description"/>
    <tableColumn id="4" xr3:uid="{00000000-0010-0000-2500-000004000000}" name="Unit List Price"/>
    <tableColumn id="5" xr3:uid="{00000000-0010-0000-2500-000005000000}" name="Qty"/>
    <tableColumn id="6" xr3:uid="{00000000-0010-0000-2500-000006000000}" name="Disc(%)"/>
    <tableColumn id="7" xr3:uid="{00000000-0010-0000-2500-000007000000}" name="Unit Net Price"/>
    <tableColumn id="8" xr3:uid="{00000000-0010-0000-2500-000008000000}" name="Extended Net Price"/>
    <tableColumn id="9" xr3:uid="{00000000-0010-0000-2500-000009000000}" name="WPA Disc(%)"/>
    <tableColumn id="10" xr3:uid="{00000000-0010-0000-2500-00000A000000}" name="WPA Net Price"/>
  </tableColumns>
  <tableStyleInfo name="TableStyleMedium9" showFirstColumn="0" showLastColumn="0" showRowStripes="1" showColumnStripes="0"/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00000000-000C-0000-FFFF-FFFF26000000}" name="MerakiTeleworkerTbl" displayName="MerakiTeleworkerTbl" ref="A37:J39" totalsRowShown="0">
  <autoFilter ref="A37:J39" xr:uid="{00000000-0009-0000-0100-000027000000}"/>
  <tableColumns count="10">
    <tableColumn id="1" xr3:uid="{00000000-0010-0000-2600-000001000000}" name="Line Number"/>
    <tableColumn id="2" xr3:uid="{00000000-0010-0000-2600-000002000000}" name="Part Number"/>
    <tableColumn id="3" xr3:uid="{00000000-0010-0000-2600-000003000000}" name="Description"/>
    <tableColumn id="4" xr3:uid="{00000000-0010-0000-2600-000004000000}" name="Unit List Price"/>
    <tableColumn id="5" xr3:uid="{00000000-0010-0000-2600-000005000000}" name="Qty"/>
    <tableColumn id="6" xr3:uid="{00000000-0010-0000-2600-000006000000}" name="Disc(%)"/>
    <tableColumn id="7" xr3:uid="{00000000-0010-0000-2600-000007000000}" name="Unit Net Price"/>
    <tableColumn id="8" xr3:uid="{00000000-0010-0000-2600-000008000000}" name="Extended Net Price"/>
    <tableColumn id="9" xr3:uid="{00000000-0010-0000-2600-000009000000}" name="WPA Disc(%)"/>
    <tableColumn id="10" xr3:uid="{00000000-0010-0000-2600-00000A000000}" name="WPA Net Price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SFPSwitchTbl" displayName="SFPSwitchTbl" ref="A2:R13" totalsRowShown="0">
  <autoFilter ref="A2:R13" xr:uid="{00000000-0009-0000-0100-000004000000}"/>
  <tableColumns count="18">
    <tableColumn id="1" xr3:uid="{00000000-0010-0000-0300-000001000000}" name="Line Number"/>
    <tableColumn id="2" xr3:uid="{00000000-0010-0000-0300-000002000000}" name="Part Number"/>
    <tableColumn id="3" xr3:uid="{00000000-0010-0000-0300-000003000000}" name="Description"/>
    <tableColumn id="4" xr3:uid="{00000000-0010-0000-0300-000004000000}" name="Unit List Price"/>
    <tableColumn id="5" xr3:uid="{00000000-0010-0000-0300-000005000000}" name="Qty"/>
    <tableColumn id="6" xr3:uid="{00000000-0010-0000-0300-000006000000}" name="Disc(%)"/>
    <tableColumn id="7" xr3:uid="{00000000-0010-0000-0300-000007000000}" name="Unit Net Price"/>
    <tableColumn id="8" xr3:uid="{00000000-0010-0000-0300-000008000000}" name="Extended Net Price"/>
    <tableColumn id="9" xr3:uid="{00000000-0010-0000-0300-000009000000}" name="WPA Disc(%)"/>
    <tableColumn id="10" xr3:uid="{00000000-0010-0000-0300-00000A000000}" name="WPA Net Price"/>
    <tableColumn id="11" xr3:uid="{00000000-0010-0000-0300-00000B000000}" name="2019"/>
    <tableColumn id="12" xr3:uid="{00000000-0010-0000-0300-00000C000000}" name="2021"/>
    <tableColumn id="13" xr3:uid="{00000000-0010-0000-0300-00000D000000}" name="2022"/>
    <tableColumn id="14" xr3:uid="{00000000-0010-0000-0300-00000E000000}" name="2024"/>
    <tableColumn id="15" xr3:uid="{00000000-0010-0000-0300-00000F000000}" name="2025"/>
    <tableColumn id="16" xr3:uid="{00000000-0010-0000-0300-000010000000}" name="2026"/>
    <tableColumn id="17" xr3:uid="{00000000-0010-0000-0300-000011000000}" name="2027"/>
    <tableColumn id="18" xr3:uid="{00000000-0010-0000-0300-000012000000}" name="2028"/>
  </tableColumns>
  <tableStyleInfo name="TableStyleMedium9" showFirstColumn="0" showLastColumn="0" showRowStripes="1" showColumnStripes="0"/>
</table>
</file>

<file path=xl/tables/table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00000000-000C-0000-FFFF-FFFF27000000}" name="NGFWLargeTbl" displayName="NGFWLargeTbl" ref="A2:T17" totalsRowShown="0">
  <autoFilter ref="A2:T17" xr:uid="{00000000-0009-0000-0100-000028000000}"/>
  <tableColumns count="20">
    <tableColumn id="1" xr3:uid="{00000000-0010-0000-2700-000001000000}" name="Line Number"/>
    <tableColumn id="2" xr3:uid="{00000000-0010-0000-2700-000002000000}" name="Part Number"/>
    <tableColumn id="3" xr3:uid="{00000000-0010-0000-2700-000003000000}" name="Description"/>
    <tableColumn id="4" xr3:uid="{00000000-0010-0000-2700-000004000000}" name="Unit List Price"/>
    <tableColumn id="5" xr3:uid="{00000000-0010-0000-2700-000005000000}" name="Qty"/>
    <tableColumn id="6" xr3:uid="{00000000-0010-0000-2700-000006000000}" name="Disc(%)"/>
    <tableColumn id="7" xr3:uid="{00000000-0010-0000-2700-000007000000}" name="Unit Net Price"/>
    <tableColumn id="8" xr3:uid="{00000000-0010-0000-2700-000008000000}" name="Extended Net Price"/>
    <tableColumn id="9" xr3:uid="{00000000-0010-0000-2700-000009000000}" name="WPA Disc(%)"/>
    <tableColumn id="10" xr3:uid="{00000000-0010-0000-2700-00000A000000}" name="WPA Net Price"/>
    <tableColumn id="11" xr3:uid="{00000000-0010-0000-2700-00000B000000}" name="2017"/>
    <tableColumn id="12" xr3:uid="{00000000-0010-0000-2700-00000C000000}" name="2018"/>
    <tableColumn id="13" xr3:uid="{00000000-0010-0000-2700-00000D000000}" name="2019"/>
    <tableColumn id="14" xr3:uid="{00000000-0010-0000-2700-00000E000000}" name="2020"/>
    <tableColumn id="15" xr3:uid="{00000000-0010-0000-2700-00000F000000}" name="2021"/>
    <tableColumn id="16" xr3:uid="{00000000-0010-0000-2700-000010000000}" name="2022"/>
    <tableColumn id="17" xr3:uid="{00000000-0010-0000-2700-000011000000}" name="2023"/>
    <tableColumn id="18" xr3:uid="{00000000-0010-0000-2700-000012000000}" name="2024"/>
    <tableColumn id="19" xr3:uid="{00000000-0010-0000-2700-000013000000}" name="2025"/>
    <tableColumn id="20" xr3:uid="{00000000-0010-0000-2700-000014000000}" name="2026"/>
  </tableColumns>
  <tableStyleInfo name="TableStyleMedium9" showFirstColumn="0" showLastColumn="0" showRowStripes="1" showColumnStripes="0"/>
</table>
</file>

<file path=xl/tables/table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00000000-000C-0000-FFFF-FFFF28000000}" name="NGFWSmallTbl" displayName="NGFWSmallTbl" ref="A22:T34" totalsRowShown="0">
  <autoFilter ref="A22:T34" xr:uid="{00000000-0009-0000-0100-000029000000}"/>
  <tableColumns count="20">
    <tableColumn id="1" xr3:uid="{00000000-0010-0000-2800-000001000000}" name="Line Number"/>
    <tableColumn id="2" xr3:uid="{00000000-0010-0000-2800-000002000000}" name="Part Number"/>
    <tableColumn id="3" xr3:uid="{00000000-0010-0000-2800-000003000000}" name="Description"/>
    <tableColumn id="4" xr3:uid="{00000000-0010-0000-2800-000004000000}" name="Unit List Price"/>
    <tableColumn id="5" xr3:uid="{00000000-0010-0000-2800-000005000000}" name="Qty"/>
    <tableColumn id="6" xr3:uid="{00000000-0010-0000-2800-000006000000}" name="Disc(%)"/>
    <tableColumn id="7" xr3:uid="{00000000-0010-0000-2800-000007000000}" name="Unit Net Price"/>
    <tableColumn id="8" xr3:uid="{00000000-0010-0000-2800-000008000000}" name="Extended Net Price"/>
    <tableColumn id="9" xr3:uid="{00000000-0010-0000-2800-000009000000}" name="WPA Disc(%)"/>
    <tableColumn id="10" xr3:uid="{00000000-0010-0000-2800-00000A000000}" name="WPA Net Price"/>
    <tableColumn id="11" xr3:uid="{00000000-0010-0000-2800-00000B000000}" name="2017"/>
    <tableColumn id="12" xr3:uid="{00000000-0010-0000-2800-00000C000000}" name="2018"/>
    <tableColumn id="13" xr3:uid="{00000000-0010-0000-2800-00000D000000}" name="2019"/>
    <tableColumn id="14" xr3:uid="{00000000-0010-0000-2800-00000E000000}" name="2020"/>
    <tableColumn id="15" xr3:uid="{00000000-0010-0000-2800-00000F000000}" name="2021"/>
    <tableColumn id="16" xr3:uid="{00000000-0010-0000-2800-000010000000}" name="2022"/>
    <tableColumn id="17" xr3:uid="{00000000-0010-0000-2800-000011000000}" name="2023"/>
    <tableColumn id="18" xr3:uid="{00000000-0010-0000-2800-000012000000}" name="2024"/>
    <tableColumn id="19" xr3:uid="{00000000-0010-0000-2800-000013000000}" name="2025"/>
    <tableColumn id="20" xr3:uid="{00000000-0010-0000-2800-000014000000}" name="2026"/>
  </tableColumns>
  <tableStyleInfo name="TableStyleMedium9" showFirstColumn="0" showLastColumn="0" showRowStripes="1" showColumnStripes="0"/>
</table>
</file>

<file path=xl/tables/table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00000000-000C-0000-FFFF-FFFF29000000}" name="NGFWMediumTbl" displayName="NGFWMediumTbl" ref="A39:T52" totalsRowShown="0">
  <autoFilter ref="A39:T52" xr:uid="{00000000-0009-0000-0100-00002A000000}"/>
  <tableColumns count="20">
    <tableColumn id="1" xr3:uid="{00000000-0010-0000-2900-000001000000}" name="Line Number"/>
    <tableColumn id="2" xr3:uid="{00000000-0010-0000-2900-000002000000}" name="Part Number"/>
    <tableColumn id="3" xr3:uid="{00000000-0010-0000-2900-000003000000}" name="Description"/>
    <tableColumn id="4" xr3:uid="{00000000-0010-0000-2900-000004000000}" name="Unit List Price"/>
    <tableColumn id="5" xr3:uid="{00000000-0010-0000-2900-000005000000}" name="Qty"/>
    <tableColumn id="6" xr3:uid="{00000000-0010-0000-2900-000006000000}" name="Disc(%)"/>
    <tableColumn id="7" xr3:uid="{00000000-0010-0000-2900-000007000000}" name="Unit Net Price"/>
    <tableColumn id="8" xr3:uid="{00000000-0010-0000-2900-000008000000}" name="Extended Net Price"/>
    <tableColumn id="9" xr3:uid="{00000000-0010-0000-2900-000009000000}" name="WPA Disc(%)"/>
    <tableColumn id="10" xr3:uid="{00000000-0010-0000-2900-00000A000000}" name="WPA Net Price"/>
    <tableColumn id="11" xr3:uid="{00000000-0010-0000-2900-00000B000000}" name="2017"/>
    <tableColumn id="12" xr3:uid="{00000000-0010-0000-2900-00000C000000}" name="2018"/>
    <tableColumn id="13" xr3:uid="{00000000-0010-0000-2900-00000D000000}" name="2019"/>
    <tableColumn id="14" xr3:uid="{00000000-0010-0000-2900-00000E000000}" name="2020"/>
    <tableColumn id="15" xr3:uid="{00000000-0010-0000-2900-00000F000000}" name="2021"/>
    <tableColumn id="16" xr3:uid="{00000000-0010-0000-2900-000010000000}" name="2022"/>
    <tableColumn id="17" xr3:uid="{00000000-0010-0000-2900-000011000000}" name="2023"/>
    <tableColumn id="18" xr3:uid="{00000000-0010-0000-2900-000012000000}" name="2024"/>
    <tableColumn id="19" xr3:uid="{00000000-0010-0000-2900-000013000000}" name="2025"/>
    <tableColumn id="20" xr3:uid="{00000000-0010-0000-2900-000014000000}" name="2026"/>
  </tableColumns>
  <tableStyleInfo name="TableStyleMedium9" showFirstColumn="0" showLastColumn="0" showRowStripes="1" showColumnStripes="0"/>
</table>
</file>

<file path=xl/tables/table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" xr:uid="{00000000-000C-0000-FFFF-FFFF2A000000}" name="NGFWVerySmallTbl" displayName="NGFWVerySmallTbl" ref="A57:T66" totalsRowShown="0">
  <autoFilter ref="A57:T66" xr:uid="{00000000-0009-0000-0100-00002B000000}"/>
  <tableColumns count="20">
    <tableColumn id="1" xr3:uid="{00000000-0010-0000-2A00-000001000000}" name="Line Number"/>
    <tableColumn id="2" xr3:uid="{00000000-0010-0000-2A00-000002000000}" name="Part Number"/>
    <tableColumn id="3" xr3:uid="{00000000-0010-0000-2A00-000003000000}" name="Description"/>
    <tableColumn id="4" xr3:uid="{00000000-0010-0000-2A00-000004000000}" name="Unit List Price"/>
    <tableColumn id="5" xr3:uid="{00000000-0010-0000-2A00-000005000000}" name="Qty"/>
    <tableColumn id="6" xr3:uid="{00000000-0010-0000-2A00-000006000000}" name="Disc(%)"/>
    <tableColumn id="7" xr3:uid="{00000000-0010-0000-2A00-000007000000}" name="Unit Net Price"/>
    <tableColumn id="8" xr3:uid="{00000000-0010-0000-2A00-000008000000}" name="Extended Net Price"/>
    <tableColumn id="9" xr3:uid="{00000000-0010-0000-2A00-000009000000}" name="WPA Disc(%)"/>
    <tableColumn id="10" xr3:uid="{00000000-0010-0000-2A00-00000A000000}" name="WPA Net Price"/>
    <tableColumn id="11" xr3:uid="{00000000-0010-0000-2A00-00000B000000}" name="2017"/>
    <tableColumn id="12" xr3:uid="{00000000-0010-0000-2A00-00000C000000}" name="2018"/>
    <tableColumn id="13" xr3:uid="{00000000-0010-0000-2A00-00000D000000}" name="2019"/>
    <tableColumn id="14" xr3:uid="{00000000-0010-0000-2A00-00000E000000}" name="2020"/>
    <tableColumn id="15" xr3:uid="{00000000-0010-0000-2A00-00000F000000}" name="2021"/>
    <tableColumn id="16" xr3:uid="{00000000-0010-0000-2A00-000010000000}" name="2022"/>
    <tableColumn id="17" xr3:uid="{00000000-0010-0000-2A00-000011000000}" name="2023"/>
    <tableColumn id="18" xr3:uid="{00000000-0010-0000-2A00-000012000000}" name="2024"/>
    <tableColumn id="19" xr3:uid="{00000000-0010-0000-2A00-000013000000}" name="2025"/>
    <tableColumn id="20" xr3:uid="{00000000-0010-0000-2A00-000014000000}" name="2026"/>
  </tableColumns>
  <tableStyleInfo name="TableStyleMedium9" showFirstColumn="0" showLastColumn="0" showRowStripes="1" showColumnStripes="0"/>
</table>
</file>

<file path=xl/tables/table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" xr:uid="{00000000-000C-0000-FFFF-FFFF2B000000}" name="WSAESAApplianceTbl" displayName="WSAESAApplianceTbl" ref="A71:T85" totalsRowShown="0">
  <autoFilter ref="A71:T85" xr:uid="{00000000-0009-0000-0100-00002C000000}"/>
  <tableColumns count="20">
    <tableColumn id="1" xr3:uid="{00000000-0010-0000-2B00-000001000000}" name="Line Number"/>
    <tableColumn id="2" xr3:uid="{00000000-0010-0000-2B00-000002000000}" name="Part Number"/>
    <tableColumn id="3" xr3:uid="{00000000-0010-0000-2B00-000003000000}" name="Description"/>
    <tableColumn id="4" xr3:uid="{00000000-0010-0000-2B00-000004000000}" name="Unit List Price"/>
    <tableColumn id="5" xr3:uid="{00000000-0010-0000-2B00-000005000000}" name="Qty"/>
    <tableColumn id="6" xr3:uid="{00000000-0010-0000-2B00-000006000000}" name="Disc(%)"/>
    <tableColumn id="7" xr3:uid="{00000000-0010-0000-2B00-000007000000}" name="Unit Net Price"/>
    <tableColumn id="8" xr3:uid="{00000000-0010-0000-2B00-000008000000}" name="Extended Net Price"/>
    <tableColumn id="9" xr3:uid="{00000000-0010-0000-2B00-000009000000}" name="WPA Disc(%)"/>
    <tableColumn id="10" xr3:uid="{00000000-0010-0000-2B00-00000A000000}" name="WPA Net Price"/>
    <tableColumn id="11" xr3:uid="{00000000-0010-0000-2B00-00000B000000}" name="2017"/>
    <tableColumn id="12" xr3:uid="{00000000-0010-0000-2B00-00000C000000}" name="2018"/>
    <tableColumn id="13" xr3:uid="{00000000-0010-0000-2B00-00000D000000}" name="2019"/>
    <tableColumn id="14" xr3:uid="{00000000-0010-0000-2B00-00000E000000}" name="2020"/>
    <tableColumn id="15" xr3:uid="{00000000-0010-0000-2B00-00000F000000}" name="2021"/>
    <tableColumn id="16" xr3:uid="{00000000-0010-0000-2B00-000010000000}" name="2022"/>
    <tableColumn id="17" xr3:uid="{00000000-0010-0000-2B00-000011000000}" name="2023"/>
    <tableColumn id="18" xr3:uid="{00000000-0010-0000-2B00-000012000000}" name="2024"/>
    <tableColumn id="19" xr3:uid="{00000000-0010-0000-2B00-000013000000}" name="2025"/>
    <tableColumn id="20" xr3:uid="{00000000-0010-0000-2B00-000014000000}" name="2026"/>
  </tableColumns>
  <tableStyleInfo name="TableStyleMedium9" showFirstColumn="0" showLastColumn="0" showRowStripes="1" showColumnStripes="0"/>
</table>
</file>

<file path=xl/tables/table4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" xr:uid="{00000000-000C-0000-FFFF-FFFF2C000000}" name="SPMediumTbl" displayName="SPMediumTbl" ref="A2:J19" totalsRowShown="0">
  <autoFilter ref="A2:J19" xr:uid="{00000000-0009-0000-0100-00002D000000}"/>
  <tableColumns count="10">
    <tableColumn id="1" xr3:uid="{00000000-0010-0000-2C00-000001000000}" name="Line Number"/>
    <tableColumn id="2" xr3:uid="{00000000-0010-0000-2C00-000002000000}" name="Part Number"/>
    <tableColumn id="3" xr3:uid="{00000000-0010-0000-2C00-000003000000}" name="Description"/>
    <tableColumn id="4" xr3:uid="{00000000-0010-0000-2C00-000004000000}" name="Unit List Price"/>
    <tableColumn id="5" xr3:uid="{00000000-0010-0000-2C00-000005000000}" name="Qty"/>
    <tableColumn id="6" xr3:uid="{00000000-0010-0000-2C00-000006000000}" name="Disc(%)"/>
    <tableColumn id="7" xr3:uid="{00000000-0010-0000-2C00-000007000000}" name="Unit Net Price"/>
    <tableColumn id="8" xr3:uid="{00000000-0010-0000-2C00-000008000000}" name="Extended Net Price"/>
    <tableColumn id="9" xr3:uid="{00000000-0010-0000-2C00-000009000000}" name="WPA Disc(%)"/>
    <tableColumn id="10" xr3:uid="{00000000-0010-0000-2C00-00000A000000}" name="WPA Net Price"/>
  </tableColumns>
  <tableStyleInfo name="TableStyleMedium9" showFirstColumn="0" showLastColumn="0" showRowStripes="1" showColumnStripes="0"/>
</table>
</file>

<file path=xl/tables/table4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6" xr:uid="{00000000-000C-0000-FFFF-FFFF2D000000}" name="SPLargeTbl" displayName="SPLargeTbl" ref="A24:J46" totalsRowShown="0">
  <autoFilter ref="A24:J46" xr:uid="{00000000-0009-0000-0100-00002E000000}"/>
  <tableColumns count="10">
    <tableColumn id="1" xr3:uid="{00000000-0010-0000-2D00-000001000000}" name="Line Number"/>
    <tableColumn id="2" xr3:uid="{00000000-0010-0000-2D00-000002000000}" name="Part Number"/>
    <tableColumn id="3" xr3:uid="{00000000-0010-0000-2D00-000003000000}" name="Description"/>
    <tableColumn id="4" xr3:uid="{00000000-0010-0000-2D00-000004000000}" name="Unit List Price"/>
    <tableColumn id="5" xr3:uid="{00000000-0010-0000-2D00-000005000000}" name="Qty"/>
    <tableColumn id="6" xr3:uid="{00000000-0010-0000-2D00-000006000000}" name="Disc(%)"/>
    <tableColumn id="7" xr3:uid="{00000000-0010-0000-2D00-000007000000}" name="Unit Net Price"/>
    <tableColumn id="8" xr3:uid="{00000000-0010-0000-2D00-000008000000}" name="Extended Net Price"/>
    <tableColumn id="9" xr3:uid="{00000000-0010-0000-2D00-000009000000}" name="WPA Disc(%)"/>
    <tableColumn id="10" xr3:uid="{00000000-0010-0000-2D00-00000A000000}" name="WPA Net Price"/>
  </tableColumns>
  <tableStyleInfo name="TableStyleMedium9" showFirstColumn="0" showLastColumn="0" showRowStripes="1" showColumnStripes="0"/>
</table>
</file>

<file path=xl/tables/table4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7" xr:uid="{00000000-000C-0000-FFFF-FFFF2E000000}" name="SPSmallTbl" displayName="SPSmallTbl" ref="A51:J60" totalsRowShown="0">
  <autoFilter ref="A51:J60" xr:uid="{00000000-0009-0000-0100-00002F000000}"/>
  <tableColumns count="10">
    <tableColumn id="1" xr3:uid="{00000000-0010-0000-2E00-000001000000}" name="Line Number"/>
    <tableColumn id="2" xr3:uid="{00000000-0010-0000-2E00-000002000000}" name="Part Number"/>
    <tableColumn id="3" xr3:uid="{00000000-0010-0000-2E00-000003000000}" name="Description"/>
    <tableColumn id="4" xr3:uid="{00000000-0010-0000-2E00-000004000000}" name="Unit List Price"/>
    <tableColumn id="5" xr3:uid="{00000000-0010-0000-2E00-000005000000}" name="Qty"/>
    <tableColumn id="6" xr3:uid="{00000000-0010-0000-2E00-000006000000}" name="Disc(%)"/>
    <tableColumn id="7" xr3:uid="{00000000-0010-0000-2E00-000007000000}" name="Unit Net Price"/>
    <tableColumn id="8" xr3:uid="{00000000-0010-0000-2E00-000008000000}" name="Extended Net Price"/>
    <tableColumn id="9" xr3:uid="{00000000-0010-0000-2E00-000009000000}" name="WPA Disc(%)"/>
    <tableColumn id="10" xr3:uid="{00000000-0010-0000-2E00-00000A000000}" name="WPA Net Price"/>
  </tableColumns>
  <tableStyleInfo name="TableStyleMedium9" showFirstColumn="0" showLastColumn="0" showRowStripes="1" showColumnStripes="0"/>
</table>
</file>

<file path=xl/tables/table4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8" xr:uid="{00000000-000C-0000-FFFF-FFFF2F000000}" name="LargeAPTbl" displayName="LargeAPTbl" ref="A2:J20" totalsRowShown="0">
  <autoFilter ref="A2:J20" xr:uid="{00000000-0009-0000-0100-000030000000}"/>
  <tableColumns count="10">
    <tableColumn id="1" xr3:uid="{00000000-0010-0000-2F00-000001000000}" name="Line Number"/>
    <tableColumn id="2" xr3:uid="{00000000-0010-0000-2F00-000002000000}" name="Part Number"/>
    <tableColumn id="3" xr3:uid="{00000000-0010-0000-2F00-000003000000}" name="Description"/>
    <tableColumn id="4" xr3:uid="{00000000-0010-0000-2F00-000004000000}" name="Unit List Price"/>
    <tableColumn id="5" xr3:uid="{00000000-0010-0000-2F00-000005000000}" name="Qty"/>
    <tableColumn id="6" xr3:uid="{00000000-0010-0000-2F00-000006000000}" name="Disc(%)"/>
    <tableColumn id="7" xr3:uid="{00000000-0010-0000-2F00-000007000000}" name="Unit Net Price"/>
    <tableColumn id="8" xr3:uid="{00000000-0010-0000-2F00-000008000000}" name="Extended Net Price"/>
    <tableColumn id="9" xr3:uid="{00000000-0010-0000-2F00-000009000000}" name="WPA Disc(%)"/>
    <tableColumn id="10" xr3:uid="{00000000-0010-0000-2F00-00000A000000}" name="WPA Net Price"/>
  </tableColumns>
  <tableStyleInfo name="TableStyleMedium9" showFirstColumn="0" showLastColumn="0" showRowStripes="1" showColumnStripes="0"/>
</table>
</file>

<file path=xl/tables/table4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9" xr:uid="{00000000-000C-0000-FFFF-FFFF30000000}" name="MediumAPTbl" displayName="MediumAPTbl" ref="A25:O43" totalsRowShown="0">
  <autoFilter ref="A25:O43" xr:uid="{00000000-0009-0000-0100-000031000000}"/>
  <tableColumns count="15">
    <tableColumn id="1" xr3:uid="{00000000-0010-0000-3000-000001000000}" name="Line Number"/>
    <tableColumn id="2" xr3:uid="{00000000-0010-0000-3000-000002000000}" name="Part Number"/>
    <tableColumn id="3" xr3:uid="{00000000-0010-0000-3000-000003000000}" name="Description"/>
    <tableColumn id="4" xr3:uid="{00000000-0010-0000-3000-000004000000}" name="Unit List Price"/>
    <tableColumn id="5" xr3:uid="{00000000-0010-0000-3000-000005000000}" name="Qty"/>
    <tableColumn id="6" xr3:uid="{00000000-0010-0000-3000-000006000000}" name="Disc(%)"/>
    <tableColumn id="7" xr3:uid="{00000000-0010-0000-3000-000007000000}" name="Unit Net Price"/>
    <tableColumn id="8" xr3:uid="{00000000-0010-0000-3000-000008000000}" name="Extended Net Price"/>
    <tableColumn id="9" xr3:uid="{00000000-0010-0000-3000-000009000000}" name="WPA Disc(%)"/>
    <tableColumn id="10" xr3:uid="{00000000-0010-0000-3000-00000A000000}" name="WPA Net Price"/>
    <tableColumn id="11" xr3:uid="{00000000-0010-0000-3000-00000B000000}" name="2020"/>
    <tableColumn id="12" xr3:uid="{00000000-0010-0000-3000-00000C000000}" name="2022"/>
    <tableColumn id="13" xr3:uid="{00000000-0010-0000-3000-00000D000000}" name="2023"/>
    <tableColumn id="14" xr3:uid="{00000000-0010-0000-3000-00000E000000}" name="2024"/>
    <tableColumn id="15" xr3:uid="{00000000-0010-0000-3000-00000F000000}" name="2027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CopperSwitchTbl" displayName="CopperSwitchTbl" ref="A18:R30" totalsRowShown="0">
  <autoFilter ref="A18:R30" xr:uid="{00000000-0009-0000-0100-000005000000}"/>
  <tableColumns count="18">
    <tableColumn id="1" xr3:uid="{00000000-0010-0000-0400-000001000000}" name="Line Number"/>
    <tableColumn id="2" xr3:uid="{00000000-0010-0000-0400-000002000000}" name="Part Number"/>
    <tableColumn id="3" xr3:uid="{00000000-0010-0000-0400-000003000000}" name="Description"/>
    <tableColumn id="4" xr3:uid="{00000000-0010-0000-0400-000004000000}" name="Unit List Price"/>
    <tableColumn id="5" xr3:uid="{00000000-0010-0000-0400-000005000000}" name="Qty"/>
    <tableColumn id="6" xr3:uid="{00000000-0010-0000-0400-000006000000}" name="Disc(%)"/>
    <tableColumn id="7" xr3:uid="{00000000-0010-0000-0400-000007000000}" name="Unit Net Price"/>
    <tableColumn id="8" xr3:uid="{00000000-0010-0000-0400-000008000000}" name="Extended Net Price"/>
    <tableColumn id="9" xr3:uid="{00000000-0010-0000-0400-000009000000}" name="WPA Disc(%)"/>
    <tableColumn id="10" xr3:uid="{00000000-0010-0000-0400-00000A000000}" name="WPA Net Price"/>
    <tableColumn id="11" xr3:uid="{00000000-0010-0000-0400-00000B000000}" name="2019"/>
    <tableColumn id="12" xr3:uid="{00000000-0010-0000-0400-00000C000000}" name="2021"/>
    <tableColumn id="13" xr3:uid="{00000000-0010-0000-0400-00000D000000}" name="2022"/>
    <tableColumn id="14" xr3:uid="{00000000-0010-0000-0400-00000E000000}" name="2024"/>
    <tableColumn id="15" xr3:uid="{00000000-0010-0000-0400-00000F000000}" name="2025"/>
    <tableColumn id="16" xr3:uid="{00000000-0010-0000-0400-000010000000}" name="2026"/>
    <tableColumn id="17" xr3:uid="{00000000-0010-0000-0400-000011000000}" name="2027"/>
    <tableColumn id="18" xr3:uid="{00000000-0010-0000-0400-000012000000}" name="2028"/>
  </tableColumns>
  <tableStyleInfo name="TableStyleMedium9" showFirstColumn="0" showLastColumn="0" showRowStripes="1" showColumnStripes="0"/>
</table>
</file>

<file path=xl/tables/table5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0" xr:uid="{00000000-000C-0000-FFFF-FFFF31000000}" name="TeleworkerAPTbl" displayName="TeleworkerAPTbl" ref="A48:J63" totalsRowShown="0">
  <autoFilter ref="A48:J63" xr:uid="{00000000-0009-0000-0100-000032000000}"/>
  <tableColumns count="10">
    <tableColumn id="1" xr3:uid="{00000000-0010-0000-3100-000001000000}" name="Line Number"/>
    <tableColumn id="2" xr3:uid="{00000000-0010-0000-3100-000002000000}" name="Part Number"/>
    <tableColumn id="3" xr3:uid="{00000000-0010-0000-3100-000003000000}" name="Description"/>
    <tableColumn id="4" xr3:uid="{00000000-0010-0000-3100-000004000000}" name="Unit List Price"/>
    <tableColumn id="5" xr3:uid="{00000000-0010-0000-3100-000005000000}" name="Qty"/>
    <tableColumn id="6" xr3:uid="{00000000-0010-0000-3100-000006000000}" name="Disc(%)"/>
    <tableColumn id="7" xr3:uid="{00000000-0010-0000-3100-000007000000}" name="Unit Net Price"/>
    <tableColumn id="8" xr3:uid="{00000000-0010-0000-3100-000008000000}" name="Extended Net Price"/>
    <tableColumn id="9" xr3:uid="{00000000-0010-0000-3100-000009000000}" name="WPA Disc(%)"/>
    <tableColumn id="10" xr3:uid="{00000000-0010-0000-3100-00000A000000}" name="WPA Net Price"/>
  </tableColumns>
  <tableStyleInfo name="TableStyleMedium9" showFirstColumn="0" showLastColumn="0" showRowStripes="1" showColumnStripes="0"/>
</table>
</file>

<file path=xl/tables/table5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1" xr:uid="{00000000-000C-0000-FFFF-FFFF32000000}" name="MediumWLCTbl" displayName="MediumWLCTbl" ref="A68:O74" totalsRowShown="0">
  <autoFilter ref="A68:O74" xr:uid="{00000000-0009-0000-0100-000033000000}"/>
  <tableColumns count="15">
    <tableColumn id="1" xr3:uid="{00000000-0010-0000-3200-000001000000}" name="Line Number"/>
    <tableColumn id="2" xr3:uid="{00000000-0010-0000-3200-000002000000}" name="Part Number"/>
    <tableColumn id="3" xr3:uid="{00000000-0010-0000-3200-000003000000}" name="Description"/>
    <tableColumn id="4" xr3:uid="{00000000-0010-0000-3200-000004000000}" name="Unit List Price"/>
    <tableColumn id="5" xr3:uid="{00000000-0010-0000-3200-000005000000}" name="Qty"/>
    <tableColumn id="6" xr3:uid="{00000000-0010-0000-3200-000006000000}" name="Disc(%)"/>
    <tableColumn id="7" xr3:uid="{00000000-0010-0000-3200-000007000000}" name="Unit Net Price"/>
    <tableColumn id="8" xr3:uid="{00000000-0010-0000-3200-000008000000}" name="Extended Net Price"/>
    <tableColumn id="9" xr3:uid="{00000000-0010-0000-3200-000009000000}" name="WPA Disc(%)"/>
    <tableColumn id="10" xr3:uid="{00000000-0010-0000-3200-00000A000000}" name="WPA Net Price"/>
    <tableColumn id="11" xr3:uid="{00000000-0010-0000-3200-00000B000000}" name="2020"/>
    <tableColumn id="12" xr3:uid="{00000000-0010-0000-3200-00000C000000}" name="2022"/>
    <tableColumn id="13" xr3:uid="{00000000-0010-0000-3200-00000D000000}" name="2023"/>
    <tableColumn id="14" xr3:uid="{00000000-0010-0000-3200-00000E000000}" name="2024"/>
    <tableColumn id="15" xr3:uid="{00000000-0010-0000-3200-00000F000000}" name="2027"/>
  </tableColumns>
  <tableStyleInfo name="TableStyleMedium9" showFirstColumn="0" showLastColumn="0" showRowStripes="1" showColumnStripes="0"/>
</table>
</file>

<file path=xl/tables/table5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2" xr:uid="{00000000-000C-0000-FFFF-FFFF33000000}" name="LargeWLCTbl" displayName="LargeWLCTbl" ref="A79:J85" totalsRowShown="0">
  <autoFilter ref="A79:J85" xr:uid="{00000000-0009-0000-0100-000034000000}"/>
  <tableColumns count="10">
    <tableColumn id="1" xr3:uid="{00000000-0010-0000-3300-000001000000}" name="Line Number"/>
    <tableColumn id="2" xr3:uid="{00000000-0010-0000-3300-000002000000}" name="Part Number"/>
    <tableColumn id="3" xr3:uid="{00000000-0010-0000-3300-000003000000}" name="Description"/>
    <tableColumn id="4" xr3:uid="{00000000-0010-0000-3300-000004000000}" name="Unit List Price"/>
    <tableColumn id="5" xr3:uid="{00000000-0010-0000-3300-000005000000}" name="Qty"/>
    <tableColumn id="6" xr3:uid="{00000000-0010-0000-3300-000006000000}" name="Disc(%)"/>
    <tableColumn id="7" xr3:uid="{00000000-0010-0000-3300-000007000000}" name="Unit Net Price"/>
    <tableColumn id="8" xr3:uid="{00000000-0010-0000-3300-000008000000}" name="Extended Net Price"/>
    <tableColumn id="9" xr3:uid="{00000000-0010-0000-3300-000009000000}" name="WPA Disc(%)"/>
    <tableColumn id="10" xr3:uid="{00000000-0010-0000-3300-00000A000000}" name="WPA Net Price"/>
  </tableColumns>
  <tableStyleInfo name="TableStyleMedium9" showFirstColumn="0" showLastColumn="0" showRowStripes="1" showColumnStripes="0"/>
</table>
</file>

<file path=xl/tables/table5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3" xr:uid="{00000000-000C-0000-FFFF-FFFF34000000}" name="SmallWLCTbl" displayName="SmallWLCTbl" ref="A90:O96" totalsRowShown="0">
  <autoFilter ref="A90:O96" xr:uid="{00000000-0009-0000-0100-000035000000}"/>
  <tableColumns count="15">
    <tableColumn id="1" xr3:uid="{00000000-0010-0000-3400-000001000000}" name="Line Number"/>
    <tableColumn id="2" xr3:uid="{00000000-0010-0000-3400-000002000000}" name="Part Number"/>
    <tableColumn id="3" xr3:uid="{00000000-0010-0000-3400-000003000000}" name="Description"/>
    <tableColumn id="4" xr3:uid="{00000000-0010-0000-3400-000004000000}" name="Unit List Price"/>
    <tableColumn id="5" xr3:uid="{00000000-0010-0000-3400-000005000000}" name="Qty"/>
    <tableColumn id="6" xr3:uid="{00000000-0010-0000-3400-000006000000}" name="Disc(%)"/>
    <tableColumn id="7" xr3:uid="{00000000-0010-0000-3400-000007000000}" name="Unit Net Price"/>
    <tableColumn id="8" xr3:uid="{00000000-0010-0000-3400-000008000000}" name="Extended Net Price"/>
    <tableColumn id="9" xr3:uid="{00000000-0010-0000-3400-000009000000}" name="WPA Disc(%)"/>
    <tableColumn id="10" xr3:uid="{00000000-0010-0000-3400-00000A000000}" name="WPA Net Price"/>
    <tableColumn id="11" xr3:uid="{00000000-0010-0000-3400-00000B000000}" name="2020"/>
    <tableColumn id="12" xr3:uid="{00000000-0010-0000-3400-00000C000000}" name="2022"/>
    <tableColumn id="13" xr3:uid="{00000000-0010-0000-3400-00000D000000}" name="2023"/>
    <tableColumn id="14" xr3:uid="{00000000-0010-0000-3400-00000E000000}" name="2024"/>
    <tableColumn id="15" xr3:uid="{00000000-0010-0000-3400-00000F000000}" name="2027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CNChassisTbl" displayName="CNChassisTbl" ref="A35:R54" totalsRowShown="0">
  <autoFilter ref="A35:R54" xr:uid="{00000000-0009-0000-0100-000006000000}"/>
  <tableColumns count="18">
    <tableColumn id="1" xr3:uid="{00000000-0010-0000-0500-000001000000}" name="Line Number"/>
    <tableColumn id="2" xr3:uid="{00000000-0010-0000-0500-000002000000}" name="Part Number"/>
    <tableColumn id="3" xr3:uid="{00000000-0010-0000-0500-000003000000}" name="Description"/>
    <tableColumn id="4" xr3:uid="{00000000-0010-0000-0500-000004000000}" name="Unit List Price"/>
    <tableColumn id="5" xr3:uid="{00000000-0010-0000-0500-000005000000}" name="Qty"/>
    <tableColumn id="6" xr3:uid="{00000000-0010-0000-0500-000006000000}" name="Disc(%)"/>
    <tableColumn id="7" xr3:uid="{00000000-0010-0000-0500-000007000000}" name="Unit Net Price"/>
    <tableColumn id="8" xr3:uid="{00000000-0010-0000-0500-000008000000}" name="Extended Net Price"/>
    <tableColumn id="9" xr3:uid="{00000000-0010-0000-0500-000009000000}" name="WPA Disc(%)"/>
    <tableColumn id="10" xr3:uid="{00000000-0010-0000-0500-00000A000000}" name="WPA Net Price"/>
    <tableColumn id="11" xr3:uid="{00000000-0010-0000-0500-00000B000000}" name="2019"/>
    <tableColumn id="12" xr3:uid="{00000000-0010-0000-0500-00000C000000}" name="2021"/>
    <tableColumn id="13" xr3:uid="{00000000-0010-0000-0500-00000D000000}" name="2022"/>
    <tableColumn id="14" xr3:uid="{00000000-0010-0000-0500-00000E000000}" name="2024"/>
    <tableColumn id="15" xr3:uid="{00000000-0010-0000-0500-00000F000000}" name="2025"/>
    <tableColumn id="16" xr3:uid="{00000000-0010-0000-0500-000010000000}" name="2026"/>
    <tableColumn id="17" xr3:uid="{00000000-0010-0000-0500-000011000000}" name="2027"/>
    <tableColumn id="18" xr3:uid="{00000000-0010-0000-0500-000012000000}" name="2028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APICTbl" displayName="APICTbl" ref="A59:J78" totalsRowShown="0">
  <autoFilter ref="A59:J78" xr:uid="{00000000-0009-0000-0100-000007000000}"/>
  <tableColumns count="10">
    <tableColumn id="1" xr3:uid="{00000000-0010-0000-0600-000001000000}" name="Line Number"/>
    <tableColumn id="2" xr3:uid="{00000000-0010-0000-0600-000002000000}" name="Part Number"/>
    <tableColumn id="3" xr3:uid="{00000000-0010-0000-0600-000003000000}" name="Description"/>
    <tableColumn id="4" xr3:uid="{00000000-0010-0000-0600-000004000000}" name="Unit List Price"/>
    <tableColumn id="5" xr3:uid="{00000000-0010-0000-0600-000005000000}" name="Qty"/>
    <tableColumn id="6" xr3:uid="{00000000-0010-0000-0600-000006000000}" name="Disc(%)"/>
    <tableColumn id="7" xr3:uid="{00000000-0010-0000-0600-000007000000}" name="Unit Net Price"/>
    <tableColumn id="8" xr3:uid="{00000000-0010-0000-0600-000008000000}" name="Extended Net Price"/>
    <tableColumn id="9" xr3:uid="{00000000-0010-0000-0600-000009000000}" name="WPA Disc(%)"/>
    <tableColumn id="10" xr3:uid="{00000000-0010-0000-0600-00000A000000}" name="WPA Net Price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MDSMediumTbl" displayName="MDSMediumTbl" ref="A83:J92" totalsRowShown="0">
  <autoFilter ref="A83:J92" xr:uid="{00000000-0009-0000-0100-000008000000}"/>
  <tableColumns count="10">
    <tableColumn id="1" xr3:uid="{00000000-0010-0000-0700-000001000000}" name="Line Number"/>
    <tableColumn id="2" xr3:uid="{00000000-0010-0000-0700-000002000000}" name="Part Number"/>
    <tableColumn id="3" xr3:uid="{00000000-0010-0000-0700-000003000000}" name="Description"/>
    <tableColumn id="4" xr3:uid="{00000000-0010-0000-0700-000004000000}" name="Unit List Price"/>
    <tableColumn id="5" xr3:uid="{00000000-0010-0000-0700-000005000000}" name="Qty"/>
    <tableColumn id="6" xr3:uid="{00000000-0010-0000-0700-000006000000}" name="Disc(%)"/>
    <tableColumn id="7" xr3:uid="{00000000-0010-0000-0700-000007000000}" name="Unit Net Price"/>
    <tableColumn id="8" xr3:uid="{00000000-0010-0000-0700-000008000000}" name="Extended Net Price"/>
    <tableColumn id="9" xr3:uid="{00000000-0010-0000-0700-000009000000}" name="WPA Disc(%)"/>
    <tableColumn id="10" xr3:uid="{00000000-0010-0000-0700-00000A000000}" name="WPA Net Price"/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SmallATATbl" displayName="SmallATATbl" ref="A2:Z4" totalsRowShown="0">
  <autoFilter ref="A2:Z4" xr:uid="{00000000-0009-0000-0100-000009000000}"/>
  <tableColumns count="26">
    <tableColumn id="1" xr3:uid="{00000000-0010-0000-0800-000001000000}" name="Line Number"/>
    <tableColumn id="2" xr3:uid="{00000000-0010-0000-0800-000002000000}" name="Part Number"/>
    <tableColumn id="3" xr3:uid="{00000000-0010-0000-0800-000003000000}" name="Description"/>
    <tableColumn id="4" xr3:uid="{00000000-0010-0000-0800-000004000000}" name="Unit List Price"/>
    <tableColumn id="5" xr3:uid="{00000000-0010-0000-0800-000005000000}" name="Qty"/>
    <tableColumn id="6" xr3:uid="{00000000-0010-0000-0800-000006000000}" name="Disc(%)"/>
    <tableColumn id="7" xr3:uid="{00000000-0010-0000-0800-000007000000}" name="Unit Net Price"/>
    <tableColumn id="8" xr3:uid="{00000000-0010-0000-0800-000008000000}" name="Extended Net Price"/>
    <tableColumn id="9" xr3:uid="{00000000-0010-0000-0800-000009000000}" name="WPA Disc(%)"/>
    <tableColumn id="10" xr3:uid="{00000000-0010-0000-0800-00000A000000}" name="WPA Net Price"/>
    <tableColumn id="11" xr3:uid="{00000000-0010-0000-0800-00000B000000}" name="2011"/>
    <tableColumn id="12" xr3:uid="{00000000-0010-0000-0800-00000C000000}" name="2013"/>
    <tableColumn id="13" xr3:uid="{00000000-0010-0000-0800-00000D000000}" name="2015"/>
    <tableColumn id="14" xr3:uid="{00000000-0010-0000-0800-00000E000000}" name="2016"/>
    <tableColumn id="15" xr3:uid="{00000000-0010-0000-0800-00000F000000}" name="2017"/>
    <tableColumn id="16" xr3:uid="{00000000-0010-0000-0800-000010000000}" name="2018"/>
    <tableColumn id="17" xr3:uid="{00000000-0010-0000-0800-000011000000}" name="2019"/>
    <tableColumn id="18" xr3:uid="{00000000-0010-0000-0800-000012000000}" name="2020"/>
    <tableColumn id="19" xr3:uid="{00000000-0010-0000-0800-000013000000}" name="2021"/>
    <tableColumn id="20" xr3:uid="{00000000-0010-0000-0800-000014000000}" name="2022"/>
    <tableColumn id="21" xr3:uid="{00000000-0010-0000-0800-000015000000}" name="2023"/>
    <tableColumn id="22" xr3:uid="{00000000-0010-0000-0800-000016000000}" name="2024"/>
    <tableColumn id="23" xr3:uid="{00000000-0010-0000-0800-000017000000}" name="2025"/>
    <tableColumn id="24" xr3:uid="{00000000-0010-0000-0800-000018000000}" name="2026"/>
    <tableColumn id="25" xr3:uid="{00000000-0010-0000-0800-000019000000}" name="2027"/>
    <tableColumn id="26" xr3:uid="{00000000-0010-0000-0800-00001A000000}" name="2028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2.xml"/><Relationship Id="rId2" Type="http://schemas.openxmlformats.org/officeDocument/2006/relationships/table" Target="../tables/table41.xml"/><Relationship Id="rId1" Type="http://schemas.openxmlformats.org/officeDocument/2006/relationships/table" Target="../tables/table40.xml"/><Relationship Id="rId5" Type="http://schemas.openxmlformats.org/officeDocument/2006/relationships/table" Target="../tables/table44.xml"/><Relationship Id="rId4" Type="http://schemas.openxmlformats.org/officeDocument/2006/relationships/table" Target="../tables/table43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7.xml"/><Relationship Id="rId2" Type="http://schemas.openxmlformats.org/officeDocument/2006/relationships/table" Target="../tables/table46.xml"/><Relationship Id="rId1" Type="http://schemas.openxmlformats.org/officeDocument/2006/relationships/table" Target="../tables/table45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0.xml"/><Relationship Id="rId2" Type="http://schemas.openxmlformats.org/officeDocument/2006/relationships/table" Target="../tables/table49.xml"/><Relationship Id="rId1" Type="http://schemas.openxmlformats.org/officeDocument/2006/relationships/table" Target="../tables/table48.xml"/><Relationship Id="rId6" Type="http://schemas.openxmlformats.org/officeDocument/2006/relationships/table" Target="../tables/table53.xml"/><Relationship Id="rId5" Type="http://schemas.openxmlformats.org/officeDocument/2006/relationships/table" Target="../tables/table52.xml"/><Relationship Id="rId4" Type="http://schemas.openxmlformats.org/officeDocument/2006/relationships/table" Target="../tables/table5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Relationship Id="rId5" Type="http://schemas.openxmlformats.org/officeDocument/2006/relationships/table" Target="../tables/table8.xml"/><Relationship Id="rId4" Type="http://schemas.openxmlformats.org/officeDocument/2006/relationships/table" Target="../tables/table7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6.xml"/><Relationship Id="rId3" Type="http://schemas.openxmlformats.org/officeDocument/2006/relationships/table" Target="../tables/table11.xml"/><Relationship Id="rId7" Type="http://schemas.openxmlformats.org/officeDocument/2006/relationships/table" Target="../tables/table15.xml"/><Relationship Id="rId2" Type="http://schemas.openxmlformats.org/officeDocument/2006/relationships/table" Target="../tables/table10.xml"/><Relationship Id="rId1" Type="http://schemas.openxmlformats.org/officeDocument/2006/relationships/table" Target="../tables/table9.xml"/><Relationship Id="rId6" Type="http://schemas.openxmlformats.org/officeDocument/2006/relationships/table" Target="../tables/table14.xml"/><Relationship Id="rId11" Type="http://schemas.openxmlformats.org/officeDocument/2006/relationships/table" Target="../tables/table19.xml"/><Relationship Id="rId5" Type="http://schemas.openxmlformats.org/officeDocument/2006/relationships/table" Target="../tables/table13.xml"/><Relationship Id="rId10" Type="http://schemas.openxmlformats.org/officeDocument/2006/relationships/table" Target="../tables/table18.xml"/><Relationship Id="rId4" Type="http://schemas.openxmlformats.org/officeDocument/2006/relationships/table" Target="../tables/table12.xml"/><Relationship Id="rId9" Type="http://schemas.openxmlformats.org/officeDocument/2006/relationships/table" Target="../tables/table17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2.xml"/><Relationship Id="rId7" Type="http://schemas.openxmlformats.org/officeDocument/2006/relationships/table" Target="../tables/table26.xml"/><Relationship Id="rId2" Type="http://schemas.openxmlformats.org/officeDocument/2006/relationships/table" Target="../tables/table21.xml"/><Relationship Id="rId1" Type="http://schemas.openxmlformats.org/officeDocument/2006/relationships/table" Target="../tables/table20.xml"/><Relationship Id="rId6" Type="http://schemas.openxmlformats.org/officeDocument/2006/relationships/table" Target="../tables/table25.xml"/><Relationship Id="rId5" Type="http://schemas.openxmlformats.org/officeDocument/2006/relationships/table" Target="../tables/table24.xml"/><Relationship Id="rId4" Type="http://schemas.openxmlformats.org/officeDocument/2006/relationships/table" Target="../tables/table2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9.xml"/><Relationship Id="rId7" Type="http://schemas.openxmlformats.org/officeDocument/2006/relationships/table" Target="../tables/table33.xml"/><Relationship Id="rId2" Type="http://schemas.openxmlformats.org/officeDocument/2006/relationships/table" Target="../tables/table28.xml"/><Relationship Id="rId1" Type="http://schemas.openxmlformats.org/officeDocument/2006/relationships/table" Target="../tables/table27.xml"/><Relationship Id="rId6" Type="http://schemas.openxmlformats.org/officeDocument/2006/relationships/table" Target="../tables/table32.xml"/><Relationship Id="rId5" Type="http://schemas.openxmlformats.org/officeDocument/2006/relationships/table" Target="../tables/table31.xml"/><Relationship Id="rId4" Type="http://schemas.openxmlformats.org/officeDocument/2006/relationships/table" Target="../tables/table30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6.xml"/><Relationship Id="rId2" Type="http://schemas.openxmlformats.org/officeDocument/2006/relationships/table" Target="../tables/table35.xml"/><Relationship Id="rId1" Type="http://schemas.openxmlformats.org/officeDocument/2006/relationships/table" Target="../tables/table34.xml"/><Relationship Id="rId6" Type="http://schemas.openxmlformats.org/officeDocument/2006/relationships/table" Target="../tables/table39.xml"/><Relationship Id="rId5" Type="http://schemas.openxmlformats.org/officeDocument/2006/relationships/table" Target="../tables/table38.xml"/><Relationship Id="rId4" Type="http://schemas.openxmlformats.org/officeDocument/2006/relationships/table" Target="../tables/table3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4"/>
  <sheetViews>
    <sheetView zoomScale="299" workbookViewId="0">
      <selection activeCell="G12" sqref="G12"/>
    </sheetView>
  </sheetViews>
  <sheetFormatPr baseColWidth="10" defaultColWidth="8.83203125" defaultRowHeight="15" x14ac:dyDescent="0.2"/>
  <cols>
    <col min="1" max="1" width="4.5" bestFit="1" customWidth="1"/>
    <col min="2" max="2" width="27.33203125" bestFit="1" customWidth="1"/>
    <col min="3" max="3" width="8.6640625" customWidth="1"/>
    <col min="4" max="4" width="6.6640625" customWidth="1"/>
  </cols>
  <sheetData>
    <row r="1" spans="1:4" x14ac:dyDescent="0.2">
      <c r="C1" s="1" t="s">
        <v>0</v>
      </c>
      <c r="D1" s="2">
        <v>0.25</v>
      </c>
    </row>
    <row r="2" spans="1:4" x14ac:dyDescent="0.2">
      <c r="C2" s="1" t="s">
        <v>1</v>
      </c>
      <c r="D2" s="2">
        <v>0.04</v>
      </c>
    </row>
    <row r="3" spans="1:4" ht="21" x14ac:dyDescent="0.2">
      <c r="A3" s="9" t="s">
        <v>2</v>
      </c>
      <c r="B3" s="9"/>
      <c r="C3" s="9"/>
      <c r="D3" s="9"/>
    </row>
    <row r="4" spans="1:4" x14ac:dyDescent="0.2">
      <c r="A4" s="3"/>
      <c r="B4" s="3"/>
      <c r="C4" s="3" t="s">
        <v>3</v>
      </c>
      <c r="D4" s="3" t="s">
        <v>4</v>
      </c>
    </row>
    <row r="5" spans="1:4" x14ac:dyDescent="0.2">
      <c r="B5" s="1" t="s">
        <v>5</v>
      </c>
      <c r="C5" s="4">
        <v>0.55000000000000004</v>
      </c>
      <c r="D5" s="4">
        <v>0.55000000000000004</v>
      </c>
    </row>
    <row r="6" spans="1:4" x14ac:dyDescent="0.2">
      <c r="B6" s="1" t="s">
        <v>6</v>
      </c>
      <c r="C6" s="4">
        <v>0.55000000000000004</v>
      </c>
      <c r="D6" s="4">
        <v>0.55000000000000004</v>
      </c>
    </row>
    <row r="7" spans="1:4" x14ac:dyDescent="0.2">
      <c r="B7" s="1" t="s">
        <v>7</v>
      </c>
      <c r="C7" s="4">
        <v>0.55000000000000004</v>
      </c>
      <c r="D7" s="4">
        <v>0.55000000000000004</v>
      </c>
    </row>
    <row r="8" spans="1:4" x14ac:dyDescent="0.2">
      <c r="B8" s="1" t="s">
        <v>8</v>
      </c>
      <c r="C8" s="4">
        <v>0.55000000000000004</v>
      </c>
      <c r="D8" s="4">
        <v>0.55000000000000004</v>
      </c>
    </row>
    <row r="9" spans="1:4" x14ac:dyDescent="0.2">
      <c r="B9" s="1" t="s">
        <v>9</v>
      </c>
      <c r="C9" s="4">
        <v>1</v>
      </c>
      <c r="D9" s="4">
        <f>Hist_Disc_HW + (1 - Hist_Disc_HW) * WPA_Delayer_Factor</f>
        <v>0.66250000000000009</v>
      </c>
    </row>
    <row r="10" spans="1:4" x14ac:dyDescent="0.2">
      <c r="B10" s="1" t="s">
        <v>10</v>
      </c>
      <c r="C10" s="4">
        <v>1</v>
      </c>
      <c r="D10" s="4">
        <f>Hist_SP_Disc_HW + (1 - Hist_SP_Disc_HW) * WPA_Delayer_Factor</f>
        <v>0.66250000000000009</v>
      </c>
    </row>
    <row r="11" spans="1:4" x14ac:dyDescent="0.2">
      <c r="B11" s="1" t="s">
        <v>11</v>
      </c>
      <c r="C11" s="4">
        <v>1</v>
      </c>
      <c r="D11" s="4">
        <f>Hist_Meraki_Disc_HW + (1 - Hist_Meraki_Disc_HW) * WPA_Delayer_Factor</f>
        <v>0.66250000000000009</v>
      </c>
    </row>
    <row r="12" spans="1:4" x14ac:dyDescent="0.2">
      <c r="B12" s="1" t="s">
        <v>12</v>
      </c>
      <c r="C12" s="4">
        <v>1</v>
      </c>
      <c r="D12" s="4">
        <f>Hist_IoT_Disc_HW + (1 - Hist_IoT_Disc_HW) * WPA_Delayer_Factor</f>
        <v>0.66250000000000009</v>
      </c>
    </row>
    <row r="13" spans="1:4" x14ac:dyDescent="0.2">
      <c r="B13" s="1" t="s">
        <v>13</v>
      </c>
      <c r="C13" s="4">
        <v>1</v>
      </c>
      <c r="D13" s="4">
        <f>Hist_Disc_HW + FW_Delayer_Factor</f>
        <v>0.59000000000000008</v>
      </c>
    </row>
    <row r="14" spans="1:4" x14ac:dyDescent="0.2">
      <c r="B14" s="1" t="s">
        <v>14</v>
      </c>
      <c r="C14" s="4">
        <v>1</v>
      </c>
      <c r="D14" s="4">
        <f>Hist_Disc_HW</f>
        <v>0.55000000000000004</v>
      </c>
    </row>
  </sheetData>
  <mergeCells count="1">
    <mergeCell ref="A3:D3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T87"/>
  <sheetViews>
    <sheetView workbookViewId="0"/>
  </sheetViews>
  <sheetFormatPr baseColWidth="10" defaultColWidth="8.83203125" defaultRowHeight="15" x14ac:dyDescent="0.2"/>
  <cols>
    <col min="1" max="1" width="18.1640625" bestFit="1" customWidth="1"/>
    <col min="2" max="2" width="19.1640625" bestFit="1" customWidth="1"/>
    <col min="3" max="3" width="62" bestFit="1" customWidth="1"/>
    <col min="4" max="4" width="13" bestFit="1" customWidth="1"/>
    <col min="5" max="5" width="4.1640625" bestFit="1" customWidth="1"/>
    <col min="6" max="6" width="7.5" bestFit="1" customWidth="1"/>
    <col min="7" max="7" width="13.33203125" bestFit="1" customWidth="1"/>
    <col min="8" max="8" width="18" bestFit="1" customWidth="1"/>
    <col min="9" max="9" width="12.33203125" bestFit="1" customWidth="1"/>
    <col min="10" max="10" width="13.83203125" bestFit="1" customWidth="1"/>
    <col min="11" max="51" width="7.6640625" customWidth="1"/>
  </cols>
  <sheetData>
    <row r="1" spans="1:20" x14ac:dyDescent="0.2">
      <c r="A1" t="s">
        <v>802</v>
      </c>
    </row>
    <row r="2" spans="1:20" x14ac:dyDescent="0.2">
      <c r="A2" t="s">
        <v>43</v>
      </c>
      <c r="B2" t="s">
        <v>44</v>
      </c>
      <c r="C2" t="s">
        <v>45</v>
      </c>
      <c r="D2" t="s">
        <v>46</v>
      </c>
      <c r="E2" t="s">
        <v>47</v>
      </c>
      <c r="F2" t="s">
        <v>48</v>
      </c>
      <c r="G2" t="s">
        <v>49</v>
      </c>
      <c r="H2" t="s">
        <v>50</v>
      </c>
      <c r="I2" t="s">
        <v>51</v>
      </c>
      <c r="J2" t="s">
        <v>52</v>
      </c>
      <c r="K2" t="s">
        <v>283</v>
      </c>
      <c r="L2" t="s">
        <v>53</v>
      </c>
      <c r="M2" t="s">
        <v>54</v>
      </c>
      <c r="N2" t="s">
        <v>55</v>
      </c>
      <c r="O2" t="s">
        <v>56</v>
      </c>
      <c r="P2" t="s">
        <v>57</v>
      </c>
      <c r="Q2" t="s">
        <v>58</v>
      </c>
      <c r="R2" t="s">
        <v>59</v>
      </c>
      <c r="S2" t="s">
        <v>60</v>
      </c>
      <c r="T2" t="s">
        <v>138</v>
      </c>
    </row>
    <row r="3" spans="1:20" x14ac:dyDescent="0.2">
      <c r="A3" t="s">
        <v>16</v>
      </c>
      <c r="B3" t="s">
        <v>803</v>
      </c>
      <c r="C3" t="s">
        <v>804</v>
      </c>
      <c r="D3" s="5">
        <v>313126.78999999998</v>
      </c>
      <c r="E3">
        <v>4</v>
      </c>
      <c r="F3" s="2">
        <f t="shared" ref="F3:F17" si="0">Hist_Disc_HW</f>
        <v>0.55000000000000004</v>
      </c>
      <c r="G3" s="5">
        <f t="shared" ref="G3:G17" si="1">D3*(1-F3)</f>
        <v>140907.05549999999</v>
      </c>
      <c r="H3" s="5">
        <f t="shared" ref="H3:H17" si="2">G3*E3</f>
        <v>563628.22199999995</v>
      </c>
      <c r="I3" s="2">
        <f t="shared" ref="I3:I17" si="3">WPA_FW_Disc_HW</f>
        <v>0.59000000000000008</v>
      </c>
      <c r="J3" s="5">
        <f t="shared" ref="J3:J17" si="4">D3*(1-I3)*E3</f>
        <v>513527.93559999985</v>
      </c>
      <c r="K3">
        <v>0</v>
      </c>
      <c r="L3">
        <v>0</v>
      </c>
      <c r="M3">
        <v>0</v>
      </c>
      <c r="N3">
        <v>2</v>
      </c>
      <c r="O3">
        <v>0</v>
      </c>
      <c r="P3">
        <v>0</v>
      </c>
      <c r="Q3">
        <v>2</v>
      </c>
      <c r="R3">
        <v>0</v>
      </c>
      <c r="S3">
        <v>0</v>
      </c>
      <c r="T3">
        <v>0</v>
      </c>
    </row>
    <row r="4" spans="1:20" x14ac:dyDescent="0.2">
      <c r="A4" t="s">
        <v>19</v>
      </c>
      <c r="B4" t="s">
        <v>805</v>
      </c>
      <c r="C4" t="s">
        <v>806</v>
      </c>
      <c r="D4" s="5">
        <v>0</v>
      </c>
      <c r="E4">
        <v>4</v>
      </c>
      <c r="F4" s="2">
        <f t="shared" si="0"/>
        <v>0.55000000000000004</v>
      </c>
      <c r="G4" s="5">
        <f t="shared" si="1"/>
        <v>0</v>
      </c>
      <c r="H4" s="5">
        <f t="shared" si="2"/>
        <v>0</v>
      </c>
      <c r="I4" s="2">
        <f t="shared" si="3"/>
        <v>0.59000000000000008</v>
      </c>
      <c r="J4" s="5">
        <f t="shared" si="4"/>
        <v>0</v>
      </c>
    </row>
    <row r="5" spans="1:20" x14ac:dyDescent="0.2">
      <c r="A5" t="s">
        <v>807</v>
      </c>
      <c r="B5" t="s">
        <v>808</v>
      </c>
      <c r="C5" t="s">
        <v>809</v>
      </c>
      <c r="D5" s="5">
        <v>390167.26</v>
      </c>
      <c r="E5">
        <v>4</v>
      </c>
      <c r="F5" s="2">
        <f t="shared" si="0"/>
        <v>0.55000000000000004</v>
      </c>
      <c r="G5" s="5">
        <f t="shared" si="1"/>
        <v>175575.26699999999</v>
      </c>
      <c r="H5" s="5">
        <f t="shared" si="2"/>
        <v>702301.06799999997</v>
      </c>
      <c r="I5" s="2">
        <f t="shared" si="3"/>
        <v>0.59000000000000008</v>
      </c>
      <c r="J5" s="5">
        <f t="shared" si="4"/>
        <v>639874.30639999988</v>
      </c>
    </row>
    <row r="6" spans="1:20" x14ac:dyDescent="0.2">
      <c r="A6" t="s">
        <v>22</v>
      </c>
      <c r="B6" t="s">
        <v>810</v>
      </c>
      <c r="C6" t="s">
        <v>811</v>
      </c>
      <c r="D6" s="5">
        <v>0</v>
      </c>
      <c r="E6">
        <v>4</v>
      </c>
      <c r="F6" s="2">
        <f t="shared" si="0"/>
        <v>0.55000000000000004</v>
      </c>
      <c r="G6" s="5">
        <f t="shared" si="1"/>
        <v>0</v>
      </c>
      <c r="H6" s="5">
        <f t="shared" si="2"/>
        <v>0</v>
      </c>
      <c r="I6" s="2">
        <f t="shared" si="3"/>
        <v>0.59000000000000008</v>
      </c>
      <c r="J6" s="5">
        <f t="shared" si="4"/>
        <v>0</v>
      </c>
    </row>
    <row r="7" spans="1:20" x14ac:dyDescent="0.2">
      <c r="A7" t="s">
        <v>25</v>
      </c>
      <c r="B7" t="s">
        <v>147</v>
      </c>
      <c r="C7" t="s">
        <v>148</v>
      </c>
      <c r="D7" s="5">
        <v>0</v>
      </c>
      <c r="E7">
        <v>8</v>
      </c>
      <c r="F7" s="2">
        <f t="shared" si="0"/>
        <v>0.55000000000000004</v>
      </c>
      <c r="G7" s="5">
        <f t="shared" si="1"/>
        <v>0</v>
      </c>
      <c r="H7" s="5">
        <f t="shared" si="2"/>
        <v>0</v>
      </c>
      <c r="I7" s="2">
        <f t="shared" si="3"/>
        <v>0.59000000000000008</v>
      </c>
      <c r="J7" s="5">
        <f t="shared" si="4"/>
        <v>0</v>
      </c>
    </row>
    <row r="8" spans="1:20" x14ac:dyDescent="0.2">
      <c r="A8" t="s">
        <v>28</v>
      </c>
      <c r="B8" t="s">
        <v>812</v>
      </c>
      <c r="C8" t="s">
        <v>813</v>
      </c>
      <c r="D8" s="5">
        <v>0</v>
      </c>
      <c r="E8">
        <v>4</v>
      </c>
      <c r="F8" s="2">
        <f t="shared" si="0"/>
        <v>0.55000000000000004</v>
      </c>
      <c r="G8" s="5">
        <f t="shared" si="1"/>
        <v>0</v>
      </c>
      <c r="H8" s="5">
        <f t="shared" si="2"/>
        <v>0</v>
      </c>
      <c r="I8" s="2">
        <f t="shared" si="3"/>
        <v>0.59000000000000008</v>
      </c>
      <c r="J8" s="5">
        <f t="shared" si="4"/>
        <v>0</v>
      </c>
    </row>
    <row r="9" spans="1:20" x14ac:dyDescent="0.2">
      <c r="A9" t="s">
        <v>31</v>
      </c>
      <c r="B9" t="s">
        <v>814</v>
      </c>
      <c r="C9" t="s">
        <v>815</v>
      </c>
      <c r="D9" s="5">
        <v>0</v>
      </c>
      <c r="E9">
        <v>4</v>
      </c>
      <c r="F9" s="2">
        <f t="shared" si="0"/>
        <v>0.55000000000000004</v>
      </c>
      <c r="G9" s="5">
        <f t="shared" si="1"/>
        <v>0</v>
      </c>
      <c r="H9" s="5">
        <f t="shared" si="2"/>
        <v>0</v>
      </c>
      <c r="I9" s="2">
        <f t="shared" si="3"/>
        <v>0.59000000000000008</v>
      </c>
      <c r="J9" s="5">
        <f t="shared" si="4"/>
        <v>0</v>
      </c>
    </row>
    <row r="10" spans="1:20" x14ac:dyDescent="0.2">
      <c r="A10" t="s">
        <v>34</v>
      </c>
      <c r="B10" t="s">
        <v>816</v>
      </c>
      <c r="C10" t="s">
        <v>817</v>
      </c>
      <c r="D10" s="5">
        <v>0</v>
      </c>
      <c r="E10">
        <v>4</v>
      </c>
      <c r="F10" s="2">
        <f t="shared" si="0"/>
        <v>0.55000000000000004</v>
      </c>
      <c r="G10" s="5">
        <f t="shared" si="1"/>
        <v>0</v>
      </c>
      <c r="H10" s="5">
        <f t="shared" si="2"/>
        <v>0</v>
      </c>
      <c r="I10" s="2">
        <f t="shared" si="3"/>
        <v>0.59000000000000008</v>
      </c>
      <c r="J10" s="5">
        <f t="shared" si="4"/>
        <v>0</v>
      </c>
    </row>
    <row r="11" spans="1:20" x14ac:dyDescent="0.2">
      <c r="A11" t="s">
        <v>37</v>
      </c>
      <c r="B11" t="s">
        <v>818</v>
      </c>
      <c r="C11" t="s">
        <v>819</v>
      </c>
      <c r="D11" s="5">
        <v>0</v>
      </c>
      <c r="E11">
        <v>4</v>
      </c>
      <c r="F11" s="2">
        <f t="shared" si="0"/>
        <v>0.55000000000000004</v>
      </c>
      <c r="G11" s="5">
        <f t="shared" si="1"/>
        <v>0</v>
      </c>
      <c r="H11" s="5">
        <f t="shared" si="2"/>
        <v>0</v>
      </c>
      <c r="I11" s="2">
        <f t="shared" si="3"/>
        <v>0.59000000000000008</v>
      </c>
      <c r="J11" s="5">
        <f t="shared" si="4"/>
        <v>0</v>
      </c>
    </row>
    <row r="12" spans="1:20" x14ac:dyDescent="0.2">
      <c r="A12" t="s">
        <v>40</v>
      </c>
      <c r="B12" t="s">
        <v>810</v>
      </c>
      <c r="C12" t="s">
        <v>811</v>
      </c>
      <c r="D12" s="5">
        <v>0</v>
      </c>
      <c r="E12">
        <v>4</v>
      </c>
      <c r="F12" s="2">
        <f t="shared" si="0"/>
        <v>0.55000000000000004</v>
      </c>
      <c r="G12" s="5">
        <f t="shared" si="1"/>
        <v>0</v>
      </c>
      <c r="H12" s="5">
        <f t="shared" si="2"/>
        <v>0</v>
      </c>
      <c r="I12" s="2">
        <f t="shared" si="3"/>
        <v>0.59000000000000008</v>
      </c>
      <c r="J12" s="5">
        <f t="shared" si="4"/>
        <v>0</v>
      </c>
    </row>
    <row r="13" spans="1:20" x14ac:dyDescent="0.2">
      <c r="A13" t="s">
        <v>132</v>
      </c>
      <c r="B13" t="s">
        <v>820</v>
      </c>
      <c r="C13" t="s">
        <v>821</v>
      </c>
      <c r="D13" s="5">
        <v>0</v>
      </c>
      <c r="E13">
        <v>8</v>
      </c>
      <c r="F13" s="2">
        <f t="shared" si="0"/>
        <v>0.55000000000000004</v>
      </c>
      <c r="G13" s="5">
        <f t="shared" si="1"/>
        <v>0</v>
      </c>
      <c r="H13" s="5">
        <f t="shared" si="2"/>
        <v>0</v>
      </c>
      <c r="I13" s="2">
        <f t="shared" si="3"/>
        <v>0.59000000000000008</v>
      </c>
      <c r="J13" s="5">
        <f t="shared" si="4"/>
        <v>0</v>
      </c>
    </row>
    <row r="14" spans="1:20" x14ac:dyDescent="0.2">
      <c r="A14" t="s">
        <v>135</v>
      </c>
      <c r="B14" t="s">
        <v>822</v>
      </c>
      <c r="C14" t="s">
        <v>823</v>
      </c>
      <c r="D14" s="5">
        <v>0</v>
      </c>
      <c r="E14">
        <v>24</v>
      </c>
      <c r="F14" s="2">
        <f t="shared" si="0"/>
        <v>0.55000000000000004</v>
      </c>
      <c r="G14" s="5">
        <f t="shared" si="1"/>
        <v>0</v>
      </c>
      <c r="H14" s="5">
        <f t="shared" si="2"/>
        <v>0</v>
      </c>
      <c r="I14" s="2">
        <f t="shared" si="3"/>
        <v>0.59000000000000008</v>
      </c>
      <c r="J14" s="5">
        <f t="shared" si="4"/>
        <v>0</v>
      </c>
    </row>
    <row r="15" spans="1:20" x14ac:dyDescent="0.2">
      <c r="A15" t="s">
        <v>443</v>
      </c>
      <c r="B15" t="s">
        <v>824</v>
      </c>
      <c r="C15" t="s">
        <v>825</v>
      </c>
      <c r="D15" s="5">
        <v>0</v>
      </c>
      <c r="E15">
        <v>4</v>
      </c>
      <c r="F15" s="2">
        <f t="shared" si="0"/>
        <v>0.55000000000000004</v>
      </c>
      <c r="G15" s="5">
        <f t="shared" si="1"/>
        <v>0</v>
      </c>
      <c r="H15" s="5">
        <f t="shared" si="2"/>
        <v>0</v>
      </c>
      <c r="I15" s="2">
        <f t="shared" si="3"/>
        <v>0.59000000000000008</v>
      </c>
      <c r="J15" s="5">
        <f t="shared" si="4"/>
        <v>0</v>
      </c>
    </row>
    <row r="16" spans="1:20" x14ac:dyDescent="0.2">
      <c r="A16" t="s">
        <v>446</v>
      </c>
      <c r="B16" t="s">
        <v>826</v>
      </c>
      <c r="C16" t="s">
        <v>827</v>
      </c>
      <c r="D16" s="5">
        <v>0</v>
      </c>
      <c r="E16">
        <v>4</v>
      </c>
      <c r="F16" s="2">
        <f t="shared" si="0"/>
        <v>0.55000000000000004</v>
      </c>
      <c r="G16" s="5">
        <f t="shared" si="1"/>
        <v>0</v>
      </c>
      <c r="H16" s="5">
        <f t="shared" si="2"/>
        <v>0</v>
      </c>
      <c r="I16" s="2">
        <f t="shared" si="3"/>
        <v>0.59000000000000008</v>
      </c>
      <c r="J16" s="5">
        <f t="shared" si="4"/>
        <v>0</v>
      </c>
    </row>
    <row r="17" spans="1:20" x14ac:dyDescent="0.2">
      <c r="A17" t="s">
        <v>449</v>
      </c>
      <c r="B17" t="s">
        <v>828</v>
      </c>
      <c r="C17" t="s">
        <v>829</v>
      </c>
      <c r="D17" s="5">
        <v>0</v>
      </c>
      <c r="E17">
        <v>4</v>
      </c>
      <c r="F17" s="2">
        <f t="shared" si="0"/>
        <v>0.55000000000000004</v>
      </c>
      <c r="G17" s="5">
        <f t="shared" si="1"/>
        <v>0</v>
      </c>
      <c r="H17" s="5">
        <f t="shared" si="2"/>
        <v>0</v>
      </c>
      <c r="I17" s="2">
        <f t="shared" si="3"/>
        <v>0.59000000000000008</v>
      </c>
      <c r="J17" s="5">
        <f t="shared" si="4"/>
        <v>0</v>
      </c>
    </row>
    <row r="18" spans="1:20" x14ac:dyDescent="0.2">
      <c r="H18" s="5">
        <f>SUM(H3:H17)</f>
        <v>1265929.29</v>
      </c>
      <c r="J18" s="5">
        <f>SUM(J3:J17)</f>
        <v>1153402.2419999996</v>
      </c>
    </row>
    <row r="19" spans="1:20" x14ac:dyDescent="0.2">
      <c r="I19" s="6" t="s">
        <v>62</v>
      </c>
      <c r="J19" s="7">
        <f>H18 - J18</f>
        <v>112527.04800000042</v>
      </c>
      <c r="K19" s="8">
        <f>IFERROR(J19 / H18, 0)</f>
        <v>8.8888888888889211E-2</v>
      </c>
    </row>
    <row r="21" spans="1:20" x14ac:dyDescent="0.2">
      <c r="A21" t="s">
        <v>830</v>
      </c>
    </row>
    <row r="22" spans="1:20" x14ac:dyDescent="0.2">
      <c r="A22" t="s">
        <v>43</v>
      </c>
      <c r="B22" t="s">
        <v>44</v>
      </c>
      <c r="C22" t="s">
        <v>45</v>
      </c>
      <c r="D22" t="s">
        <v>46</v>
      </c>
      <c r="E22" t="s">
        <v>47</v>
      </c>
      <c r="F22" t="s">
        <v>48</v>
      </c>
      <c r="G22" t="s">
        <v>49</v>
      </c>
      <c r="H22" t="s">
        <v>50</v>
      </c>
      <c r="I22" t="s">
        <v>51</v>
      </c>
      <c r="J22" t="s">
        <v>52</v>
      </c>
      <c r="K22" t="s">
        <v>283</v>
      </c>
      <c r="L22" t="s">
        <v>53</v>
      </c>
      <c r="M22" t="s">
        <v>54</v>
      </c>
      <c r="N22" t="s">
        <v>55</v>
      </c>
      <c r="O22" t="s">
        <v>56</v>
      </c>
      <c r="P22" t="s">
        <v>57</v>
      </c>
      <c r="Q22" t="s">
        <v>58</v>
      </c>
      <c r="R22" t="s">
        <v>59</v>
      </c>
      <c r="S22" t="s">
        <v>60</v>
      </c>
      <c r="T22" t="s">
        <v>138</v>
      </c>
    </row>
    <row r="23" spans="1:20" x14ac:dyDescent="0.2">
      <c r="A23" t="s">
        <v>64</v>
      </c>
      <c r="B23" t="s">
        <v>831</v>
      </c>
      <c r="C23" t="s">
        <v>832</v>
      </c>
      <c r="D23" s="5">
        <v>79188.240000000005</v>
      </c>
      <c r="E23">
        <v>2</v>
      </c>
      <c r="F23" s="2">
        <f t="shared" ref="F23:F34" si="5">Hist_Disc_HW</f>
        <v>0.55000000000000004</v>
      </c>
      <c r="G23" s="5">
        <f t="shared" ref="G23:G34" si="6">D23*(1-F23)</f>
        <v>35634.707999999999</v>
      </c>
      <c r="H23" s="5">
        <f t="shared" ref="H23:H34" si="7">G23*E23</f>
        <v>71269.415999999997</v>
      </c>
      <c r="I23" s="2">
        <f t="shared" ref="I23:I34" si="8">WPA_FW_Disc_HW</f>
        <v>0.59000000000000008</v>
      </c>
      <c r="J23" s="5">
        <f t="shared" ref="J23:J34" si="9">D23*(1-I23)*E23</f>
        <v>64934.356799999994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2</v>
      </c>
    </row>
    <row r="24" spans="1:20" x14ac:dyDescent="0.2">
      <c r="A24" t="s">
        <v>67</v>
      </c>
      <c r="B24" t="s">
        <v>833</v>
      </c>
      <c r="C24" t="s">
        <v>834</v>
      </c>
      <c r="D24" s="5">
        <v>0</v>
      </c>
      <c r="E24">
        <v>2</v>
      </c>
      <c r="F24" s="2">
        <f t="shared" si="5"/>
        <v>0.55000000000000004</v>
      </c>
      <c r="G24" s="5">
        <f t="shared" si="6"/>
        <v>0</v>
      </c>
      <c r="H24" s="5">
        <f t="shared" si="7"/>
        <v>0</v>
      </c>
      <c r="I24" s="2">
        <f t="shared" si="8"/>
        <v>0.59000000000000008</v>
      </c>
      <c r="J24" s="5">
        <f t="shared" si="9"/>
        <v>0</v>
      </c>
    </row>
    <row r="25" spans="1:20" x14ac:dyDescent="0.2">
      <c r="A25" t="s">
        <v>835</v>
      </c>
      <c r="B25" t="s">
        <v>836</v>
      </c>
      <c r="C25" t="s">
        <v>837</v>
      </c>
      <c r="D25" s="5">
        <v>93636.24</v>
      </c>
      <c r="E25">
        <v>2</v>
      </c>
      <c r="F25" s="2">
        <f t="shared" si="5"/>
        <v>0.55000000000000004</v>
      </c>
      <c r="G25" s="5">
        <f t="shared" si="6"/>
        <v>42136.307999999997</v>
      </c>
      <c r="H25" s="5">
        <f t="shared" si="7"/>
        <v>84272.615999999995</v>
      </c>
      <c r="I25" s="2">
        <f t="shared" si="8"/>
        <v>0.59000000000000008</v>
      </c>
      <c r="J25" s="5">
        <f t="shared" si="9"/>
        <v>76781.716799999995</v>
      </c>
    </row>
    <row r="26" spans="1:20" x14ac:dyDescent="0.2">
      <c r="A26" t="s">
        <v>70</v>
      </c>
      <c r="B26" t="s">
        <v>441</v>
      </c>
      <c r="C26" t="s">
        <v>442</v>
      </c>
      <c r="D26" s="5">
        <v>0</v>
      </c>
      <c r="E26">
        <v>4</v>
      </c>
      <c r="F26" s="2">
        <f t="shared" si="5"/>
        <v>0.55000000000000004</v>
      </c>
      <c r="G26" s="5">
        <f t="shared" si="6"/>
        <v>0</v>
      </c>
      <c r="H26" s="5">
        <f t="shared" si="7"/>
        <v>0</v>
      </c>
      <c r="I26" s="2">
        <f t="shared" si="8"/>
        <v>0.59000000000000008</v>
      </c>
      <c r="J26" s="5">
        <f t="shared" si="9"/>
        <v>0</v>
      </c>
    </row>
    <row r="27" spans="1:20" x14ac:dyDescent="0.2">
      <c r="A27" t="s">
        <v>73</v>
      </c>
      <c r="B27" t="s">
        <v>838</v>
      </c>
      <c r="C27" t="s">
        <v>839</v>
      </c>
      <c r="D27" s="5">
        <v>0</v>
      </c>
      <c r="E27">
        <v>2</v>
      </c>
      <c r="F27" s="2">
        <f t="shared" si="5"/>
        <v>0.55000000000000004</v>
      </c>
      <c r="G27" s="5">
        <f t="shared" si="6"/>
        <v>0</v>
      </c>
      <c r="H27" s="5">
        <f t="shared" si="7"/>
        <v>0</v>
      </c>
      <c r="I27" s="2">
        <f t="shared" si="8"/>
        <v>0.59000000000000008</v>
      </c>
      <c r="J27" s="5">
        <f t="shared" si="9"/>
        <v>0</v>
      </c>
    </row>
    <row r="28" spans="1:20" x14ac:dyDescent="0.2">
      <c r="A28" t="s">
        <v>76</v>
      </c>
      <c r="B28" t="s">
        <v>840</v>
      </c>
      <c r="C28" t="s">
        <v>841</v>
      </c>
      <c r="D28" s="5">
        <v>0</v>
      </c>
      <c r="E28">
        <v>2</v>
      </c>
      <c r="F28" s="2">
        <f t="shared" si="5"/>
        <v>0.55000000000000004</v>
      </c>
      <c r="G28" s="5">
        <f t="shared" si="6"/>
        <v>0</v>
      </c>
      <c r="H28" s="5">
        <f t="shared" si="7"/>
        <v>0</v>
      </c>
      <c r="I28" s="2">
        <f t="shared" si="8"/>
        <v>0.59000000000000008</v>
      </c>
      <c r="J28" s="5">
        <f t="shared" si="9"/>
        <v>0</v>
      </c>
    </row>
    <row r="29" spans="1:20" x14ac:dyDescent="0.2">
      <c r="A29" t="s">
        <v>79</v>
      </c>
      <c r="B29" t="s">
        <v>842</v>
      </c>
      <c r="C29" t="s">
        <v>843</v>
      </c>
      <c r="D29" s="5">
        <v>0</v>
      </c>
      <c r="E29">
        <v>2</v>
      </c>
      <c r="F29" s="2">
        <f t="shared" si="5"/>
        <v>0.55000000000000004</v>
      </c>
      <c r="G29" s="5">
        <f t="shared" si="6"/>
        <v>0</v>
      </c>
      <c r="H29" s="5">
        <f t="shared" si="7"/>
        <v>0</v>
      </c>
      <c r="I29" s="2">
        <f t="shared" si="8"/>
        <v>0.59000000000000008</v>
      </c>
      <c r="J29" s="5">
        <f t="shared" si="9"/>
        <v>0</v>
      </c>
    </row>
    <row r="30" spans="1:20" x14ac:dyDescent="0.2">
      <c r="A30" t="s">
        <v>143</v>
      </c>
      <c r="B30" t="s">
        <v>844</v>
      </c>
      <c r="C30" t="s">
        <v>845</v>
      </c>
      <c r="D30" s="5">
        <v>0</v>
      </c>
      <c r="E30">
        <v>2</v>
      </c>
      <c r="F30" s="2">
        <f t="shared" si="5"/>
        <v>0.55000000000000004</v>
      </c>
      <c r="G30" s="5">
        <f t="shared" si="6"/>
        <v>0</v>
      </c>
      <c r="H30" s="5">
        <f t="shared" si="7"/>
        <v>0</v>
      </c>
      <c r="I30" s="2">
        <f t="shared" si="8"/>
        <v>0.59000000000000008</v>
      </c>
      <c r="J30" s="5">
        <f t="shared" si="9"/>
        <v>0</v>
      </c>
    </row>
    <row r="31" spans="1:20" x14ac:dyDescent="0.2">
      <c r="A31" t="s">
        <v>146</v>
      </c>
      <c r="B31" t="s">
        <v>846</v>
      </c>
      <c r="C31" t="s">
        <v>847</v>
      </c>
      <c r="D31" s="5">
        <v>0</v>
      </c>
      <c r="E31">
        <v>2</v>
      </c>
      <c r="F31" s="2">
        <f t="shared" si="5"/>
        <v>0.55000000000000004</v>
      </c>
      <c r="G31" s="5">
        <f t="shared" si="6"/>
        <v>0</v>
      </c>
      <c r="H31" s="5">
        <f t="shared" si="7"/>
        <v>0</v>
      </c>
      <c r="I31" s="2">
        <f t="shared" si="8"/>
        <v>0.59000000000000008</v>
      </c>
      <c r="J31" s="5">
        <f t="shared" si="9"/>
        <v>0</v>
      </c>
    </row>
    <row r="32" spans="1:20" x14ac:dyDescent="0.2">
      <c r="A32" t="s">
        <v>149</v>
      </c>
      <c r="B32" t="s">
        <v>848</v>
      </c>
      <c r="C32" t="s">
        <v>849</v>
      </c>
      <c r="D32" s="5">
        <v>0</v>
      </c>
      <c r="E32">
        <v>4</v>
      </c>
      <c r="F32" s="2">
        <f t="shared" si="5"/>
        <v>0.55000000000000004</v>
      </c>
      <c r="G32" s="5">
        <f t="shared" si="6"/>
        <v>0</v>
      </c>
      <c r="H32" s="5">
        <f t="shared" si="7"/>
        <v>0</v>
      </c>
      <c r="I32" s="2">
        <f t="shared" si="8"/>
        <v>0.59000000000000008</v>
      </c>
      <c r="J32" s="5">
        <f t="shared" si="9"/>
        <v>0</v>
      </c>
    </row>
    <row r="33" spans="1:20" x14ac:dyDescent="0.2">
      <c r="A33" t="s">
        <v>150</v>
      </c>
      <c r="B33" t="s">
        <v>850</v>
      </c>
      <c r="C33" t="s">
        <v>851</v>
      </c>
      <c r="D33" s="5">
        <v>0</v>
      </c>
      <c r="E33">
        <v>2</v>
      </c>
      <c r="F33" s="2">
        <f t="shared" si="5"/>
        <v>0.55000000000000004</v>
      </c>
      <c r="G33" s="5">
        <f t="shared" si="6"/>
        <v>0</v>
      </c>
      <c r="H33" s="5">
        <f t="shared" si="7"/>
        <v>0</v>
      </c>
      <c r="I33" s="2">
        <f t="shared" si="8"/>
        <v>0.59000000000000008</v>
      </c>
      <c r="J33" s="5">
        <f t="shared" si="9"/>
        <v>0</v>
      </c>
    </row>
    <row r="34" spans="1:20" x14ac:dyDescent="0.2">
      <c r="A34" t="s">
        <v>153</v>
      </c>
      <c r="B34" t="s">
        <v>852</v>
      </c>
      <c r="C34" t="s">
        <v>853</v>
      </c>
      <c r="D34" s="5">
        <v>0</v>
      </c>
      <c r="E34">
        <v>2</v>
      </c>
      <c r="F34" s="2">
        <f t="shared" si="5"/>
        <v>0.55000000000000004</v>
      </c>
      <c r="G34" s="5">
        <f t="shared" si="6"/>
        <v>0</v>
      </c>
      <c r="H34" s="5">
        <f t="shared" si="7"/>
        <v>0</v>
      </c>
      <c r="I34" s="2">
        <f t="shared" si="8"/>
        <v>0.59000000000000008</v>
      </c>
      <c r="J34" s="5">
        <f t="shared" si="9"/>
        <v>0</v>
      </c>
    </row>
    <row r="35" spans="1:20" x14ac:dyDescent="0.2">
      <c r="H35" s="5">
        <f>SUM(H23:H34)</f>
        <v>155542.03200000001</v>
      </c>
      <c r="J35" s="5">
        <f>SUM(J23:J34)</f>
        <v>141716.0736</v>
      </c>
    </row>
    <row r="36" spans="1:20" x14ac:dyDescent="0.2">
      <c r="I36" s="6" t="s">
        <v>62</v>
      </c>
      <c r="J36" s="7">
        <f>H35 - J35</f>
        <v>13825.958400000003</v>
      </c>
      <c r="K36" s="8">
        <f>IFERROR(J36 / H35, 0)</f>
        <v>8.8888888888888906E-2</v>
      </c>
    </row>
    <row r="38" spans="1:20" x14ac:dyDescent="0.2">
      <c r="A38" t="s">
        <v>854</v>
      </c>
    </row>
    <row r="39" spans="1:20" x14ac:dyDescent="0.2">
      <c r="A39" t="s">
        <v>43</v>
      </c>
      <c r="B39" t="s">
        <v>44</v>
      </c>
      <c r="C39" t="s">
        <v>45</v>
      </c>
      <c r="D39" t="s">
        <v>46</v>
      </c>
      <c r="E39" t="s">
        <v>47</v>
      </c>
      <c r="F39" t="s">
        <v>48</v>
      </c>
      <c r="G39" t="s">
        <v>49</v>
      </c>
      <c r="H39" t="s">
        <v>50</v>
      </c>
      <c r="I39" t="s">
        <v>51</v>
      </c>
      <c r="J39" t="s">
        <v>52</v>
      </c>
      <c r="K39" t="s">
        <v>283</v>
      </c>
      <c r="L39" t="s">
        <v>53</v>
      </c>
      <c r="M39" t="s">
        <v>54</v>
      </c>
      <c r="N39" t="s">
        <v>55</v>
      </c>
      <c r="O39" t="s">
        <v>56</v>
      </c>
      <c r="P39" t="s">
        <v>57</v>
      </c>
      <c r="Q39" t="s">
        <v>58</v>
      </c>
      <c r="R39" t="s">
        <v>59</v>
      </c>
      <c r="S39" t="s">
        <v>60</v>
      </c>
      <c r="T39" t="s">
        <v>138</v>
      </c>
    </row>
    <row r="40" spans="1:20" x14ac:dyDescent="0.2">
      <c r="A40" t="s">
        <v>83</v>
      </c>
      <c r="B40" t="s">
        <v>855</v>
      </c>
      <c r="C40" t="s">
        <v>856</v>
      </c>
      <c r="D40" s="5">
        <v>115575</v>
      </c>
      <c r="E40">
        <v>14</v>
      </c>
      <c r="F40" s="2">
        <f t="shared" ref="F40:F52" si="10">Hist_Disc_HW</f>
        <v>0.55000000000000004</v>
      </c>
      <c r="G40" s="5">
        <f t="shared" ref="G40:G52" si="11">D40*(1-F40)</f>
        <v>52008.749999999993</v>
      </c>
      <c r="H40" s="5">
        <f t="shared" ref="H40:H52" si="12">G40*E40</f>
        <v>728122.49999999988</v>
      </c>
      <c r="I40" s="2">
        <f t="shared" ref="I40:I52" si="13">WPA_FW_Disc_HW</f>
        <v>0.59000000000000008</v>
      </c>
      <c r="J40" s="5">
        <f t="shared" ref="J40:J52" si="14">D40*(1-I40)*E40</f>
        <v>663400.49999999988</v>
      </c>
      <c r="K40">
        <v>0</v>
      </c>
      <c r="L40">
        <v>0</v>
      </c>
      <c r="M40">
        <v>0</v>
      </c>
      <c r="N40">
        <v>3</v>
      </c>
      <c r="O40">
        <v>0</v>
      </c>
      <c r="P40">
        <v>0</v>
      </c>
      <c r="Q40">
        <v>0</v>
      </c>
      <c r="R40">
        <v>0</v>
      </c>
      <c r="S40">
        <v>11</v>
      </c>
      <c r="T40">
        <v>0</v>
      </c>
    </row>
    <row r="41" spans="1:20" x14ac:dyDescent="0.2">
      <c r="A41" t="s">
        <v>86</v>
      </c>
      <c r="B41" t="s">
        <v>857</v>
      </c>
      <c r="C41" t="s">
        <v>858</v>
      </c>
      <c r="D41" s="5">
        <v>0</v>
      </c>
      <c r="E41">
        <v>14</v>
      </c>
      <c r="F41" s="2">
        <f t="shared" si="10"/>
        <v>0.55000000000000004</v>
      </c>
      <c r="G41" s="5">
        <f t="shared" si="11"/>
        <v>0</v>
      </c>
      <c r="H41" s="5">
        <f t="shared" si="12"/>
        <v>0</v>
      </c>
      <c r="I41" s="2">
        <f t="shared" si="13"/>
        <v>0.59000000000000008</v>
      </c>
      <c r="J41" s="5">
        <f t="shared" si="14"/>
        <v>0</v>
      </c>
    </row>
    <row r="42" spans="1:20" x14ac:dyDescent="0.2">
      <c r="A42" t="s">
        <v>859</v>
      </c>
      <c r="B42" t="s">
        <v>860</v>
      </c>
      <c r="C42" t="s">
        <v>861</v>
      </c>
      <c r="D42" s="5">
        <v>141463.79999999999</v>
      </c>
      <c r="E42">
        <v>14</v>
      </c>
      <c r="F42" s="2">
        <f t="shared" si="10"/>
        <v>0.55000000000000004</v>
      </c>
      <c r="G42" s="5">
        <f t="shared" si="11"/>
        <v>63658.709999999992</v>
      </c>
      <c r="H42" s="5">
        <f t="shared" si="12"/>
        <v>891221.94</v>
      </c>
      <c r="I42" s="2">
        <f t="shared" si="13"/>
        <v>0.59000000000000008</v>
      </c>
      <c r="J42" s="5">
        <f t="shared" si="14"/>
        <v>812002.21199999971</v>
      </c>
    </row>
    <row r="43" spans="1:20" x14ac:dyDescent="0.2">
      <c r="A43" t="s">
        <v>89</v>
      </c>
      <c r="B43" t="s">
        <v>862</v>
      </c>
      <c r="C43" t="s">
        <v>863</v>
      </c>
      <c r="D43" s="5">
        <v>0</v>
      </c>
      <c r="E43">
        <v>14</v>
      </c>
      <c r="F43" s="2">
        <f t="shared" si="10"/>
        <v>0.55000000000000004</v>
      </c>
      <c r="G43" s="5">
        <f t="shared" si="11"/>
        <v>0</v>
      </c>
      <c r="H43" s="5">
        <f t="shared" si="12"/>
        <v>0</v>
      </c>
      <c r="I43" s="2">
        <f t="shared" si="13"/>
        <v>0.59000000000000008</v>
      </c>
      <c r="J43" s="5">
        <f t="shared" si="14"/>
        <v>0</v>
      </c>
    </row>
    <row r="44" spans="1:20" x14ac:dyDescent="0.2">
      <c r="A44" t="s">
        <v>90</v>
      </c>
      <c r="B44" t="s">
        <v>862</v>
      </c>
      <c r="C44" t="s">
        <v>863</v>
      </c>
      <c r="D44" s="5">
        <v>0</v>
      </c>
      <c r="E44">
        <v>14</v>
      </c>
      <c r="F44" s="2">
        <f t="shared" si="10"/>
        <v>0.55000000000000004</v>
      </c>
      <c r="G44" s="5">
        <f t="shared" si="11"/>
        <v>0</v>
      </c>
      <c r="H44" s="5">
        <f t="shared" si="12"/>
        <v>0</v>
      </c>
      <c r="I44" s="2">
        <f t="shared" si="13"/>
        <v>0.59000000000000008</v>
      </c>
      <c r="J44" s="5">
        <f t="shared" si="14"/>
        <v>0</v>
      </c>
    </row>
    <row r="45" spans="1:20" x14ac:dyDescent="0.2">
      <c r="A45" t="s">
        <v>93</v>
      </c>
      <c r="B45" t="s">
        <v>441</v>
      </c>
      <c r="C45" t="s">
        <v>442</v>
      </c>
      <c r="D45" s="5">
        <v>0</v>
      </c>
      <c r="E45">
        <v>28</v>
      </c>
      <c r="F45" s="2">
        <f t="shared" si="10"/>
        <v>0.55000000000000004</v>
      </c>
      <c r="G45" s="5">
        <f t="shared" si="11"/>
        <v>0</v>
      </c>
      <c r="H45" s="5">
        <f t="shared" si="12"/>
        <v>0</v>
      </c>
      <c r="I45" s="2">
        <f t="shared" si="13"/>
        <v>0.59000000000000008</v>
      </c>
      <c r="J45" s="5">
        <f t="shared" si="14"/>
        <v>0</v>
      </c>
    </row>
    <row r="46" spans="1:20" x14ac:dyDescent="0.2">
      <c r="A46" t="s">
        <v>96</v>
      </c>
      <c r="B46" t="s">
        <v>864</v>
      </c>
      <c r="C46" t="s">
        <v>865</v>
      </c>
      <c r="D46" s="5">
        <v>0</v>
      </c>
      <c r="E46">
        <v>14</v>
      </c>
      <c r="F46" s="2">
        <f t="shared" si="10"/>
        <v>0.55000000000000004</v>
      </c>
      <c r="G46" s="5">
        <f t="shared" si="11"/>
        <v>0</v>
      </c>
      <c r="H46" s="5">
        <f t="shared" si="12"/>
        <v>0</v>
      </c>
      <c r="I46" s="2">
        <f t="shared" si="13"/>
        <v>0.59000000000000008</v>
      </c>
      <c r="J46" s="5">
        <f t="shared" si="14"/>
        <v>0</v>
      </c>
    </row>
    <row r="47" spans="1:20" x14ac:dyDescent="0.2">
      <c r="A47" t="s">
        <v>97</v>
      </c>
      <c r="B47" t="s">
        <v>866</v>
      </c>
      <c r="C47" t="s">
        <v>867</v>
      </c>
      <c r="D47" s="5">
        <v>0</v>
      </c>
      <c r="E47">
        <v>14</v>
      </c>
      <c r="F47" s="2">
        <f t="shared" si="10"/>
        <v>0.55000000000000004</v>
      </c>
      <c r="G47" s="5">
        <f t="shared" si="11"/>
        <v>0</v>
      </c>
      <c r="H47" s="5">
        <f t="shared" si="12"/>
        <v>0</v>
      </c>
      <c r="I47" s="2">
        <f t="shared" si="13"/>
        <v>0.59000000000000008</v>
      </c>
      <c r="J47" s="5">
        <f t="shared" si="14"/>
        <v>0</v>
      </c>
    </row>
    <row r="48" spans="1:20" x14ac:dyDescent="0.2">
      <c r="A48" t="s">
        <v>100</v>
      </c>
      <c r="B48" t="s">
        <v>868</v>
      </c>
      <c r="C48" t="s">
        <v>869</v>
      </c>
      <c r="D48" s="5">
        <v>0</v>
      </c>
      <c r="E48">
        <v>14</v>
      </c>
      <c r="F48" s="2">
        <f t="shared" si="10"/>
        <v>0.55000000000000004</v>
      </c>
      <c r="G48" s="5">
        <f t="shared" si="11"/>
        <v>0</v>
      </c>
      <c r="H48" s="5">
        <f t="shared" si="12"/>
        <v>0</v>
      </c>
      <c r="I48" s="2">
        <f t="shared" si="13"/>
        <v>0.59000000000000008</v>
      </c>
      <c r="J48" s="5">
        <f t="shared" si="14"/>
        <v>0</v>
      </c>
    </row>
    <row r="49" spans="1:20" x14ac:dyDescent="0.2">
      <c r="A49" t="s">
        <v>103</v>
      </c>
      <c r="B49" t="s">
        <v>870</v>
      </c>
      <c r="C49" t="s">
        <v>871</v>
      </c>
      <c r="D49" s="5">
        <v>0</v>
      </c>
      <c r="E49">
        <v>14</v>
      </c>
      <c r="F49" s="2">
        <f t="shared" si="10"/>
        <v>0.55000000000000004</v>
      </c>
      <c r="G49" s="5">
        <f t="shared" si="11"/>
        <v>0</v>
      </c>
      <c r="H49" s="5">
        <f t="shared" si="12"/>
        <v>0</v>
      </c>
      <c r="I49" s="2">
        <f t="shared" si="13"/>
        <v>0.59000000000000008</v>
      </c>
      <c r="J49" s="5">
        <f t="shared" si="14"/>
        <v>0</v>
      </c>
    </row>
    <row r="50" spans="1:20" x14ac:dyDescent="0.2">
      <c r="A50" t="s">
        <v>106</v>
      </c>
      <c r="B50" t="s">
        <v>872</v>
      </c>
      <c r="C50" t="s">
        <v>873</v>
      </c>
      <c r="D50" s="5">
        <v>0</v>
      </c>
      <c r="E50">
        <v>28</v>
      </c>
      <c r="F50" s="2">
        <f t="shared" si="10"/>
        <v>0.55000000000000004</v>
      </c>
      <c r="G50" s="5">
        <f t="shared" si="11"/>
        <v>0</v>
      </c>
      <c r="H50" s="5">
        <f t="shared" si="12"/>
        <v>0</v>
      </c>
      <c r="I50" s="2">
        <f t="shared" si="13"/>
        <v>0.59000000000000008</v>
      </c>
      <c r="J50" s="5">
        <f t="shared" si="14"/>
        <v>0</v>
      </c>
    </row>
    <row r="51" spans="1:20" x14ac:dyDescent="0.2">
      <c r="A51" t="s">
        <v>109</v>
      </c>
      <c r="B51" t="s">
        <v>874</v>
      </c>
      <c r="C51" t="s">
        <v>875</v>
      </c>
      <c r="D51" s="5">
        <v>0</v>
      </c>
      <c r="E51">
        <v>14</v>
      </c>
      <c r="F51" s="2">
        <f t="shared" si="10"/>
        <v>0.55000000000000004</v>
      </c>
      <c r="G51" s="5">
        <f t="shared" si="11"/>
        <v>0</v>
      </c>
      <c r="H51" s="5">
        <f t="shared" si="12"/>
        <v>0</v>
      </c>
      <c r="I51" s="2">
        <f t="shared" si="13"/>
        <v>0.59000000000000008</v>
      </c>
      <c r="J51" s="5">
        <f t="shared" si="14"/>
        <v>0</v>
      </c>
    </row>
    <row r="52" spans="1:20" x14ac:dyDescent="0.2">
      <c r="A52" t="s">
        <v>112</v>
      </c>
      <c r="B52" t="s">
        <v>876</v>
      </c>
      <c r="C52" t="s">
        <v>877</v>
      </c>
      <c r="D52" s="5">
        <v>0</v>
      </c>
      <c r="E52">
        <v>14</v>
      </c>
      <c r="F52" s="2">
        <f t="shared" si="10"/>
        <v>0.55000000000000004</v>
      </c>
      <c r="G52" s="5">
        <f t="shared" si="11"/>
        <v>0</v>
      </c>
      <c r="H52" s="5">
        <f t="shared" si="12"/>
        <v>0</v>
      </c>
      <c r="I52" s="2">
        <f t="shared" si="13"/>
        <v>0.59000000000000008</v>
      </c>
      <c r="J52" s="5">
        <f t="shared" si="14"/>
        <v>0</v>
      </c>
    </row>
    <row r="53" spans="1:20" x14ac:dyDescent="0.2">
      <c r="H53" s="5">
        <f>SUM(H40:H52)</f>
        <v>1619344.44</v>
      </c>
      <c r="J53" s="5">
        <f>SUM(J40:J52)</f>
        <v>1475402.7119999996</v>
      </c>
    </row>
    <row r="54" spans="1:20" x14ac:dyDescent="0.2">
      <c r="I54" s="6" t="s">
        <v>62</v>
      </c>
      <c r="J54" s="7">
        <f>H53 - J53</f>
        <v>143941.72800000035</v>
      </c>
      <c r="K54" s="8">
        <f>IFERROR(J54 / H53, 0)</f>
        <v>8.8888888888889114E-2</v>
      </c>
    </row>
    <row r="56" spans="1:20" x14ac:dyDescent="0.2">
      <c r="A56" t="s">
        <v>878</v>
      </c>
    </row>
    <row r="57" spans="1:20" x14ac:dyDescent="0.2">
      <c r="A57" t="s">
        <v>43</v>
      </c>
      <c r="B57" t="s">
        <v>44</v>
      </c>
      <c r="C57" t="s">
        <v>45</v>
      </c>
      <c r="D57" t="s">
        <v>46</v>
      </c>
      <c r="E57" t="s">
        <v>47</v>
      </c>
      <c r="F57" t="s">
        <v>48</v>
      </c>
      <c r="G57" t="s">
        <v>49</v>
      </c>
      <c r="H57" t="s">
        <v>50</v>
      </c>
      <c r="I57" t="s">
        <v>51</v>
      </c>
      <c r="J57" t="s">
        <v>52</v>
      </c>
      <c r="K57" t="s">
        <v>283</v>
      </c>
      <c r="L57" t="s">
        <v>53</v>
      </c>
      <c r="M57" t="s">
        <v>54</v>
      </c>
      <c r="N57" t="s">
        <v>55</v>
      </c>
      <c r="O57" t="s">
        <v>56</v>
      </c>
      <c r="P57" t="s">
        <v>57</v>
      </c>
      <c r="Q57" t="s">
        <v>58</v>
      </c>
      <c r="R57" t="s">
        <v>59</v>
      </c>
      <c r="S57" t="s">
        <v>60</v>
      </c>
      <c r="T57" t="s">
        <v>138</v>
      </c>
    </row>
    <row r="58" spans="1:20" x14ac:dyDescent="0.2">
      <c r="A58" t="s">
        <v>197</v>
      </c>
      <c r="B58" t="s">
        <v>879</v>
      </c>
      <c r="C58" t="s">
        <v>880</v>
      </c>
      <c r="D58" s="5">
        <v>9280.01</v>
      </c>
      <c r="E58">
        <v>3</v>
      </c>
      <c r="F58" s="2">
        <f t="shared" ref="F58:F66" si="15">Hist_Disc_HW</f>
        <v>0.55000000000000004</v>
      </c>
      <c r="G58" s="5">
        <f t="shared" ref="G58:G66" si="16">D58*(1-F58)</f>
        <v>4176.0045</v>
      </c>
      <c r="H58" s="5">
        <f t="shared" ref="H58:H66" si="17">G58*E58</f>
        <v>12528.013500000001</v>
      </c>
      <c r="I58" s="2">
        <f t="shared" ref="I58:I66" si="18">WPA_FW_Disc_HW</f>
        <v>0.59000000000000008</v>
      </c>
      <c r="J58" s="5">
        <f t="shared" ref="J58:J66" si="19">D58*(1-I58)*E58</f>
        <v>11414.412299999998</v>
      </c>
      <c r="K58">
        <v>0</v>
      </c>
      <c r="L58">
        <v>0</v>
      </c>
      <c r="M58">
        <v>0</v>
      </c>
      <c r="N58">
        <v>0</v>
      </c>
      <c r="O58">
        <v>0</v>
      </c>
      <c r="P58">
        <v>2</v>
      </c>
      <c r="Q58">
        <v>0</v>
      </c>
      <c r="R58">
        <v>0</v>
      </c>
      <c r="S58">
        <v>0</v>
      </c>
      <c r="T58">
        <v>1</v>
      </c>
    </row>
    <row r="59" spans="1:20" x14ac:dyDescent="0.2">
      <c r="A59" t="s">
        <v>200</v>
      </c>
      <c r="B59" t="s">
        <v>881</v>
      </c>
      <c r="C59" t="s">
        <v>882</v>
      </c>
      <c r="D59" s="5">
        <v>0</v>
      </c>
      <c r="E59">
        <v>3</v>
      </c>
      <c r="F59" s="2">
        <f t="shared" si="15"/>
        <v>0.55000000000000004</v>
      </c>
      <c r="G59" s="5">
        <f t="shared" si="16"/>
        <v>0</v>
      </c>
      <c r="H59" s="5">
        <f t="shared" si="17"/>
        <v>0</v>
      </c>
      <c r="I59" s="2">
        <f t="shared" si="18"/>
        <v>0.59000000000000008</v>
      </c>
      <c r="J59" s="5">
        <f t="shared" si="19"/>
        <v>0</v>
      </c>
    </row>
    <row r="60" spans="1:20" x14ac:dyDescent="0.2">
      <c r="A60" t="s">
        <v>883</v>
      </c>
      <c r="B60" t="s">
        <v>884</v>
      </c>
      <c r="C60" t="s">
        <v>885</v>
      </c>
      <c r="D60" s="5">
        <v>12705.72</v>
      </c>
      <c r="E60">
        <v>3</v>
      </c>
      <c r="F60" s="2">
        <f t="shared" si="15"/>
        <v>0.55000000000000004</v>
      </c>
      <c r="G60" s="5">
        <f t="shared" si="16"/>
        <v>5717.5739999999987</v>
      </c>
      <c r="H60" s="5">
        <f t="shared" si="17"/>
        <v>17152.721999999994</v>
      </c>
      <c r="I60" s="2">
        <f t="shared" si="18"/>
        <v>0.59000000000000008</v>
      </c>
      <c r="J60" s="5">
        <f t="shared" si="19"/>
        <v>15628.035599999996</v>
      </c>
    </row>
    <row r="61" spans="1:20" x14ac:dyDescent="0.2">
      <c r="A61" t="s">
        <v>203</v>
      </c>
      <c r="B61" t="s">
        <v>441</v>
      </c>
      <c r="C61" t="s">
        <v>442</v>
      </c>
      <c r="D61" s="5">
        <v>0</v>
      </c>
      <c r="E61">
        <v>3</v>
      </c>
      <c r="F61" s="2">
        <f t="shared" si="15"/>
        <v>0.55000000000000004</v>
      </c>
      <c r="G61" s="5">
        <f t="shared" si="16"/>
        <v>0</v>
      </c>
      <c r="H61" s="5">
        <f t="shared" si="17"/>
        <v>0</v>
      </c>
      <c r="I61" s="2">
        <f t="shared" si="18"/>
        <v>0.59000000000000008</v>
      </c>
      <c r="J61" s="5">
        <f t="shared" si="19"/>
        <v>0</v>
      </c>
    </row>
    <row r="62" spans="1:20" x14ac:dyDescent="0.2">
      <c r="A62" t="s">
        <v>206</v>
      </c>
      <c r="B62" t="s">
        <v>886</v>
      </c>
      <c r="C62" t="s">
        <v>887</v>
      </c>
      <c r="D62" s="5">
        <v>0</v>
      </c>
      <c r="E62">
        <v>3</v>
      </c>
      <c r="F62" s="2">
        <f t="shared" si="15"/>
        <v>0.55000000000000004</v>
      </c>
      <c r="G62" s="5">
        <f t="shared" si="16"/>
        <v>0</v>
      </c>
      <c r="H62" s="5">
        <f t="shared" si="17"/>
        <v>0</v>
      </c>
      <c r="I62" s="2">
        <f t="shared" si="18"/>
        <v>0.59000000000000008</v>
      </c>
      <c r="J62" s="5">
        <f t="shared" si="19"/>
        <v>0</v>
      </c>
    </row>
    <row r="63" spans="1:20" x14ac:dyDescent="0.2">
      <c r="A63" t="s">
        <v>209</v>
      </c>
      <c r="B63" t="s">
        <v>888</v>
      </c>
      <c r="C63" t="s">
        <v>889</v>
      </c>
      <c r="D63" s="5">
        <v>0</v>
      </c>
      <c r="E63">
        <v>3</v>
      </c>
      <c r="F63" s="2">
        <f t="shared" si="15"/>
        <v>0.55000000000000004</v>
      </c>
      <c r="G63" s="5">
        <f t="shared" si="16"/>
        <v>0</v>
      </c>
      <c r="H63" s="5">
        <f t="shared" si="17"/>
        <v>0</v>
      </c>
      <c r="I63" s="2">
        <f t="shared" si="18"/>
        <v>0.59000000000000008</v>
      </c>
      <c r="J63" s="5">
        <f t="shared" si="19"/>
        <v>0</v>
      </c>
    </row>
    <row r="64" spans="1:20" x14ac:dyDescent="0.2">
      <c r="A64" t="s">
        <v>210</v>
      </c>
      <c r="B64" t="s">
        <v>890</v>
      </c>
      <c r="C64" t="s">
        <v>891</v>
      </c>
      <c r="D64" s="5">
        <v>0</v>
      </c>
      <c r="E64">
        <v>3</v>
      </c>
      <c r="F64" s="2">
        <f t="shared" si="15"/>
        <v>0.55000000000000004</v>
      </c>
      <c r="G64" s="5">
        <f t="shared" si="16"/>
        <v>0</v>
      </c>
      <c r="H64" s="5">
        <f t="shared" si="17"/>
        <v>0</v>
      </c>
      <c r="I64" s="2">
        <f t="shared" si="18"/>
        <v>0.59000000000000008</v>
      </c>
      <c r="J64" s="5">
        <f t="shared" si="19"/>
        <v>0</v>
      </c>
    </row>
    <row r="65" spans="1:20" x14ac:dyDescent="0.2">
      <c r="A65" t="s">
        <v>213</v>
      </c>
      <c r="B65" t="s">
        <v>892</v>
      </c>
      <c r="C65" t="s">
        <v>893</v>
      </c>
      <c r="D65" s="5">
        <v>0</v>
      </c>
      <c r="E65">
        <v>3</v>
      </c>
      <c r="F65" s="2">
        <f t="shared" si="15"/>
        <v>0.55000000000000004</v>
      </c>
      <c r="G65" s="5">
        <f t="shared" si="16"/>
        <v>0</v>
      </c>
      <c r="H65" s="5">
        <f t="shared" si="17"/>
        <v>0</v>
      </c>
      <c r="I65" s="2">
        <f t="shared" si="18"/>
        <v>0.59000000000000008</v>
      </c>
      <c r="J65" s="5">
        <f t="shared" si="19"/>
        <v>0</v>
      </c>
    </row>
    <row r="66" spans="1:20" x14ac:dyDescent="0.2">
      <c r="A66" t="s">
        <v>214</v>
      </c>
      <c r="B66" t="s">
        <v>852</v>
      </c>
      <c r="C66" t="s">
        <v>853</v>
      </c>
      <c r="D66" s="5">
        <v>0</v>
      </c>
      <c r="E66">
        <v>3</v>
      </c>
      <c r="F66" s="2">
        <f t="shared" si="15"/>
        <v>0.55000000000000004</v>
      </c>
      <c r="G66" s="5">
        <f t="shared" si="16"/>
        <v>0</v>
      </c>
      <c r="H66" s="5">
        <f t="shared" si="17"/>
        <v>0</v>
      </c>
      <c r="I66" s="2">
        <f t="shared" si="18"/>
        <v>0.59000000000000008</v>
      </c>
      <c r="J66" s="5">
        <f t="shared" si="19"/>
        <v>0</v>
      </c>
    </row>
    <row r="67" spans="1:20" x14ac:dyDescent="0.2">
      <c r="H67" s="5">
        <f>SUM(H58:H66)</f>
        <v>29680.735499999995</v>
      </c>
      <c r="J67" s="5">
        <f>SUM(J58:J66)</f>
        <v>27042.447899999992</v>
      </c>
    </row>
    <row r="68" spans="1:20" x14ac:dyDescent="0.2">
      <c r="I68" s="6" t="s">
        <v>62</v>
      </c>
      <c r="J68" s="7">
        <f>H67 - J67</f>
        <v>2638.2876000000033</v>
      </c>
      <c r="K68" s="8">
        <f>IFERROR(J68 / H67, 0)</f>
        <v>8.8888888888889017E-2</v>
      </c>
    </row>
    <row r="70" spans="1:20" x14ac:dyDescent="0.2">
      <c r="A70" t="s">
        <v>894</v>
      </c>
    </row>
    <row r="71" spans="1:20" x14ac:dyDescent="0.2">
      <c r="A71" t="s">
        <v>43</v>
      </c>
      <c r="B71" t="s">
        <v>44</v>
      </c>
      <c r="C71" t="s">
        <v>45</v>
      </c>
      <c r="D71" t="s">
        <v>46</v>
      </c>
      <c r="E71" t="s">
        <v>47</v>
      </c>
      <c r="F71" t="s">
        <v>48</v>
      </c>
      <c r="G71" t="s">
        <v>49</v>
      </c>
      <c r="H71" t="s">
        <v>50</v>
      </c>
      <c r="I71" t="s">
        <v>51</v>
      </c>
      <c r="J71" t="s">
        <v>52</v>
      </c>
      <c r="K71" t="s">
        <v>283</v>
      </c>
      <c r="L71" t="s">
        <v>53</v>
      </c>
      <c r="M71" t="s">
        <v>54</v>
      </c>
      <c r="N71" t="s">
        <v>55</v>
      </c>
      <c r="O71" t="s">
        <v>56</v>
      </c>
      <c r="P71" t="s">
        <v>57</v>
      </c>
      <c r="Q71" t="s">
        <v>58</v>
      </c>
      <c r="R71" t="s">
        <v>59</v>
      </c>
      <c r="S71" t="s">
        <v>60</v>
      </c>
      <c r="T71" t="s">
        <v>138</v>
      </c>
    </row>
    <row r="72" spans="1:20" x14ac:dyDescent="0.2">
      <c r="A72" t="s">
        <v>249</v>
      </c>
      <c r="B72" t="s">
        <v>895</v>
      </c>
      <c r="C72" t="s">
        <v>896</v>
      </c>
      <c r="D72" s="5">
        <v>19759.73</v>
      </c>
      <c r="E72">
        <v>13</v>
      </c>
      <c r="F72" s="2">
        <f t="shared" ref="F72:F85" si="20">Hist_Disc_HW</f>
        <v>0.55000000000000004</v>
      </c>
      <c r="G72" s="5">
        <f t="shared" ref="G72:G85" si="21">D72*(1-F72)</f>
        <v>8891.8784999999989</v>
      </c>
      <c r="H72" s="5">
        <f t="shared" ref="H72:H85" si="22">G72*E72</f>
        <v>115594.42049999998</v>
      </c>
      <c r="I72" s="2">
        <f t="shared" ref="I72:I85" si="23">WPA_FW_Disc_HW</f>
        <v>0.59000000000000008</v>
      </c>
      <c r="J72" s="5">
        <f t="shared" ref="J72:J85" si="24">D72*(1-I72)*E72</f>
        <v>105319.36089999999</v>
      </c>
      <c r="K72">
        <v>0</v>
      </c>
      <c r="L72">
        <v>0</v>
      </c>
      <c r="M72">
        <v>1</v>
      </c>
      <c r="N72">
        <v>0</v>
      </c>
      <c r="O72">
        <v>2</v>
      </c>
      <c r="P72">
        <v>1</v>
      </c>
      <c r="Q72">
        <v>0</v>
      </c>
      <c r="R72">
        <v>9</v>
      </c>
      <c r="S72">
        <v>0</v>
      </c>
      <c r="T72">
        <v>0</v>
      </c>
    </row>
    <row r="73" spans="1:20" x14ac:dyDescent="0.2">
      <c r="A73" t="s">
        <v>252</v>
      </c>
      <c r="B73" t="s">
        <v>395</v>
      </c>
      <c r="C73" t="s">
        <v>396</v>
      </c>
      <c r="D73" s="5">
        <v>0</v>
      </c>
      <c r="E73">
        <v>26</v>
      </c>
      <c r="F73" s="2">
        <f t="shared" si="20"/>
        <v>0.55000000000000004</v>
      </c>
      <c r="G73" s="5">
        <f t="shared" si="21"/>
        <v>0</v>
      </c>
      <c r="H73" s="5">
        <f t="shared" si="22"/>
        <v>0</v>
      </c>
      <c r="I73" s="2">
        <f t="shared" si="23"/>
        <v>0.59000000000000008</v>
      </c>
      <c r="J73" s="5">
        <f t="shared" si="24"/>
        <v>0</v>
      </c>
    </row>
    <row r="74" spans="1:20" x14ac:dyDescent="0.2">
      <c r="A74" t="s">
        <v>255</v>
      </c>
      <c r="B74" t="s">
        <v>897</v>
      </c>
      <c r="C74" t="s">
        <v>898</v>
      </c>
      <c r="D74" s="5">
        <v>0</v>
      </c>
      <c r="E74">
        <v>13</v>
      </c>
      <c r="F74" s="2">
        <f t="shared" si="20"/>
        <v>0.55000000000000004</v>
      </c>
      <c r="G74" s="5">
        <f t="shared" si="21"/>
        <v>0</v>
      </c>
      <c r="H74" s="5">
        <f t="shared" si="22"/>
        <v>0</v>
      </c>
      <c r="I74" s="2">
        <f t="shared" si="23"/>
        <v>0.59000000000000008</v>
      </c>
      <c r="J74" s="5">
        <f t="shared" si="24"/>
        <v>0</v>
      </c>
    </row>
    <row r="75" spans="1:20" x14ac:dyDescent="0.2">
      <c r="A75" t="s">
        <v>256</v>
      </c>
      <c r="B75" t="s">
        <v>899</v>
      </c>
      <c r="C75" t="s">
        <v>900</v>
      </c>
      <c r="D75" s="5">
        <v>0</v>
      </c>
      <c r="E75">
        <v>26</v>
      </c>
      <c r="F75" s="2">
        <f t="shared" si="20"/>
        <v>0.55000000000000004</v>
      </c>
      <c r="G75" s="5">
        <f t="shared" si="21"/>
        <v>0</v>
      </c>
      <c r="H75" s="5">
        <f t="shared" si="22"/>
        <v>0</v>
      </c>
      <c r="I75" s="2">
        <f t="shared" si="23"/>
        <v>0.59000000000000008</v>
      </c>
      <c r="J75" s="5">
        <f t="shared" si="24"/>
        <v>0</v>
      </c>
    </row>
    <row r="76" spans="1:20" x14ac:dyDescent="0.2">
      <c r="A76" t="s">
        <v>259</v>
      </c>
      <c r="B76" t="s">
        <v>901</v>
      </c>
      <c r="C76" t="s">
        <v>902</v>
      </c>
      <c r="D76" s="5">
        <v>0</v>
      </c>
      <c r="E76">
        <v>52</v>
      </c>
      <c r="F76" s="2">
        <f t="shared" si="20"/>
        <v>0.55000000000000004</v>
      </c>
      <c r="G76" s="5">
        <f t="shared" si="21"/>
        <v>0</v>
      </c>
      <c r="H76" s="5">
        <f t="shared" si="22"/>
        <v>0</v>
      </c>
      <c r="I76" s="2">
        <f t="shared" si="23"/>
        <v>0.59000000000000008</v>
      </c>
      <c r="J76" s="5">
        <f t="shared" si="24"/>
        <v>0</v>
      </c>
    </row>
    <row r="77" spans="1:20" x14ac:dyDescent="0.2">
      <c r="A77" t="s">
        <v>262</v>
      </c>
      <c r="B77" t="s">
        <v>903</v>
      </c>
      <c r="C77" t="s">
        <v>904</v>
      </c>
      <c r="D77" s="5">
        <v>0</v>
      </c>
      <c r="E77">
        <v>13</v>
      </c>
      <c r="F77" s="2">
        <f t="shared" si="20"/>
        <v>0.55000000000000004</v>
      </c>
      <c r="G77" s="5">
        <f t="shared" si="21"/>
        <v>0</v>
      </c>
      <c r="H77" s="5">
        <f t="shared" si="22"/>
        <v>0</v>
      </c>
      <c r="I77" s="2">
        <f t="shared" si="23"/>
        <v>0.59000000000000008</v>
      </c>
      <c r="J77" s="5">
        <f t="shared" si="24"/>
        <v>0</v>
      </c>
    </row>
    <row r="78" spans="1:20" x14ac:dyDescent="0.2">
      <c r="A78" t="s">
        <v>265</v>
      </c>
      <c r="B78" t="s">
        <v>905</v>
      </c>
      <c r="C78" t="s">
        <v>906</v>
      </c>
      <c r="D78" s="5">
        <v>0</v>
      </c>
      <c r="E78">
        <v>13</v>
      </c>
      <c r="F78" s="2">
        <f t="shared" si="20"/>
        <v>0.55000000000000004</v>
      </c>
      <c r="G78" s="5">
        <f t="shared" si="21"/>
        <v>0</v>
      </c>
      <c r="H78" s="5">
        <f t="shared" si="22"/>
        <v>0</v>
      </c>
      <c r="I78" s="2">
        <f t="shared" si="23"/>
        <v>0.59000000000000008</v>
      </c>
      <c r="J78" s="5">
        <f t="shared" si="24"/>
        <v>0</v>
      </c>
    </row>
    <row r="79" spans="1:20" x14ac:dyDescent="0.2">
      <c r="A79" t="s">
        <v>268</v>
      </c>
      <c r="B79" t="s">
        <v>907</v>
      </c>
      <c r="C79" t="s">
        <v>908</v>
      </c>
      <c r="D79" s="5">
        <v>0</v>
      </c>
      <c r="E79">
        <v>13</v>
      </c>
      <c r="F79" s="2">
        <f t="shared" si="20"/>
        <v>0.55000000000000004</v>
      </c>
      <c r="G79" s="5">
        <f t="shared" si="21"/>
        <v>0</v>
      </c>
      <c r="H79" s="5">
        <f t="shared" si="22"/>
        <v>0</v>
      </c>
      <c r="I79" s="2">
        <f t="shared" si="23"/>
        <v>0.59000000000000008</v>
      </c>
      <c r="J79" s="5">
        <f t="shared" si="24"/>
        <v>0</v>
      </c>
    </row>
    <row r="80" spans="1:20" x14ac:dyDescent="0.2">
      <c r="A80" t="s">
        <v>271</v>
      </c>
      <c r="B80" t="s">
        <v>909</v>
      </c>
      <c r="C80" t="s">
        <v>910</v>
      </c>
      <c r="D80" s="5">
        <v>0</v>
      </c>
      <c r="E80">
        <v>13</v>
      </c>
      <c r="F80" s="2">
        <f t="shared" si="20"/>
        <v>0.55000000000000004</v>
      </c>
      <c r="G80" s="5">
        <f t="shared" si="21"/>
        <v>0</v>
      </c>
      <c r="H80" s="5">
        <f t="shared" si="22"/>
        <v>0</v>
      </c>
      <c r="I80" s="2">
        <f t="shared" si="23"/>
        <v>0.59000000000000008</v>
      </c>
      <c r="J80" s="5">
        <f t="shared" si="24"/>
        <v>0</v>
      </c>
    </row>
    <row r="81" spans="1:11" x14ac:dyDescent="0.2">
      <c r="A81" t="s">
        <v>522</v>
      </c>
      <c r="B81" t="s">
        <v>911</v>
      </c>
      <c r="C81" t="s">
        <v>912</v>
      </c>
      <c r="D81" s="5">
        <v>0</v>
      </c>
      <c r="E81">
        <v>13</v>
      </c>
      <c r="F81" s="2">
        <f t="shared" si="20"/>
        <v>0.55000000000000004</v>
      </c>
      <c r="G81" s="5">
        <f t="shared" si="21"/>
        <v>0</v>
      </c>
      <c r="H81" s="5">
        <f t="shared" si="22"/>
        <v>0</v>
      </c>
      <c r="I81" s="2">
        <f t="shared" si="23"/>
        <v>0.59000000000000008</v>
      </c>
      <c r="J81" s="5">
        <f t="shared" si="24"/>
        <v>0</v>
      </c>
    </row>
    <row r="82" spans="1:11" x14ac:dyDescent="0.2">
      <c r="A82" t="s">
        <v>525</v>
      </c>
      <c r="B82" t="s">
        <v>913</v>
      </c>
      <c r="C82" t="s">
        <v>914</v>
      </c>
      <c r="D82" s="5">
        <v>0</v>
      </c>
      <c r="E82">
        <v>13</v>
      </c>
      <c r="F82" s="2">
        <f t="shared" si="20"/>
        <v>0.55000000000000004</v>
      </c>
      <c r="G82" s="5">
        <f t="shared" si="21"/>
        <v>0</v>
      </c>
      <c r="H82" s="5">
        <f t="shared" si="22"/>
        <v>0</v>
      </c>
      <c r="I82" s="2">
        <f t="shared" si="23"/>
        <v>0.59000000000000008</v>
      </c>
      <c r="J82" s="5">
        <f t="shared" si="24"/>
        <v>0</v>
      </c>
    </row>
    <row r="83" spans="1:11" x14ac:dyDescent="0.2">
      <c r="A83" t="s">
        <v>528</v>
      </c>
      <c r="B83" t="s">
        <v>915</v>
      </c>
      <c r="C83" t="s">
        <v>916</v>
      </c>
      <c r="D83" s="5">
        <v>0</v>
      </c>
      <c r="E83">
        <v>13</v>
      </c>
      <c r="F83" s="2">
        <f t="shared" si="20"/>
        <v>0.55000000000000004</v>
      </c>
      <c r="G83" s="5">
        <f t="shared" si="21"/>
        <v>0</v>
      </c>
      <c r="H83" s="5">
        <f t="shared" si="22"/>
        <v>0</v>
      </c>
      <c r="I83" s="2">
        <f t="shared" si="23"/>
        <v>0.59000000000000008</v>
      </c>
      <c r="J83" s="5">
        <f t="shared" si="24"/>
        <v>0</v>
      </c>
    </row>
    <row r="84" spans="1:11" x14ac:dyDescent="0.2">
      <c r="A84" t="s">
        <v>529</v>
      </c>
      <c r="B84" t="s">
        <v>917</v>
      </c>
      <c r="C84" t="s">
        <v>918</v>
      </c>
      <c r="D84" s="5">
        <v>0</v>
      </c>
      <c r="E84">
        <v>13</v>
      </c>
      <c r="F84" s="2">
        <f t="shared" si="20"/>
        <v>0.55000000000000004</v>
      </c>
      <c r="G84" s="5">
        <f t="shared" si="21"/>
        <v>0</v>
      </c>
      <c r="H84" s="5">
        <f t="shared" si="22"/>
        <v>0</v>
      </c>
      <c r="I84" s="2">
        <f t="shared" si="23"/>
        <v>0.59000000000000008</v>
      </c>
      <c r="J84" s="5">
        <f t="shared" si="24"/>
        <v>0</v>
      </c>
    </row>
    <row r="85" spans="1:11" x14ac:dyDescent="0.2">
      <c r="A85" t="s">
        <v>531</v>
      </c>
      <c r="B85" t="s">
        <v>919</v>
      </c>
      <c r="C85" t="s">
        <v>920</v>
      </c>
      <c r="D85" s="5">
        <v>0</v>
      </c>
      <c r="E85">
        <v>26</v>
      </c>
      <c r="F85" s="2">
        <f t="shared" si="20"/>
        <v>0.55000000000000004</v>
      </c>
      <c r="G85" s="5">
        <f t="shared" si="21"/>
        <v>0</v>
      </c>
      <c r="H85" s="5">
        <f t="shared" si="22"/>
        <v>0</v>
      </c>
      <c r="I85" s="2">
        <f t="shared" si="23"/>
        <v>0.59000000000000008</v>
      </c>
      <c r="J85" s="5">
        <f t="shared" si="24"/>
        <v>0</v>
      </c>
    </row>
    <row r="86" spans="1:11" x14ac:dyDescent="0.2">
      <c r="H86" s="5">
        <f>SUM(H72:H85)</f>
        <v>115594.42049999998</v>
      </c>
      <c r="J86" s="5">
        <f>SUM(J72:J85)</f>
        <v>105319.36089999999</v>
      </c>
    </row>
    <row r="87" spans="1:11" x14ac:dyDescent="0.2">
      <c r="I87" s="6" t="s">
        <v>62</v>
      </c>
      <c r="J87" s="7">
        <f>H86 - J86</f>
        <v>10275.059599999993</v>
      </c>
      <c r="K87" s="8">
        <f>IFERROR(J87 / H86, 0)</f>
        <v>8.8888888888888851E-2</v>
      </c>
    </row>
  </sheetData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K62"/>
  <sheetViews>
    <sheetView workbookViewId="0"/>
  </sheetViews>
  <sheetFormatPr baseColWidth="10" defaultColWidth="8.83203125" defaultRowHeight="15" x14ac:dyDescent="0.2"/>
  <cols>
    <col min="1" max="1" width="12.5" bestFit="1" customWidth="1"/>
    <col min="2" max="2" width="18.5" bestFit="1" customWidth="1"/>
    <col min="3" max="3" width="54.83203125" bestFit="1" customWidth="1"/>
    <col min="4" max="4" width="13" bestFit="1" customWidth="1"/>
    <col min="5" max="5" width="4.1640625" bestFit="1" customWidth="1"/>
    <col min="6" max="6" width="7.5" bestFit="1" customWidth="1"/>
    <col min="7" max="7" width="13.33203125" bestFit="1" customWidth="1"/>
    <col min="8" max="8" width="18" bestFit="1" customWidth="1"/>
    <col min="9" max="9" width="12.33203125" bestFit="1" customWidth="1"/>
    <col min="10" max="10" width="13.83203125" bestFit="1" customWidth="1"/>
    <col min="11" max="51" width="7.6640625" customWidth="1"/>
  </cols>
  <sheetData>
    <row r="1" spans="1:10" x14ac:dyDescent="0.2">
      <c r="A1" t="s">
        <v>921</v>
      </c>
    </row>
    <row r="2" spans="1:10" x14ac:dyDescent="0.2">
      <c r="A2" t="s">
        <v>43</v>
      </c>
      <c r="B2" t="s">
        <v>44</v>
      </c>
      <c r="C2" t="s">
        <v>45</v>
      </c>
      <c r="D2" t="s">
        <v>46</v>
      </c>
      <c r="E2" t="s">
        <v>47</v>
      </c>
      <c r="F2" t="s">
        <v>48</v>
      </c>
      <c r="G2" t="s">
        <v>49</v>
      </c>
      <c r="H2" t="s">
        <v>50</v>
      </c>
      <c r="I2" t="s">
        <v>51</v>
      </c>
      <c r="J2" t="s">
        <v>52</v>
      </c>
    </row>
    <row r="3" spans="1:10" x14ac:dyDescent="0.2">
      <c r="A3" t="s">
        <v>16</v>
      </c>
      <c r="B3" t="s">
        <v>922</v>
      </c>
      <c r="C3" t="s">
        <v>923</v>
      </c>
      <c r="D3" s="5">
        <v>0</v>
      </c>
      <c r="E3">
        <v>0</v>
      </c>
      <c r="F3" s="2">
        <f t="shared" ref="F3:F19" si="0">Hist_SP_Disc_HW</f>
        <v>0.55000000000000004</v>
      </c>
      <c r="G3" s="5">
        <f t="shared" ref="G3:G19" si="1">D3*(1-F3)</f>
        <v>0</v>
      </c>
      <c r="H3" s="5">
        <f t="shared" ref="H3:H19" si="2">G3*E3</f>
        <v>0</v>
      </c>
      <c r="I3" s="2">
        <f t="shared" ref="I3:I19" si="3">WPA_SP_Disc_HW</f>
        <v>0.66250000000000009</v>
      </c>
      <c r="J3" s="5">
        <f t="shared" ref="J3:J19" si="4">D3*(1-I3)*E3</f>
        <v>0</v>
      </c>
    </row>
    <row r="4" spans="1:10" x14ac:dyDescent="0.2">
      <c r="A4" t="s">
        <v>19</v>
      </c>
      <c r="B4" t="s">
        <v>924</v>
      </c>
      <c r="C4" t="s">
        <v>925</v>
      </c>
      <c r="D4" s="5">
        <v>0</v>
      </c>
      <c r="E4">
        <v>0</v>
      </c>
      <c r="F4" s="2">
        <f t="shared" si="0"/>
        <v>0.55000000000000004</v>
      </c>
      <c r="G4" s="5">
        <f t="shared" si="1"/>
        <v>0</v>
      </c>
      <c r="H4" s="5">
        <f t="shared" si="2"/>
        <v>0</v>
      </c>
      <c r="I4" s="2">
        <f t="shared" si="3"/>
        <v>0.66250000000000009</v>
      </c>
      <c r="J4" s="5">
        <f t="shared" si="4"/>
        <v>0</v>
      </c>
    </row>
    <row r="5" spans="1:10" x14ac:dyDescent="0.2">
      <c r="A5" t="s">
        <v>22</v>
      </c>
      <c r="B5" t="s">
        <v>926</v>
      </c>
      <c r="C5" t="s">
        <v>927</v>
      </c>
      <c r="D5" s="5">
        <v>0</v>
      </c>
      <c r="E5">
        <v>0</v>
      </c>
      <c r="F5" s="2">
        <f t="shared" si="0"/>
        <v>0.55000000000000004</v>
      </c>
      <c r="G5" s="5">
        <f t="shared" si="1"/>
        <v>0</v>
      </c>
      <c r="H5" s="5">
        <f t="shared" si="2"/>
        <v>0</v>
      </c>
      <c r="I5" s="2">
        <f t="shared" si="3"/>
        <v>0.66250000000000009</v>
      </c>
      <c r="J5" s="5">
        <f t="shared" si="4"/>
        <v>0</v>
      </c>
    </row>
    <row r="6" spans="1:10" x14ac:dyDescent="0.2">
      <c r="A6" t="s">
        <v>25</v>
      </c>
      <c r="B6" t="s">
        <v>928</v>
      </c>
      <c r="C6" t="s">
        <v>929</v>
      </c>
      <c r="D6" s="5">
        <v>1451.72</v>
      </c>
      <c r="E6">
        <v>0</v>
      </c>
      <c r="F6" s="2">
        <f t="shared" si="0"/>
        <v>0.55000000000000004</v>
      </c>
      <c r="G6" s="5">
        <f t="shared" si="1"/>
        <v>653.274</v>
      </c>
      <c r="H6" s="5">
        <f t="shared" si="2"/>
        <v>0</v>
      </c>
      <c r="I6" s="2">
        <f t="shared" si="3"/>
        <v>0.66250000000000009</v>
      </c>
      <c r="J6" s="5">
        <f t="shared" si="4"/>
        <v>0</v>
      </c>
    </row>
    <row r="7" spans="1:10" x14ac:dyDescent="0.2">
      <c r="A7" t="s">
        <v>28</v>
      </c>
      <c r="B7" t="s">
        <v>930</v>
      </c>
      <c r="C7" t="s">
        <v>931</v>
      </c>
      <c r="D7" s="5">
        <v>3387.35</v>
      </c>
      <c r="E7">
        <v>0</v>
      </c>
      <c r="F7" s="2">
        <f t="shared" si="0"/>
        <v>0.55000000000000004</v>
      </c>
      <c r="G7" s="5">
        <f t="shared" si="1"/>
        <v>1524.3074999999999</v>
      </c>
      <c r="H7" s="5">
        <f t="shared" si="2"/>
        <v>0</v>
      </c>
      <c r="I7" s="2">
        <f t="shared" si="3"/>
        <v>0.66250000000000009</v>
      </c>
      <c r="J7" s="5">
        <f t="shared" si="4"/>
        <v>0</v>
      </c>
    </row>
    <row r="8" spans="1:10" x14ac:dyDescent="0.2">
      <c r="A8" t="s">
        <v>31</v>
      </c>
      <c r="B8" t="s">
        <v>932</v>
      </c>
      <c r="C8" t="s">
        <v>933</v>
      </c>
      <c r="D8" s="5">
        <v>0</v>
      </c>
      <c r="E8">
        <v>0</v>
      </c>
      <c r="F8" s="2">
        <f t="shared" si="0"/>
        <v>0.55000000000000004</v>
      </c>
      <c r="G8" s="5">
        <f t="shared" si="1"/>
        <v>0</v>
      </c>
      <c r="H8" s="5">
        <f t="shared" si="2"/>
        <v>0</v>
      </c>
      <c r="I8" s="2">
        <f t="shared" si="3"/>
        <v>0.66250000000000009</v>
      </c>
      <c r="J8" s="5">
        <f t="shared" si="4"/>
        <v>0</v>
      </c>
    </row>
    <row r="9" spans="1:10" x14ac:dyDescent="0.2">
      <c r="A9" t="s">
        <v>34</v>
      </c>
      <c r="B9" t="s">
        <v>934</v>
      </c>
      <c r="C9" t="s">
        <v>935</v>
      </c>
      <c r="D9" s="5">
        <v>0</v>
      </c>
      <c r="E9">
        <v>0</v>
      </c>
      <c r="F9" s="2">
        <f t="shared" si="0"/>
        <v>0.55000000000000004</v>
      </c>
      <c r="G9" s="5">
        <f t="shared" si="1"/>
        <v>0</v>
      </c>
      <c r="H9" s="5">
        <f t="shared" si="2"/>
        <v>0</v>
      </c>
      <c r="I9" s="2">
        <f t="shared" si="3"/>
        <v>0.66250000000000009</v>
      </c>
      <c r="J9" s="5">
        <f t="shared" si="4"/>
        <v>0</v>
      </c>
    </row>
    <row r="10" spans="1:10" x14ac:dyDescent="0.2">
      <c r="A10" t="s">
        <v>37</v>
      </c>
      <c r="B10" t="s">
        <v>936</v>
      </c>
      <c r="C10" t="s">
        <v>937</v>
      </c>
      <c r="D10" s="5">
        <v>0</v>
      </c>
      <c r="E10">
        <v>0</v>
      </c>
      <c r="F10" s="2">
        <f t="shared" si="0"/>
        <v>0.55000000000000004</v>
      </c>
      <c r="G10" s="5">
        <f t="shared" si="1"/>
        <v>0</v>
      </c>
      <c r="H10" s="5">
        <f t="shared" si="2"/>
        <v>0</v>
      </c>
      <c r="I10" s="2">
        <f t="shared" si="3"/>
        <v>0.66250000000000009</v>
      </c>
      <c r="J10" s="5">
        <f t="shared" si="4"/>
        <v>0</v>
      </c>
    </row>
    <row r="11" spans="1:10" x14ac:dyDescent="0.2">
      <c r="A11" t="s">
        <v>40</v>
      </c>
      <c r="B11" t="s">
        <v>938</v>
      </c>
      <c r="C11" t="s">
        <v>939</v>
      </c>
      <c r="D11" s="5">
        <v>0</v>
      </c>
      <c r="E11">
        <v>0</v>
      </c>
      <c r="F11" s="2">
        <f t="shared" si="0"/>
        <v>0.55000000000000004</v>
      </c>
      <c r="G11" s="5">
        <f t="shared" si="1"/>
        <v>0</v>
      </c>
      <c r="H11" s="5">
        <f t="shared" si="2"/>
        <v>0</v>
      </c>
      <c r="I11" s="2">
        <f t="shared" si="3"/>
        <v>0.66250000000000009</v>
      </c>
      <c r="J11" s="5">
        <f t="shared" si="4"/>
        <v>0</v>
      </c>
    </row>
    <row r="12" spans="1:10" x14ac:dyDescent="0.2">
      <c r="A12" t="s">
        <v>132</v>
      </c>
      <c r="B12" t="s">
        <v>940</v>
      </c>
      <c r="C12" t="s">
        <v>941</v>
      </c>
      <c r="D12" s="5">
        <v>0</v>
      </c>
      <c r="E12">
        <v>0</v>
      </c>
      <c r="F12" s="2">
        <f t="shared" si="0"/>
        <v>0.55000000000000004</v>
      </c>
      <c r="G12" s="5">
        <f t="shared" si="1"/>
        <v>0</v>
      </c>
      <c r="H12" s="5">
        <f t="shared" si="2"/>
        <v>0</v>
      </c>
      <c r="I12" s="2">
        <f t="shared" si="3"/>
        <v>0.66250000000000009</v>
      </c>
      <c r="J12" s="5">
        <f t="shared" si="4"/>
        <v>0</v>
      </c>
    </row>
    <row r="13" spans="1:10" x14ac:dyDescent="0.2">
      <c r="A13" t="s">
        <v>135</v>
      </c>
      <c r="B13" t="s">
        <v>942</v>
      </c>
      <c r="C13" t="s">
        <v>943</v>
      </c>
      <c r="D13" s="5">
        <v>186304.39</v>
      </c>
      <c r="E13">
        <v>0</v>
      </c>
      <c r="F13" s="2">
        <f t="shared" si="0"/>
        <v>0.55000000000000004</v>
      </c>
      <c r="G13" s="5">
        <f t="shared" si="1"/>
        <v>83836.9755</v>
      </c>
      <c r="H13" s="5">
        <f t="shared" si="2"/>
        <v>0</v>
      </c>
      <c r="I13" s="2">
        <f t="shared" si="3"/>
        <v>0.66250000000000009</v>
      </c>
      <c r="J13" s="5">
        <f t="shared" si="4"/>
        <v>0</v>
      </c>
    </row>
    <row r="14" spans="1:10" x14ac:dyDescent="0.2">
      <c r="A14" t="s">
        <v>443</v>
      </c>
      <c r="B14" t="s">
        <v>944</v>
      </c>
      <c r="C14" t="s">
        <v>945</v>
      </c>
      <c r="D14" s="5">
        <v>0</v>
      </c>
      <c r="E14">
        <v>0</v>
      </c>
      <c r="F14" s="2">
        <f t="shared" si="0"/>
        <v>0.55000000000000004</v>
      </c>
      <c r="G14" s="5">
        <f t="shared" si="1"/>
        <v>0</v>
      </c>
      <c r="H14" s="5">
        <f t="shared" si="2"/>
        <v>0</v>
      </c>
      <c r="I14" s="2">
        <f t="shared" si="3"/>
        <v>0.66250000000000009</v>
      </c>
      <c r="J14" s="5">
        <f t="shared" si="4"/>
        <v>0</v>
      </c>
    </row>
    <row r="15" spans="1:10" x14ac:dyDescent="0.2">
      <c r="A15" t="s">
        <v>446</v>
      </c>
      <c r="B15" t="s">
        <v>946</v>
      </c>
      <c r="C15" t="s">
        <v>947</v>
      </c>
      <c r="D15" s="5">
        <v>53229.83</v>
      </c>
      <c r="E15">
        <v>0</v>
      </c>
      <c r="F15" s="2">
        <f t="shared" si="0"/>
        <v>0.55000000000000004</v>
      </c>
      <c r="G15" s="5">
        <f t="shared" si="1"/>
        <v>23953.423499999997</v>
      </c>
      <c r="H15" s="5">
        <f t="shared" si="2"/>
        <v>0</v>
      </c>
      <c r="I15" s="2">
        <f t="shared" si="3"/>
        <v>0.66250000000000009</v>
      </c>
      <c r="J15" s="5">
        <f t="shared" si="4"/>
        <v>0</v>
      </c>
    </row>
    <row r="16" spans="1:10" x14ac:dyDescent="0.2">
      <c r="A16" t="s">
        <v>449</v>
      </c>
      <c r="B16" t="s">
        <v>942</v>
      </c>
      <c r="C16" t="s">
        <v>943</v>
      </c>
      <c r="D16" s="5">
        <v>186304.39</v>
      </c>
      <c r="E16">
        <v>0</v>
      </c>
      <c r="F16" s="2">
        <f t="shared" si="0"/>
        <v>0.55000000000000004</v>
      </c>
      <c r="G16" s="5">
        <f t="shared" si="1"/>
        <v>83836.9755</v>
      </c>
      <c r="H16" s="5">
        <f t="shared" si="2"/>
        <v>0</v>
      </c>
      <c r="I16" s="2">
        <f t="shared" si="3"/>
        <v>0.66250000000000009</v>
      </c>
      <c r="J16" s="5">
        <f t="shared" si="4"/>
        <v>0</v>
      </c>
    </row>
    <row r="17" spans="1:11" x14ac:dyDescent="0.2">
      <c r="A17" t="s">
        <v>452</v>
      </c>
      <c r="B17" t="s">
        <v>944</v>
      </c>
      <c r="C17" t="s">
        <v>945</v>
      </c>
      <c r="D17" s="5">
        <v>0</v>
      </c>
      <c r="E17">
        <v>0</v>
      </c>
      <c r="F17" s="2">
        <f t="shared" si="0"/>
        <v>0.55000000000000004</v>
      </c>
      <c r="G17" s="5">
        <f t="shared" si="1"/>
        <v>0</v>
      </c>
      <c r="H17" s="5">
        <f t="shared" si="2"/>
        <v>0</v>
      </c>
      <c r="I17" s="2">
        <f t="shared" si="3"/>
        <v>0.66250000000000009</v>
      </c>
      <c r="J17" s="5">
        <f t="shared" si="4"/>
        <v>0</v>
      </c>
    </row>
    <row r="18" spans="1:11" x14ac:dyDescent="0.2">
      <c r="A18" t="s">
        <v>455</v>
      </c>
      <c r="B18" t="s">
        <v>946</v>
      </c>
      <c r="C18" t="s">
        <v>947</v>
      </c>
      <c r="D18" s="5">
        <v>53229.83</v>
      </c>
      <c r="E18">
        <v>0</v>
      </c>
      <c r="F18" s="2">
        <f t="shared" si="0"/>
        <v>0.55000000000000004</v>
      </c>
      <c r="G18" s="5">
        <f t="shared" si="1"/>
        <v>23953.423499999997</v>
      </c>
      <c r="H18" s="5">
        <f t="shared" si="2"/>
        <v>0</v>
      </c>
      <c r="I18" s="2">
        <f t="shared" si="3"/>
        <v>0.66250000000000009</v>
      </c>
      <c r="J18" s="5">
        <f t="shared" si="4"/>
        <v>0</v>
      </c>
    </row>
    <row r="19" spans="1:11" x14ac:dyDescent="0.2">
      <c r="A19" t="s">
        <v>948</v>
      </c>
      <c r="B19" t="s">
        <v>949</v>
      </c>
      <c r="C19" t="s">
        <v>950</v>
      </c>
      <c r="D19" s="5">
        <v>18056.25</v>
      </c>
      <c r="E19">
        <v>0</v>
      </c>
      <c r="F19" s="2">
        <f t="shared" si="0"/>
        <v>0.55000000000000004</v>
      </c>
      <c r="G19" s="5">
        <f t="shared" si="1"/>
        <v>8125.3124999999991</v>
      </c>
      <c r="H19" s="5">
        <f t="shared" si="2"/>
        <v>0</v>
      </c>
      <c r="I19" s="2">
        <f t="shared" si="3"/>
        <v>0.66250000000000009</v>
      </c>
      <c r="J19" s="5">
        <f t="shared" si="4"/>
        <v>0</v>
      </c>
    </row>
    <row r="20" spans="1:11" x14ac:dyDescent="0.2">
      <c r="H20" s="5">
        <f>SUM(H3:H19)</f>
        <v>0</v>
      </c>
      <c r="J20" s="5">
        <f>SUM(J3:J19)</f>
        <v>0</v>
      </c>
    </row>
    <row r="21" spans="1:11" x14ac:dyDescent="0.2">
      <c r="I21" s="6" t="s">
        <v>62</v>
      </c>
      <c r="J21" s="7">
        <f>H20 - J20</f>
        <v>0</v>
      </c>
      <c r="K21" s="8">
        <f>IFERROR(J21 / H20, 0)</f>
        <v>0</v>
      </c>
    </row>
    <row r="23" spans="1:11" x14ac:dyDescent="0.2">
      <c r="A23" t="s">
        <v>951</v>
      </c>
    </row>
    <row r="24" spans="1:11" x14ac:dyDescent="0.2">
      <c r="A24" t="s">
        <v>43</v>
      </c>
      <c r="B24" t="s">
        <v>44</v>
      </c>
      <c r="C24" t="s">
        <v>45</v>
      </c>
      <c r="D24" t="s">
        <v>46</v>
      </c>
      <c r="E24" t="s">
        <v>47</v>
      </c>
      <c r="F24" t="s">
        <v>48</v>
      </c>
      <c r="G24" t="s">
        <v>49</v>
      </c>
      <c r="H24" t="s">
        <v>50</v>
      </c>
      <c r="I24" t="s">
        <v>51</v>
      </c>
      <c r="J24" t="s">
        <v>52</v>
      </c>
    </row>
    <row r="25" spans="1:11" x14ac:dyDescent="0.2">
      <c r="A25" t="s">
        <v>64</v>
      </c>
      <c r="B25" t="s">
        <v>952</v>
      </c>
      <c r="C25" t="s">
        <v>953</v>
      </c>
      <c r="D25" s="5">
        <v>0</v>
      </c>
      <c r="E25">
        <v>0</v>
      </c>
      <c r="F25" s="2">
        <f t="shared" ref="F25:F46" si="5">Hist_SP_Disc_HW</f>
        <v>0.55000000000000004</v>
      </c>
      <c r="G25" s="5">
        <f t="shared" ref="G25:G46" si="6">D25*(1-F25)</f>
        <v>0</v>
      </c>
      <c r="H25" s="5">
        <f t="shared" ref="H25:H46" si="7">G25*E25</f>
        <v>0</v>
      </c>
      <c r="I25" s="2">
        <f t="shared" ref="I25:I46" si="8">WPA_SP_Disc_HW</f>
        <v>0.66250000000000009</v>
      </c>
      <c r="J25" s="5">
        <f t="shared" ref="J25:J46" si="9">D25*(1-I25)*E25</f>
        <v>0</v>
      </c>
    </row>
    <row r="26" spans="1:11" x14ac:dyDescent="0.2">
      <c r="A26" t="s">
        <v>67</v>
      </c>
      <c r="B26" t="s">
        <v>954</v>
      </c>
      <c r="C26" t="s">
        <v>955</v>
      </c>
      <c r="D26" s="5">
        <v>0</v>
      </c>
      <c r="E26">
        <v>0</v>
      </c>
      <c r="F26" s="2">
        <f t="shared" si="5"/>
        <v>0.55000000000000004</v>
      </c>
      <c r="G26" s="5">
        <f t="shared" si="6"/>
        <v>0</v>
      </c>
      <c r="H26" s="5">
        <f t="shared" si="7"/>
        <v>0</v>
      </c>
      <c r="I26" s="2">
        <f t="shared" si="8"/>
        <v>0.66250000000000009</v>
      </c>
      <c r="J26" s="5">
        <f t="shared" si="9"/>
        <v>0</v>
      </c>
    </row>
    <row r="27" spans="1:11" x14ac:dyDescent="0.2">
      <c r="A27" t="s">
        <v>70</v>
      </c>
      <c r="B27" t="s">
        <v>956</v>
      </c>
      <c r="C27" t="s">
        <v>957</v>
      </c>
      <c r="D27" s="5">
        <v>2056.61</v>
      </c>
      <c r="E27">
        <v>0</v>
      </c>
      <c r="F27" s="2">
        <f t="shared" si="5"/>
        <v>0.55000000000000004</v>
      </c>
      <c r="G27" s="5">
        <f t="shared" si="6"/>
        <v>925.47449999999992</v>
      </c>
      <c r="H27" s="5">
        <f t="shared" si="7"/>
        <v>0</v>
      </c>
      <c r="I27" s="2">
        <f t="shared" si="8"/>
        <v>0.66250000000000009</v>
      </c>
      <c r="J27" s="5">
        <f t="shared" si="9"/>
        <v>0</v>
      </c>
    </row>
    <row r="28" spans="1:11" x14ac:dyDescent="0.2">
      <c r="A28" t="s">
        <v>73</v>
      </c>
      <c r="B28" t="s">
        <v>958</v>
      </c>
      <c r="C28" t="s">
        <v>959</v>
      </c>
      <c r="D28" s="5">
        <v>48390.75</v>
      </c>
      <c r="E28">
        <v>0</v>
      </c>
      <c r="F28" s="2">
        <f t="shared" si="5"/>
        <v>0.55000000000000004</v>
      </c>
      <c r="G28" s="5">
        <f t="shared" si="6"/>
        <v>21775.837499999998</v>
      </c>
      <c r="H28" s="5">
        <f t="shared" si="7"/>
        <v>0</v>
      </c>
      <c r="I28" s="2">
        <f t="shared" si="8"/>
        <v>0.66250000000000009</v>
      </c>
      <c r="J28" s="5">
        <f t="shared" si="9"/>
        <v>0</v>
      </c>
    </row>
    <row r="29" spans="1:11" x14ac:dyDescent="0.2">
      <c r="A29" t="s">
        <v>76</v>
      </c>
      <c r="B29" t="s">
        <v>960</v>
      </c>
      <c r="C29" t="s">
        <v>961</v>
      </c>
      <c r="D29" s="5">
        <v>6774.71</v>
      </c>
      <c r="E29">
        <v>0</v>
      </c>
      <c r="F29" s="2">
        <f t="shared" si="5"/>
        <v>0.55000000000000004</v>
      </c>
      <c r="G29" s="5">
        <f t="shared" si="6"/>
        <v>3048.6194999999998</v>
      </c>
      <c r="H29" s="5">
        <f t="shared" si="7"/>
        <v>0</v>
      </c>
      <c r="I29" s="2">
        <f t="shared" si="8"/>
        <v>0.66250000000000009</v>
      </c>
      <c r="J29" s="5">
        <f t="shared" si="9"/>
        <v>0</v>
      </c>
    </row>
    <row r="30" spans="1:11" x14ac:dyDescent="0.2">
      <c r="A30" t="s">
        <v>79</v>
      </c>
      <c r="B30" t="s">
        <v>932</v>
      </c>
      <c r="C30" t="s">
        <v>933</v>
      </c>
      <c r="D30" s="5">
        <v>0</v>
      </c>
      <c r="E30">
        <v>0</v>
      </c>
      <c r="F30" s="2">
        <f t="shared" si="5"/>
        <v>0.55000000000000004</v>
      </c>
      <c r="G30" s="5">
        <f t="shared" si="6"/>
        <v>0</v>
      </c>
      <c r="H30" s="5">
        <f t="shared" si="7"/>
        <v>0</v>
      </c>
      <c r="I30" s="2">
        <f t="shared" si="8"/>
        <v>0.66250000000000009</v>
      </c>
      <c r="J30" s="5">
        <f t="shared" si="9"/>
        <v>0</v>
      </c>
    </row>
    <row r="31" spans="1:11" x14ac:dyDescent="0.2">
      <c r="A31" t="s">
        <v>143</v>
      </c>
      <c r="B31" t="s">
        <v>934</v>
      </c>
      <c r="C31" t="s">
        <v>935</v>
      </c>
      <c r="D31" s="5">
        <v>0</v>
      </c>
      <c r="E31">
        <v>0</v>
      </c>
      <c r="F31" s="2">
        <f t="shared" si="5"/>
        <v>0.55000000000000004</v>
      </c>
      <c r="G31" s="5">
        <f t="shared" si="6"/>
        <v>0</v>
      </c>
      <c r="H31" s="5">
        <f t="shared" si="7"/>
        <v>0</v>
      </c>
      <c r="I31" s="2">
        <f t="shared" si="8"/>
        <v>0.66250000000000009</v>
      </c>
      <c r="J31" s="5">
        <f t="shared" si="9"/>
        <v>0</v>
      </c>
    </row>
    <row r="32" spans="1:11" x14ac:dyDescent="0.2">
      <c r="A32" t="s">
        <v>146</v>
      </c>
      <c r="B32" t="s">
        <v>958</v>
      </c>
      <c r="C32" t="s">
        <v>959</v>
      </c>
      <c r="D32" s="5">
        <v>0</v>
      </c>
      <c r="E32">
        <v>0</v>
      </c>
      <c r="F32" s="2">
        <f t="shared" si="5"/>
        <v>0.55000000000000004</v>
      </c>
      <c r="G32" s="5">
        <f t="shared" si="6"/>
        <v>0</v>
      </c>
      <c r="H32" s="5">
        <f t="shared" si="7"/>
        <v>0</v>
      </c>
      <c r="I32" s="2">
        <f t="shared" si="8"/>
        <v>0.66250000000000009</v>
      </c>
      <c r="J32" s="5">
        <f t="shared" si="9"/>
        <v>0</v>
      </c>
    </row>
    <row r="33" spans="1:11" x14ac:dyDescent="0.2">
      <c r="A33" t="s">
        <v>149</v>
      </c>
      <c r="B33" t="s">
        <v>962</v>
      </c>
      <c r="C33" t="s">
        <v>963</v>
      </c>
      <c r="D33" s="5">
        <v>0</v>
      </c>
      <c r="E33">
        <v>0</v>
      </c>
      <c r="F33" s="2">
        <f t="shared" si="5"/>
        <v>0.55000000000000004</v>
      </c>
      <c r="G33" s="5">
        <f t="shared" si="6"/>
        <v>0</v>
      </c>
      <c r="H33" s="5">
        <f t="shared" si="7"/>
        <v>0</v>
      </c>
      <c r="I33" s="2">
        <f t="shared" si="8"/>
        <v>0.66250000000000009</v>
      </c>
      <c r="J33" s="5">
        <f t="shared" si="9"/>
        <v>0</v>
      </c>
    </row>
    <row r="34" spans="1:11" x14ac:dyDescent="0.2">
      <c r="A34" t="s">
        <v>150</v>
      </c>
      <c r="B34" t="s">
        <v>964</v>
      </c>
      <c r="C34" t="s">
        <v>965</v>
      </c>
      <c r="D34" s="5">
        <v>0</v>
      </c>
      <c r="E34">
        <v>0</v>
      </c>
      <c r="F34" s="2">
        <f t="shared" si="5"/>
        <v>0.55000000000000004</v>
      </c>
      <c r="G34" s="5">
        <f t="shared" si="6"/>
        <v>0</v>
      </c>
      <c r="H34" s="5">
        <f t="shared" si="7"/>
        <v>0</v>
      </c>
      <c r="I34" s="2">
        <f t="shared" si="8"/>
        <v>0.66250000000000009</v>
      </c>
      <c r="J34" s="5">
        <f t="shared" si="9"/>
        <v>0</v>
      </c>
    </row>
    <row r="35" spans="1:11" x14ac:dyDescent="0.2">
      <c r="A35" t="s">
        <v>153</v>
      </c>
      <c r="B35" t="s">
        <v>966</v>
      </c>
      <c r="C35" t="s">
        <v>967</v>
      </c>
      <c r="D35" s="5">
        <v>0</v>
      </c>
      <c r="E35">
        <v>0</v>
      </c>
      <c r="F35" s="2">
        <f t="shared" si="5"/>
        <v>0.55000000000000004</v>
      </c>
      <c r="G35" s="5">
        <f t="shared" si="6"/>
        <v>0</v>
      </c>
      <c r="H35" s="5">
        <f t="shared" si="7"/>
        <v>0</v>
      </c>
      <c r="I35" s="2">
        <f t="shared" si="8"/>
        <v>0.66250000000000009</v>
      </c>
      <c r="J35" s="5">
        <f t="shared" si="9"/>
        <v>0</v>
      </c>
    </row>
    <row r="36" spans="1:11" x14ac:dyDescent="0.2">
      <c r="A36" t="s">
        <v>154</v>
      </c>
      <c r="B36" t="s">
        <v>938</v>
      </c>
      <c r="C36" t="s">
        <v>939</v>
      </c>
      <c r="D36" s="5">
        <v>0</v>
      </c>
      <c r="E36">
        <v>0</v>
      </c>
      <c r="F36" s="2">
        <f t="shared" si="5"/>
        <v>0.55000000000000004</v>
      </c>
      <c r="G36" s="5">
        <f t="shared" si="6"/>
        <v>0</v>
      </c>
      <c r="H36" s="5">
        <f t="shared" si="7"/>
        <v>0</v>
      </c>
      <c r="I36" s="2">
        <f t="shared" si="8"/>
        <v>0.66250000000000009</v>
      </c>
      <c r="J36" s="5">
        <f t="shared" si="9"/>
        <v>0</v>
      </c>
    </row>
    <row r="37" spans="1:11" x14ac:dyDescent="0.2">
      <c r="A37" t="s">
        <v>470</v>
      </c>
      <c r="B37" t="s">
        <v>940</v>
      </c>
      <c r="C37" t="s">
        <v>941</v>
      </c>
      <c r="D37" s="5">
        <v>0</v>
      </c>
      <c r="E37">
        <v>0</v>
      </c>
      <c r="F37" s="2">
        <f t="shared" si="5"/>
        <v>0.55000000000000004</v>
      </c>
      <c r="G37" s="5">
        <f t="shared" si="6"/>
        <v>0</v>
      </c>
      <c r="H37" s="5">
        <f t="shared" si="7"/>
        <v>0</v>
      </c>
      <c r="I37" s="2">
        <f t="shared" si="8"/>
        <v>0.66250000000000009</v>
      </c>
      <c r="J37" s="5">
        <f t="shared" si="9"/>
        <v>0</v>
      </c>
    </row>
    <row r="38" spans="1:11" x14ac:dyDescent="0.2">
      <c r="A38" t="s">
        <v>471</v>
      </c>
      <c r="B38" t="s">
        <v>942</v>
      </c>
      <c r="C38" t="s">
        <v>943</v>
      </c>
      <c r="D38" s="5">
        <v>186304.39</v>
      </c>
      <c r="E38">
        <v>0</v>
      </c>
      <c r="F38" s="2">
        <f t="shared" si="5"/>
        <v>0.55000000000000004</v>
      </c>
      <c r="G38" s="5">
        <f t="shared" si="6"/>
        <v>83836.9755</v>
      </c>
      <c r="H38" s="5">
        <f t="shared" si="7"/>
        <v>0</v>
      </c>
      <c r="I38" s="2">
        <f t="shared" si="8"/>
        <v>0.66250000000000009</v>
      </c>
      <c r="J38" s="5">
        <f t="shared" si="9"/>
        <v>0</v>
      </c>
    </row>
    <row r="39" spans="1:11" x14ac:dyDescent="0.2">
      <c r="A39" t="s">
        <v>472</v>
      </c>
      <c r="B39" t="s">
        <v>944</v>
      </c>
      <c r="C39" t="s">
        <v>945</v>
      </c>
      <c r="D39" s="5">
        <v>0</v>
      </c>
      <c r="E39">
        <v>0</v>
      </c>
      <c r="F39" s="2">
        <f t="shared" si="5"/>
        <v>0.55000000000000004</v>
      </c>
      <c r="G39" s="5">
        <f t="shared" si="6"/>
        <v>0</v>
      </c>
      <c r="H39" s="5">
        <f t="shared" si="7"/>
        <v>0</v>
      </c>
      <c r="I39" s="2">
        <f t="shared" si="8"/>
        <v>0.66250000000000009</v>
      </c>
      <c r="J39" s="5">
        <f t="shared" si="9"/>
        <v>0</v>
      </c>
    </row>
    <row r="40" spans="1:11" x14ac:dyDescent="0.2">
      <c r="A40" t="s">
        <v>631</v>
      </c>
      <c r="B40" t="s">
        <v>946</v>
      </c>
      <c r="C40" t="s">
        <v>947</v>
      </c>
      <c r="D40" s="5">
        <v>53229.83</v>
      </c>
      <c r="E40">
        <v>0</v>
      </c>
      <c r="F40" s="2">
        <f t="shared" si="5"/>
        <v>0.55000000000000004</v>
      </c>
      <c r="G40" s="5">
        <f t="shared" si="6"/>
        <v>23953.423499999997</v>
      </c>
      <c r="H40" s="5">
        <f t="shared" si="7"/>
        <v>0</v>
      </c>
      <c r="I40" s="2">
        <f t="shared" si="8"/>
        <v>0.66250000000000009</v>
      </c>
      <c r="J40" s="5">
        <f t="shared" si="9"/>
        <v>0</v>
      </c>
    </row>
    <row r="41" spans="1:11" x14ac:dyDescent="0.2">
      <c r="A41" t="s">
        <v>968</v>
      </c>
      <c r="B41" t="s">
        <v>942</v>
      </c>
      <c r="C41" t="s">
        <v>943</v>
      </c>
      <c r="D41" s="5">
        <v>186304.39</v>
      </c>
      <c r="E41">
        <v>0</v>
      </c>
      <c r="F41" s="2">
        <f t="shared" si="5"/>
        <v>0.55000000000000004</v>
      </c>
      <c r="G41" s="5">
        <f t="shared" si="6"/>
        <v>83836.9755</v>
      </c>
      <c r="H41" s="5">
        <f t="shared" si="7"/>
        <v>0</v>
      </c>
      <c r="I41" s="2">
        <f t="shared" si="8"/>
        <v>0.66250000000000009</v>
      </c>
      <c r="J41" s="5">
        <f t="shared" si="9"/>
        <v>0</v>
      </c>
    </row>
    <row r="42" spans="1:11" x14ac:dyDescent="0.2">
      <c r="A42" t="s">
        <v>969</v>
      </c>
      <c r="B42" t="s">
        <v>944</v>
      </c>
      <c r="C42" t="s">
        <v>945</v>
      </c>
      <c r="D42" s="5">
        <v>0</v>
      </c>
      <c r="E42">
        <v>0</v>
      </c>
      <c r="F42" s="2">
        <f t="shared" si="5"/>
        <v>0.55000000000000004</v>
      </c>
      <c r="G42" s="5">
        <f t="shared" si="6"/>
        <v>0</v>
      </c>
      <c r="H42" s="5">
        <f t="shared" si="7"/>
        <v>0</v>
      </c>
      <c r="I42" s="2">
        <f t="shared" si="8"/>
        <v>0.66250000000000009</v>
      </c>
      <c r="J42" s="5">
        <f t="shared" si="9"/>
        <v>0</v>
      </c>
    </row>
    <row r="43" spans="1:11" x14ac:dyDescent="0.2">
      <c r="A43" t="s">
        <v>970</v>
      </c>
      <c r="B43" t="s">
        <v>946</v>
      </c>
      <c r="C43" t="s">
        <v>947</v>
      </c>
      <c r="D43" s="5">
        <v>53229.83</v>
      </c>
      <c r="E43">
        <v>0</v>
      </c>
      <c r="F43" s="2">
        <f t="shared" si="5"/>
        <v>0.55000000000000004</v>
      </c>
      <c r="G43" s="5">
        <f t="shared" si="6"/>
        <v>23953.423499999997</v>
      </c>
      <c r="H43" s="5">
        <f t="shared" si="7"/>
        <v>0</v>
      </c>
      <c r="I43" s="2">
        <f t="shared" si="8"/>
        <v>0.66250000000000009</v>
      </c>
      <c r="J43" s="5">
        <f t="shared" si="9"/>
        <v>0</v>
      </c>
    </row>
    <row r="44" spans="1:11" x14ac:dyDescent="0.2">
      <c r="A44" t="s">
        <v>971</v>
      </c>
      <c r="B44" t="s">
        <v>972</v>
      </c>
      <c r="C44" t="s">
        <v>950</v>
      </c>
      <c r="D44" s="5">
        <v>18056.25</v>
      </c>
      <c r="E44">
        <v>0</v>
      </c>
      <c r="F44" s="2">
        <f t="shared" si="5"/>
        <v>0.55000000000000004</v>
      </c>
      <c r="G44" s="5">
        <f t="shared" si="6"/>
        <v>8125.3124999999991</v>
      </c>
      <c r="H44" s="5">
        <f t="shared" si="7"/>
        <v>0</v>
      </c>
      <c r="I44" s="2">
        <f t="shared" si="8"/>
        <v>0.66250000000000009</v>
      </c>
      <c r="J44" s="5">
        <f t="shared" si="9"/>
        <v>0</v>
      </c>
    </row>
    <row r="45" spans="1:11" x14ac:dyDescent="0.2">
      <c r="A45" t="s">
        <v>973</v>
      </c>
      <c r="B45" t="s">
        <v>974</v>
      </c>
      <c r="C45" t="s">
        <v>975</v>
      </c>
      <c r="D45" s="5">
        <v>272197.96999999997</v>
      </c>
      <c r="E45">
        <v>0</v>
      </c>
      <c r="F45" s="2">
        <f t="shared" si="5"/>
        <v>0.55000000000000004</v>
      </c>
      <c r="G45" s="5">
        <f t="shared" si="6"/>
        <v>122489.08649999998</v>
      </c>
      <c r="H45" s="5">
        <f t="shared" si="7"/>
        <v>0</v>
      </c>
      <c r="I45" s="2">
        <f t="shared" si="8"/>
        <v>0.66250000000000009</v>
      </c>
      <c r="J45" s="5">
        <f t="shared" si="9"/>
        <v>0</v>
      </c>
    </row>
    <row r="46" spans="1:11" x14ac:dyDescent="0.2">
      <c r="A46" t="s">
        <v>976</v>
      </c>
      <c r="B46" t="s">
        <v>977</v>
      </c>
      <c r="C46" t="s">
        <v>978</v>
      </c>
      <c r="D46" s="5">
        <v>96781.5</v>
      </c>
      <c r="E46">
        <v>0</v>
      </c>
      <c r="F46" s="2">
        <f t="shared" si="5"/>
        <v>0.55000000000000004</v>
      </c>
      <c r="G46" s="5">
        <f t="shared" si="6"/>
        <v>43551.674999999996</v>
      </c>
      <c r="H46" s="5">
        <f t="shared" si="7"/>
        <v>0</v>
      </c>
      <c r="I46" s="2">
        <f t="shared" si="8"/>
        <v>0.66250000000000009</v>
      </c>
      <c r="J46" s="5">
        <f t="shared" si="9"/>
        <v>0</v>
      </c>
    </row>
    <row r="47" spans="1:11" x14ac:dyDescent="0.2">
      <c r="H47" s="5">
        <f>SUM(H25:H46)</f>
        <v>0</v>
      </c>
      <c r="J47" s="5">
        <f>SUM(J25:J46)</f>
        <v>0</v>
      </c>
    </row>
    <row r="48" spans="1:11" x14ac:dyDescent="0.2">
      <c r="I48" s="6" t="s">
        <v>62</v>
      </c>
      <c r="J48" s="7">
        <f>H47 - J47</f>
        <v>0</v>
      </c>
      <c r="K48" s="8">
        <f>IFERROR(J48 / H47, 0)</f>
        <v>0</v>
      </c>
    </row>
    <row r="50" spans="1:11" x14ac:dyDescent="0.2">
      <c r="A50" t="s">
        <v>979</v>
      </c>
    </row>
    <row r="51" spans="1:11" x14ac:dyDescent="0.2">
      <c r="A51" t="s">
        <v>43</v>
      </c>
      <c r="B51" t="s">
        <v>44</v>
      </c>
      <c r="C51" t="s">
        <v>45</v>
      </c>
      <c r="D51" t="s">
        <v>46</v>
      </c>
      <c r="E51" t="s">
        <v>47</v>
      </c>
      <c r="F51" t="s">
        <v>48</v>
      </c>
      <c r="G51" t="s">
        <v>49</v>
      </c>
      <c r="H51" t="s">
        <v>50</v>
      </c>
      <c r="I51" t="s">
        <v>51</v>
      </c>
      <c r="J51" t="s">
        <v>52</v>
      </c>
    </row>
    <row r="52" spans="1:11" x14ac:dyDescent="0.2">
      <c r="A52" t="s">
        <v>83</v>
      </c>
      <c r="B52" t="s">
        <v>980</v>
      </c>
      <c r="C52" t="s">
        <v>981</v>
      </c>
      <c r="D52" s="5">
        <v>335076.15999999997</v>
      </c>
      <c r="E52">
        <v>0</v>
      </c>
      <c r="F52" s="2">
        <f t="shared" ref="F52:F60" si="10">Hist_SP_Disc_HW</f>
        <v>0.55000000000000004</v>
      </c>
      <c r="G52" s="5">
        <f t="shared" ref="G52:G60" si="11">D52*(1-F52)</f>
        <v>150784.27199999997</v>
      </c>
      <c r="H52" s="5">
        <f t="shared" ref="H52:H60" si="12">G52*E52</f>
        <v>0</v>
      </c>
      <c r="I52" s="2">
        <f t="shared" ref="I52:I60" si="13">WPA_SP_Disc_HW</f>
        <v>0.66250000000000009</v>
      </c>
      <c r="J52" s="5">
        <f t="shared" ref="J52:J60" si="14">D52*(1-I52)*E52</f>
        <v>0</v>
      </c>
    </row>
    <row r="53" spans="1:11" x14ac:dyDescent="0.2">
      <c r="A53" t="s">
        <v>86</v>
      </c>
      <c r="B53" t="s">
        <v>982</v>
      </c>
      <c r="C53" t="s">
        <v>983</v>
      </c>
      <c r="D53" s="5">
        <v>139123.41</v>
      </c>
      <c r="E53">
        <v>0</v>
      </c>
      <c r="F53" s="2">
        <f t="shared" si="10"/>
        <v>0.55000000000000004</v>
      </c>
      <c r="G53" s="5">
        <f t="shared" si="11"/>
        <v>62605.534499999994</v>
      </c>
      <c r="H53" s="5">
        <f t="shared" si="12"/>
        <v>0</v>
      </c>
      <c r="I53" s="2">
        <f t="shared" si="13"/>
        <v>0.66250000000000009</v>
      </c>
      <c r="J53" s="5">
        <f t="shared" si="14"/>
        <v>0</v>
      </c>
    </row>
    <row r="54" spans="1:11" x14ac:dyDescent="0.2">
      <c r="A54" t="s">
        <v>89</v>
      </c>
      <c r="B54" t="s">
        <v>934</v>
      </c>
      <c r="C54" t="s">
        <v>935</v>
      </c>
      <c r="D54" s="5">
        <v>0</v>
      </c>
      <c r="E54">
        <v>0</v>
      </c>
      <c r="F54" s="2">
        <f t="shared" si="10"/>
        <v>0.55000000000000004</v>
      </c>
      <c r="G54" s="5">
        <f t="shared" si="11"/>
        <v>0</v>
      </c>
      <c r="H54" s="5">
        <f t="shared" si="12"/>
        <v>0</v>
      </c>
      <c r="I54" s="2">
        <f t="shared" si="13"/>
        <v>0.66250000000000009</v>
      </c>
      <c r="J54" s="5">
        <f t="shared" si="14"/>
        <v>0</v>
      </c>
    </row>
    <row r="55" spans="1:11" x14ac:dyDescent="0.2">
      <c r="A55" t="s">
        <v>90</v>
      </c>
      <c r="B55" t="s">
        <v>984</v>
      </c>
      <c r="C55" t="s">
        <v>985</v>
      </c>
      <c r="D55" s="5">
        <v>0</v>
      </c>
      <c r="E55">
        <v>0</v>
      </c>
      <c r="F55" s="2">
        <f t="shared" si="10"/>
        <v>0.55000000000000004</v>
      </c>
      <c r="G55" s="5">
        <f t="shared" si="11"/>
        <v>0</v>
      </c>
      <c r="H55" s="5">
        <f t="shared" si="12"/>
        <v>0</v>
      </c>
      <c r="I55" s="2">
        <f t="shared" si="13"/>
        <v>0.66250000000000009</v>
      </c>
      <c r="J55" s="5">
        <f t="shared" si="14"/>
        <v>0</v>
      </c>
    </row>
    <row r="56" spans="1:11" x14ac:dyDescent="0.2">
      <c r="A56" t="s">
        <v>93</v>
      </c>
      <c r="B56" t="s">
        <v>986</v>
      </c>
      <c r="C56" t="s">
        <v>987</v>
      </c>
      <c r="D56" s="5">
        <v>42341.91</v>
      </c>
      <c r="E56">
        <v>0</v>
      </c>
      <c r="F56" s="2">
        <f t="shared" si="10"/>
        <v>0.55000000000000004</v>
      </c>
      <c r="G56" s="5">
        <f t="shared" si="11"/>
        <v>19053.859499999999</v>
      </c>
      <c r="H56" s="5">
        <f t="shared" si="12"/>
        <v>0</v>
      </c>
      <c r="I56" s="2">
        <f t="shared" si="13"/>
        <v>0.66250000000000009</v>
      </c>
      <c r="J56" s="5">
        <f t="shared" si="14"/>
        <v>0</v>
      </c>
    </row>
    <row r="57" spans="1:11" x14ac:dyDescent="0.2">
      <c r="A57" t="s">
        <v>96</v>
      </c>
      <c r="B57" t="s">
        <v>972</v>
      </c>
      <c r="C57" t="s">
        <v>950</v>
      </c>
      <c r="D57" s="5">
        <v>18056.25</v>
      </c>
      <c r="E57">
        <v>0</v>
      </c>
      <c r="F57" s="2">
        <f t="shared" si="10"/>
        <v>0.55000000000000004</v>
      </c>
      <c r="G57" s="5">
        <f t="shared" si="11"/>
        <v>8125.3124999999991</v>
      </c>
      <c r="H57" s="5">
        <f t="shared" si="12"/>
        <v>0</v>
      </c>
      <c r="I57" s="2">
        <f t="shared" si="13"/>
        <v>0.66250000000000009</v>
      </c>
      <c r="J57" s="5">
        <f t="shared" si="14"/>
        <v>0</v>
      </c>
    </row>
    <row r="58" spans="1:11" x14ac:dyDescent="0.2">
      <c r="A58" t="s">
        <v>97</v>
      </c>
      <c r="B58" t="s">
        <v>988</v>
      </c>
      <c r="C58" t="s">
        <v>989</v>
      </c>
      <c r="D58" s="5">
        <v>2419.54</v>
      </c>
      <c r="E58">
        <v>0</v>
      </c>
      <c r="F58" s="2">
        <f t="shared" si="10"/>
        <v>0.55000000000000004</v>
      </c>
      <c r="G58" s="5">
        <f t="shared" si="11"/>
        <v>1088.7929999999999</v>
      </c>
      <c r="H58" s="5">
        <f t="shared" si="12"/>
        <v>0</v>
      </c>
      <c r="I58" s="2">
        <f t="shared" si="13"/>
        <v>0.66250000000000009</v>
      </c>
      <c r="J58" s="5">
        <f t="shared" si="14"/>
        <v>0</v>
      </c>
    </row>
    <row r="59" spans="1:11" x14ac:dyDescent="0.2">
      <c r="A59" t="s">
        <v>100</v>
      </c>
      <c r="B59" t="s">
        <v>147</v>
      </c>
      <c r="C59" t="s">
        <v>148</v>
      </c>
      <c r="D59" s="5">
        <v>0</v>
      </c>
      <c r="E59">
        <v>0</v>
      </c>
      <c r="F59" s="2">
        <f t="shared" si="10"/>
        <v>0.55000000000000004</v>
      </c>
      <c r="G59" s="5">
        <f t="shared" si="11"/>
        <v>0</v>
      </c>
      <c r="H59" s="5">
        <f t="shared" si="12"/>
        <v>0</v>
      </c>
      <c r="I59" s="2">
        <f t="shared" si="13"/>
        <v>0.66250000000000009</v>
      </c>
      <c r="J59" s="5">
        <f t="shared" si="14"/>
        <v>0</v>
      </c>
    </row>
    <row r="60" spans="1:11" x14ac:dyDescent="0.2">
      <c r="A60" t="s">
        <v>103</v>
      </c>
      <c r="B60" t="s">
        <v>990</v>
      </c>
      <c r="C60" t="s">
        <v>991</v>
      </c>
      <c r="D60" s="5">
        <v>1209.77</v>
      </c>
      <c r="E60">
        <v>0</v>
      </c>
      <c r="F60" s="2">
        <f t="shared" si="10"/>
        <v>0.55000000000000004</v>
      </c>
      <c r="G60" s="5">
        <f t="shared" si="11"/>
        <v>544.39649999999995</v>
      </c>
      <c r="H60" s="5">
        <f t="shared" si="12"/>
        <v>0</v>
      </c>
      <c r="I60" s="2">
        <f t="shared" si="13"/>
        <v>0.66250000000000009</v>
      </c>
      <c r="J60" s="5">
        <f t="shared" si="14"/>
        <v>0</v>
      </c>
    </row>
    <row r="61" spans="1:11" x14ac:dyDescent="0.2">
      <c r="H61" s="5">
        <f>SUM(H52:H60)</f>
        <v>0</v>
      </c>
      <c r="J61" s="5">
        <f>SUM(J52:J60)</f>
        <v>0</v>
      </c>
    </row>
    <row r="62" spans="1:11" x14ac:dyDescent="0.2">
      <c r="I62" s="6" t="s">
        <v>62</v>
      </c>
      <c r="J62" s="7">
        <f>H61 - J61</f>
        <v>0</v>
      </c>
      <c r="K62" s="8">
        <f>IFERROR(J62 / H61, 0)</f>
        <v>0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O98"/>
  <sheetViews>
    <sheetView workbookViewId="0"/>
  </sheetViews>
  <sheetFormatPr baseColWidth="10" defaultColWidth="8.83203125" defaultRowHeight="15" x14ac:dyDescent="0.2"/>
  <cols>
    <col min="1" max="1" width="14" bestFit="1" customWidth="1"/>
    <col min="2" max="2" width="21.6640625" bestFit="1" customWidth="1"/>
    <col min="3" max="3" width="57.5" bestFit="1" customWidth="1"/>
    <col min="4" max="4" width="13" bestFit="1" customWidth="1"/>
    <col min="5" max="5" width="4.1640625" bestFit="1" customWidth="1"/>
    <col min="6" max="6" width="7.5" bestFit="1" customWidth="1"/>
    <col min="7" max="7" width="13.33203125" bestFit="1" customWidth="1"/>
    <col min="8" max="8" width="18" bestFit="1" customWidth="1"/>
    <col min="9" max="9" width="12.33203125" bestFit="1" customWidth="1"/>
    <col min="10" max="10" width="13.83203125" bestFit="1" customWidth="1"/>
    <col min="11" max="51" width="7.6640625" customWidth="1"/>
  </cols>
  <sheetData>
    <row r="1" spans="1:10" x14ac:dyDescent="0.2">
      <c r="A1" t="s">
        <v>992</v>
      </c>
    </row>
    <row r="2" spans="1:10" x14ac:dyDescent="0.2">
      <c r="A2" t="s">
        <v>43</v>
      </c>
      <c r="B2" t="s">
        <v>44</v>
      </c>
      <c r="C2" t="s">
        <v>45</v>
      </c>
      <c r="D2" t="s">
        <v>46</v>
      </c>
      <c r="E2" t="s">
        <v>47</v>
      </c>
      <c r="F2" t="s">
        <v>48</v>
      </c>
      <c r="G2" t="s">
        <v>49</v>
      </c>
      <c r="H2" t="s">
        <v>50</v>
      </c>
      <c r="I2" t="s">
        <v>51</v>
      </c>
      <c r="J2" t="s">
        <v>52</v>
      </c>
    </row>
    <row r="3" spans="1:10" x14ac:dyDescent="0.2">
      <c r="A3" t="s">
        <v>16</v>
      </c>
      <c r="B3" t="s">
        <v>993</v>
      </c>
      <c r="C3" t="s">
        <v>994</v>
      </c>
      <c r="D3" s="5">
        <v>2673.32</v>
      </c>
      <c r="E3">
        <v>0</v>
      </c>
      <c r="F3" s="2">
        <f t="shared" ref="F3:F20" si="0">Hist_Disc_HW</f>
        <v>0.55000000000000004</v>
      </c>
      <c r="G3" s="5">
        <f t="shared" ref="G3:G20" si="1">D3*(1-F3)</f>
        <v>1202.9939999999999</v>
      </c>
      <c r="H3" s="5">
        <f t="shared" ref="H3:H20" si="2">G3*E3</f>
        <v>0</v>
      </c>
      <c r="I3" s="2">
        <f t="shared" ref="I3:I20" si="3">WPA_Disc_HW</f>
        <v>0.66250000000000009</v>
      </c>
      <c r="J3" s="5">
        <f t="shared" ref="J3:J20" si="4">D3*(1-I3)*E3</f>
        <v>0</v>
      </c>
    </row>
    <row r="4" spans="1:10" x14ac:dyDescent="0.2">
      <c r="A4" t="s">
        <v>19</v>
      </c>
      <c r="B4" t="s">
        <v>995</v>
      </c>
      <c r="C4" t="s">
        <v>996</v>
      </c>
      <c r="D4" s="5">
        <v>0</v>
      </c>
      <c r="E4">
        <v>0</v>
      </c>
      <c r="F4" s="2">
        <f t="shared" si="0"/>
        <v>0.55000000000000004</v>
      </c>
      <c r="G4" s="5">
        <f t="shared" si="1"/>
        <v>0</v>
      </c>
      <c r="H4" s="5">
        <f t="shared" si="2"/>
        <v>0</v>
      </c>
      <c r="I4" s="2">
        <f t="shared" si="3"/>
        <v>0.66250000000000009</v>
      </c>
      <c r="J4" s="5">
        <f t="shared" si="4"/>
        <v>0</v>
      </c>
    </row>
    <row r="5" spans="1:10" x14ac:dyDescent="0.2">
      <c r="A5" t="s">
        <v>22</v>
      </c>
      <c r="B5" t="s">
        <v>997</v>
      </c>
      <c r="C5" t="s">
        <v>998</v>
      </c>
      <c r="D5" s="5">
        <v>0</v>
      </c>
      <c r="E5">
        <v>0</v>
      </c>
      <c r="F5" s="2">
        <f t="shared" si="0"/>
        <v>0.55000000000000004</v>
      </c>
      <c r="G5" s="5">
        <f t="shared" si="1"/>
        <v>0</v>
      </c>
      <c r="H5" s="5">
        <f t="shared" si="2"/>
        <v>0</v>
      </c>
      <c r="I5" s="2">
        <f t="shared" si="3"/>
        <v>0.66250000000000009</v>
      </c>
      <c r="J5" s="5">
        <f t="shared" si="4"/>
        <v>0</v>
      </c>
    </row>
    <row r="6" spans="1:10" x14ac:dyDescent="0.2">
      <c r="A6" t="s">
        <v>25</v>
      </c>
      <c r="B6" t="s">
        <v>999</v>
      </c>
      <c r="C6" t="s">
        <v>1000</v>
      </c>
      <c r="D6" s="5">
        <v>0</v>
      </c>
      <c r="E6">
        <v>0</v>
      </c>
      <c r="F6" s="2">
        <f t="shared" si="0"/>
        <v>0.55000000000000004</v>
      </c>
      <c r="G6" s="5">
        <f t="shared" si="1"/>
        <v>0</v>
      </c>
      <c r="H6" s="5">
        <f t="shared" si="2"/>
        <v>0</v>
      </c>
      <c r="I6" s="2">
        <f t="shared" si="3"/>
        <v>0.66250000000000009</v>
      </c>
      <c r="J6" s="5">
        <f t="shared" si="4"/>
        <v>0</v>
      </c>
    </row>
    <row r="7" spans="1:10" x14ac:dyDescent="0.2">
      <c r="A7" t="s">
        <v>28</v>
      </c>
      <c r="B7" t="s">
        <v>1001</v>
      </c>
      <c r="C7" t="s">
        <v>1002</v>
      </c>
      <c r="D7" s="5">
        <v>0</v>
      </c>
      <c r="E7">
        <v>0</v>
      </c>
      <c r="F7" s="2">
        <f t="shared" si="0"/>
        <v>0.55000000000000004</v>
      </c>
      <c r="G7" s="5">
        <f t="shared" si="1"/>
        <v>0</v>
      </c>
      <c r="H7" s="5">
        <f t="shared" si="2"/>
        <v>0</v>
      </c>
      <c r="I7" s="2">
        <f t="shared" si="3"/>
        <v>0.66250000000000009</v>
      </c>
      <c r="J7" s="5">
        <f t="shared" si="4"/>
        <v>0</v>
      </c>
    </row>
    <row r="8" spans="1:10" x14ac:dyDescent="0.2">
      <c r="A8" t="s">
        <v>1003</v>
      </c>
      <c r="B8" t="s">
        <v>1004</v>
      </c>
      <c r="C8" t="s">
        <v>1005</v>
      </c>
      <c r="D8" s="5">
        <v>0</v>
      </c>
      <c r="E8">
        <v>0</v>
      </c>
      <c r="F8" s="2">
        <f t="shared" si="0"/>
        <v>0.55000000000000004</v>
      </c>
      <c r="G8" s="5">
        <f t="shared" si="1"/>
        <v>0</v>
      </c>
      <c r="H8" s="5">
        <f t="shared" si="2"/>
        <v>0</v>
      </c>
      <c r="I8" s="2">
        <f t="shared" si="3"/>
        <v>0.66250000000000009</v>
      </c>
      <c r="J8" s="5">
        <f t="shared" si="4"/>
        <v>0</v>
      </c>
    </row>
    <row r="9" spans="1:10" x14ac:dyDescent="0.2">
      <c r="A9" t="s">
        <v>31</v>
      </c>
      <c r="B9" t="s">
        <v>431</v>
      </c>
      <c r="C9" t="s">
        <v>432</v>
      </c>
      <c r="D9" s="5">
        <v>0</v>
      </c>
      <c r="E9">
        <v>0</v>
      </c>
      <c r="F9" s="2">
        <f t="shared" si="0"/>
        <v>0.55000000000000004</v>
      </c>
      <c r="G9" s="5">
        <f t="shared" si="1"/>
        <v>0</v>
      </c>
      <c r="H9" s="5">
        <f t="shared" si="2"/>
        <v>0</v>
      </c>
      <c r="I9" s="2">
        <f t="shared" si="3"/>
        <v>0.66250000000000009</v>
      </c>
      <c r="J9" s="5">
        <f t="shared" si="4"/>
        <v>0</v>
      </c>
    </row>
    <row r="10" spans="1:10" x14ac:dyDescent="0.2">
      <c r="A10" t="s">
        <v>34</v>
      </c>
      <c r="B10" t="s">
        <v>1006</v>
      </c>
      <c r="C10" t="s">
        <v>1007</v>
      </c>
      <c r="D10" s="5">
        <v>0</v>
      </c>
      <c r="E10">
        <v>0</v>
      </c>
      <c r="F10" s="2">
        <f t="shared" si="0"/>
        <v>0.55000000000000004</v>
      </c>
      <c r="G10" s="5">
        <f t="shared" si="1"/>
        <v>0</v>
      </c>
      <c r="H10" s="5">
        <f t="shared" si="2"/>
        <v>0</v>
      </c>
      <c r="I10" s="2">
        <f t="shared" si="3"/>
        <v>0.66250000000000009</v>
      </c>
      <c r="J10" s="5">
        <f t="shared" si="4"/>
        <v>0</v>
      </c>
    </row>
    <row r="11" spans="1:10" x14ac:dyDescent="0.2">
      <c r="A11" t="s">
        <v>37</v>
      </c>
      <c r="B11" t="s">
        <v>1008</v>
      </c>
      <c r="C11" t="s">
        <v>1009</v>
      </c>
      <c r="D11" s="5">
        <v>0</v>
      </c>
      <c r="E11">
        <v>0</v>
      </c>
      <c r="F11" s="2">
        <f t="shared" si="0"/>
        <v>0.55000000000000004</v>
      </c>
      <c r="G11" s="5">
        <f t="shared" si="1"/>
        <v>0</v>
      </c>
      <c r="H11" s="5">
        <f t="shared" si="2"/>
        <v>0</v>
      </c>
      <c r="I11" s="2">
        <f t="shared" si="3"/>
        <v>0.66250000000000009</v>
      </c>
      <c r="J11" s="5">
        <f t="shared" si="4"/>
        <v>0</v>
      </c>
    </row>
    <row r="12" spans="1:10" x14ac:dyDescent="0.2">
      <c r="A12" t="s">
        <v>40</v>
      </c>
      <c r="B12" t="s">
        <v>1010</v>
      </c>
      <c r="C12" t="s">
        <v>1011</v>
      </c>
      <c r="D12" s="5">
        <v>0</v>
      </c>
      <c r="E12">
        <v>0</v>
      </c>
      <c r="F12" s="2">
        <f t="shared" si="0"/>
        <v>0.55000000000000004</v>
      </c>
      <c r="G12" s="5">
        <f t="shared" si="1"/>
        <v>0</v>
      </c>
      <c r="H12" s="5">
        <f t="shared" si="2"/>
        <v>0</v>
      </c>
      <c r="I12" s="2">
        <f t="shared" si="3"/>
        <v>0.66250000000000009</v>
      </c>
      <c r="J12" s="5">
        <f t="shared" si="4"/>
        <v>0</v>
      </c>
    </row>
    <row r="13" spans="1:10" x14ac:dyDescent="0.2">
      <c r="A13" t="s">
        <v>1012</v>
      </c>
      <c r="B13" t="s">
        <v>1013</v>
      </c>
      <c r="C13" t="s">
        <v>1014</v>
      </c>
      <c r="D13" s="5">
        <v>656.51</v>
      </c>
      <c r="E13">
        <v>0</v>
      </c>
      <c r="F13" s="2">
        <f t="shared" si="0"/>
        <v>0.55000000000000004</v>
      </c>
      <c r="G13" s="5">
        <f t="shared" si="1"/>
        <v>295.42949999999996</v>
      </c>
      <c r="H13" s="5">
        <f t="shared" si="2"/>
        <v>0</v>
      </c>
      <c r="I13" s="2">
        <f t="shared" si="3"/>
        <v>0.66250000000000009</v>
      </c>
      <c r="J13" s="5">
        <f t="shared" si="4"/>
        <v>0</v>
      </c>
    </row>
    <row r="14" spans="1:10" x14ac:dyDescent="0.2">
      <c r="A14" t="s">
        <v>132</v>
      </c>
      <c r="B14" t="s">
        <v>1015</v>
      </c>
      <c r="C14" t="s">
        <v>1016</v>
      </c>
      <c r="D14" s="5">
        <v>0</v>
      </c>
      <c r="E14">
        <v>0</v>
      </c>
      <c r="F14" s="2">
        <f t="shared" si="0"/>
        <v>0.55000000000000004</v>
      </c>
      <c r="G14" s="5">
        <f t="shared" si="1"/>
        <v>0</v>
      </c>
      <c r="H14" s="5">
        <f t="shared" si="2"/>
        <v>0</v>
      </c>
      <c r="I14" s="2">
        <f t="shared" si="3"/>
        <v>0.66250000000000009</v>
      </c>
      <c r="J14" s="5">
        <f t="shared" si="4"/>
        <v>0</v>
      </c>
    </row>
    <row r="15" spans="1:10" x14ac:dyDescent="0.2">
      <c r="A15" t="s">
        <v>1017</v>
      </c>
      <c r="B15" t="s">
        <v>604</v>
      </c>
      <c r="C15" t="s">
        <v>605</v>
      </c>
      <c r="D15" s="5">
        <v>0</v>
      </c>
      <c r="E15">
        <v>0</v>
      </c>
      <c r="F15" s="2">
        <f t="shared" si="0"/>
        <v>0.55000000000000004</v>
      </c>
      <c r="G15" s="5">
        <f t="shared" si="1"/>
        <v>0</v>
      </c>
      <c r="H15" s="5">
        <f t="shared" si="2"/>
        <v>0</v>
      </c>
      <c r="I15" s="2">
        <f t="shared" si="3"/>
        <v>0.66250000000000009</v>
      </c>
      <c r="J15" s="5">
        <f t="shared" si="4"/>
        <v>0</v>
      </c>
    </row>
    <row r="16" spans="1:10" x14ac:dyDescent="0.2">
      <c r="A16" t="s">
        <v>135</v>
      </c>
      <c r="B16" t="s">
        <v>1018</v>
      </c>
      <c r="C16" t="s">
        <v>1019</v>
      </c>
      <c r="D16" s="5">
        <v>0</v>
      </c>
      <c r="E16">
        <v>0</v>
      </c>
      <c r="F16" s="2">
        <f t="shared" si="0"/>
        <v>0.55000000000000004</v>
      </c>
      <c r="G16" s="5">
        <f t="shared" si="1"/>
        <v>0</v>
      </c>
      <c r="H16" s="5">
        <f t="shared" si="2"/>
        <v>0</v>
      </c>
      <c r="I16" s="2">
        <f t="shared" si="3"/>
        <v>0.66250000000000009</v>
      </c>
      <c r="J16" s="5">
        <f t="shared" si="4"/>
        <v>0</v>
      </c>
    </row>
    <row r="17" spans="1:15" x14ac:dyDescent="0.2">
      <c r="A17" t="s">
        <v>598</v>
      </c>
      <c r="B17" t="s">
        <v>1020</v>
      </c>
      <c r="C17" t="s">
        <v>1021</v>
      </c>
      <c r="D17" s="5">
        <v>0</v>
      </c>
      <c r="E17">
        <v>0</v>
      </c>
      <c r="F17" s="2">
        <f t="shared" si="0"/>
        <v>0.55000000000000004</v>
      </c>
      <c r="G17" s="5">
        <f t="shared" si="1"/>
        <v>0</v>
      </c>
      <c r="H17" s="5">
        <f t="shared" si="2"/>
        <v>0</v>
      </c>
      <c r="I17" s="2">
        <f t="shared" si="3"/>
        <v>0.66250000000000009</v>
      </c>
      <c r="J17" s="5">
        <f t="shared" si="4"/>
        <v>0</v>
      </c>
    </row>
    <row r="18" spans="1:15" x14ac:dyDescent="0.2">
      <c r="A18" t="s">
        <v>443</v>
      </c>
      <c r="B18" t="s">
        <v>1022</v>
      </c>
      <c r="C18" t="s">
        <v>1023</v>
      </c>
      <c r="D18" s="5">
        <v>0</v>
      </c>
      <c r="E18">
        <v>0</v>
      </c>
      <c r="F18" s="2">
        <f t="shared" si="0"/>
        <v>0.55000000000000004</v>
      </c>
      <c r="G18" s="5">
        <f t="shared" si="1"/>
        <v>0</v>
      </c>
      <c r="H18" s="5">
        <f t="shared" si="2"/>
        <v>0</v>
      </c>
      <c r="I18" s="2">
        <f t="shared" si="3"/>
        <v>0.66250000000000009</v>
      </c>
      <c r="J18" s="5">
        <f t="shared" si="4"/>
        <v>0</v>
      </c>
    </row>
    <row r="19" spans="1:15" x14ac:dyDescent="0.2">
      <c r="A19" t="s">
        <v>446</v>
      </c>
      <c r="B19" t="s">
        <v>1024</v>
      </c>
      <c r="C19" t="s">
        <v>1025</v>
      </c>
      <c r="D19" s="5">
        <v>0</v>
      </c>
      <c r="E19">
        <v>0</v>
      </c>
      <c r="F19" s="2">
        <f t="shared" si="0"/>
        <v>0.55000000000000004</v>
      </c>
      <c r="G19" s="5">
        <f t="shared" si="1"/>
        <v>0</v>
      </c>
      <c r="H19" s="5">
        <f t="shared" si="2"/>
        <v>0</v>
      </c>
      <c r="I19" s="2">
        <f t="shared" si="3"/>
        <v>0.66250000000000009</v>
      </c>
      <c r="J19" s="5">
        <f t="shared" si="4"/>
        <v>0</v>
      </c>
    </row>
    <row r="20" spans="1:15" x14ac:dyDescent="0.2">
      <c r="A20" t="s">
        <v>608</v>
      </c>
      <c r="B20" t="s">
        <v>1026</v>
      </c>
      <c r="C20" t="s">
        <v>1027</v>
      </c>
      <c r="D20" s="5">
        <v>0</v>
      </c>
      <c r="E20">
        <v>0</v>
      </c>
      <c r="F20" s="2">
        <f t="shared" si="0"/>
        <v>0.55000000000000004</v>
      </c>
      <c r="G20" s="5">
        <f t="shared" si="1"/>
        <v>0</v>
      </c>
      <c r="H20" s="5">
        <f t="shared" si="2"/>
        <v>0</v>
      </c>
      <c r="I20" s="2">
        <f t="shared" si="3"/>
        <v>0.66250000000000009</v>
      </c>
      <c r="J20" s="5">
        <f t="shared" si="4"/>
        <v>0</v>
      </c>
    </row>
    <row r="21" spans="1:15" x14ac:dyDescent="0.2">
      <c r="H21" s="5">
        <f>SUM(H3:H20)</f>
        <v>0</v>
      </c>
      <c r="J21" s="5">
        <f>SUM(J3:J20)</f>
        <v>0</v>
      </c>
    </row>
    <row r="22" spans="1:15" x14ac:dyDescent="0.2">
      <c r="I22" s="6" t="s">
        <v>62</v>
      </c>
      <c r="J22" s="7">
        <f>H21 - J21</f>
        <v>0</v>
      </c>
      <c r="K22" s="8">
        <f>IFERROR(J22 / H21, 0)</f>
        <v>0</v>
      </c>
    </row>
    <row r="24" spans="1:15" x14ac:dyDescent="0.2">
      <c r="A24" t="s">
        <v>1028</v>
      </c>
    </row>
    <row r="25" spans="1:15" x14ac:dyDescent="0.2">
      <c r="A25" t="s">
        <v>43</v>
      </c>
      <c r="B25" t="s">
        <v>44</v>
      </c>
      <c r="C25" t="s">
        <v>45</v>
      </c>
      <c r="D25" t="s">
        <v>46</v>
      </c>
      <c r="E25" t="s">
        <v>47</v>
      </c>
      <c r="F25" t="s">
        <v>48</v>
      </c>
      <c r="G25" t="s">
        <v>49</v>
      </c>
      <c r="H25" t="s">
        <v>50</v>
      </c>
      <c r="I25" t="s">
        <v>51</v>
      </c>
      <c r="J25" t="s">
        <v>52</v>
      </c>
      <c r="K25" t="s">
        <v>55</v>
      </c>
      <c r="L25" t="s">
        <v>57</v>
      </c>
      <c r="M25" t="s">
        <v>58</v>
      </c>
      <c r="N25" t="s">
        <v>59</v>
      </c>
      <c r="O25" t="s">
        <v>139</v>
      </c>
    </row>
    <row r="26" spans="1:15" x14ac:dyDescent="0.2">
      <c r="A26" t="s">
        <v>64</v>
      </c>
      <c r="B26" t="s">
        <v>1029</v>
      </c>
      <c r="C26" t="s">
        <v>1030</v>
      </c>
      <c r="D26" s="5">
        <v>2164.6799999999998</v>
      </c>
      <c r="E26">
        <v>18</v>
      </c>
      <c r="F26" s="2">
        <f t="shared" ref="F26:F43" si="5">Hist_Disc_HW</f>
        <v>0.55000000000000004</v>
      </c>
      <c r="G26" s="5">
        <f t="shared" ref="G26:G43" si="6">D26*(1-F26)</f>
        <v>974.10599999999988</v>
      </c>
      <c r="H26" s="5">
        <f t="shared" ref="H26:H43" si="7">G26*E26</f>
        <v>17533.907999999999</v>
      </c>
      <c r="I26" s="2">
        <f t="shared" ref="I26:I43" si="8">WPA_Disc_HW</f>
        <v>0.66250000000000009</v>
      </c>
      <c r="J26" s="5">
        <f t="shared" ref="J26:J43" si="9">D26*(1-I26)*E26</f>
        <v>13150.430999999995</v>
      </c>
      <c r="K26">
        <v>0</v>
      </c>
      <c r="L26">
        <v>0</v>
      </c>
      <c r="M26">
        <v>0</v>
      </c>
      <c r="N26">
        <v>0</v>
      </c>
      <c r="O26">
        <v>18</v>
      </c>
    </row>
    <row r="27" spans="1:15" x14ac:dyDescent="0.2">
      <c r="A27" t="s">
        <v>67</v>
      </c>
      <c r="B27" t="s">
        <v>1031</v>
      </c>
      <c r="C27" t="s">
        <v>1032</v>
      </c>
      <c r="D27" s="5">
        <v>0</v>
      </c>
      <c r="E27">
        <v>18</v>
      </c>
      <c r="F27" s="2">
        <f t="shared" si="5"/>
        <v>0.55000000000000004</v>
      </c>
      <c r="G27" s="5">
        <f t="shared" si="6"/>
        <v>0</v>
      </c>
      <c r="H27" s="5">
        <f t="shared" si="7"/>
        <v>0</v>
      </c>
      <c r="I27" s="2">
        <f t="shared" si="8"/>
        <v>0.66250000000000009</v>
      </c>
      <c r="J27" s="5">
        <f t="shared" si="9"/>
        <v>0</v>
      </c>
    </row>
    <row r="28" spans="1:15" x14ac:dyDescent="0.2">
      <c r="A28" t="s">
        <v>70</v>
      </c>
      <c r="B28" t="s">
        <v>997</v>
      </c>
      <c r="C28" t="s">
        <v>998</v>
      </c>
      <c r="D28" s="5">
        <v>0</v>
      </c>
      <c r="E28">
        <v>18</v>
      </c>
      <c r="F28" s="2">
        <f t="shared" si="5"/>
        <v>0.55000000000000004</v>
      </c>
      <c r="G28" s="5">
        <f t="shared" si="6"/>
        <v>0</v>
      </c>
      <c r="H28" s="5">
        <f t="shared" si="7"/>
        <v>0</v>
      </c>
      <c r="I28" s="2">
        <f t="shared" si="8"/>
        <v>0.66250000000000009</v>
      </c>
      <c r="J28" s="5">
        <f t="shared" si="9"/>
        <v>0</v>
      </c>
    </row>
    <row r="29" spans="1:15" x14ac:dyDescent="0.2">
      <c r="A29" t="s">
        <v>73</v>
      </c>
      <c r="B29" t="s">
        <v>999</v>
      </c>
      <c r="C29" t="s">
        <v>1000</v>
      </c>
      <c r="D29" s="5">
        <v>0</v>
      </c>
      <c r="E29">
        <v>18</v>
      </c>
      <c r="F29" s="2">
        <f t="shared" si="5"/>
        <v>0.55000000000000004</v>
      </c>
      <c r="G29" s="5">
        <f t="shared" si="6"/>
        <v>0</v>
      </c>
      <c r="H29" s="5">
        <f t="shared" si="7"/>
        <v>0</v>
      </c>
      <c r="I29" s="2">
        <f t="shared" si="8"/>
        <v>0.66250000000000009</v>
      </c>
      <c r="J29" s="5">
        <f t="shared" si="9"/>
        <v>0</v>
      </c>
    </row>
    <row r="30" spans="1:15" x14ac:dyDescent="0.2">
      <c r="A30" t="s">
        <v>76</v>
      </c>
      <c r="B30" t="s">
        <v>1033</v>
      </c>
      <c r="C30" t="s">
        <v>1034</v>
      </c>
      <c r="D30" s="5">
        <v>0</v>
      </c>
      <c r="E30">
        <v>18</v>
      </c>
      <c r="F30" s="2">
        <f t="shared" si="5"/>
        <v>0.55000000000000004</v>
      </c>
      <c r="G30" s="5">
        <f t="shared" si="6"/>
        <v>0</v>
      </c>
      <c r="H30" s="5">
        <f t="shared" si="7"/>
        <v>0</v>
      </c>
      <c r="I30" s="2">
        <f t="shared" si="8"/>
        <v>0.66250000000000009</v>
      </c>
      <c r="J30" s="5">
        <f t="shared" si="9"/>
        <v>0</v>
      </c>
    </row>
    <row r="31" spans="1:15" x14ac:dyDescent="0.2">
      <c r="A31" t="s">
        <v>1035</v>
      </c>
      <c r="B31" t="s">
        <v>1036</v>
      </c>
      <c r="C31" t="s">
        <v>1037</v>
      </c>
      <c r="D31" s="5">
        <v>0</v>
      </c>
      <c r="E31">
        <v>18</v>
      </c>
      <c r="F31" s="2">
        <f t="shared" si="5"/>
        <v>0.55000000000000004</v>
      </c>
      <c r="G31" s="5">
        <f t="shared" si="6"/>
        <v>0</v>
      </c>
      <c r="H31" s="5">
        <f t="shared" si="7"/>
        <v>0</v>
      </c>
      <c r="I31" s="2">
        <f t="shared" si="8"/>
        <v>0.66250000000000009</v>
      </c>
      <c r="J31" s="5">
        <f t="shared" si="9"/>
        <v>0</v>
      </c>
    </row>
    <row r="32" spans="1:15" x14ac:dyDescent="0.2">
      <c r="A32" t="s">
        <v>79</v>
      </c>
      <c r="B32" t="s">
        <v>1010</v>
      </c>
      <c r="C32" t="s">
        <v>1011</v>
      </c>
      <c r="D32" s="5">
        <v>0</v>
      </c>
      <c r="E32">
        <v>18</v>
      </c>
      <c r="F32" s="2">
        <f t="shared" si="5"/>
        <v>0.55000000000000004</v>
      </c>
      <c r="G32" s="5">
        <f t="shared" si="6"/>
        <v>0</v>
      </c>
      <c r="H32" s="5">
        <f t="shared" si="7"/>
        <v>0</v>
      </c>
      <c r="I32" s="2">
        <f t="shared" si="8"/>
        <v>0.66250000000000009</v>
      </c>
      <c r="J32" s="5">
        <f t="shared" si="9"/>
        <v>0</v>
      </c>
    </row>
    <row r="33" spans="1:11" x14ac:dyDescent="0.2">
      <c r="A33" t="s">
        <v>1038</v>
      </c>
      <c r="B33" t="s">
        <v>1013</v>
      </c>
      <c r="C33" t="s">
        <v>1014</v>
      </c>
      <c r="D33" s="5">
        <v>656.51</v>
      </c>
      <c r="E33">
        <v>18</v>
      </c>
      <c r="F33" s="2">
        <f t="shared" si="5"/>
        <v>0.55000000000000004</v>
      </c>
      <c r="G33" s="5">
        <f t="shared" si="6"/>
        <v>295.42949999999996</v>
      </c>
      <c r="H33" s="5">
        <f t="shared" si="7"/>
        <v>5317.7309999999998</v>
      </c>
      <c r="I33" s="2">
        <f t="shared" si="8"/>
        <v>0.66250000000000009</v>
      </c>
      <c r="J33" s="5">
        <f t="shared" si="9"/>
        <v>3988.2982499999989</v>
      </c>
    </row>
    <row r="34" spans="1:11" x14ac:dyDescent="0.2">
      <c r="A34" t="s">
        <v>143</v>
      </c>
      <c r="B34" t="s">
        <v>1015</v>
      </c>
      <c r="C34" t="s">
        <v>1016</v>
      </c>
      <c r="D34" s="5">
        <v>0</v>
      </c>
      <c r="E34">
        <v>18</v>
      </c>
      <c r="F34" s="2">
        <f t="shared" si="5"/>
        <v>0.55000000000000004</v>
      </c>
      <c r="G34" s="5">
        <f t="shared" si="6"/>
        <v>0</v>
      </c>
      <c r="H34" s="5">
        <f t="shared" si="7"/>
        <v>0</v>
      </c>
      <c r="I34" s="2">
        <f t="shared" si="8"/>
        <v>0.66250000000000009</v>
      </c>
      <c r="J34" s="5">
        <f t="shared" si="9"/>
        <v>0</v>
      </c>
    </row>
    <row r="35" spans="1:11" x14ac:dyDescent="0.2">
      <c r="A35" t="s">
        <v>1039</v>
      </c>
      <c r="B35" t="s">
        <v>604</v>
      </c>
      <c r="C35" t="s">
        <v>605</v>
      </c>
      <c r="D35" s="5">
        <v>0</v>
      </c>
      <c r="E35">
        <v>18</v>
      </c>
      <c r="F35" s="2">
        <f t="shared" si="5"/>
        <v>0.55000000000000004</v>
      </c>
      <c r="G35" s="5">
        <f t="shared" si="6"/>
        <v>0</v>
      </c>
      <c r="H35" s="5">
        <f t="shared" si="7"/>
        <v>0</v>
      </c>
      <c r="I35" s="2">
        <f t="shared" si="8"/>
        <v>0.66250000000000009</v>
      </c>
      <c r="J35" s="5">
        <f t="shared" si="9"/>
        <v>0</v>
      </c>
    </row>
    <row r="36" spans="1:11" x14ac:dyDescent="0.2">
      <c r="A36" t="s">
        <v>146</v>
      </c>
      <c r="B36" t="s">
        <v>1018</v>
      </c>
      <c r="C36" t="s">
        <v>1019</v>
      </c>
      <c r="D36" s="5">
        <v>0</v>
      </c>
      <c r="E36">
        <v>18</v>
      </c>
      <c r="F36" s="2">
        <f t="shared" si="5"/>
        <v>0.55000000000000004</v>
      </c>
      <c r="G36" s="5">
        <f t="shared" si="6"/>
        <v>0</v>
      </c>
      <c r="H36" s="5">
        <f t="shared" si="7"/>
        <v>0</v>
      </c>
      <c r="I36" s="2">
        <f t="shared" si="8"/>
        <v>0.66250000000000009</v>
      </c>
      <c r="J36" s="5">
        <f t="shared" si="9"/>
        <v>0</v>
      </c>
    </row>
    <row r="37" spans="1:11" x14ac:dyDescent="0.2">
      <c r="A37" t="s">
        <v>1040</v>
      </c>
      <c r="B37" t="s">
        <v>1020</v>
      </c>
      <c r="C37" t="s">
        <v>1021</v>
      </c>
      <c r="D37" s="5">
        <v>0</v>
      </c>
      <c r="E37">
        <v>18</v>
      </c>
      <c r="F37" s="2">
        <f t="shared" si="5"/>
        <v>0.55000000000000004</v>
      </c>
      <c r="G37" s="5">
        <f t="shared" si="6"/>
        <v>0</v>
      </c>
      <c r="H37" s="5">
        <f t="shared" si="7"/>
        <v>0</v>
      </c>
      <c r="I37" s="2">
        <f t="shared" si="8"/>
        <v>0.66250000000000009</v>
      </c>
      <c r="J37" s="5">
        <f t="shared" si="9"/>
        <v>0</v>
      </c>
    </row>
    <row r="38" spans="1:11" x14ac:dyDescent="0.2">
      <c r="A38" t="s">
        <v>149</v>
      </c>
      <c r="B38" t="s">
        <v>1022</v>
      </c>
      <c r="C38" t="s">
        <v>1023</v>
      </c>
      <c r="D38" s="5">
        <v>0</v>
      </c>
      <c r="E38">
        <v>18</v>
      </c>
      <c r="F38" s="2">
        <f t="shared" si="5"/>
        <v>0.55000000000000004</v>
      </c>
      <c r="G38" s="5">
        <f t="shared" si="6"/>
        <v>0</v>
      </c>
      <c r="H38" s="5">
        <f t="shared" si="7"/>
        <v>0</v>
      </c>
      <c r="I38" s="2">
        <f t="shared" si="8"/>
        <v>0.66250000000000009</v>
      </c>
      <c r="J38" s="5">
        <f t="shared" si="9"/>
        <v>0</v>
      </c>
    </row>
    <row r="39" spans="1:11" x14ac:dyDescent="0.2">
      <c r="A39" t="s">
        <v>150</v>
      </c>
      <c r="B39" t="s">
        <v>1024</v>
      </c>
      <c r="C39" t="s">
        <v>1025</v>
      </c>
      <c r="D39" s="5">
        <v>0</v>
      </c>
      <c r="E39">
        <v>18</v>
      </c>
      <c r="F39" s="2">
        <f t="shared" si="5"/>
        <v>0.55000000000000004</v>
      </c>
      <c r="G39" s="5">
        <f t="shared" si="6"/>
        <v>0</v>
      </c>
      <c r="H39" s="5">
        <f t="shared" si="7"/>
        <v>0</v>
      </c>
      <c r="I39" s="2">
        <f t="shared" si="8"/>
        <v>0.66250000000000009</v>
      </c>
      <c r="J39" s="5">
        <f t="shared" si="9"/>
        <v>0</v>
      </c>
    </row>
    <row r="40" spans="1:11" x14ac:dyDescent="0.2">
      <c r="A40" t="s">
        <v>1041</v>
      </c>
      <c r="B40" t="s">
        <v>1026</v>
      </c>
      <c r="C40" t="s">
        <v>1027</v>
      </c>
      <c r="D40" s="5">
        <v>0</v>
      </c>
      <c r="E40">
        <v>18</v>
      </c>
      <c r="F40" s="2">
        <f t="shared" si="5"/>
        <v>0.55000000000000004</v>
      </c>
      <c r="G40" s="5">
        <f t="shared" si="6"/>
        <v>0</v>
      </c>
      <c r="H40" s="5">
        <f t="shared" si="7"/>
        <v>0</v>
      </c>
      <c r="I40" s="2">
        <f t="shared" si="8"/>
        <v>0.66250000000000009</v>
      </c>
      <c r="J40" s="5">
        <f t="shared" si="9"/>
        <v>0</v>
      </c>
    </row>
    <row r="41" spans="1:11" x14ac:dyDescent="0.2">
      <c r="A41" t="s">
        <v>153</v>
      </c>
      <c r="B41" t="s">
        <v>431</v>
      </c>
      <c r="C41" t="s">
        <v>432</v>
      </c>
      <c r="D41" s="5">
        <v>0</v>
      </c>
      <c r="E41">
        <v>18</v>
      </c>
      <c r="F41" s="2">
        <f t="shared" si="5"/>
        <v>0.55000000000000004</v>
      </c>
      <c r="G41" s="5">
        <f t="shared" si="6"/>
        <v>0</v>
      </c>
      <c r="H41" s="5">
        <f t="shared" si="7"/>
        <v>0</v>
      </c>
      <c r="I41" s="2">
        <f t="shared" si="8"/>
        <v>0.66250000000000009</v>
      </c>
      <c r="J41" s="5">
        <f t="shared" si="9"/>
        <v>0</v>
      </c>
    </row>
    <row r="42" spans="1:11" x14ac:dyDescent="0.2">
      <c r="A42" t="s">
        <v>154</v>
      </c>
      <c r="B42" t="s">
        <v>1042</v>
      </c>
      <c r="C42" t="s">
        <v>1007</v>
      </c>
      <c r="D42" s="5">
        <v>0</v>
      </c>
      <c r="E42">
        <v>18</v>
      </c>
      <c r="F42" s="2">
        <f t="shared" si="5"/>
        <v>0.55000000000000004</v>
      </c>
      <c r="G42" s="5">
        <f t="shared" si="6"/>
        <v>0</v>
      </c>
      <c r="H42" s="5">
        <f t="shared" si="7"/>
        <v>0</v>
      </c>
      <c r="I42" s="2">
        <f t="shared" si="8"/>
        <v>0.66250000000000009</v>
      </c>
      <c r="J42" s="5">
        <f t="shared" si="9"/>
        <v>0</v>
      </c>
    </row>
    <row r="43" spans="1:11" x14ac:dyDescent="0.2">
      <c r="A43" t="s">
        <v>470</v>
      </c>
      <c r="B43" t="s">
        <v>1043</v>
      </c>
      <c r="C43" t="s">
        <v>1044</v>
      </c>
      <c r="D43" s="5">
        <v>0</v>
      </c>
      <c r="E43">
        <v>18</v>
      </c>
      <c r="F43" s="2">
        <f t="shared" si="5"/>
        <v>0.55000000000000004</v>
      </c>
      <c r="G43" s="5">
        <f t="shared" si="6"/>
        <v>0</v>
      </c>
      <c r="H43" s="5">
        <f t="shared" si="7"/>
        <v>0</v>
      </c>
      <c r="I43" s="2">
        <f t="shared" si="8"/>
        <v>0.66250000000000009</v>
      </c>
      <c r="J43" s="5">
        <f t="shared" si="9"/>
        <v>0</v>
      </c>
    </row>
    <row r="44" spans="1:11" x14ac:dyDescent="0.2">
      <c r="H44" s="5">
        <f>SUM(H26:H43)</f>
        <v>22851.638999999999</v>
      </c>
      <c r="J44" s="5">
        <f>SUM(J26:J43)</f>
        <v>17138.729249999993</v>
      </c>
    </row>
    <row r="45" spans="1:11" x14ac:dyDescent="0.2">
      <c r="I45" s="6" t="s">
        <v>62</v>
      </c>
      <c r="J45" s="7">
        <f>H44 - J44</f>
        <v>5712.9097500000062</v>
      </c>
      <c r="K45" s="8">
        <f>IFERROR(J45 / H44, 0)</f>
        <v>0.25000000000000028</v>
      </c>
    </row>
    <row r="47" spans="1:11" x14ac:dyDescent="0.2">
      <c r="A47" t="s">
        <v>1045</v>
      </c>
    </row>
    <row r="48" spans="1:11" x14ac:dyDescent="0.2">
      <c r="A48" t="s">
        <v>43</v>
      </c>
      <c r="B48" t="s">
        <v>44</v>
      </c>
      <c r="C48" t="s">
        <v>45</v>
      </c>
      <c r="D48" t="s">
        <v>46</v>
      </c>
      <c r="E48" t="s">
        <v>47</v>
      </c>
      <c r="F48" t="s">
        <v>48</v>
      </c>
      <c r="G48" t="s">
        <v>49</v>
      </c>
      <c r="H48" t="s">
        <v>50</v>
      </c>
      <c r="I48" t="s">
        <v>51</v>
      </c>
      <c r="J48" t="s">
        <v>52</v>
      </c>
    </row>
    <row r="49" spans="1:10" x14ac:dyDescent="0.2">
      <c r="A49" t="s">
        <v>83</v>
      </c>
      <c r="B49" t="s">
        <v>1046</v>
      </c>
      <c r="C49" t="s">
        <v>1047</v>
      </c>
      <c r="D49" s="5">
        <v>1058.69</v>
      </c>
      <c r="E49">
        <v>0</v>
      </c>
      <c r="F49" s="2">
        <f t="shared" ref="F49:F63" si="10">Hist_Disc_HW</f>
        <v>0.55000000000000004</v>
      </c>
      <c r="G49" s="5">
        <f t="shared" ref="G49:G63" si="11">D49*(1-F49)</f>
        <v>476.41049999999996</v>
      </c>
      <c r="H49" s="5">
        <f t="shared" ref="H49:H63" si="12">G49*E49</f>
        <v>0</v>
      </c>
      <c r="I49" s="2">
        <f t="shared" ref="I49:I63" si="13">WPA_Disc_HW</f>
        <v>0.66250000000000009</v>
      </c>
      <c r="J49" s="5">
        <f t="shared" ref="J49:J63" si="14">D49*(1-I49)*E49</f>
        <v>0</v>
      </c>
    </row>
    <row r="50" spans="1:10" x14ac:dyDescent="0.2">
      <c r="A50" t="s">
        <v>86</v>
      </c>
      <c r="B50" t="s">
        <v>431</v>
      </c>
      <c r="C50" t="s">
        <v>432</v>
      </c>
      <c r="D50" s="5">
        <v>0</v>
      </c>
      <c r="E50">
        <v>0</v>
      </c>
      <c r="F50" s="2">
        <f t="shared" si="10"/>
        <v>0.55000000000000004</v>
      </c>
      <c r="G50" s="5">
        <f t="shared" si="11"/>
        <v>0</v>
      </c>
      <c r="H50" s="5">
        <f t="shared" si="12"/>
        <v>0</v>
      </c>
      <c r="I50" s="2">
        <f t="shared" si="13"/>
        <v>0.66250000000000009</v>
      </c>
      <c r="J50" s="5">
        <f t="shared" si="14"/>
        <v>0</v>
      </c>
    </row>
    <row r="51" spans="1:10" x14ac:dyDescent="0.2">
      <c r="A51" t="s">
        <v>89</v>
      </c>
      <c r="B51" t="s">
        <v>1048</v>
      </c>
      <c r="C51" t="s">
        <v>1049</v>
      </c>
      <c r="D51" s="5">
        <v>0</v>
      </c>
      <c r="E51">
        <v>0</v>
      </c>
      <c r="F51" s="2">
        <f t="shared" si="10"/>
        <v>0.55000000000000004</v>
      </c>
      <c r="G51" s="5">
        <f t="shared" si="11"/>
        <v>0</v>
      </c>
      <c r="H51" s="5">
        <f t="shared" si="12"/>
        <v>0</v>
      </c>
      <c r="I51" s="2">
        <f t="shared" si="13"/>
        <v>0.66250000000000009</v>
      </c>
      <c r="J51" s="5">
        <f t="shared" si="14"/>
        <v>0</v>
      </c>
    </row>
    <row r="52" spans="1:10" x14ac:dyDescent="0.2">
      <c r="A52" t="s">
        <v>1050</v>
      </c>
      <c r="B52" t="s">
        <v>1051</v>
      </c>
      <c r="C52" t="s">
        <v>1052</v>
      </c>
      <c r="D52" s="5">
        <v>0</v>
      </c>
      <c r="E52">
        <v>0</v>
      </c>
      <c r="F52" s="2">
        <f t="shared" si="10"/>
        <v>0.55000000000000004</v>
      </c>
      <c r="G52" s="5">
        <f t="shared" si="11"/>
        <v>0</v>
      </c>
      <c r="H52" s="5">
        <f t="shared" si="12"/>
        <v>0</v>
      </c>
      <c r="I52" s="2">
        <f t="shared" si="13"/>
        <v>0.66250000000000009</v>
      </c>
      <c r="J52" s="5">
        <f t="shared" si="14"/>
        <v>0</v>
      </c>
    </row>
    <row r="53" spans="1:10" x14ac:dyDescent="0.2">
      <c r="A53" t="s">
        <v>90</v>
      </c>
      <c r="B53" t="s">
        <v>1053</v>
      </c>
      <c r="C53" t="s">
        <v>1054</v>
      </c>
      <c r="D53" s="5">
        <v>0</v>
      </c>
      <c r="E53">
        <v>0</v>
      </c>
      <c r="F53" s="2">
        <f t="shared" si="10"/>
        <v>0.55000000000000004</v>
      </c>
      <c r="G53" s="5">
        <f t="shared" si="11"/>
        <v>0</v>
      </c>
      <c r="H53" s="5">
        <f t="shared" si="12"/>
        <v>0</v>
      </c>
      <c r="I53" s="2">
        <f t="shared" si="13"/>
        <v>0.66250000000000009</v>
      </c>
      <c r="J53" s="5">
        <f t="shared" si="14"/>
        <v>0</v>
      </c>
    </row>
    <row r="54" spans="1:10" x14ac:dyDescent="0.2">
      <c r="A54" t="s">
        <v>93</v>
      </c>
      <c r="B54" t="s">
        <v>1055</v>
      </c>
      <c r="C54" t="s">
        <v>1056</v>
      </c>
      <c r="D54" s="5">
        <v>0</v>
      </c>
      <c r="E54">
        <v>0</v>
      </c>
      <c r="F54" s="2">
        <f t="shared" si="10"/>
        <v>0.55000000000000004</v>
      </c>
      <c r="G54" s="5">
        <f t="shared" si="11"/>
        <v>0</v>
      </c>
      <c r="H54" s="5">
        <f t="shared" si="12"/>
        <v>0</v>
      </c>
      <c r="I54" s="2">
        <f t="shared" si="13"/>
        <v>0.66250000000000009</v>
      </c>
      <c r="J54" s="5">
        <f t="shared" si="14"/>
        <v>0</v>
      </c>
    </row>
    <row r="55" spans="1:10" x14ac:dyDescent="0.2">
      <c r="A55" t="s">
        <v>96</v>
      </c>
      <c r="B55" t="s">
        <v>1010</v>
      </c>
      <c r="C55" t="s">
        <v>1011</v>
      </c>
      <c r="D55" s="5">
        <v>0</v>
      </c>
      <c r="E55">
        <v>0</v>
      </c>
      <c r="F55" s="2">
        <f t="shared" si="10"/>
        <v>0.55000000000000004</v>
      </c>
      <c r="G55" s="5">
        <f t="shared" si="11"/>
        <v>0</v>
      </c>
      <c r="H55" s="5">
        <f t="shared" si="12"/>
        <v>0</v>
      </c>
      <c r="I55" s="2">
        <f t="shared" si="13"/>
        <v>0.66250000000000009</v>
      </c>
      <c r="J55" s="5">
        <f t="shared" si="14"/>
        <v>0</v>
      </c>
    </row>
    <row r="56" spans="1:10" x14ac:dyDescent="0.2">
      <c r="A56" t="s">
        <v>1057</v>
      </c>
      <c r="B56" t="s">
        <v>1013</v>
      </c>
      <c r="C56" t="s">
        <v>1014</v>
      </c>
      <c r="D56" s="5">
        <v>656.51</v>
      </c>
      <c r="E56">
        <v>0</v>
      </c>
      <c r="F56" s="2">
        <f t="shared" si="10"/>
        <v>0.55000000000000004</v>
      </c>
      <c r="G56" s="5">
        <f t="shared" si="11"/>
        <v>295.42949999999996</v>
      </c>
      <c r="H56" s="5">
        <f t="shared" si="12"/>
        <v>0</v>
      </c>
      <c r="I56" s="2">
        <f t="shared" si="13"/>
        <v>0.66250000000000009</v>
      </c>
      <c r="J56" s="5">
        <f t="shared" si="14"/>
        <v>0</v>
      </c>
    </row>
    <row r="57" spans="1:10" x14ac:dyDescent="0.2">
      <c r="A57" t="s">
        <v>97</v>
      </c>
      <c r="B57" t="s">
        <v>1015</v>
      </c>
      <c r="C57" t="s">
        <v>1016</v>
      </c>
      <c r="D57" s="5">
        <v>0</v>
      </c>
      <c r="E57">
        <v>0</v>
      </c>
      <c r="F57" s="2">
        <f t="shared" si="10"/>
        <v>0.55000000000000004</v>
      </c>
      <c r="G57" s="5">
        <f t="shared" si="11"/>
        <v>0</v>
      </c>
      <c r="H57" s="5">
        <f t="shared" si="12"/>
        <v>0</v>
      </c>
      <c r="I57" s="2">
        <f t="shared" si="13"/>
        <v>0.66250000000000009</v>
      </c>
      <c r="J57" s="5">
        <f t="shared" si="14"/>
        <v>0</v>
      </c>
    </row>
    <row r="58" spans="1:10" x14ac:dyDescent="0.2">
      <c r="A58" t="s">
        <v>1058</v>
      </c>
      <c r="B58" t="s">
        <v>604</v>
      </c>
      <c r="C58" t="s">
        <v>605</v>
      </c>
      <c r="D58" s="5">
        <v>0</v>
      </c>
      <c r="E58">
        <v>0</v>
      </c>
      <c r="F58" s="2">
        <f t="shared" si="10"/>
        <v>0.55000000000000004</v>
      </c>
      <c r="G58" s="5">
        <f t="shared" si="11"/>
        <v>0</v>
      </c>
      <c r="H58" s="5">
        <f t="shared" si="12"/>
        <v>0</v>
      </c>
      <c r="I58" s="2">
        <f t="shared" si="13"/>
        <v>0.66250000000000009</v>
      </c>
      <c r="J58" s="5">
        <f t="shared" si="14"/>
        <v>0</v>
      </c>
    </row>
    <row r="59" spans="1:10" x14ac:dyDescent="0.2">
      <c r="A59" t="s">
        <v>100</v>
      </c>
      <c r="B59" t="s">
        <v>1018</v>
      </c>
      <c r="C59" t="s">
        <v>1019</v>
      </c>
      <c r="D59" s="5">
        <v>0</v>
      </c>
      <c r="E59">
        <v>0</v>
      </c>
      <c r="F59" s="2">
        <f t="shared" si="10"/>
        <v>0.55000000000000004</v>
      </c>
      <c r="G59" s="5">
        <f t="shared" si="11"/>
        <v>0</v>
      </c>
      <c r="H59" s="5">
        <f t="shared" si="12"/>
        <v>0</v>
      </c>
      <c r="I59" s="2">
        <f t="shared" si="13"/>
        <v>0.66250000000000009</v>
      </c>
      <c r="J59" s="5">
        <f t="shared" si="14"/>
        <v>0</v>
      </c>
    </row>
    <row r="60" spans="1:10" x14ac:dyDescent="0.2">
      <c r="A60" t="s">
        <v>1059</v>
      </c>
      <c r="B60" t="s">
        <v>1020</v>
      </c>
      <c r="C60" t="s">
        <v>1021</v>
      </c>
      <c r="D60" s="5">
        <v>0</v>
      </c>
      <c r="E60">
        <v>0</v>
      </c>
      <c r="F60" s="2">
        <f t="shared" si="10"/>
        <v>0.55000000000000004</v>
      </c>
      <c r="G60" s="5">
        <f t="shared" si="11"/>
        <v>0</v>
      </c>
      <c r="H60" s="5">
        <f t="shared" si="12"/>
        <v>0</v>
      </c>
      <c r="I60" s="2">
        <f t="shared" si="13"/>
        <v>0.66250000000000009</v>
      </c>
      <c r="J60" s="5">
        <f t="shared" si="14"/>
        <v>0</v>
      </c>
    </row>
    <row r="61" spans="1:10" x14ac:dyDescent="0.2">
      <c r="A61" t="s">
        <v>103</v>
      </c>
      <c r="B61" t="s">
        <v>1022</v>
      </c>
      <c r="C61" t="s">
        <v>1023</v>
      </c>
      <c r="D61" s="5">
        <v>0</v>
      </c>
      <c r="E61">
        <v>0</v>
      </c>
      <c r="F61" s="2">
        <f t="shared" si="10"/>
        <v>0.55000000000000004</v>
      </c>
      <c r="G61" s="5">
        <f t="shared" si="11"/>
        <v>0</v>
      </c>
      <c r="H61" s="5">
        <f t="shared" si="12"/>
        <v>0</v>
      </c>
      <c r="I61" s="2">
        <f t="shared" si="13"/>
        <v>0.66250000000000009</v>
      </c>
      <c r="J61" s="5">
        <f t="shared" si="14"/>
        <v>0</v>
      </c>
    </row>
    <row r="62" spans="1:10" x14ac:dyDescent="0.2">
      <c r="A62" t="s">
        <v>106</v>
      </c>
      <c r="B62" t="s">
        <v>1024</v>
      </c>
      <c r="C62" t="s">
        <v>1025</v>
      </c>
      <c r="D62" s="5">
        <v>0</v>
      </c>
      <c r="E62">
        <v>0</v>
      </c>
      <c r="F62" s="2">
        <f t="shared" si="10"/>
        <v>0.55000000000000004</v>
      </c>
      <c r="G62" s="5">
        <f t="shared" si="11"/>
        <v>0</v>
      </c>
      <c r="H62" s="5">
        <f t="shared" si="12"/>
        <v>0</v>
      </c>
      <c r="I62" s="2">
        <f t="shared" si="13"/>
        <v>0.66250000000000009</v>
      </c>
      <c r="J62" s="5">
        <f t="shared" si="14"/>
        <v>0</v>
      </c>
    </row>
    <row r="63" spans="1:10" x14ac:dyDescent="0.2">
      <c r="A63" t="s">
        <v>1060</v>
      </c>
      <c r="B63" t="s">
        <v>1026</v>
      </c>
      <c r="C63" t="s">
        <v>1027</v>
      </c>
      <c r="D63" s="5">
        <v>0</v>
      </c>
      <c r="E63">
        <v>0</v>
      </c>
      <c r="F63" s="2">
        <f t="shared" si="10"/>
        <v>0.55000000000000004</v>
      </c>
      <c r="G63" s="5">
        <f t="shared" si="11"/>
        <v>0</v>
      </c>
      <c r="H63" s="5">
        <f t="shared" si="12"/>
        <v>0</v>
      </c>
      <c r="I63" s="2">
        <f t="shared" si="13"/>
        <v>0.66250000000000009</v>
      </c>
      <c r="J63" s="5">
        <f t="shared" si="14"/>
        <v>0</v>
      </c>
    </row>
    <row r="64" spans="1:10" x14ac:dyDescent="0.2">
      <c r="H64" s="5">
        <f>SUM(H49:H63)</f>
        <v>0</v>
      </c>
      <c r="J64" s="5">
        <f>SUM(J49:J63)</f>
        <v>0</v>
      </c>
    </row>
    <row r="65" spans="1:15" x14ac:dyDescent="0.2">
      <c r="I65" s="6" t="s">
        <v>62</v>
      </c>
      <c r="J65" s="7">
        <f>H64 - J64</f>
        <v>0</v>
      </c>
      <c r="K65" s="8">
        <f>IFERROR(J65 / H64, 0)</f>
        <v>0</v>
      </c>
    </row>
    <row r="67" spans="1:15" x14ac:dyDescent="0.2">
      <c r="A67" t="s">
        <v>1061</v>
      </c>
    </row>
    <row r="68" spans="1:15" x14ac:dyDescent="0.2">
      <c r="A68" t="s">
        <v>43</v>
      </c>
      <c r="B68" t="s">
        <v>44</v>
      </c>
      <c r="C68" t="s">
        <v>45</v>
      </c>
      <c r="D68" t="s">
        <v>46</v>
      </c>
      <c r="E68" t="s">
        <v>47</v>
      </c>
      <c r="F68" t="s">
        <v>48</v>
      </c>
      <c r="G68" t="s">
        <v>49</v>
      </c>
      <c r="H68" t="s">
        <v>50</v>
      </c>
      <c r="I68" t="s">
        <v>51</v>
      </c>
      <c r="J68" t="s">
        <v>52</v>
      </c>
      <c r="K68" t="s">
        <v>55</v>
      </c>
      <c r="L68" t="s">
        <v>57</v>
      </c>
      <c r="M68" t="s">
        <v>58</v>
      </c>
      <c r="N68" t="s">
        <v>59</v>
      </c>
      <c r="O68" t="s">
        <v>139</v>
      </c>
    </row>
    <row r="69" spans="1:15" x14ac:dyDescent="0.2">
      <c r="A69" t="s">
        <v>197</v>
      </c>
      <c r="B69" t="s">
        <v>1062</v>
      </c>
      <c r="C69" t="s">
        <v>1063</v>
      </c>
      <c r="D69" s="5">
        <v>50864.06</v>
      </c>
      <c r="E69">
        <v>3</v>
      </c>
      <c r="F69" s="2">
        <f t="shared" ref="F69:F74" si="15">Hist_Disc_HW</f>
        <v>0.55000000000000004</v>
      </c>
      <c r="G69" s="5">
        <f t="shared" ref="G69:G74" si="16">D69*(1-F69)</f>
        <v>22888.826999999997</v>
      </c>
      <c r="H69" s="5">
        <f t="shared" ref="H69:H74" si="17">G69*E69</f>
        <v>68666.481</v>
      </c>
      <c r="I69" s="2">
        <f t="shared" ref="I69:I74" si="18">WPA_Disc_HW</f>
        <v>0.66250000000000009</v>
      </c>
      <c r="J69" s="5">
        <f t="shared" ref="J69:J74" si="19">D69*(1-I69)*E69</f>
        <v>51499.860749999993</v>
      </c>
      <c r="K69">
        <v>0</v>
      </c>
      <c r="L69">
        <v>0</v>
      </c>
      <c r="M69">
        <v>0</v>
      </c>
      <c r="N69">
        <v>0</v>
      </c>
      <c r="O69">
        <v>3</v>
      </c>
    </row>
    <row r="70" spans="1:15" x14ac:dyDescent="0.2">
      <c r="A70" t="s">
        <v>200</v>
      </c>
      <c r="B70" t="s">
        <v>1064</v>
      </c>
      <c r="C70" t="s">
        <v>1063</v>
      </c>
      <c r="D70" s="5">
        <v>0</v>
      </c>
      <c r="E70">
        <v>3</v>
      </c>
      <c r="F70" s="2">
        <f t="shared" si="15"/>
        <v>0.55000000000000004</v>
      </c>
      <c r="G70" s="5">
        <f t="shared" si="16"/>
        <v>0</v>
      </c>
      <c r="H70" s="5">
        <f t="shared" si="17"/>
        <v>0</v>
      </c>
      <c r="I70" s="2">
        <f t="shared" si="18"/>
        <v>0.66250000000000009</v>
      </c>
      <c r="J70" s="5">
        <f t="shared" si="19"/>
        <v>0</v>
      </c>
    </row>
    <row r="71" spans="1:15" x14ac:dyDescent="0.2">
      <c r="A71" t="s">
        <v>203</v>
      </c>
      <c r="B71" t="s">
        <v>1065</v>
      </c>
      <c r="C71" t="s">
        <v>1066</v>
      </c>
      <c r="D71" s="5">
        <v>0</v>
      </c>
      <c r="E71">
        <v>3</v>
      </c>
      <c r="F71" s="2">
        <f t="shared" si="15"/>
        <v>0.55000000000000004</v>
      </c>
      <c r="G71" s="5">
        <f t="shared" si="16"/>
        <v>0</v>
      </c>
      <c r="H71" s="5">
        <f t="shared" si="17"/>
        <v>0</v>
      </c>
      <c r="I71" s="2">
        <f t="shared" si="18"/>
        <v>0.66250000000000009</v>
      </c>
      <c r="J71" s="5">
        <f t="shared" si="19"/>
        <v>0</v>
      </c>
    </row>
    <row r="72" spans="1:15" x14ac:dyDescent="0.2">
      <c r="A72" t="s">
        <v>206</v>
      </c>
      <c r="B72" t="s">
        <v>1067</v>
      </c>
      <c r="C72" t="s">
        <v>1068</v>
      </c>
      <c r="D72" s="5">
        <v>0</v>
      </c>
      <c r="E72">
        <v>3</v>
      </c>
      <c r="F72" s="2">
        <f t="shared" si="15"/>
        <v>0.55000000000000004</v>
      </c>
      <c r="G72" s="5">
        <f t="shared" si="16"/>
        <v>0</v>
      </c>
      <c r="H72" s="5">
        <f t="shared" si="17"/>
        <v>0</v>
      </c>
      <c r="I72" s="2">
        <f t="shared" si="18"/>
        <v>0.66250000000000009</v>
      </c>
      <c r="J72" s="5">
        <f t="shared" si="19"/>
        <v>0</v>
      </c>
    </row>
    <row r="73" spans="1:15" x14ac:dyDescent="0.2">
      <c r="A73" t="s">
        <v>209</v>
      </c>
      <c r="B73" t="s">
        <v>441</v>
      </c>
      <c r="C73" t="s">
        <v>442</v>
      </c>
      <c r="D73" s="5">
        <v>0</v>
      </c>
      <c r="E73">
        <v>3</v>
      </c>
      <c r="F73" s="2">
        <f t="shared" si="15"/>
        <v>0.55000000000000004</v>
      </c>
      <c r="G73" s="5">
        <f t="shared" si="16"/>
        <v>0</v>
      </c>
      <c r="H73" s="5">
        <f t="shared" si="17"/>
        <v>0</v>
      </c>
      <c r="I73" s="2">
        <f t="shared" si="18"/>
        <v>0.66250000000000009</v>
      </c>
      <c r="J73" s="5">
        <f t="shared" si="19"/>
        <v>0</v>
      </c>
    </row>
    <row r="74" spans="1:15" x14ac:dyDescent="0.2">
      <c r="A74" t="s">
        <v>210</v>
      </c>
      <c r="B74" t="s">
        <v>431</v>
      </c>
      <c r="C74" t="s">
        <v>432</v>
      </c>
      <c r="D74" s="5">
        <v>0</v>
      </c>
      <c r="E74">
        <v>3</v>
      </c>
      <c r="F74" s="2">
        <f t="shared" si="15"/>
        <v>0.55000000000000004</v>
      </c>
      <c r="G74" s="5">
        <f t="shared" si="16"/>
        <v>0</v>
      </c>
      <c r="H74" s="5">
        <f t="shared" si="17"/>
        <v>0</v>
      </c>
      <c r="I74" s="2">
        <f t="shared" si="18"/>
        <v>0.66250000000000009</v>
      </c>
      <c r="J74" s="5">
        <f t="shared" si="19"/>
        <v>0</v>
      </c>
    </row>
    <row r="75" spans="1:15" x14ac:dyDescent="0.2">
      <c r="H75" s="5">
        <f>SUM(H69:H74)</f>
        <v>68666.481</v>
      </c>
      <c r="J75" s="5">
        <f>SUM(J69:J74)</f>
        <v>51499.860749999993</v>
      </c>
    </row>
    <row r="76" spans="1:15" x14ac:dyDescent="0.2">
      <c r="I76" s="6" t="s">
        <v>62</v>
      </c>
      <c r="J76" s="7">
        <f>H75 - J75</f>
        <v>17166.620250000007</v>
      </c>
      <c r="K76" s="8">
        <f>IFERROR(J76 / H75, 0)</f>
        <v>0.25000000000000011</v>
      </c>
    </row>
    <row r="78" spans="1:15" x14ac:dyDescent="0.2">
      <c r="A78" t="s">
        <v>1069</v>
      </c>
    </row>
    <row r="79" spans="1:15" x14ac:dyDescent="0.2">
      <c r="A79" t="s">
        <v>43</v>
      </c>
      <c r="B79" t="s">
        <v>44</v>
      </c>
      <c r="C79" t="s">
        <v>45</v>
      </c>
      <c r="D79" t="s">
        <v>46</v>
      </c>
      <c r="E79" t="s">
        <v>47</v>
      </c>
      <c r="F79" t="s">
        <v>48</v>
      </c>
      <c r="G79" t="s">
        <v>49</v>
      </c>
      <c r="H79" t="s">
        <v>50</v>
      </c>
      <c r="I79" t="s">
        <v>51</v>
      </c>
      <c r="J79" t="s">
        <v>52</v>
      </c>
    </row>
    <row r="80" spans="1:15" x14ac:dyDescent="0.2">
      <c r="A80" t="s">
        <v>249</v>
      </c>
      <c r="B80" t="s">
        <v>1070</v>
      </c>
      <c r="C80" t="s">
        <v>1071</v>
      </c>
      <c r="D80" s="5">
        <v>101728.11</v>
      </c>
      <c r="E80">
        <v>0</v>
      </c>
      <c r="F80" s="2">
        <f t="shared" ref="F80:F85" si="20">Hist_Disc_HW</f>
        <v>0.55000000000000004</v>
      </c>
      <c r="G80" s="5">
        <f t="shared" ref="G80:G85" si="21">D80*(1-F80)</f>
        <v>45777.649499999992</v>
      </c>
      <c r="H80" s="5">
        <f t="shared" ref="H80:H85" si="22">G80*E80</f>
        <v>0</v>
      </c>
      <c r="I80" s="2">
        <f t="shared" ref="I80:I85" si="23">WPA_Disc_HW</f>
        <v>0.66250000000000009</v>
      </c>
      <c r="J80" s="5">
        <f t="shared" ref="J80:J85" si="24">D80*(1-I80)*E80</f>
        <v>0</v>
      </c>
    </row>
    <row r="81" spans="1:15" x14ac:dyDescent="0.2">
      <c r="A81" t="s">
        <v>252</v>
      </c>
      <c r="B81" t="s">
        <v>1072</v>
      </c>
      <c r="C81" t="s">
        <v>1071</v>
      </c>
      <c r="D81" s="5">
        <v>0</v>
      </c>
      <c r="E81">
        <v>0</v>
      </c>
      <c r="F81" s="2">
        <f t="shared" si="20"/>
        <v>0.55000000000000004</v>
      </c>
      <c r="G81" s="5">
        <f t="shared" si="21"/>
        <v>0</v>
      </c>
      <c r="H81" s="5">
        <f t="shared" si="22"/>
        <v>0</v>
      </c>
      <c r="I81" s="2">
        <f t="shared" si="23"/>
        <v>0.66250000000000009</v>
      </c>
      <c r="J81" s="5">
        <f t="shared" si="24"/>
        <v>0</v>
      </c>
    </row>
    <row r="82" spans="1:15" x14ac:dyDescent="0.2">
      <c r="A82" t="s">
        <v>255</v>
      </c>
      <c r="B82" t="s">
        <v>1073</v>
      </c>
      <c r="C82" t="s">
        <v>1074</v>
      </c>
      <c r="D82" s="5">
        <v>0</v>
      </c>
      <c r="E82">
        <v>0</v>
      </c>
      <c r="F82" s="2">
        <f t="shared" si="20"/>
        <v>0.55000000000000004</v>
      </c>
      <c r="G82" s="5">
        <f t="shared" si="21"/>
        <v>0</v>
      </c>
      <c r="H82" s="5">
        <f t="shared" si="22"/>
        <v>0</v>
      </c>
      <c r="I82" s="2">
        <f t="shared" si="23"/>
        <v>0.66250000000000009</v>
      </c>
      <c r="J82" s="5">
        <f t="shared" si="24"/>
        <v>0</v>
      </c>
    </row>
    <row r="83" spans="1:15" x14ac:dyDescent="0.2">
      <c r="A83" t="s">
        <v>256</v>
      </c>
      <c r="B83" t="s">
        <v>1075</v>
      </c>
      <c r="C83" t="s">
        <v>1076</v>
      </c>
      <c r="D83" s="5">
        <v>0</v>
      </c>
      <c r="E83">
        <v>0</v>
      </c>
      <c r="F83" s="2">
        <f t="shared" si="20"/>
        <v>0.55000000000000004</v>
      </c>
      <c r="G83" s="5">
        <f t="shared" si="21"/>
        <v>0</v>
      </c>
      <c r="H83" s="5">
        <f t="shared" si="22"/>
        <v>0</v>
      </c>
      <c r="I83" s="2">
        <f t="shared" si="23"/>
        <v>0.66250000000000009</v>
      </c>
      <c r="J83" s="5">
        <f t="shared" si="24"/>
        <v>0</v>
      </c>
    </row>
    <row r="84" spans="1:15" x14ac:dyDescent="0.2">
      <c r="A84" t="s">
        <v>259</v>
      </c>
      <c r="B84" t="s">
        <v>441</v>
      </c>
      <c r="C84" t="s">
        <v>442</v>
      </c>
      <c r="D84" s="5">
        <v>0</v>
      </c>
      <c r="E84">
        <v>0</v>
      </c>
      <c r="F84" s="2">
        <f t="shared" si="20"/>
        <v>0.55000000000000004</v>
      </c>
      <c r="G84" s="5">
        <f t="shared" si="21"/>
        <v>0</v>
      </c>
      <c r="H84" s="5">
        <f t="shared" si="22"/>
        <v>0</v>
      </c>
      <c r="I84" s="2">
        <f t="shared" si="23"/>
        <v>0.66250000000000009</v>
      </c>
      <c r="J84" s="5">
        <f t="shared" si="24"/>
        <v>0</v>
      </c>
    </row>
    <row r="85" spans="1:15" x14ac:dyDescent="0.2">
      <c r="A85" t="s">
        <v>262</v>
      </c>
      <c r="B85" t="s">
        <v>431</v>
      </c>
      <c r="C85" t="s">
        <v>432</v>
      </c>
      <c r="D85" s="5">
        <v>0</v>
      </c>
      <c r="E85">
        <v>0</v>
      </c>
      <c r="F85" s="2">
        <f t="shared" si="20"/>
        <v>0.55000000000000004</v>
      </c>
      <c r="G85" s="5">
        <f t="shared" si="21"/>
        <v>0</v>
      </c>
      <c r="H85" s="5">
        <f t="shared" si="22"/>
        <v>0</v>
      </c>
      <c r="I85" s="2">
        <f t="shared" si="23"/>
        <v>0.66250000000000009</v>
      </c>
      <c r="J85" s="5">
        <f t="shared" si="24"/>
        <v>0</v>
      </c>
    </row>
    <row r="86" spans="1:15" x14ac:dyDescent="0.2">
      <c r="H86" s="5">
        <f>SUM(H80:H85)</f>
        <v>0</v>
      </c>
      <c r="J86" s="5">
        <f>SUM(J80:J85)</f>
        <v>0</v>
      </c>
    </row>
    <row r="87" spans="1:15" x14ac:dyDescent="0.2">
      <c r="I87" s="6" t="s">
        <v>62</v>
      </c>
      <c r="J87" s="7">
        <f>H86 - J86</f>
        <v>0</v>
      </c>
      <c r="K87" s="8">
        <f>IFERROR(J87 / H86, 0)</f>
        <v>0</v>
      </c>
    </row>
    <row r="89" spans="1:15" x14ac:dyDescent="0.2">
      <c r="A89" t="s">
        <v>1077</v>
      </c>
    </row>
    <row r="90" spans="1:15" x14ac:dyDescent="0.2">
      <c r="A90" t="s">
        <v>43</v>
      </c>
      <c r="B90" t="s">
        <v>44</v>
      </c>
      <c r="C90" t="s">
        <v>45</v>
      </c>
      <c r="D90" t="s">
        <v>46</v>
      </c>
      <c r="E90" t="s">
        <v>47</v>
      </c>
      <c r="F90" t="s">
        <v>48</v>
      </c>
      <c r="G90" t="s">
        <v>49</v>
      </c>
      <c r="H90" t="s">
        <v>50</v>
      </c>
      <c r="I90" t="s">
        <v>51</v>
      </c>
      <c r="J90" t="s">
        <v>52</v>
      </c>
      <c r="K90" t="s">
        <v>55</v>
      </c>
      <c r="L90" t="s">
        <v>57</v>
      </c>
      <c r="M90" t="s">
        <v>58</v>
      </c>
      <c r="N90" t="s">
        <v>59</v>
      </c>
      <c r="O90" t="s">
        <v>139</v>
      </c>
    </row>
    <row r="91" spans="1:15" x14ac:dyDescent="0.2">
      <c r="A91" t="s">
        <v>307</v>
      </c>
      <c r="B91" t="s">
        <v>1078</v>
      </c>
      <c r="C91" t="s">
        <v>1079</v>
      </c>
      <c r="D91" s="5">
        <v>11828.85</v>
      </c>
      <c r="E91">
        <v>2</v>
      </c>
      <c r="F91" s="2">
        <f t="shared" ref="F91:F96" si="25">Hist_Disc_HW</f>
        <v>0.55000000000000004</v>
      </c>
      <c r="G91" s="5">
        <f t="shared" ref="G91:G96" si="26">D91*(1-F91)</f>
        <v>5322.9825000000001</v>
      </c>
      <c r="H91" s="5">
        <f t="shared" ref="H91:H96" si="27">G91*E91</f>
        <v>10645.965</v>
      </c>
      <c r="I91" s="2">
        <f t="shared" ref="I91:I96" si="28">WPA_Disc_HW</f>
        <v>0.66250000000000009</v>
      </c>
      <c r="J91" s="5">
        <f t="shared" ref="J91:J96" si="29">D91*(1-I91)*E91</f>
        <v>7984.4737499999983</v>
      </c>
      <c r="K91">
        <v>0</v>
      </c>
      <c r="L91">
        <v>0</v>
      </c>
      <c r="M91">
        <v>2</v>
      </c>
      <c r="N91">
        <v>0</v>
      </c>
      <c r="O91">
        <v>0</v>
      </c>
    </row>
    <row r="92" spans="1:15" x14ac:dyDescent="0.2">
      <c r="A92" t="s">
        <v>310</v>
      </c>
      <c r="B92" t="s">
        <v>1080</v>
      </c>
      <c r="C92" t="s">
        <v>1081</v>
      </c>
      <c r="D92" s="5">
        <v>0</v>
      </c>
      <c r="E92">
        <v>2</v>
      </c>
      <c r="F92" s="2">
        <f t="shared" si="25"/>
        <v>0.55000000000000004</v>
      </c>
      <c r="G92" s="5">
        <f t="shared" si="26"/>
        <v>0</v>
      </c>
      <c r="H92" s="5">
        <f t="shared" si="27"/>
        <v>0</v>
      </c>
      <c r="I92" s="2">
        <f t="shared" si="28"/>
        <v>0.66250000000000009</v>
      </c>
      <c r="J92" s="5">
        <f t="shared" si="29"/>
        <v>0</v>
      </c>
    </row>
    <row r="93" spans="1:15" x14ac:dyDescent="0.2">
      <c r="A93" t="s">
        <v>313</v>
      </c>
      <c r="B93" t="s">
        <v>1082</v>
      </c>
      <c r="C93" t="s">
        <v>1083</v>
      </c>
      <c r="D93" s="5">
        <v>11828.85</v>
      </c>
      <c r="E93">
        <v>2</v>
      </c>
      <c r="F93" s="2">
        <f t="shared" si="25"/>
        <v>0.55000000000000004</v>
      </c>
      <c r="G93" s="5">
        <f t="shared" si="26"/>
        <v>5322.9825000000001</v>
      </c>
      <c r="H93" s="5">
        <f t="shared" si="27"/>
        <v>10645.965</v>
      </c>
      <c r="I93" s="2">
        <f t="shared" si="28"/>
        <v>0.66250000000000009</v>
      </c>
      <c r="J93" s="5">
        <f t="shared" si="29"/>
        <v>7984.4737499999983</v>
      </c>
    </row>
    <row r="94" spans="1:15" x14ac:dyDescent="0.2">
      <c r="A94" t="s">
        <v>316</v>
      </c>
      <c r="B94" t="s">
        <v>1084</v>
      </c>
      <c r="C94" t="s">
        <v>1085</v>
      </c>
      <c r="D94" s="5">
        <v>0</v>
      </c>
      <c r="E94">
        <v>2</v>
      </c>
      <c r="F94" s="2">
        <f t="shared" si="25"/>
        <v>0.55000000000000004</v>
      </c>
      <c r="G94" s="5">
        <f t="shared" si="26"/>
        <v>0</v>
      </c>
      <c r="H94" s="5">
        <f t="shared" si="27"/>
        <v>0</v>
      </c>
      <c r="I94" s="2">
        <f t="shared" si="28"/>
        <v>0.66250000000000009</v>
      </c>
      <c r="J94" s="5">
        <f t="shared" si="29"/>
        <v>0</v>
      </c>
    </row>
    <row r="95" spans="1:15" x14ac:dyDescent="0.2">
      <c r="A95" t="s">
        <v>319</v>
      </c>
      <c r="B95" t="s">
        <v>1086</v>
      </c>
      <c r="C95" t="s">
        <v>1087</v>
      </c>
      <c r="D95" s="5">
        <v>0</v>
      </c>
      <c r="E95">
        <v>2</v>
      </c>
      <c r="F95" s="2">
        <f t="shared" si="25"/>
        <v>0.55000000000000004</v>
      </c>
      <c r="G95" s="5">
        <f t="shared" si="26"/>
        <v>0</v>
      </c>
      <c r="H95" s="5">
        <f t="shared" si="27"/>
        <v>0</v>
      </c>
      <c r="I95" s="2">
        <f t="shared" si="28"/>
        <v>0.66250000000000009</v>
      </c>
      <c r="J95" s="5">
        <f t="shared" si="29"/>
        <v>0</v>
      </c>
    </row>
    <row r="96" spans="1:15" x14ac:dyDescent="0.2">
      <c r="A96" t="s">
        <v>322</v>
      </c>
      <c r="B96" t="s">
        <v>431</v>
      </c>
      <c r="C96" t="s">
        <v>432</v>
      </c>
      <c r="D96" s="5">
        <v>0</v>
      </c>
      <c r="E96">
        <v>2</v>
      </c>
      <c r="F96" s="2">
        <f t="shared" si="25"/>
        <v>0.55000000000000004</v>
      </c>
      <c r="G96" s="5">
        <f t="shared" si="26"/>
        <v>0</v>
      </c>
      <c r="H96" s="5">
        <f t="shared" si="27"/>
        <v>0</v>
      </c>
      <c r="I96" s="2">
        <f t="shared" si="28"/>
        <v>0.66250000000000009</v>
      </c>
      <c r="J96" s="5">
        <f t="shared" si="29"/>
        <v>0</v>
      </c>
    </row>
    <row r="97" spans="8:11" x14ac:dyDescent="0.2">
      <c r="H97" s="5">
        <f>SUM(H91:H96)</f>
        <v>21291.93</v>
      </c>
      <c r="J97" s="5">
        <f>SUM(J91:J96)</f>
        <v>15968.947499999997</v>
      </c>
    </row>
    <row r="98" spans="8:11" x14ac:dyDescent="0.2">
      <c r="I98" s="6" t="s">
        <v>62</v>
      </c>
      <c r="J98" s="7">
        <f>H97 - J97</f>
        <v>5322.9825000000037</v>
      </c>
      <c r="K98" s="8">
        <f>IFERROR(J98 / H97, 0)</f>
        <v>0.25000000000000017</v>
      </c>
    </row>
  </sheetData>
  <pageMargins left="0.7" right="0.7" top="0.75" bottom="0.75" header="0.3" footer="0.3"/>
  <tableParts count="6">
    <tablePart r:id="rId1"/>
    <tablePart r:id="rId2"/>
    <tablePart r:id="rId3"/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41"/>
  <sheetViews>
    <sheetView zoomScale="190" zoomScaleNormal="190" workbookViewId="0">
      <selection activeCell="I3" sqref="I3"/>
    </sheetView>
  </sheetViews>
  <sheetFormatPr baseColWidth="10" defaultColWidth="8.83203125" defaultRowHeight="15" x14ac:dyDescent="0.2"/>
  <cols>
    <col min="1" max="1" width="12.5" bestFit="1" customWidth="1"/>
    <col min="2" max="2" width="18" bestFit="1" customWidth="1"/>
    <col min="3" max="3" width="58.5" bestFit="1" customWidth="1"/>
    <col min="4" max="4" width="13" bestFit="1" customWidth="1"/>
    <col min="5" max="5" width="4.1640625" bestFit="1" customWidth="1"/>
    <col min="6" max="6" width="7.5" bestFit="1" customWidth="1"/>
    <col min="7" max="7" width="13.33203125" bestFit="1" customWidth="1"/>
    <col min="8" max="8" width="18" bestFit="1" customWidth="1"/>
    <col min="9" max="9" width="12.33203125" bestFit="1" customWidth="1"/>
    <col min="10" max="10" width="13.83203125" bestFit="1" customWidth="1"/>
    <col min="11" max="51" width="7.6640625" customWidth="1"/>
  </cols>
  <sheetData>
    <row r="1" spans="1:19" x14ac:dyDescent="0.2">
      <c r="A1" t="s">
        <v>15</v>
      </c>
    </row>
    <row r="2" spans="1:19" x14ac:dyDescent="0.2">
      <c r="A2" t="s">
        <v>43</v>
      </c>
      <c r="B2" t="s">
        <v>44</v>
      </c>
      <c r="C2" t="s">
        <v>45</v>
      </c>
      <c r="D2" t="s">
        <v>46</v>
      </c>
      <c r="E2" t="s">
        <v>47</v>
      </c>
      <c r="F2" t="s">
        <v>48</v>
      </c>
      <c r="G2" t="s">
        <v>49</v>
      </c>
      <c r="H2" t="s">
        <v>50</v>
      </c>
      <c r="I2" t="s">
        <v>51</v>
      </c>
      <c r="J2" t="s">
        <v>52</v>
      </c>
      <c r="K2" t="s">
        <v>53</v>
      </c>
      <c r="L2" t="s">
        <v>54</v>
      </c>
      <c r="M2" t="s">
        <v>55</v>
      </c>
      <c r="N2" t="s">
        <v>56</v>
      </c>
      <c r="O2" t="s">
        <v>57</v>
      </c>
      <c r="P2" t="s">
        <v>58</v>
      </c>
      <c r="Q2" t="s">
        <v>59</v>
      </c>
      <c r="R2" t="s">
        <v>60</v>
      </c>
      <c r="S2" t="s">
        <v>61</v>
      </c>
    </row>
    <row r="3" spans="1:19" x14ac:dyDescent="0.2">
      <c r="A3" t="s">
        <v>16</v>
      </c>
      <c r="B3" t="s">
        <v>17</v>
      </c>
      <c r="C3" t="s">
        <v>18</v>
      </c>
      <c r="D3" s="5">
        <v>6030.45</v>
      </c>
      <c r="E3">
        <v>16</v>
      </c>
      <c r="F3" s="2">
        <f t="shared" ref="F3:F11" si="0">Hist_Disc_HW</f>
        <v>0.55000000000000004</v>
      </c>
      <c r="G3" s="5">
        <f t="shared" ref="G3:G11" si="1">D3*(1-F3)</f>
        <v>2713.7024999999999</v>
      </c>
      <c r="H3" s="5">
        <f t="shared" ref="H3:H11" si="2">G3*E3</f>
        <v>43419.24</v>
      </c>
      <c r="I3" s="2">
        <f t="shared" ref="I3:I11" si="3">Hist_Disc_HW</f>
        <v>0.55000000000000004</v>
      </c>
      <c r="J3" s="5">
        <f t="shared" ref="J3:J11" si="4">D3*(1-I3)*E3</f>
        <v>43419.24</v>
      </c>
      <c r="K3">
        <v>10</v>
      </c>
      <c r="L3">
        <v>0</v>
      </c>
      <c r="M3">
        <v>0</v>
      </c>
      <c r="N3">
        <v>6</v>
      </c>
      <c r="O3">
        <v>0</v>
      </c>
      <c r="P3">
        <v>0</v>
      </c>
      <c r="Q3">
        <v>0</v>
      </c>
      <c r="R3">
        <v>0</v>
      </c>
      <c r="S3">
        <v>0</v>
      </c>
    </row>
    <row r="4" spans="1:19" x14ac:dyDescent="0.2">
      <c r="A4" t="s">
        <v>19</v>
      </c>
      <c r="B4" t="s">
        <v>20</v>
      </c>
      <c r="C4" t="s">
        <v>21</v>
      </c>
      <c r="D4" s="5">
        <v>2009.72</v>
      </c>
      <c r="E4">
        <v>16</v>
      </c>
      <c r="F4" s="2">
        <f t="shared" si="0"/>
        <v>0.55000000000000004</v>
      </c>
      <c r="G4" s="5">
        <f t="shared" si="1"/>
        <v>904.37399999999991</v>
      </c>
      <c r="H4" s="5">
        <f t="shared" si="2"/>
        <v>14469.983999999999</v>
      </c>
      <c r="I4" s="2">
        <f t="shared" si="3"/>
        <v>0.55000000000000004</v>
      </c>
      <c r="J4" s="5">
        <f t="shared" si="4"/>
        <v>14469.983999999999</v>
      </c>
    </row>
    <row r="5" spans="1:19" x14ac:dyDescent="0.2">
      <c r="A5" t="s">
        <v>22</v>
      </c>
      <c r="B5" t="s">
        <v>23</v>
      </c>
      <c r="C5" t="s">
        <v>24</v>
      </c>
      <c r="D5" s="5">
        <v>88.72</v>
      </c>
      <c r="E5">
        <v>16</v>
      </c>
      <c r="F5" s="2">
        <f t="shared" si="0"/>
        <v>0.55000000000000004</v>
      </c>
      <c r="G5" s="5">
        <f t="shared" si="1"/>
        <v>39.923999999999992</v>
      </c>
      <c r="H5" s="5">
        <f t="shared" si="2"/>
        <v>638.78399999999988</v>
      </c>
      <c r="I5" s="2">
        <f t="shared" si="3"/>
        <v>0.55000000000000004</v>
      </c>
      <c r="J5" s="5">
        <f t="shared" si="4"/>
        <v>638.78399999999988</v>
      </c>
    </row>
    <row r="6" spans="1:19" x14ac:dyDescent="0.2">
      <c r="A6" t="s">
        <v>25</v>
      </c>
      <c r="B6" t="s">
        <v>26</v>
      </c>
      <c r="C6" t="s">
        <v>27</v>
      </c>
      <c r="D6" s="5">
        <v>0</v>
      </c>
      <c r="E6">
        <v>16</v>
      </c>
      <c r="F6" s="2">
        <f t="shared" si="0"/>
        <v>0.55000000000000004</v>
      </c>
      <c r="G6" s="5">
        <f t="shared" si="1"/>
        <v>0</v>
      </c>
      <c r="H6" s="5">
        <f t="shared" si="2"/>
        <v>0</v>
      </c>
      <c r="I6" s="2">
        <f t="shared" si="3"/>
        <v>0.55000000000000004</v>
      </c>
      <c r="J6" s="5">
        <f t="shared" si="4"/>
        <v>0</v>
      </c>
    </row>
    <row r="7" spans="1:19" x14ac:dyDescent="0.2">
      <c r="A7" t="s">
        <v>28</v>
      </c>
      <c r="B7" t="s">
        <v>29</v>
      </c>
      <c r="C7" t="s">
        <v>30</v>
      </c>
      <c r="D7" s="5">
        <v>0</v>
      </c>
      <c r="E7">
        <v>32</v>
      </c>
      <c r="F7" s="2">
        <f t="shared" si="0"/>
        <v>0.55000000000000004</v>
      </c>
      <c r="G7" s="5">
        <f t="shared" si="1"/>
        <v>0</v>
      </c>
      <c r="H7" s="5">
        <f t="shared" si="2"/>
        <v>0</v>
      </c>
      <c r="I7" s="2">
        <f t="shared" si="3"/>
        <v>0.55000000000000004</v>
      </c>
      <c r="J7" s="5">
        <f t="shared" si="4"/>
        <v>0</v>
      </c>
    </row>
    <row r="8" spans="1:19" x14ac:dyDescent="0.2">
      <c r="A8" t="s">
        <v>31</v>
      </c>
      <c r="B8" t="s">
        <v>32</v>
      </c>
      <c r="C8" t="s">
        <v>33</v>
      </c>
      <c r="D8" s="5">
        <v>0</v>
      </c>
      <c r="E8">
        <v>512</v>
      </c>
      <c r="F8" s="2">
        <f t="shared" si="0"/>
        <v>0.55000000000000004</v>
      </c>
      <c r="G8" s="5">
        <f t="shared" si="1"/>
        <v>0</v>
      </c>
      <c r="H8" s="5">
        <f t="shared" si="2"/>
        <v>0</v>
      </c>
      <c r="I8" s="2">
        <f t="shared" si="3"/>
        <v>0.55000000000000004</v>
      </c>
      <c r="J8" s="5">
        <f t="shared" si="4"/>
        <v>0</v>
      </c>
    </row>
    <row r="9" spans="1:19" x14ac:dyDescent="0.2">
      <c r="A9" t="s">
        <v>34</v>
      </c>
      <c r="B9" t="s">
        <v>35</v>
      </c>
      <c r="C9" t="s">
        <v>36</v>
      </c>
      <c r="D9" s="5">
        <v>0</v>
      </c>
      <c r="E9">
        <v>16</v>
      </c>
      <c r="F9" s="2">
        <f t="shared" si="0"/>
        <v>0.55000000000000004</v>
      </c>
      <c r="G9" s="5">
        <f t="shared" si="1"/>
        <v>0</v>
      </c>
      <c r="H9" s="5">
        <f t="shared" si="2"/>
        <v>0</v>
      </c>
      <c r="I9" s="2">
        <f t="shared" si="3"/>
        <v>0.55000000000000004</v>
      </c>
      <c r="J9" s="5">
        <f t="shared" si="4"/>
        <v>0</v>
      </c>
    </row>
    <row r="10" spans="1:19" x14ac:dyDescent="0.2">
      <c r="A10" t="s">
        <v>37</v>
      </c>
      <c r="B10" t="s">
        <v>38</v>
      </c>
      <c r="C10" t="s">
        <v>39</v>
      </c>
      <c r="D10" s="5">
        <v>0</v>
      </c>
      <c r="E10">
        <v>16</v>
      </c>
      <c r="F10" s="2">
        <f t="shared" si="0"/>
        <v>0.55000000000000004</v>
      </c>
      <c r="G10" s="5">
        <f t="shared" si="1"/>
        <v>0</v>
      </c>
      <c r="H10" s="5">
        <f t="shared" si="2"/>
        <v>0</v>
      </c>
      <c r="I10" s="2">
        <f t="shared" si="3"/>
        <v>0.55000000000000004</v>
      </c>
      <c r="J10" s="5">
        <f t="shared" si="4"/>
        <v>0</v>
      </c>
    </row>
    <row r="11" spans="1:19" x14ac:dyDescent="0.2">
      <c r="A11" t="s">
        <v>40</v>
      </c>
      <c r="B11" t="s">
        <v>41</v>
      </c>
      <c r="C11" t="s">
        <v>42</v>
      </c>
      <c r="D11" s="5">
        <v>15232.01</v>
      </c>
      <c r="E11">
        <v>32</v>
      </c>
      <c r="F11" s="2">
        <f t="shared" si="0"/>
        <v>0.55000000000000004</v>
      </c>
      <c r="G11" s="5">
        <f t="shared" si="1"/>
        <v>6854.4044999999996</v>
      </c>
      <c r="H11" s="5">
        <f t="shared" si="2"/>
        <v>219340.94399999999</v>
      </c>
      <c r="I11" s="2">
        <f t="shared" si="3"/>
        <v>0.55000000000000004</v>
      </c>
      <c r="J11" s="5">
        <f t="shared" si="4"/>
        <v>219340.94399999999</v>
      </c>
    </row>
    <row r="12" spans="1:19" x14ac:dyDescent="0.2">
      <c r="H12" s="5">
        <f>SUM(H3:H11)</f>
        <v>277868.95199999999</v>
      </c>
      <c r="J12" s="5">
        <f>SUM(J3:J11)</f>
        <v>277868.95199999999</v>
      </c>
    </row>
    <row r="13" spans="1:19" x14ac:dyDescent="0.2">
      <c r="I13" s="6" t="s">
        <v>62</v>
      </c>
      <c r="J13" s="7">
        <f>H12 - J12</f>
        <v>0</v>
      </c>
      <c r="K13" s="8">
        <f>IFERROR(J13 / H12, 0)</f>
        <v>0</v>
      </c>
    </row>
    <row r="15" spans="1:19" x14ac:dyDescent="0.2">
      <c r="A15" t="s">
        <v>63</v>
      </c>
    </row>
    <row r="16" spans="1:19" x14ac:dyDescent="0.2">
      <c r="A16" t="s">
        <v>43</v>
      </c>
      <c r="B16" t="s">
        <v>44</v>
      </c>
      <c r="C16" t="s">
        <v>45</v>
      </c>
      <c r="D16" t="s">
        <v>46</v>
      </c>
      <c r="E16" t="s">
        <v>47</v>
      </c>
      <c r="F16" t="s">
        <v>48</v>
      </c>
      <c r="G16" t="s">
        <v>49</v>
      </c>
      <c r="H16" t="s">
        <v>50</v>
      </c>
      <c r="I16" t="s">
        <v>51</v>
      </c>
      <c r="J16" t="s">
        <v>52</v>
      </c>
    </row>
    <row r="17" spans="1:19" x14ac:dyDescent="0.2">
      <c r="A17" t="s">
        <v>64</v>
      </c>
      <c r="B17" t="s">
        <v>65</v>
      </c>
      <c r="C17" t="s">
        <v>66</v>
      </c>
      <c r="D17" s="5">
        <v>35175</v>
      </c>
      <c r="E17">
        <v>0</v>
      </c>
      <c r="F17" s="2">
        <f t="shared" ref="F17:F22" si="5">Hist_Disc_HW</f>
        <v>0.55000000000000004</v>
      </c>
      <c r="G17" s="5">
        <f t="shared" ref="G17:G22" si="6">D17*(1-F17)</f>
        <v>15828.749999999998</v>
      </c>
      <c r="H17" s="5">
        <f t="shared" ref="H17:H22" si="7">G17*E17</f>
        <v>0</v>
      </c>
      <c r="I17" s="2">
        <f t="shared" ref="I17:I22" si="8">Hist_Disc_HW</f>
        <v>0.55000000000000004</v>
      </c>
      <c r="J17" s="5">
        <f t="shared" ref="J17:J22" si="9">D17*(1-I17)*E17</f>
        <v>0</v>
      </c>
    </row>
    <row r="18" spans="1:19" x14ac:dyDescent="0.2">
      <c r="A18" t="s">
        <v>67</v>
      </c>
      <c r="B18" t="s">
        <v>68</v>
      </c>
      <c r="C18" t="s">
        <v>69</v>
      </c>
      <c r="D18" s="5">
        <v>0</v>
      </c>
      <c r="E18">
        <v>0</v>
      </c>
      <c r="F18" s="2">
        <f t="shared" si="5"/>
        <v>0.55000000000000004</v>
      </c>
      <c r="G18" s="5">
        <f t="shared" si="6"/>
        <v>0</v>
      </c>
      <c r="H18" s="5">
        <f t="shared" si="7"/>
        <v>0</v>
      </c>
      <c r="I18" s="2">
        <f t="shared" si="8"/>
        <v>0.55000000000000004</v>
      </c>
      <c r="J18" s="5">
        <f t="shared" si="9"/>
        <v>0</v>
      </c>
    </row>
    <row r="19" spans="1:19" x14ac:dyDescent="0.2">
      <c r="A19" t="s">
        <v>70</v>
      </c>
      <c r="B19" t="s">
        <v>71</v>
      </c>
      <c r="C19" t="s">
        <v>72</v>
      </c>
      <c r="D19" s="5">
        <v>1656.24</v>
      </c>
      <c r="E19">
        <v>0</v>
      </c>
      <c r="F19" s="2">
        <f t="shared" si="5"/>
        <v>0.55000000000000004</v>
      </c>
      <c r="G19" s="5">
        <f t="shared" si="6"/>
        <v>745.30799999999988</v>
      </c>
      <c r="H19" s="5">
        <f t="shared" si="7"/>
        <v>0</v>
      </c>
      <c r="I19" s="2">
        <f t="shared" si="8"/>
        <v>0.55000000000000004</v>
      </c>
      <c r="J19" s="5">
        <f t="shared" si="9"/>
        <v>0</v>
      </c>
    </row>
    <row r="20" spans="1:19" x14ac:dyDescent="0.2">
      <c r="A20" t="s">
        <v>73</v>
      </c>
      <c r="B20" t="s">
        <v>74</v>
      </c>
      <c r="C20" t="s">
        <v>75</v>
      </c>
      <c r="D20" s="5">
        <v>0</v>
      </c>
      <c r="E20">
        <v>0</v>
      </c>
      <c r="F20" s="2">
        <f t="shared" si="5"/>
        <v>0.55000000000000004</v>
      </c>
      <c r="G20" s="5">
        <f t="shared" si="6"/>
        <v>0</v>
      </c>
      <c r="H20" s="5">
        <f t="shared" si="7"/>
        <v>0</v>
      </c>
      <c r="I20" s="2">
        <f t="shared" si="8"/>
        <v>0.55000000000000004</v>
      </c>
      <c r="J20" s="5">
        <f t="shared" si="9"/>
        <v>0</v>
      </c>
    </row>
    <row r="21" spans="1:19" x14ac:dyDescent="0.2">
      <c r="A21" t="s">
        <v>76</v>
      </c>
      <c r="B21" t="s">
        <v>77</v>
      </c>
      <c r="C21" t="s">
        <v>78</v>
      </c>
      <c r="D21" s="5">
        <v>0</v>
      </c>
      <c r="E21">
        <v>0</v>
      </c>
      <c r="F21" s="2">
        <f t="shared" si="5"/>
        <v>0.55000000000000004</v>
      </c>
      <c r="G21" s="5">
        <f t="shared" si="6"/>
        <v>0</v>
      </c>
      <c r="H21" s="5">
        <f t="shared" si="7"/>
        <v>0</v>
      </c>
      <c r="I21" s="2">
        <f t="shared" si="8"/>
        <v>0.55000000000000004</v>
      </c>
      <c r="J21" s="5">
        <f t="shared" si="9"/>
        <v>0</v>
      </c>
    </row>
    <row r="22" spans="1:19" x14ac:dyDescent="0.2">
      <c r="A22" t="s">
        <v>79</v>
      </c>
      <c r="B22" t="s">
        <v>80</v>
      </c>
      <c r="C22" t="s">
        <v>81</v>
      </c>
      <c r="D22" s="5">
        <v>0</v>
      </c>
      <c r="E22">
        <v>0</v>
      </c>
      <c r="F22" s="2">
        <f t="shared" si="5"/>
        <v>0.55000000000000004</v>
      </c>
      <c r="G22" s="5">
        <f t="shared" si="6"/>
        <v>0</v>
      </c>
      <c r="H22" s="5">
        <f t="shared" si="7"/>
        <v>0</v>
      </c>
      <c r="I22" s="2">
        <f t="shared" si="8"/>
        <v>0.55000000000000004</v>
      </c>
      <c r="J22" s="5">
        <f t="shared" si="9"/>
        <v>0</v>
      </c>
    </row>
    <row r="23" spans="1:19" x14ac:dyDescent="0.2">
      <c r="H23" s="5">
        <f>SUM(H17:H22)</f>
        <v>0</v>
      </c>
      <c r="J23" s="5">
        <f>SUM(J17:J22)</f>
        <v>0</v>
      </c>
    </row>
    <row r="24" spans="1:19" x14ac:dyDescent="0.2">
      <c r="I24" s="6" t="s">
        <v>62</v>
      </c>
      <c r="J24" s="7">
        <f>H23 - J23</f>
        <v>0</v>
      </c>
      <c r="K24" s="8">
        <f>IFERROR(J24 / H23, 0)</f>
        <v>0</v>
      </c>
    </row>
    <row r="26" spans="1:19" x14ac:dyDescent="0.2">
      <c r="A26" t="s">
        <v>82</v>
      </c>
    </row>
    <row r="27" spans="1:19" x14ac:dyDescent="0.2">
      <c r="A27" t="s">
        <v>43</v>
      </c>
      <c r="B27" t="s">
        <v>44</v>
      </c>
      <c r="C27" t="s">
        <v>45</v>
      </c>
      <c r="D27" t="s">
        <v>46</v>
      </c>
      <c r="E27" t="s">
        <v>47</v>
      </c>
      <c r="F27" t="s">
        <v>48</v>
      </c>
      <c r="G27" t="s">
        <v>49</v>
      </c>
      <c r="H27" t="s">
        <v>50</v>
      </c>
      <c r="I27" t="s">
        <v>51</v>
      </c>
      <c r="J27" t="s">
        <v>52</v>
      </c>
      <c r="K27" t="s">
        <v>53</v>
      </c>
      <c r="L27" t="s">
        <v>54</v>
      </c>
      <c r="M27" t="s">
        <v>55</v>
      </c>
      <c r="N27" t="s">
        <v>56</v>
      </c>
      <c r="O27" t="s">
        <v>57</v>
      </c>
      <c r="P27" t="s">
        <v>58</v>
      </c>
      <c r="Q27" t="s">
        <v>59</v>
      </c>
      <c r="R27" t="s">
        <v>60</v>
      </c>
      <c r="S27" t="s">
        <v>61</v>
      </c>
    </row>
    <row r="28" spans="1:19" x14ac:dyDescent="0.2">
      <c r="A28" t="s">
        <v>83</v>
      </c>
      <c r="B28" t="s">
        <v>84</v>
      </c>
      <c r="C28" t="s">
        <v>85</v>
      </c>
      <c r="D28" s="5">
        <v>6622.97</v>
      </c>
      <c r="E28">
        <v>8</v>
      </c>
      <c r="F28" s="2">
        <f t="shared" ref="F28:F39" si="10">Hist_Disc_HW</f>
        <v>0.55000000000000004</v>
      </c>
      <c r="G28" s="5">
        <f t="shared" ref="G28:G39" si="11">D28*(1-F28)</f>
        <v>2980.3364999999999</v>
      </c>
      <c r="H28" s="5">
        <f t="shared" ref="H28:H39" si="12">G28*E28</f>
        <v>23842.691999999999</v>
      </c>
      <c r="I28" s="2">
        <f t="shared" ref="I28:I39" si="13">Hist_Disc_HW</f>
        <v>0.55000000000000004</v>
      </c>
      <c r="J28" s="5">
        <f t="shared" ref="J28:J39" si="14">D28*(1-I28)*E28</f>
        <v>23842.691999999999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8</v>
      </c>
      <c r="R28">
        <v>0</v>
      </c>
      <c r="S28">
        <v>0</v>
      </c>
    </row>
    <row r="29" spans="1:19" x14ac:dyDescent="0.2">
      <c r="A29" t="s">
        <v>86</v>
      </c>
      <c r="B29" t="s">
        <v>87</v>
      </c>
      <c r="C29" t="s">
        <v>88</v>
      </c>
      <c r="D29" s="5">
        <v>0</v>
      </c>
      <c r="E29">
        <v>8</v>
      </c>
      <c r="F29" s="2">
        <f t="shared" si="10"/>
        <v>0.55000000000000004</v>
      </c>
      <c r="G29" s="5">
        <f t="shared" si="11"/>
        <v>0</v>
      </c>
      <c r="H29" s="5">
        <f t="shared" si="12"/>
        <v>0</v>
      </c>
      <c r="I29" s="2">
        <f t="shared" si="13"/>
        <v>0.55000000000000004</v>
      </c>
      <c r="J29" s="5">
        <f t="shared" si="14"/>
        <v>0</v>
      </c>
    </row>
    <row r="30" spans="1:19" x14ac:dyDescent="0.2">
      <c r="A30" t="s">
        <v>89</v>
      </c>
      <c r="B30" t="s">
        <v>23</v>
      </c>
      <c r="C30" t="s">
        <v>24</v>
      </c>
      <c r="D30" s="5">
        <v>88.72</v>
      </c>
      <c r="E30">
        <v>8</v>
      </c>
      <c r="F30" s="2">
        <f t="shared" si="10"/>
        <v>0.55000000000000004</v>
      </c>
      <c r="G30" s="5">
        <f t="shared" si="11"/>
        <v>39.923999999999992</v>
      </c>
      <c r="H30" s="5">
        <f t="shared" si="12"/>
        <v>319.39199999999994</v>
      </c>
      <c r="I30" s="2">
        <f t="shared" si="13"/>
        <v>0.55000000000000004</v>
      </c>
      <c r="J30" s="5">
        <f t="shared" si="14"/>
        <v>319.39199999999994</v>
      </c>
    </row>
    <row r="31" spans="1:19" x14ac:dyDescent="0.2">
      <c r="A31" t="s">
        <v>90</v>
      </c>
      <c r="B31" t="s">
        <v>91</v>
      </c>
      <c r="C31" t="s">
        <v>92</v>
      </c>
      <c r="D31" s="5">
        <v>0</v>
      </c>
      <c r="E31">
        <v>80</v>
      </c>
      <c r="F31" s="2">
        <f t="shared" si="10"/>
        <v>0.55000000000000004</v>
      </c>
      <c r="G31" s="5">
        <f t="shared" si="11"/>
        <v>0</v>
      </c>
      <c r="H31" s="5">
        <f t="shared" si="12"/>
        <v>0</v>
      </c>
      <c r="I31" s="2">
        <f t="shared" si="13"/>
        <v>0.55000000000000004</v>
      </c>
      <c r="J31" s="5">
        <f t="shared" si="14"/>
        <v>0</v>
      </c>
    </row>
    <row r="32" spans="1:19" x14ac:dyDescent="0.2">
      <c r="A32" t="s">
        <v>93</v>
      </c>
      <c r="B32" t="s">
        <v>94</v>
      </c>
      <c r="C32" t="s">
        <v>95</v>
      </c>
      <c r="D32" s="5">
        <v>0</v>
      </c>
      <c r="E32">
        <v>16</v>
      </c>
      <c r="F32" s="2">
        <f t="shared" si="10"/>
        <v>0.55000000000000004</v>
      </c>
      <c r="G32" s="5">
        <f t="shared" si="11"/>
        <v>0</v>
      </c>
      <c r="H32" s="5">
        <f t="shared" si="12"/>
        <v>0</v>
      </c>
      <c r="I32" s="2">
        <f t="shared" si="13"/>
        <v>0.55000000000000004</v>
      </c>
      <c r="J32" s="5">
        <f t="shared" si="14"/>
        <v>0</v>
      </c>
    </row>
    <row r="33" spans="1:11" x14ac:dyDescent="0.2">
      <c r="A33" t="s">
        <v>96</v>
      </c>
      <c r="B33" t="s">
        <v>32</v>
      </c>
      <c r="C33" t="s">
        <v>33</v>
      </c>
      <c r="D33" s="5">
        <v>0</v>
      </c>
      <c r="E33">
        <v>192</v>
      </c>
      <c r="F33" s="2">
        <f t="shared" si="10"/>
        <v>0.55000000000000004</v>
      </c>
      <c r="G33" s="5">
        <f t="shared" si="11"/>
        <v>0</v>
      </c>
      <c r="H33" s="5">
        <f t="shared" si="12"/>
        <v>0</v>
      </c>
      <c r="I33" s="2">
        <f t="shared" si="13"/>
        <v>0.55000000000000004</v>
      </c>
      <c r="J33" s="5">
        <f t="shared" si="14"/>
        <v>0</v>
      </c>
    </row>
    <row r="34" spans="1:11" x14ac:dyDescent="0.2">
      <c r="A34" t="s">
        <v>97</v>
      </c>
      <c r="B34" t="s">
        <v>98</v>
      </c>
      <c r="C34" t="s">
        <v>99</v>
      </c>
      <c r="D34" s="5">
        <v>0</v>
      </c>
      <c r="E34">
        <v>16</v>
      </c>
      <c r="F34" s="2">
        <f t="shared" si="10"/>
        <v>0.55000000000000004</v>
      </c>
      <c r="G34" s="5">
        <f t="shared" si="11"/>
        <v>0</v>
      </c>
      <c r="H34" s="5">
        <f t="shared" si="12"/>
        <v>0</v>
      </c>
      <c r="I34" s="2">
        <f t="shared" si="13"/>
        <v>0.55000000000000004</v>
      </c>
      <c r="J34" s="5">
        <f t="shared" si="14"/>
        <v>0</v>
      </c>
    </row>
    <row r="35" spans="1:11" x14ac:dyDescent="0.2">
      <c r="A35" t="s">
        <v>100</v>
      </c>
      <c r="B35" t="s">
        <v>101</v>
      </c>
      <c r="C35" t="s">
        <v>102</v>
      </c>
      <c r="D35" s="5">
        <v>0</v>
      </c>
      <c r="E35">
        <v>8</v>
      </c>
      <c r="F35" s="2">
        <f t="shared" si="10"/>
        <v>0.55000000000000004</v>
      </c>
      <c r="G35" s="5">
        <f t="shared" si="11"/>
        <v>0</v>
      </c>
      <c r="H35" s="5">
        <f t="shared" si="12"/>
        <v>0</v>
      </c>
      <c r="I35" s="2">
        <f t="shared" si="13"/>
        <v>0.55000000000000004</v>
      </c>
      <c r="J35" s="5">
        <f t="shared" si="14"/>
        <v>0</v>
      </c>
    </row>
    <row r="36" spans="1:11" x14ac:dyDescent="0.2">
      <c r="A36" t="s">
        <v>103</v>
      </c>
      <c r="B36" t="s">
        <v>104</v>
      </c>
      <c r="C36" t="s">
        <v>105</v>
      </c>
      <c r="D36" s="5">
        <v>0</v>
      </c>
      <c r="E36">
        <v>8</v>
      </c>
      <c r="F36" s="2">
        <f t="shared" si="10"/>
        <v>0.55000000000000004</v>
      </c>
      <c r="G36" s="5">
        <f t="shared" si="11"/>
        <v>0</v>
      </c>
      <c r="H36" s="5">
        <f t="shared" si="12"/>
        <v>0</v>
      </c>
      <c r="I36" s="2">
        <f t="shared" si="13"/>
        <v>0.55000000000000004</v>
      </c>
      <c r="J36" s="5">
        <f t="shared" si="14"/>
        <v>0</v>
      </c>
    </row>
    <row r="37" spans="1:11" x14ac:dyDescent="0.2">
      <c r="A37" t="s">
        <v>106</v>
      </c>
      <c r="B37" t="s">
        <v>107</v>
      </c>
      <c r="C37" t="s">
        <v>108</v>
      </c>
      <c r="D37" s="5">
        <v>3242.78</v>
      </c>
      <c r="E37">
        <v>64</v>
      </c>
      <c r="F37" s="2">
        <f t="shared" si="10"/>
        <v>0.55000000000000004</v>
      </c>
      <c r="G37" s="5">
        <f t="shared" si="11"/>
        <v>1459.251</v>
      </c>
      <c r="H37" s="5">
        <f t="shared" si="12"/>
        <v>93392.063999999998</v>
      </c>
      <c r="I37" s="2">
        <f t="shared" si="13"/>
        <v>0.55000000000000004</v>
      </c>
      <c r="J37" s="5">
        <f t="shared" si="14"/>
        <v>93392.063999999998</v>
      </c>
    </row>
    <row r="38" spans="1:11" x14ac:dyDescent="0.2">
      <c r="A38" t="s">
        <v>109</v>
      </c>
      <c r="B38" t="s">
        <v>110</v>
      </c>
      <c r="C38" t="s">
        <v>111</v>
      </c>
      <c r="D38" s="5">
        <v>0</v>
      </c>
      <c r="E38">
        <v>8</v>
      </c>
      <c r="F38" s="2">
        <f t="shared" si="10"/>
        <v>0.55000000000000004</v>
      </c>
      <c r="G38" s="5">
        <f t="shared" si="11"/>
        <v>0</v>
      </c>
      <c r="H38" s="5">
        <f t="shared" si="12"/>
        <v>0</v>
      </c>
      <c r="I38" s="2">
        <f t="shared" si="13"/>
        <v>0.55000000000000004</v>
      </c>
      <c r="J38" s="5">
        <f t="shared" si="14"/>
        <v>0</v>
      </c>
    </row>
    <row r="39" spans="1:11" x14ac:dyDescent="0.2">
      <c r="A39" t="s">
        <v>112</v>
      </c>
      <c r="B39" t="s">
        <v>41</v>
      </c>
      <c r="C39" t="s">
        <v>42</v>
      </c>
      <c r="D39" s="5">
        <v>15232.01</v>
      </c>
      <c r="E39">
        <v>16</v>
      </c>
      <c r="F39" s="2">
        <f t="shared" si="10"/>
        <v>0.55000000000000004</v>
      </c>
      <c r="G39" s="5">
        <f t="shared" si="11"/>
        <v>6854.4044999999996</v>
      </c>
      <c r="H39" s="5">
        <f t="shared" si="12"/>
        <v>109670.47199999999</v>
      </c>
      <c r="I39" s="2">
        <f t="shared" si="13"/>
        <v>0.55000000000000004</v>
      </c>
      <c r="J39" s="5">
        <f t="shared" si="14"/>
        <v>109670.47199999999</v>
      </c>
    </row>
    <row r="40" spans="1:11" x14ac:dyDescent="0.2">
      <c r="H40" s="5">
        <f>SUM(H28:H39)</f>
        <v>227224.62</v>
      </c>
      <c r="J40" s="5">
        <f>SUM(J28:J39)</f>
        <v>227224.62</v>
      </c>
    </row>
    <row r="41" spans="1:11" x14ac:dyDescent="0.2">
      <c r="I41" s="6" t="s">
        <v>62</v>
      </c>
      <c r="J41" s="7">
        <f>H40 - J40</f>
        <v>0</v>
      </c>
      <c r="K41" s="8">
        <f>IFERROR(J41 / H40, 0)</f>
        <v>0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94"/>
  <sheetViews>
    <sheetView zoomScaleNormal="100" workbookViewId="0">
      <selection activeCell="I3" sqref="I3"/>
    </sheetView>
  </sheetViews>
  <sheetFormatPr baseColWidth="10" defaultColWidth="8.83203125" defaultRowHeight="15" x14ac:dyDescent="0.2"/>
  <cols>
    <col min="1" max="1" width="13.6640625" bestFit="1" customWidth="1"/>
    <col min="2" max="2" width="20.5" bestFit="1" customWidth="1"/>
    <col min="3" max="3" width="57.5" bestFit="1" customWidth="1"/>
    <col min="4" max="4" width="13" bestFit="1" customWidth="1"/>
    <col min="5" max="5" width="4.1640625" bestFit="1" customWidth="1"/>
    <col min="6" max="6" width="7.5" bestFit="1" customWidth="1"/>
    <col min="7" max="7" width="13.33203125" bestFit="1" customWidth="1"/>
    <col min="8" max="8" width="18" bestFit="1" customWidth="1"/>
    <col min="9" max="9" width="12.33203125" bestFit="1" customWidth="1"/>
    <col min="10" max="10" width="13.83203125" bestFit="1" customWidth="1"/>
    <col min="11" max="51" width="7.6640625" customWidth="1"/>
  </cols>
  <sheetData>
    <row r="1" spans="1:18" x14ac:dyDescent="0.2">
      <c r="A1" t="s">
        <v>113</v>
      </c>
    </row>
    <row r="2" spans="1:18" x14ac:dyDescent="0.2">
      <c r="A2" t="s">
        <v>43</v>
      </c>
      <c r="B2" t="s">
        <v>44</v>
      </c>
      <c r="C2" t="s">
        <v>45</v>
      </c>
      <c r="D2" t="s">
        <v>46</v>
      </c>
      <c r="E2" t="s">
        <v>47</v>
      </c>
      <c r="F2" t="s">
        <v>48</v>
      </c>
      <c r="G2" t="s">
        <v>49</v>
      </c>
      <c r="H2" t="s">
        <v>50</v>
      </c>
      <c r="I2" t="s">
        <v>51</v>
      </c>
      <c r="J2" t="s">
        <v>52</v>
      </c>
      <c r="K2" t="s">
        <v>54</v>
      </c>
      <c r="L2" t="s">
        <v>56</v>
      </c>
      <c r="M2" t="s">
        <v>57</v>
      </c>
      <c r="N2" t="s">
        <v>59</v>
      </c>
      <c r="O2" t="s">
        <v>60</v>
      </c>
      <c r="P2" t="s">
        <v>138</v>
      </c>
      <c r="Q2" t="s">
        <v>139</v>
      </c>
      <c r="R2" t="s">
        <v>61</v>
      </c>
    </row>
    <row r="3" spans="1:18" x14ac:dyDescent="0.2">
      <c r="A3" t="s">
        <v>16</v>
      </c>
      <c r="B3" t="s">
        <v>114</v>
      </c>
      <c r="C3" t="s">
        <v>115</v>
      </c>
      <c r="D3" s="5">
        <v>32825.06</v>
      </c>
      <c r="E3">
        <v>11</v>
      </c>
      <c r="F3" s="2">
        <f t="shared" ref="F3:F13" si="0">Hist_Disc_HW</f>
        <v>0.55000000000000004</v>
      </c>
      <c r="G3" s="5">
        <f t="shared" ref="G3:G13" si="1">D3*(1-F3)</f>
        <v>14771.276999999998</v>
      </c>
      <c r="H3" s="5">
        <f t="shared" ref="H3:H13" si="2">G3*E3</f>
        <v>162484.04699999999</v>
      </c>
      <c r="I3" s="2">
        <f t="shared" ref="I3:I13" si="3">WPA_Disc_HW</f>
        <v>0.66250000000000009</v>
      </c>
      <c r="J3" s="5">
        <f t="shared" ref="J3:J13" si="4">D3*(1-I3)*E3</f>
        <v>121863.03524999996</v>
      </c>
      <c r="K3">
        <v>0</v>
      </c>
      <c r="L3">
        <v>0</v>
      </c>
      <c r="M3">
        <v>0</v>
      </c>
      <c r="N3">
        <v>7</v>
      </c>
      <c r="O3">
        <v>0</v>
      </c>
      <c r="P3">
        <v>4</v>
      </c>
      <c r="Q3">
        <v>0</v>
      </c>
      <c r="R3">
        <v>0</v>
      </c>
    </row>
    <row r="4" spans="1:18" x14ac:dyDescent="0.2">
      <c r="A4" t="s">
        <v>19</v>
      </c>
      <c r="B4" t="s">
        <v>116</v>
      </c>
      <c r="C4" t="s">
        <v>117</v>
      </c>
      <c r="D4" s="5">
        <v>0</v>
      </c>
      <c r="E4">
        <v>11</v>
      </c>
      <c r="F4" s="2">
        <f t="shared" si="0"/>
        <v>0.55000000000000004</v>
      </c>
      <c r="G4" s="5">
        <f t="shared" si="1"/>
        <v>0</v>
      </c>
      <c r="H4" s="5">
        <f t="shared" si="2"/>
        <v>0</v>
      </c>
      <c r="I4" s="2">
        <f t="shared" si="3"/>
        <v>0.66250000000000009</v>
      </c>
      <c r="J4" s="5">
        <f t="shared" si="4"/>
        <v>0</v>
      </c>
    </row>
    <row r="5" spans="1:18" x14ac:dyDescent="0.2">
      <c r="A5" t="s">
        <v>22</v>
      </c>
      <c r="B5" t="s">
        <v>118</v>
      </c>
      <c r="C5" t="s">
        <v>119</v>
      </c>
      <c r="D5" s="5">
        <v>0</v>
      </c>
      <c r="E5">
        <v>11</v>
      </c>
      <c r="F5" s="2">
        <f t="shared" si="0"/>
        <v>0.55000000000000004</v>
      </c>
      <c r="G5" s="5">
        <f t="shared" si="1"/>
        <v>0</v>
      </c>
      <c r="H5" s="5">
        <f t="shared" si="2"/>
        <v>0</v>
      </c>
      <c r="I5" s="2">
        <f t="shared" si="3"/>
        <v>0.66250000000000009</v>
      </c>
      <c r="J5" s="5">
        <f t="shared" si="4"/>
        <v>0</v>
      </c>
    </row>
    <row r="6" spans="1:18" x14ac:dyDescent="0.2">
      <c r="A6" t="s">
        <v>25</v>
      </c>
      <c r="B6" t="s">
        <v>120</v>
      </c>
      <c r="C6" t="s">
        <v>121</v>
      </c>
      <c r="D6" s="5">
        <v>0</v>
      </c>
      <c r="E6">
        <v>11</v>
      </c>
      <c r="F6" s="2">
        <f t="shared" si="0"/>
        <v>0.55000000000000004</v>
      </c>
      <c r="G6" s="5">
        <f t="shared" si="1"/>
        <v>0</v>
      </c>
      <c r="H6" s="5">
        <f t="shared" si="2"/>
        <v>0</v>
      </c>
      <c r="I6" s="2">
        <f t="shared" si="3"/>
        <v>0.66250000000000009</v>
      </c>
      <c r="J6" s="5">
        <f t="shared" si="4"/>
        <v>0</v>
      </c>
    </row>
    <row r="7" spans="1:18" x14ac:dyDescent="0.2">
      <c r="A7" t="s">
        <v>28</v>
      </c>
      <c r="B7" t="s">
        <v>122</v>
      </c>
      <c r="C7" t="s">
        <v>123</v>
      </c>
      <c r="D7" s="5">
        <v>0</v>
      </c>
      <c r="E7">
        <v>11</v>
      </c>
      <c r="F7" s="2">
        <f t="shared" si="0"/>
        <v>0.55000000000000004</v>
      </c>
      <c r="G7" s="5">
        <f t="shared" si="1"/>
        <v>0</v>
      </c>
      <c r="H7" s="5">
        <f t="shared" si="2"/>
        <v>0</v>
      </c>
      <c r="I7" s="2">
        <f t="shared" si="3"/>
        <v>0.66250000000000009</v>
      </c>
      <c r="J7" s="5">
        <f t="shared" si="4"/>
        <v>0</v>
      </c>
    </row>
    <row r="8" spans="1:18" x14ac:dyDescent="0.2">
      <c r="A8" t="s">
        <v>31</v>
      </c>
      <c r="B8" t="s">
        <v>124</v>
      </c>
      <c r="C8" t="s">
        <v>125</v>
      </c>
      <c r="D8" s="5">
        <v>0</v>
      </c>
      <c r="E8">
        <v>44</v>
      </c>
      <c r="F8" s="2">
        <f t="shared" si="0"/>
        <v>0.55000000000000004</v>
      </c>
      <c r="G8" s="5">
        <f t="shared" si="1"/>
        <v>0</v>
      </c>
      <c r="H8" s="5">
        <f t="shared" si="2"/>
        <v>0</v>
      </c>
      <c r="I8" s="2">
        <f t="shared" si="3"/>
        <v>0.66250000000000009</v>
      </c>
      <c r="J8" s="5">
        <f t="shared" si="4"/>
        <v>0</v>
      </c>
    </row>
    <row r="9" spans="1:18" x14ac:dyDescent="0.2">
      <c r="A9" t="s">
        <v>34</v>
      </c>
      <c r="B9" t="s">
        <v>126</v>
      </c>
      <c r="C9" t="s">
        <v>127</v>
      </c>
      <c r="D9" s="5">
        <v>0</v>
      </c>
      <c r="E9">
        <v>22</v>
      </c>
      <c r="F9" s="2">
        <f t="shared" si="0"/>
        <v>0.55000000000000004</v>
      </c>
      <c r="G9" s="5">
        <f t="shared" si="1"/>
        <v>0</v>
      </c>
      <c r="H9" s="5">
        <f t="shared" si="2"/>
        <v>0</v>
      </c>
      <c r="I9" s="2">
        <f t="shared" si="3"/>
        <v>0.66250000000000009</v>
      </c>
      <c r="J9" s="5">
        <f t="shared" si="4"/>
        <v>0</v>
      </c>
    </row>
    <row r="10" spans="1:18" x14ac:dyDescent="0.2">
      <c r="A10" t="s">
        <v>37</v>
      </c>
      <c r="B10" t="s">
        <v>128</v>
      </c>
      <c r="C10" t="s">
        <v>129</v>
      </c>
      <c r="D10" s="5">
        <v>0</v>
      </c>
      <c r="E10">
        <v>22</v>
      </c>
      <c r="F10" s="2">
        <f t="shared" si="0"/>
        <v>0.55000000000000004</v>
      </c>
      <c r="G10" s="5">
        <f t="shared" si="1"/>
        <v>0</v>
      </c>
      <c r="H10" s="5">
        <f t="shared" si="2"/>
        <v>0</v>
      </c>
      <c r="I10" s="2">
        <f t="shared" si="3"/>
        <v>0.66250000000000009</v>
      </c>
      <c r="J10" s="5">
        <f t="shared" si="4"/>
        <v>0</v>
      </c>
    </row>
    <row r="11" spans="1:18" x14ac:dyDescent="0.2">
      <c r="A11" t="s">
        <v>40</v>
      </c>
      <c r="B11" t="s">
        <v>130</v>
      </c>
      <c r="C11" t="s">
        <v>131</v>
      </c>
      <c r="D11" s="5">
        <v>1204.3800000000001</v>
      </c>
      <c r="E11">
        <v>11</v>
      </c>
      <c r="F11" s="2">
        <f t="shared" si="0"/>
        <v>0.55000000000000004</v>
      </c>
      <c r="G11" s="5">
        <f t="shared" si="1"/>
        <v>541.971</v>
      </c>
      <c r="H11" s="5">
        <f t="shared" si="2"/>
        <v>5961.6810000000005</v>
      </c>
      <c r="I11" s="2">
        <f t="shared" si="3"/>
        <v>0.66250000000000009</v>
      </c>
      <c r="J11" s="5">
        <f t="shared" si="4"/>
        <v>4471.2607499999995</v>
      </c>
    </row>
    <row r="12" spans="1:18" x14ac:dyDescent="0.2">
      <c r="A12" t="s">
        <v>132</v>
      </c>
      <c r="B12" t="s">
        <v>133</v>
      </c>
      <c r="C12" t="s">
        <v>134</v>
      </c>
      <c r="D12" s="5">
        <v>0</v>
      </c>
      <c r="E12">
        <v>11</v>
      </c>
      <c r="F12" s="2">
        <f t="shared" si="0"/>
        <v>0.55000000000000004</v>
      </c>
      <c r="G12" s="5">
        <f t="shared" si="1"/>
        <v>0</v>
      </c>
      <c r="H12" s="5">
        <f t="shared" si="2"/>
        <v>0</v>
      </c>
      <c r="I12" s="2">
        <f t="shared" si="3"/>
        <v>0.66250000000000009</v>
      </c>
      <c r="J12" s="5">
        <f t="shared" si="4"/>
        <v>0</v>
      </c>
    </row>
    <row r="13" spans="1:18" x14ac:dyDescent="0.2">
      <c r="A13" t="s">
        <v>135</v>
      </c>
      <c r="B13" t="s">
        <v>136</v>
      </c>
      <c r="C13" t="s">
        <v>137</v>
      </c>
      <c r="D13" s="5">
        <v>22244.400000000001</v>
      </c>
      <c r="E13">
        <v>11</v>
      </c>
      <c r="F13" s="2">
        <f t="shared" si="0"/>
        <v>0.55000000000000004</v>
      </c>
      <c r="G13" s="5">
        <f t="shared" si="1"/>
        <v>10009.98</v>
      </c>
      <c r="H13" s="5">
        <f t="shared" si="2"/>
        <v>110109.78</v>
      </c>
      <c r="I13" s="2">
        <f t="shared" si="3"/>
        <v>0.66250000000000009</v>
      </c>
      <c r="J13" s="5">
        <f t="shared" si="4"/>
        <v>82582.334999999992</v>
      </c>
    </row>
    <row r="14" spans="1:18" x14ac:dyDescent="0.2">
      <c r="H14" s="5">
        <f>SUM(H3:H13)</f>
        <v>278555.50800000003</v>
      </c>
      <c r="J14" s="5">
        <f>SUM(J3:J13)</f>
        <v>208916.63099999994</v>
      </c>
    </row>
    <row r="15" spans="1:18" x14ac:dyDescent="0.2">
      <c r="I15" s="6" t="s">
        <v>62</v>
      </c>
      <c r="J15" s="7">
        <f>H14 - J14</f>
        <v>69638.877000000095</v>
      </c>
      <c r="K15" s="8">
        <f>IFERROR(J15 / H14, 0)</f>
        <v>0.25000000000000033</v>
      </c>
    </row>
    <row r="17" spans="1:18" x14ac:dyDescent="0.2">
      <c r="A17" t="s">
        <v>140</v>
      </c>
    </row>
    <row r="18" spans="1:18" x14ac:dyDescent="0.2">
      <c r="A18" t="s">
        <v>43</v>
      </c>
      <c r="B18" t="s">
        <v>44</v>
      </c>
      <c r="C18" t="s">
        <v>45</v>
      </c>
      <c r="D18" t="s">
        <v>46</v>
      </c>
      <c r="E18" t="s">
        <v>47</v>
      </c>
      <c r="F18" t="s">
        <v>48</v>
      </c>
      <c r="G18" t="s">
        <v>49</v>
      </c>
      <c r="H18" t="s">
        <v>50</v>
      </c>
      <c r="I18" t="s">
        <v>51</v>
      </c>
      <c r="J18" t="s">
        <v>52</v>
      </c>
      <c r="K18" t="s">
        <v>54</v>
      </c>
      <c r="L18" t="s">
        <v>56</v>
      </c>
      <c r="M18" t="s">
        <v>57</v>
      </c>
      <c r="N18" t="s">
        <v>59</v>
      </c>
      <c r="O18" t="s">
        <v>60</v>
      </c>
      <c r="P18" t="s">
        <v>138</v>
      </c>
      <c r="Q18" t="s">
        <v>139</v>
      </c>
      <c r="R18" t="s">
        <v>61</v>
      </c>
    </row>
    <row r="19" spans="1:18" x14ac:dyDescent="0.2">
      <c r="A19" t="s">
        <v>64</v>
      </c>
      <c r="B19" t="s">
        <v>141</v>
      </c>
      <c r="C19" t="s">
        <v>142</v>
      </c>
      <c r="D19" s="5">
        <v>29840.959999999999</v>
      </c>
      <c r="E19">
        <v>70</v>
      </c>
      <c r="F19" s="2">
        <f t="shared" ref="F19:F30" si="5">Hist_Disc_HW</f>
        <v>0.55000000000000004</v>
      </c>
      <c r="G19" s="5">
        <f t="shared" ref="G19:G30" si="6">D19*(1-F19)</f>
        <v>13428.431999999999</v>
      </c>
      <c r="H19" s="5">
        <f t="shared" ref="H19:H30" si="7">G19*E19</f>
        <v>939990.23999999987</v>
      </c>
      <c r="I19" s="2">
        <f t="shared" ref="I19:I30" si="8">WPA_Disc_HW</f>
        <v>0.66250000000000009</v>
      </c>
      <c r="J19" s="5">
        <f t="shared" ref="J19:J30" si="9">D19*(1-I19)*E19</f>
        <v>704992.67999999982</v>
      </c>
      <c r="K19">
        <v>0</v>
      </c>
      <c r="L19">
        <v>46</v>
      </c>
      <c r="M19">
        <v>0</v>
      </c>
      <c r="N19">
        <v>0</v>
      </c>
      <c r="O19">
        <v>8</v>
      </c>
      <c r="P19">
        <v>0</v>
      </c>
      <c r="Q19">
        <v>16</v>
      </c>
      <c r="R19">
        <v>0</v>
      </c>
    </row>
    <row r="20" spans="1:18" x14ac:dyDescent="0.2">
      <c r="A20" t="s">
        <v>67</v>
      </c>
      <c r="B20" t="s">
        <v>116</v>
      </c>
      <c r="C20" t="s">
        <v>117</v>
      </c>
      <c r="D20" s="5">
        <v>0</v>
      </c>
      <c r="E20">
        <v>70</v>
      </c>
      <c r="F20" s="2">
        <f t="shared" si="5"/>
        <v>0.55000000000000004</v>
      </c>
      <c r="G20" s="5">
        <f t="shared" si="6"/>
        <v>0</v>
      </c>
      <c r="H20" s="5">
        <f t="shared" si="7"/>
        <v>0</v>
      </c>
      <c r="I20" s="2">
        <f t="shared" si="8"/>
        <v>0.66250000000000009</v>
      </c>
      <c r="J20" s="5">
        <f t="shared" si="9"/>
        <v>0</v>
      </c>
    </row>
    <row r="21" spans="1:18" x14ac:dyDescent="0.2">
      <c r="A21" t="s">
        <v>70</v>
      </c>
      <c r="B21" t="s">
        <v>118</v>
      </c>
      <c r="C21" t="s">
        <v>119</v>
      </c>
      <c r="D21" s="5">
        <v>0</v>
      </c>
      <c r="E21">
        <v>70</v>
      </c>
      <c r="F21" s="2">
        <f t="shared" si="5"/>
        <v>0.55000000000000004</v>
      </c>
      <c r="G21" s="5">
        <f t="shared" si="6"/>
        <v>0</v>
      </c>
      <c r="H21" s="5">
        <f t="shared" si="7"/>
        <v>0</v>
      </c>
      <c r="I21" s="2">
        <f t="shared" si="8"/>
        <v>0.66250000000000009</v>
      </c>
      <c r="J21" s="5">
        <f t="shared" si="9"/>
        <v>0</v>
      </c>
    </row>
    <row r="22" spans="1:18" x14ac:dyDescent="0.2">
      <c r="A22" t="s">
        <v>73</v>
      </c>
      <c r="B22" t="s">
        <v>120</v>
      </c>
      <c r="C22" t="s">
        <v>121</v>
      </c>
      <c r="D22" s="5">
        <v>0</v>
      </c>
      <c r="E22">
        <v>70</v>
      </c>
      <c r="F22" s="2">
        <f t="shared" si="5"/>
        <v>0.55000000000000004</v>
      </c>
      <c r="G22" s="5">
        <f t="shared" si="6"/>
        <v>0</v>
      </c>
      <c r="H22" s="5">
        <f t="shared" si="7"/>
        <v>0</v>
      </c>
      <c r="I22" s="2">
        <f t="shared" si="8"/>
        <v>0.66250000000000009</v>
      </c>
      <c r="J22" s="5">
        <f t="shared" si="9"/>
        <v>0</v>
      </c>
    </row>
    <row r="23" spans="1:18" x14ac:dyDescent="0.2">
      <c r="A23" t="s">
        <v>76</v>
      </c>
      <c r="B23" t="s">
        <v>122</v>
      </c>
      <c r="C23" t="s">
        <v>123</v>
      </c>
      <c r="D23" s="5">
        <v>0</v>
      </c>
      <c r="E23">
        <v>70</v>
      </c>
      <c r="F23" s="2">
        <f t="shared" si="5"/>
        <v>0.55000000000000004</v>
      </c>
      <c r="G23" s="5">
        <f t="shared" si="6"/>
        <v>0</v>
      </c>
      <c r="H23" s="5">
        <f t="shared" si="7"/>
        <v>0</v>
      </c>
      <c r="I23" s="2">
        <f t="shared" si="8"/>
        <v>0.66250000000000009</v>
      </c>
      <c r="J23" s="5">
        <f t="shared" si="9"/>
        <v>0</v>
      </c>
    </row>
    <row r="24" spans="1:18" x14ac:dyDescent="0.2">
      <c r="A24" t="s">
        <v>79</v>
      </c>
      <c r="B24" t="s">
        <v>124</v>
      </c>
      <c r="C24" t="s">
        <v>125</v>
      </c>
      <c r="D24" s="5">
        <v>0</v>
      </c>
      <c r="E24">
        <v>280</v>
      </c>
      <c r="F24" s="2">
        <f t="shared" si="5"/>
        <v>0.55000000000000004</v>
      </c>
      <c r="G24" s="5">
        <f t="shared" si="6"/>
        <v>0</v>
      </c>
      <c r="H24" s="5">
        <f t="shared" si="7"/>
        <v>0</v>
      </c>
      <c r="I24" s="2">
        <f t="shared" si="8"/>
        <v>0.66250000000000009</v>
      </c>
      <c r="J24" s="5">
        <f t="shared" si="9"/>
        <v>0</v>
      </c>
    </row>
    <row r="25" spans="1:18" x14ac:dyDescent="0.2">
      <c r="A25" t="s">
        <v>143</v>
      </c>
      <c r="B25" t="s">
        <v>144</v>
      </c>
      <c r="C25" t="s">
        <v>145</v>
      </c>
      <c r="D25" s="5">
        <v>0</v>
      </c>
      <c r="E25">
        <v>140</v>
      </c>
      <c r="F25" s="2">
        <f t="shared" si="5"/>
        <v>0.55000000000000004</v>
      </c>
      <c r="G25" s="5">
        <f t="shared" si="6"/>
        <v>0</v>
      </c>
      <c r="H25" s="5">
        <f t="shared" si="7"/>
        <v>0</v>
      </c>
      <c r="I25" s="2">
        <f t="shared" si="8"/>
        <v>0.66250000000000009</v>
      </c>
      <c r="J25" s="5">
        <f t="shared" si="9"/>
        <v>0</v>
      </c>
    </row>
    <row r="26" spans="1:18" x14ac:dyDescent="0.2">
      <c r="A26" t="s">
        <v>146</v>
      </c>
      <c r="B26" t="s">
        <v>147</v>
      </c>
      <c r="C26" t="s">
        <v>148</v>
      </c>
      <c r="D26" s="5">
        <v>0</v>
      </c>
      <c r="E26">
        <v>140</v>
      </c>
      <c r="F26" s="2">
        <f t="shared" si="5"/>
        <v>0.55000000000000004</v>
      </c>
      <c r="G26" s="5">
        <f t="shared" si="6"/>
        <v>0</v>
      </c>
      <c r="H26" s="5">
        <f t="shared" si="7"/>
        <v>0</v>
      </c>
      <c r="I26" s="2">
        <f t="shared" si="8"/>
        <v>0.66250000000000009</v>
      </c>
      <c r="J26" s="5">
        <f t="shared" si="9"/>
        <v>0</v>
      </c>
    </row>
    <row r="27" spans="1:18" x14ac:dyDescent="0.2">
      <c r="A27" t="s">
        <v>149</v>
      </c>
      <c r="B27" t="s">
        <v>130</v>
      </c>
      <c r="C27" t="s">
        <v>131</v>
      </c>
      <c r="D27" s="5">
        <v>1204.3800000000001</v>
      </c>
      <c r="E27">
        <v>70</v>
      </c>
      <c r="F27" s="2">
        <f t="shared" si="5"/>
        <v>0.55000000000000004</v>
      </c>
      <c r="G27" s="5">
        <f t="shared" si="6"/>
        <v>541.971</v>
      </c>
      <c r="H27" s="5">
        <f t="shared" si="7"/>
        <v>37937.97</v>
      </c>
      <c r="I27" s="2">
        <f t="shared" si="8"/>
        <v>0.66250000000000009</v>
      </c>
      <c r="J27" s="5">
        <f t="shared" si="9"/>
        <v>28453.477499999997</v>
      </c>
    </row>
    <row r="28" spans="1:18" x14ac:dyDescent="0.2">
      <c r="A28" t="s">
        <v>150</v>
      </c>
      <c r="B28" t="s">
        <v>151</v>
      </c>
      <c r="C28" t="s">
        <v>152</v>
      </c>
      <c r="D28" s="5">
        <v>0</v>
      </c>
      <c r="E28">
        <v>70</v>
      </c>
      <c r="F28" s="2">
        <f t="shared" si="5"/>
        <v>0.55000000000000004</v>
      </c>
      <c r="G28" s="5">
        <f t="shared" si="6"/>
        <v>0</v>
      </c>
      <c r="H28" s="5">
        <f t="shared" si="7"/>
        <v>0</v>
      </c>
      <c r="I28" s="2">
        <f t="shared" si="8"/>
        <v>0.66250000000000009</v>
      </c>
      <c r="J28" s="5">
        <f t="shared" si="9"/>
        <v>0</v>
      </c>
    </row>
    <row r="29" spans="1:18" x14ac:dyDescent="0.2">
      <c r="A29" t="s">
        <v>153</v>
      </c>
      <c r="B29" t="s">
        <v>133</v>
      </c>
      <c r="C29" t="s">
        <v>134</v>
      </c>
      <c r="D29" s="5">
        <v>0</v>
      </c>
      <c r="E29">
        <v>70</v>
      </c>
      <c r="F29" s="2">
        <f t="shared" si="5"/>
        <v>0.55000000000000004</v>
      </c>
      <c r="G29" s="5">
        <f t="shared" si="6"/>
        <v>0</v>
      </c>
      <c r="H29" s="5">
        <f t="shared" si="7"/>
        <v>0</v>
      </c>
      <c r="I29" s="2">
        <f t="shared" si="8"/>
        <v>0.66250000000000009</v>
      </c>
      <c r="J29" s="5">
        <f t="shared" si="9"/>
        <v>0</v>
      </c>
    </row>
    <row r="30" spans="1:18" x14ac:dyDescent="0.2">
      <c r="A30" t="s">
        <v>154</v>
      </c>
      <c r="B30" t="s">
        <v>136</v>
      </c>
      <c r="C30" t="s">
        <v>137</v>
      </c>
      <c r="D30" s="5">
        <v>22244.400000000001</v>
      </c>
      <c r="E30">
        <v>70</v>
      </c>
      <c r="F30" s="2">
        <f t="shared" si="5"/>
        <v>0.55000000000000004</v>
      </c>
      <c r="G30" s="5">
        <f t="shared" si="6"/>
        <v>10009.98</v>
      </c>
      <c r="H30" s="5">
        <f t="shared" si="7"/>
        <v>700698.6</v>
      </c>
      <c r="I30" s="2">
        <f t="shared" si="8"/>
        <v>0.66250000000000009</v>
      </c>
      <c r="J30" s="5">
        <f t="shared" si="9"/>
        <v>525523.94999999995</v>
      </c>
    </row>
    <row r="31" spans="1:18" x14ac:dyDescent="0.2">
      <c r="H31" s="5">
        <f>SUM(H19:H30)</f>
        <v>1678626.8099999998</v>
      </c>
      <c r="J31" s="5">
        <f>SUM(J19:J30)</f>
        <v>1258970.1074999999</v>
      </c>
    </row>
    <row r="32" spans="1:18" x14ac:dyDescent="0.2">
      <c r="I32" s="6" t="s">
        <v>62</v>
      </c>
      <c r="J32" s="7">
        <f>H31 - J31</f>
        <v>419656.7024999999</v>
      </c>
      <c r="K32" s="8">
        <f>IFERROR(J32 / H31, 0)</f>
        <v>0.24999999999999997</v>
      </c>
    </row>
    <row r="34" spans="1:18" x14ac:dyDescent="0.2">
      <c r="A34" t="s">
        <v>155</v>
      </c>
    </row>
    <row r="35" spans="1:18" x14ac:dyDescent="0.2">
      <c r="A35" t="s">
        <v>43</v>
      </c>
      <c r="B35" t="s">
        <v>44</v>
      </c>
      <c r="C35" t="s">
        <v>45</v>
      </c>
      <c r="D35" t="s">
        <v>46</v>
      </c>
      <c r="E35" t="s">
        <v>47</v>
      </c>
      <c r="F35" t="s">
        <v>48</v>
      </c>
      <c r="G35" t="s">
        <v>49</v>
      </c>
      <c r="H35" t="s">
        <v>50</v>
      </c>
      <c r="I35" t="s">
        <v>51</v>
      </c>
      <c r="J35" t="s">
        <v>52</v>
      </c>
      <c r="K35" t="s">
        <v>54</v>
      </c>
      <c r="L35" t="s">
        <v>56</v>
      </c>
      <c r="M35" t="s">
        <v>57</v>
      </c>
      <c r="N35" t="s">
        <v>59</v>
      </c>
      <c r="O35" t="s">
        <v>60</v>
      </c>
      <c r="P35" t="s">
        <v>138</v>
      </c>
      <c r="Q35" t="s">
        <v>139</v>
      </c>
      <c r="R35" t="s">
        <v>61</v>
      </c>
    </row>
    <row r="36" spans="1:18" x14ac:dyDescent="0.2">
      <c r="A36" t="s">
        <v>83</v>
      </c>
      <c r="B36" t="s">
        <v>156</v>
      </c>
      <c r="C36" t="s">
        <v>157</v>
      </c>
      <c r="D36" s="5">
        <v>25424.69</v>
      </c>
      <c r="E36">
        <v>2</v>
      </c>
      <c r="F36" s="2">
        <f t="shared" ref="F36:F54" si="10">Hist_Disc_HW</f>
        <v>0.55000000000000004</v>
      </c>
      <c r="G36" s="5">
        <f t="shared" ref="G36:G54" si="11">D36*(1-F36)</f>
        <v>11441.110499999999</v>
      </c>
      <c r="H36" s="5">
        <f t="shared" ref="H36:H54" si="12">G36*E36</f>
        <v>22882.220999999998</v>
      </c>
      <c r="I36" s="2">
        <f t="shared" ref="I36:I54" si="13">WPA_Disc_HW</f>
        <v>0.66250000000000009</v>
      </c>
      <c r="J36" s="5">
        <f t="shared" ref="J36:J54" si="14">D36*(1-I36)*E36</f>
        <v>17161.665749999993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2</v>
      </c>
    </row>
    <row r="37" spans="1:18" x14ac:dyDescent="0.2">
      <c r="A37" t="s">
        <v>86</v>
      </c>
      <c r="B37" t="s">
        <v>118</v>
      </c>
      <c r="C37" t="s">
        <v>119</v>
      </c>
      <c r="D37" s="5">
        <v>0</v>
      </c>
      <c r="E37">
        <v>2</v>
      </c>
      <c r="F37" s="2">
        <f t="shared" si="10"/>
        <v>0.55000000000000004</v>
      </c>
      <c r="G37" s="5">
        <f t="shared" si="11"/>
        <v>0</v>
      </c>
      <c r="H37" s="5">
        <f t="shared" si="12"/>
        <v>0</v>
      </c>
      <c r="I37" s="2">
        <f t="shared" si="13"/>
        <v>0.66250000000000009</v>
      </c>
      <c r="J37" s="5">
        <f t="shared" si="14"/>
        <v>0</v>
      </c>
    </row>
    <row r="38" spans="1:18" x14ac:dyDescent="0.2">
      <c r="A38" t="s">
        <v>89</v>
      </c>
      <c r="B38" t="s">
        <v>158</v>
      </c>
      <c r="C38" t="s">
        <v>159</v>
      </c>
      <c r="D38" s="5">
        <v>0</v>
      </c>
      <c r="E38">
        <v>2</v>
      </c>
      <c r="F38" s="2">
        <f t="shared" si="10"/>
        <v>0.55000000000000004</v>
      </c>
      <c r="G38" s="5">
        <f t="shared" si="11"/>
        <v>0</v>
      </c>
      <c r="H38" s="5">
        <f t="shared" si="12"/>
        <v>0</v>
      </c>
      <c r="I38" s="2">
        <f t="shared" si="13"/>
        <v>0.66250000000000009</v>
      </c>
      <c r="J38" s="5">
        <f t="shared" si="14"/>
        <v>0</v>
      </c>
    </row>
    <row r="39" spans="1:18" x14ac:dyDescent="0.2">
      <c r="A39" t="s">
        <v>90</v>
      </c>
      <c r="B39" t="s">
        <v>160</v>
      </c>
      <c r="C39" t="s">
        <v>161</v>
      </c>
      <c r="D39" s="5">
        <v>0</v>
      </c>
      <c r="E39">
        <v>4</v>
      </c>
      <c r="F39" s="2">
        <f t="shared" si="10"/>
        <v>0.55000000000000004</v>
      </c>
      <c r="G39" s="5">
        <f t="shared" si="11"/>
        <v>0</v>
      </c>
      <c r="H39" s="5">
        <f t="shared" si="12"/>
        <v>0</v>
      </c>
      <c r="I39" s="2">
        <f t="shared" si="13"/>
        <v>0.66250000000000009</v>
      </c>
      <c r="J39" s="5">
        <f t="shared" si="14"/>
        <v>0</v>
      </c>
    </row>
    <row r="40" spans="1:18" x14ac:dyDescent="0.2">
      <c r="A40" t="s">
        <v>93</v>
      </c>
      <c r="B40" t="s">
        <v>162</v>
      </c>
      <c r="C40" t="s">
        <v>163</v>
      </c>
      <c r="D40" s="5">
        <v>28199.71</v>
      </c>
      <c r="E40">
        <v>8</v>
      </c>
      <c r="F40" s="2">
        <f t="shared" si="10"/>
        <v>0.55000000000000004</v>
      </c>
      <c r="G40" s="5">
        <f t="shared" si="11"/>
        <v>12689.869499999999</v>
      </c>
      <c r="H40" s="5">
        <f t="shared" si="12"/>
        <v>101518.95599999999</v>
      </c>
      <c r="I40" s="2">
        <f t="shared" si="13"/>
        <v>0.66250000000000009</v>
      </c>
      <c r="J40" s="5">
        <f t="shared" si="14"/>
        <v>76139.216999999975</v>
      </c>
    </row>
    <row r="41" spans="1:18" x14ac:dyDescent="0.2">
      <c r="A41" t="s">
        <v>96</v>
      </c>
      <c r="B41" t="s">
        <v>164</v>
      </c>
      <c r="C41" t="s">
        <v>165</v>
      </c>
      <c r="D41" s="5">
        <v>0</v>
      </c>
      <c r="E41">
        <v>2</v>
      </c>
      <c r="F41" s="2">
        <f t="shared" si="10"/>
        <v>0.55000000000000004</v>
      </c>
      <c r="G41" s="5">
        <f t="shared" si="11"/>
        <v>0</v>
      </c>
      <c r="H41" s="5">
        <f t="shared" si="12"/>
        <v>0</v>
      </c>
      <c r="I41" s="2">
        <f t="shared" si="13"/>
        <v>0.66250000000000009</v>
      </c>
      <c r="J41" s="5">
        <f t="shared" si="14"/>
        <v>0</v>
      </c>
    </row>
    <row r="42" spans="1:18" x14ac:dyDescent="0.2">
      <c r="A42" t="s">
        <v>97</v>
      </c>
      <c r="B42" t="s">
        <v>166</v>
      </c>
      <c r="C42" t="s">
        <v>167</v>
      </c>
      <c r="D42" s="5">
        <v>0</v>
      </c>
      <c r="E42">
        <v>2</v>
      </c>
      <c r="F42" s="2">
        <f t="shared" si="10"/>
        <v>0.55000000000000004</v>
      </c>
      <c r="G42" s="5">
        <f t="shared" si="11"/>
        <v>0</v>
      </c>
      <c r="H42" s="5">
        <f t="shared" si="12"/>
        <v>0</v>
      </c>
      <c r="I42" s="2">
        <f t="shared" si="13"/>
        <v>0.66250000000000009</v>
      </c>
      <c r="J42" s="5">
        <f t="shared" si="14"/>
        <v>0</v>
      </c>
    </row>
    <row r="43" spans="1:18" x14ac:dyDescent="0.2">
      <c r="A43" t="s">
        <v>100</v>
      </c>
      <c r="B43" t="s">
        <v>168</v>
      </c>
      <c r="C43" t="s">
        <v>169</v>
      </c>
      <c r="D43" s="5">
        <v>3580.92</v>
      </c>
      <c r="E43">
        <v>6</v>
      </c>
      <c r="F43" s="2">
        <f t="shared" si="10"/>
        <v>0.55000000000000004</v>
      </c>
      <c r="G43" s="5">
        <f t="shared" si="11"/>
        <v>1611.414</v>
      </c>
      <c r="H43" s="5">
        <f t="shared" si="12"/>
        <v>9668.4840000000004</v>
      </c>
      <c r="I43" s="2">
        <f t="shared" si="13"/>
        <v>0.66250000000000009</v>
      </c>
      <c r="J43" s="5">
        <f t="shared" si="14"/>
        <v>7251.3629999999994</v>
      </c>
    </row>
    <row r="44" spans="1:18" x14ac:dyDescent="0.2">
      <c r="A44" t="s">
        <v>103</v>
      </c>
      <c r="B44" t="s">
        <v>170</v>
      </c>
      <c r="C44" t="s">
        <v>171</v>
      </c>
      <c r="D44" s="5">
        <v>0</v>
      </c>
      <c r="E44">
        <v>6</v>
      </c>
      <c r="F44" s="2">
        <f t="shared" si="10"/>
        <v>0.55000000000000004</v>
      </c>
      <c r="G44" s="5">
        <f t="shared" si="11"/>
        <v>0</v>
      </c>
      <c r="H44" s="5">
        <f t="shared" si="12"/>
        <v>0</v>
      </c>
      <c r="I44" s="2">
        <f t="shared" si="13"/>
        <v>0.66250000000000009</v>
      </c>
      <c r="J44" s="5">
        <f t="shared" si="14"/>
        <v>0</v>
      </c>
    </row>
    <row r="45" spans="1:18" x14ac:dyDescent="0.2">
      <c r="A45" t="s">
        <v>106</v>
      </c>
      <c r="B45" t="s">
        <v>172</v>
      </c>
      <c r="C45" t="s">
        <v>173</v>
      </c>
      <c r="D45" s="5">
        <v>0</v>
      </c>
      <c r="E45">
        <v>6</v>
      </c>
      <c r="F45" s="2">
        <f t="shared" si="10"/>
        <v>0.55000000000000004</v>
      </c>
      <c r="G45" s="5">
        <f t="shared" si="11"/>
        <v>0</v>
      </c>
      <c r="H45" s="5">
        <f t="shared" si="12"/>
        <v>0</v>
      </c>
      <c r="I45" s="2">
        <f t="shared" si="13"/>
        <v>0.66250000000000009</v>
      </c>
      <c r="J45" s="5">
        <f t="shared" si="14"/>
        <v>0</v>
      </c>
    </row>
    <row r="46" spans="1:18" x14ac:dyDescent="0.2">
      <c r="A46" t="s">
        <v>109</v>
      </c>
      <c r="B46" t="s">
        <v>174</v>
      </c>
      <c r="C46" t="s">
        <v>175</v>
      </c>
      <c r="D46" s="5">
        <v>0</v>
      </c>
      <c r="E46">
        <v>12</v>
      </c>
      <c r="F46" s="2">
        <f t="shared" si="10"/>
        <v>0.55000000000000004</v>
      </c>
      <c r="G46" s="5">
        <f t="shared" si="11"/>
        <v>0</v>
      </c>
      <c r="H46" s="5">
        <f t="shared" si="12"/>
        <v>0</v>
      </c>
      <c r="I46" s="2">
        <f t="shared" si="13"/>
        <v>0.66250000000000009</v>
      </c>
      <c r="J46" s="5">
        <f t="shared" si="14"/>
        <v>0</v>
      </c>
    </row>
    <row r="47" spans="1:18" x14ac:dyDescent="0.2">
      <c r="A47" t="s">
        <v>112</v>
      </c>
      <c r="B47" t="s">
        <v>176</v>
      </c>
      <c r="C47" t="s">
        <v>177</v>
      </c>
      <c r="D47" s="5">
        <v>0</v>
      </c>
      <c r="E47">
        <v>10</v>
      </c>
      <c r="F47" s="2">
        <f t="shared" si="10"/>
        <v>0.55000000000000004</v>
      </c>
      <c r="G47" s="5">
        <f t="shared" si="11"/>
        <v>0</v>
      </c>
      <c r="H47" s="5">
        <f t="shared" si="12"/>
        <v>0</v>
      </c>
      <c r="I47" s="2">
        <f t="shared" si="13"/>
        <v>0.66250000000000009</v>
      </c>
      <c r="J47" s="5">
        <f t="shared" si="14"/>
        <v>0</v>
      </c>
    </row>
    <row r="48" spans="1:18" x14ac:dyDescent="0.2">
      <c r="A48" t="s">
        <v>178</v>
      </c>
      <c r="B48" t="s">
        <v>179</v>
      </c>
      <c r="C48" t="s">
        <v>180</v>
      </c>
      <c r="D48" s="5">
        <v>0</v>
      </c>
      <c r="E48">
        <v>4</v>
      </c>
      <c r="F48" s="2">
        <f t="shared" si="10"/>
        <v>0.55000000000000004</v>
      </c>
      <c r="G48" s="5">
        <f t="shared" si="11"/>
        <v>0</v>
      </c>
      <c r="H48" s="5">
        <f t="shared" si="12"/>
        <v>0</v>
      </c>
      <c r="I48" s="2">
        <f t="shared" si="13"/>
        <v>0.66250000000000009</v>
      </c>
      <c r="J48" s="5">
        <f t="shared" si="14"/>
        <v>0</v>
      </c>
    </row>
    <row r="49" spans="1:11" x14ac:dyDescent="0.2">
      <c r="A49" t="s">
        <v>181</v>
      </c>
      <c r="B49" t="s">
        <v>182</v>
      </c>
      <c r="C49" t="s">
        <v>183</v>
      </c>
      <c r="D49" s="5">
        <v>23872.77</v>
      </c>
      <c r="E49">
        <v>2</v>
      </c>
      <c r="F49" s="2">
        <f t="shared" si="10"/>
        <v>0.55000000000000004</v>
      </c>
      <c r="G49" s="5">
        <f t="shared" si="11"/>
        <v>10742.746499999999</v>
      </c>
      <c r="H49" s="5">
        <f t="shared" si="12"/>
        <v>21485.492999999999</v>
      </c>
      <c r="I49" s="2">
        <f t="shared" si="13"/>
        <v>0.66250000000000009</v>
      </c>
      <c r="J49" s="5">
        <f t="shared" si="14"/>
        <v>16114.119749999996</v>
      </c>
    </row>
    <row r="50" spans="1:11" x14ac:dyDescent="0.2">
      <c r="A50" t="s">
        <v>184</v>
      </c>
      <c r="B50" t="s">
        <v>182</v>
      </c>
      <c r="C50" t="s">
        <v>183</v>
      </c>
      <c r="D50" s="5">
        <v>23872.77</v>
      </c>
      <c r="E50">
        <v>2</v>
      </c>
      <c r="F50" s="2">
        <f t="shared" si="10"/>
        <v>0.55000000000000004</v>
      </c>
      <c r="G50" s="5">
        <f t="shared" si="11"/>
        <v>10742.746499999999</v>
      </c>
      <c r="H50" s="5">
        <f t="shared" si="12"/>
        <v>21485.492999999999</v>
      </c>
      <c r="I50" s="2">
        <f t="shared" si="13"/>
        <v>0.66250000000000009</v>
      </c>
      <c r="J50" s="5">
        <f t="shared" si="14"/>
        <v>16114.119749999996</v>
      </c>
    </row>
    <row r="51" spans="1:11" x14ac:dyDescent="0.2">
      <c r="A51" t="s">
        <v>185</v>
      </c>
      <c r="B51" t="s">
        <v>186</v>
      </c>
      <c r="C51" t="s">
        <v>187</v>
      </c>
      <c r="D51" s="5">
        <v>49655.360000000001</v>
      </c>
      <c r="E51">
        <v>2</v>
      </c>
      <c r="F51" s="2">
        <f t="shared" si="10"/>
        <v>0.55000000000000004</v>
      </c>
      <c r="G51" s="5">
        <f t="shared" si="11"/>
        <v>22344.911999999997</v>
      </c>
      <c r="H51" s="5">
        <f t="shared" si="12"/>
        <v>44689.823999999993</v>
      </c>
      <c r="I51" s="2">
        <f t="shared" si="13"/>
        <v>0.66250000000000009</v>
      </c>
      <c r="J51" s="5">
        <f t="shared" si="14"/>
        <v>33517.367999999995</v>
      </c>
    </row>
    <row r="52" spans="1:11" x14ac:dyDescent="0.2">
      <c r="A52" t="s">
        <v>188</v>
      </c>
      <c r="B52" t="s">
        <v>189</v>
      </c>
      <c r="C52" t="s">
        <v>190</v>
      </c>
      <c r="D52" s="5">
        <v>24827.68</v>
      </c>
      <c r="E52">
        <v>2</v>
      </c>
      <c r="F52" s="2">
        <f t="shared" si="10"/>
        <v>0.55000000000000004</v>
      </c>
      <c r="G52" s="5">
        <f t="shared" si="11"/>
        <v>11172.455999999998</v>
      </c>
      <c r="H52" s="5">
        <f t="shared" si="12"/>
        <v>22344.911999999997</v>
      </c>
      <c r="I52" s="2">
        <f t="shared" si="13"/>
        <v>0.66250000000000009</v>
      </c>
      <c r="J52" s="5">
        <f t="shared" si="14"/>
        <v>16758.683999999997</v>
      </c>
    </row>
    <row r="53" spans="1:11" x14ac:dyDescent="0.2">
      <c r="A53" t="s">
        <v>191</v>
      </c>
      <c r="B53" t="s">
        <v>192</v>
      </c>
      <c r="C53" t="s">
        <v>134</v>
      </c>
      <c r="D53" s="5">
        <v>0</v>
      </c>
      <c r="E53">
        <v>2</v>
      </c>
      <c r="F53" s="2">
        <f t="shared" si="10"/>
        <v>0.55000000000000004</v>
      </c>
      <c r="G53" s="5">
        <f t="shared" si="11"/>
        <v>0</v>
      </c>
      <c r="H53" s="5">
        <f t="shared" si="12"/>
        <v>0</v>
      </c>
      <c r="I53" s="2">
        <f t="shared" si="13"/>
        <v>0.66250000000000009</v>
      </c>
      <c r="J53" s="5">
        <f t="shared" si="14"/>
        <v>0</v>
      </c>
    </row>
    <row r="54" spans="1:11" x14ac:dyDescent="0.2">
      <c r="A54" t="s">
        <v>193</v>
      </c>
      <c r="B54" t="s">
        <v>194</v>
      </c>
      <c r="C54" t="s">
        <v>195</v>
      </c>
      <c r="D54" s="5">
        <v>87863.76</v>
      </c>
      <c r="E54">
        <v>2</v>
      </c>
      <c r="F54" s="2">
        <f t="shared" si="10"/>
        <v>0.55000000000000004</v>
      </c>
      <c r="G54" s="5">
        <f t="shared" si="11"/>
        <v>39538.691999999995</v>
      </c>
      <c r="H54" s="5">
        <f t="shared" si="12"/>
        <v>79077.383999999991</v>
      </c>
      <c r="I54" s="2">
        <f t="shared" si="13"/>
        <v>0.66250000000000009</v>
      </c>
      <c r="J54" s="5">
        <f t="shared" si="14"/>
        <v>59308.037999999979</v>
      </c>
    </row>
    <row r="55" spans="1:11" x14ac:dyDescent="0.2">
      <c r="H55" s="5">
        <f>SUM(H36:H54)</f>
        <v>323152.76699999999</v>
      </c>
      <c r="J55" s="5">
        <f>SUM(J36:J54)</f>
        <v>242364.57524999991</v>
      </c>
    </row>
    <row r="56" spans="1:11" x14ac:dyDescent="0.2">
      <c r="I56" s="6" t="s">
        <v>62</v>
      </c>
      <c r="J56" s="7">
        <f>H55 - J55</f>
        <v>80788.191750000085</v>
      </c>
      <c r="K56" s="8">
        <f>IFERROR(J56 / H55, 0)</f>
        <v>0.25000000000000028</v>
      </c>
    </row>
    <row r="58" spans="1:11" x14ac:dyDescent="0.2">
      <c r="A58" t="s">
        <v>196</v>
      </c>
    </row>
    <row r="59" spans="1:11" x14ac:dyDescent="0.2">
      <c r="A59" t="s">
        <v>43</v>
      </c>
      <c r="B59" t="s">
        <v>44</v>
      </c>
      <c r="C59" t="s">
        <v>45</v>
      </c>
      <c r="D59" t="s">
        <v>46</v>
      </c>
      <c r="E59" t="s">
        <v>47</v>
      </c>
      <c r="F59" t="s">
        <v>48</v>
      </c>
      <c r="G59" t="s">
        <v>49</v>
      </c>
      <c r="H59" t="s">
        <v>50</v>
      </c>
      <c r="I59" t="s">
        <v>51</v>
      </c>
      <c r="J59" t="s">
        <v>52</v>
      </c>
    </row>
    <row r="60" spans="1:11" x14ac:dyDescent="0.2">
      <c r="A60" t="s">
        <v>197</v>
      </c>
      <c r="B60" t="s">
        <v>198</v>
      </c>
      <c r="C60" t="s">
        <v>199</v>
      </c>
      <c r="D60" s="5">
        <v>35175</v>
      </c>
      <c r="E60">
        <v>0</v>
      </c>
      <c r="F60" s="2">
        <f t="shared" ref="F60:F78" si="15">Hist_Disc_HW</f>
        <v>0.55000000000000004</v>
      </c>
      <c r="G60" s="5">
        <f t="shared" ref="G60:G78" si="16">D60*(1-F60)</f>
        <v>15828.749999999998</v>
      </c>
      <c r="H60" s="5">
        <f t="shared" ref="H60:H78" si="17">G60*E60</f>
        <v>0</v>
      </c>
      <c r="I60" s="2">
        <f t="shared" ref="I60:I78" si="18">WPA_Disc_HW</f>
        <v>0.66250000000000009</v>
      </c>
      <c r="J60" s="5">
        <f t="shared" ref="J60:J78" si="19">D60*(1-I60)*E60</f>
        <v>0</v>
      </c>
    </row>
    <row r="61" spans="1:11" x14ac:dyDescent="0.2">
      <c r="A61" t="s">
        <v>200</v>
      </c>
      <c r="B61" t="s">
        <v>201</v>
      </c>
      <c r="C61" t="s">
        <v>202</v>
      </c>
      <c r="D61" s="5">
        <v>1037.27</v>
      </c>
      <c r="E61">
        <v>0</v>
      </c>
      <c r="F61" s="2">
        <f t="shared" si="15"/>
        <v>0.55000000000000004</v>
      </c>
      <c r="G61" s="5">
        <f t="shared" si="16"/>
        <v>466.77149999999995</v>
      </c>
      <c r="H61" s="5">
        <f t="shared" si="17"/>
        <v>0</v>
      </c>
      <c r="I61" s="2">
        <f t="shared" si="18"/>
        <v>0.66250000000000009</v>
      </c>
      <c r="J61" s="5">
        <f t="shared" si="19"/>
        <v>0</v>
      </c>
    </row>
    <row r="62" spans="1:11" x14ac:dyDescent="0.2">
      <c r="A62" t="s">
        <v>203</v>
      </c>
      <c r="B62" t="s">
        <v>204</v>
      </c>
      <c r="C62" t="s">
        <v>205</v>
      </c>
      <c r="D62" s="5">
        <v>0</v>
      </c>
      <c r="E62">
        <v>0</v>
      </c>
      <c r="F62" s="2">
        <f t="shared" si="15"/>
        <v>0.55000000000000004</v>
      </c>
      <c r="G62" s="5">
        <f t="shared" si="16"/>
        <v>0</v>
      </c>
      <c r="H62" s="5">
        <f t="shared" si="17"/>
        <v>0</v>
      </c>
      <c r="I62" s="2">
        <f t="shared" si="18"/>
        <v>0.66250000000000009</v>
      </c>
      <c r="J62" s="5">
        <f t="shared" si="19"/>
        <v>0</v>
      </c>
    </row>
    <row r="63" spans="1:11" x14ac:dyDescent="0.2">
      <c r="A63" t="s">
        <v>206</v>
      </c>
      <c r="B63" t="s">
        <v>207</v>
      </c>
      <c r="C63" t="s">
        <v>208</v>
      </c>
      <c r="D63" s="5">
        <v>0</v>
      </c>
      <c r="E63">
        <v>0</v>
      </c>
      <c r="F63" s="2">
        <f t="shared" si="15"/>
        <v>0.55000000000000004</v>
      </c>
      <c r="G63" s="5">
        <f t="shared" si="16"/>
        <v>0</v>
      </c>
      <c r="H63" s="5">
        <f t="shared" si="17"/>
        <v>0</v>
      </c>
      <c r="I63" s="2">
        <f t="shared" si="18"/>
        <v>0.66250000000000009</v>
      </c>
      <c r="J63" s="5">
        <f t="shared" si="19"/>
        <v>0</v>
      </c>
    </row>
    <row r="64" spans="1:11" x14ac:dyDescent="0.2">
      <c r="A64" t="s">
        <v>209</v>
      </c>
      <c r="B64" t="s">
        <v>74</v>
      </c>
      <c r="C64" t="s">
        <v>75</v>
      </c>
      <c r="D64" s="5">
        <v>0</v>
      </c>
      <c r="E64">
        <v>0</v>
      </c>
      <c r="F64" s="2">
        <f t="shared" si="15"/>
        <v>0.55000000000000004</v>
      </c>
      <c r="G64" s="5">
        <f t="shared" si="16"/>
        <v>0</v>
      </c>
      <c r="H64" s="5">
        <f t="shared" si="17"/>
        <v>0</v>
      </c>
      <c r="I64" s="2">
        <f t="shared" si="18"/>
        <v>0.66250000000000009</v>
      </c>
      <c r="J64" s="5">
        <f t="shared" si="19"/>
        <v>0</v>
      </c>
    </row>
    <row r="65" spans="1:11" x14ac:dyDescent="0.2">
      <c r="A65" t="s">
        <v>210</v>
      </c>
      <c r="B65" t="s">
        <v>211</v>
      </c>
      <c r="C65" t="s">
        <v>212</v>
      </c>
      <c r="D65" s="5">
        <v>2691.07</v>
      </c>
      <c r="E65">
        <v>0</v>
      </c>
      <c r="F65" s="2">
        <f t="shared" si="15"/>
        <v>0.55000000000000004</v>
      </c>
      <c r="G65" s="5">
        <f t="shared" si="16"/>
        <v>1210.9814999999999</v>
      </c>
      <c r="H65" s="5">
        <f t="shared" si="17"/>
        <v>0</v>
      </c>
      <c r="I65" s="2">
        <f t="shared" si="18"/>
        <v>0.66250000000000009</v>
      </c>
      <c r="J65" s="5">
        <f t="shared" si="19"/>
        <v>0</v>
      </c>
    </row>
    <row r="66" spans="1:11" x14ac:dyDescent="0.2">
      <c r="A66" t="s">
        <v>213</v>
      </c>
      <c r="B66" t="s">
        <v>87</v>
      </c>
      <c r="C66" t="s">
        <v>88</v>
      </c>
      <c r="D66" s="5">
        <v>0</v>
      </c>
      <c r="E66">
        <v>0</v>
      </c>
      <c r="F66" s="2">
        <f t="shared" si="15"/>
        <v>0.55000000000000004</v>
      </c>
      <c r="G66" s="5">
        <f t="shared" si="16"/>
        <v>0</v>
      </c>
      <c r="H66" s="5">
        <f t="shared" si="17"/>
        <v>0</v>
      </c>
      <c r="I66" s="2">
        <f t="shared" si="18"/>
        <v>0.66250000000000009</v>
      </c>
      <c r="J66" s="5">
        <f t="shared" si="19"/>
        <v>0</v>
      </c>
    </row>
    <row r="67" spans="1:11" x14ac:dyDescent="0.2">
      <c r="A67" t="s">
        <v>214</v>
      </c>
      <c r="B67" t="s">
        <v>215</v>
      </c>
      <c r="C67" t="s">
        <v>216</v>
      </c>
      <c r="D67" s="5">
        <v>0</v>
      </c>
      <c r="E67">
        <v>0</v>
      </c>
      <c r="F67" s="2">
        <f t="shared" si="15"/>
        <v>0.55000000000000004</v>
      </c>
      <c r="G67" s="5">
        <f t="shared" si="16"/>
        <v>0</v>
      </c>
      <c r="H67" s="5">
        <f t="shared" si="17"/>
        <v>0</v>
      </c>
      <c r="I67" s="2">
        <f t="shared" si="18"/>
        <v>0.66250000000000009</v>
      </c>
      <c r="J67" s="5">
        <f t="shared" si="19"/>
        <v>0</v>
      </c>
    </row>
    <row r="68" spans="1:11" x14ac:dyDescent="0.2">
      <c r="A68" t="s">
        <v>217</v>
      </c>
      <c r="B68" t="s">
        <v>218</v>
      </c>
      <c r="C68" t="s">
        <v>219</v>
      </c>
      <c r="D68" s="5">
        <v>0</v>
      </c>
      <c r="E68">
        <v>0</v>
      </c>
      <c r="F68" s="2">
        <f t="shared" si="15"/>
        <v>0.55000000000000004</v>
      </c>
      <c r="G68" s="5">
        <f t="shared" si="16"/>
        <v>0</v>
      </c>
      <c r="H68" s="5">
        <f t="shared" si="17"/>
        <v>0</v>
      </c>
      <c r="I68" s="2">
        <f t="shared" si="18"/>
        <v>0.66250000000000009</v>
      </c>
      <c r="J68" s="5">
        <f t="shared" si="19"/>
        <v>0</v>
      </c>
    </row>
    <row r="69" spans="1:11" x14ac:dyDescent="0.2">
      <c r="A69" t="s">
        <v>220</v>
      </c>
      <c r="B69" t="s">
        <v>221</v>
      </c>
      <c r="C69" t="s">
        <v>222</v>
      </c>
      <c r="D69" s="5">
        <v>0</v>
      </c>
      <c r="E69">
        <v>0</v>
      </c>
      <c r="F69" s="2">
        <f t="shared" si="15"/>
        <v>0.55000000000000004</v>
      </c>
      <c r="G69" s="5">
        <f t="shared" si="16"/>
        <v>0</v>
      </c>
      <c r="H69" s="5">
        <f t="shared" si="17"/>
        <v>0</v>
      </c>
      <c r="I69" s="2">
        <f t="shared" si="18"/>
        <v>0.66250000000000009</v>
      </c>
      <c r="J69" s="5">
        <f t="shared" si="19"/>
        <v>0</v>
      </c>
    </row>
    <row r="70" spans="1:11" x14ac:dyDescent="0.2">
      <c r="A70" t="s">
        <v>223</v>
      </c>
      <c r="B70" t="s">
        <v>224</v>
      </c>
      <c r="C70" t="s">
        <v>225</v>
      </c>
      <c r="D70" s="5">
        <v>0</v>
      </c>
      <c r="E70">
        <v>0</v>
      </c>
      <c r="F70" s="2">
        <f t="shared" si="15"/>
        <v>0.55000000000000004</v>
      </c>
      <c r="G70" s="5">
        <f t="shared" si="16"/>
        <v>0</v>
      </c>
      <c r="H70" s="5">
        <f t="shared" si="17"/>
        <v>0</v>
      </c>
      <c r="I70" s="2">
        <f t="shared" si="18"/>
        <v>0.66250000000000009</v>
      </c>
      <c r="J70" s="5">
        <f t="shared" si="19"/>
        <v>0</v>
      </c>
    </row>
    <row r="71" spans="1:11" x14ac:dyDescent="0.2">
      <c r="A71" t="s">
        <v>226</v>
      </c>
      <c r="B71" t="s">
        <v>201</v>
      </c>
      <c r="C71" t="s">
        <v>202</v>
      </c>
      <c r="D71" s="5">
        <v>0</v>
      </c>
      <c r="E71">
        <v>0</v>
      </c>
      <c r="F71" s="2">
        <f t="shared" si="15"/>
        <v>0.55000000000000004</v>
      </c>
      <c r="G71" s="5">
        <f t="shared" si="16"/>
        <v>0</v>
      </c>
      <c r="H71" s="5">
        <f t="shared" si="17"/>
        <v>0</v>
      </c>
      <c r="I71" s="2">
        <f t="shared" si="18"/>
        <v>0.66250000000000009</v>
      </c>
      <c r="J71" s="5">
        <f t="shared" si="19"/>
        <v>0</v>
      </c>
    </row>
    <row r="72" spans="1:11" x14ac:dyDescent="0.2">
      <c r="A72" t="s">
        <v>227</v>
      </c>
      <c r="B72" t="s">
        <v>228</v>
      </c>
      <c r="C72" t="s">
        <v>229</v>
      </c>
      <c r="D72" s="5">
        <v>0</v>
      </c>
      <c r="E72">
        <v>0</v>
      </c>
      <c r="F72" s="2">
        <f t="shared" si="15"/>
        <v>0.55000000000000004</v>
      </c>
      <c r="G72" s="5">
        <f t="shared" si="16"/>
        <v>0</v>
      </c>
      <c r="H72" s="5">
        <f t="shared" si="17"/>
        <v>0</v>
      </c>
      <c r="I72" s="2">
        <f t="shared" si="18"/>
        <v>0.66250000000000009</v>
      </c>
      <c r="J72" s="5">
        <f t="shared" si="19"/>
        <v>0</v>
      </c>
    </row>
    <row r="73" spans="1:11" x14ac:dyDescent="0.2">
      <c r="A73" t="s">
        <v>230</v>
      </c>
      <c r="B73" t="s">
        <v>231</v>
      </c>
      <c r="C73" t="s">
        <v>232</v>
      </c>
      <c r="D73" s="5">
        <v>0</v>
      </c>
      <c r="E73">
        <v>0</v>
      </c>
      <c r="F73" s="2">
        <f t="shared" si="15"/>
        <v>0.55000000000000004</v>
      </c>
      <c r="G73" s="5">
        <f t="shared" si="16"/>
        <v>0</v>
      </c>
      <c r="H73" s="5">
        <f t="shared" si="17"/>
        <v>0</v>
      </c>
      <c r="I73" s="2">
        <f t="shared" si="18"/>
        <v>0.66250000000000009</v>
      </c>
      <c r="J73" s="5">
        <f t="shared" si="19"/>
        <v>0</v>
      </c>
    </row>
    <row r="74" spans="1:11" x14ac:dyDescent="0.2">
      <c r="A74" t="s">
        <v>233</v>
      </c>
      <c r="B74" t="s">
        <v>234</v>
      </c>
      <c r="C74" t="s">
        <v>235</v>
      </c>
      <c r="D74" s="5">
        <v>0</v>
      </c>
      <c r="E74">
        <v>0</v>
      </c>
      <c r="F74" s="2">
        <f t="shared" si="15"/>
        <v>0.55000000000000004</v>
      </c>
      <c r="G74" s="5">
        <f t="shared" si="16"/>
        <v>0</v>
      </c>
      <c r="H74" s="5">
        <f t="shared" si="17"/>
        <v>0</v>
      </c>
      <c r="I74" s="2">
        <f t="shared" si="18"/>
        <v>0.66250000000000009</v>
      </c>
      <c r="J74" s="5">
        <f t="shared" si="19"/>
        <v>0</v>
      </c>
    </row>
    <row r="75" spans="1:11" x14ac:dyDescent="0.2">
      <c r="A75" t="s">
        <v>236</v>
      </c>
      <c r="B75" t="s">
        <v>237</v>
      </c>
      <c r="C75" t="s">
        <v>238</v>
      </c>
      <c r="D75" s="5">
        <v>0</v>
      </c>
      <c r="E75">
        <v>0</v>
      </c>
      <c r="F75" s="2">
        <f t="shared" si="15"/>
        <v>0.55000000000000004</v>
      </c>
      <c r="G75" s="5">
        <f t="shared" si="16"/>
        <v>0</v>
      </c>
      <c r="H75" s="5">
        <f t="shared" si="17"/>
        <v>0</v>
      </c>
      <c r="I75" s="2">
        <f t="shared" si="18"/>
        <v>0.66250000000000009</v>
      </c>
      <c r="J75" s="5">
        <f t="shared" si="19"/>
        <v>0</v>
      </c>
    </row>
    <row r="76" spans="1:11" x14ac:dyDescent="0.2">
      <c r="A76" t="s">
        <v>239</v>
      </c>
      <c r="B76" t="s">
        <v>240</v>
      </c>
      <c r="C76" t="s">
        <v>241</v>
      </c>
      <c r="D76" s="5">
        <v>0</v>
      </c>
      <c r="E76">
        <v>0</v>
      </c>
      <c r="F76" s="2">
        <f t="shared" si="15"/>
        <v>0.55000000000000004</v>
      </c>
      <c r="G76" s="5">
        <f t="shared" si="16"/>
        <v>0</v>
      </c>
      <c r="H76" s="5">
        <f t="shared" si="17"/>
        <v>0</v>
      </c>
      <c r="I76" s="2">
        <f t="shared" si="18"/>
        <v>0.66250000000000009</v>
      </c>
      <c r="J76" s="5">
        <f t="shared" si="19"/>
        <v>0</v>
      </c>
    </row>
    <row r="77" spans="1:11" x14ac:dyDescent="0.2">
      <c r="A77" t="s">
        <v>242</v>
      </c>
      <c r="B77" t="s">
        <v>243</v>
      </c>
      <c r="C77" t="s">
        <v>244</v>
      </c>
      <c r="D77" s="5">
        <v>0</v>
      </c>
      <c r="E77">
        <v>0</v>
      </c>
      <c r="F77" s="2">
        <f t="shared" si="15"/>
        <v>0.55000000000000004</v>
      </c>
      <c r="G77" s="5">
        <f t="shared" si="16"/>
        <v>0</v>
      </c>
      <c r="H77" s="5">
        <f t="shared" si="17"/>
        <v>0</v>
      </c>
      <c r="I77" s="2">
        <f t="shared" si="18"/>
        <v>0.66250000000000009</v>
      </c>
      <c r="J77" s="5">
        <f t="shared" si="19"/>
        <v>0</v>
      </c>
    </row>
    <row r="78" spans="1:11" x14ac:dyDescent="0.2">
      <c r="A78" t="s">
        <v>245</v>
      </c>
      <c r="B78" t="s">
        <v>246</v>
      </c>
      <c r="C78" t="s">
        <v>247</v>
      </c>
      <c r="D78" s="5">
        <v>0</v>
      </c>
      <c r="E78">
        <v>0</v>
      </c>
      <c r="F78" s="2">
        <f t="shared" si="15"/>
        <v>0.55000000000000004</v>
      </c>
      <c r="G78" s="5">
        <f t="shared" si="16"/>
        <v>0</v>
      </c>
      <c r="H78" s="5">
        <f t="shared" si="17"/>
        <v>0</v>
      </c>
      <c r="I78" s="2">
        <f t="shared" si="18"/>
        <v>0.66250000000000009</v>
      </c>
      <c r="J78" s="5">
        <f t="shared" si="19"/>
        <v>0</v>
      </c>
    </row>
    <row r="79" spans="1:11" x14ac:dyDescent="0.2">
      <c r="H79" s="5">
        <f>SUM(H60:H78)</f>
        <v>0</v>
      </c>
      <c r="J79" s="5">
        <f>SUM(J60:J78)</f>
        <v>0</v>
      </c>
    </row>
    <row r="80" spans="1:11" x14ac:dyDescent="0.2">
      <c r="I80" s="6" t="s">
        <v>62</v>
      </c>
      <c r="J80" s="7">
        <f>H79 - J79</f>
        <v>0</v>
      </c>
      <c r="K80" s="8">
        <f>IFERROR(J80 / H79, 0)</f>
        <v>0</v>
      </c>
    </row>
    <row r="82" spans="1:11" x14ac:dyDescent="0.2">
      <c r="A82" t="s">
        <v>248</v>
      </c>
    </row>
    <row r="83" spans="1:11" x14ac:dyDescent="0.2">
      <c r="A83" t="s">
        <v>43</v>
      </c>
      <c r="B83" t="s">
        <v>44</v>
      </c>
      <c r="C83" t="s">
        <v>45</v>
      </c>
      <c r="D83" t="s">
        <v>46</v>
      </c>
      <c r="E83" t="s">
        <v>47</v>
      </c>
      <c r="F83" t="s">
        <v>48</v>
      </c>
      <c r="G83" t="s">
        <v>49</v>
      </c>
      <c r="H83" t="s">
        <v>50</v>
      </c>
      <c r="I83" t="s">
        <v>51</v>
      </c>
      <c r="J83" t="s">
        <v>52</v>
      </c>
    </row>
    <row r="84" spans="1:11" x14ac:dyDescent="0.2">
      <c r="A84" t="s">
        <v>249</v>
      </c>
      <c r="B84" t="s">
        <v>250</v>
      </c>
      <c r="C84" t="s">
        <v>251</v>
      </c>
      <c r="D84" s="5">
        <v>27165.75</v>
      </c>
      <c r="E84">
        <v>0</v>
      </c>
      <c r="F84" s="2">
        <f t="shared" ref="F84:F92" si="20">Hist_Disc_HW</f>
        <v>0.55000000000000004</v>
      </c>
      <c r="G84" s="5">
        <f t="shared" ref="G84:G92" si="21">D84*(1-F84)</f>
        <v>12224.5875</v>
      </c>
      <c r="H84" s="5">
        <f t="shared" ref="H84:H92" si="22">G84*E84</f>
        <v>0</v>
      </c>
      <c r="I84" s="2">
        <f t="shared" ref="I84:I92" si="23">WPA_Disc_HW</f>
        <v>0.66250000000000009</v>
      </c>
      <c r="J84" s="5">
        <f t="shared" ref="J84:J92" si="24">D84*(1-I84)*E84</f>
        <v>0</v>
      </c>
    </row>
    <row r="85" spans="1:11" x14ac:dyDescent="0.2">
      <c r="A85" t="s">
        <v>252</v>
      </c>
      <c r="B85" t="s">
        <v>253</v>
      </c>
      <c r="C85" t="s">
        <v>254</v>
      </c>
      <c r="D85" s="5">
        <v>0</v>
      </c>
      <c r="E85">
        <v>0</v>
      </c>
      <c r="F85" s="2">
        <f t="shared" si="20"/>
        <v>0.55000000000000004</v>
      </c>
      <c r="G85" s="5">
        <f t="shared" si="21"/>
        <v>0</v>
      </c>
      <c r="H85" s="5">
        <f t="shared" si="22"/>
        <v>0</v>
      </c>
      <c r="I85" s="2">
        <f t="shared" si="23"/>
        <v>0.66250000000000009</v>
      </c>
      <c r="J85" s="5">
        <f t="shared" si="24"/>
        <v>0</v>
      </c>
    </row>
    <row r="86" spans="1:11" x14ac:dyDescent="0.2">
      <c r="A86" t="s">
        <v>255</v>
      </c>
      <c r="B86" t="s">
        <v>74</v>
      </c>
      <c r="C86" t="s">
        <v>75</v>
      </c>
      <c r="D86" s="5">
        <v>0</v>
      </c>
      <c r="E86">
        <v>0</v>
      </c>
      <c r="F86" s="2">
        <f t="shared" si="20"/>
        <v>0.55000000000000004</v>
      </c>
      <c r="G86" s="5">
        <f t="shared" si="21"/>
        <v>0</v>
      </c>
      <c r="H86" s="5">
        <f t="shared" si="22"/>
        <v>0</v>
      </c>
      <c r="I86" s="2">
        <f t="shared" si="23"/>
        <v>0.66250000000000009</v>
      </c>
      <c r="J86" s="5">
        <f t="shared" si="24"/>
        <v>0</v>
      </c>
    </row>
    <row r="87" spans="1:11" x14ac:dyDescent="0.2">
      <c r="A87" t="s">
        <v>256</v>
      </c>
      <c r="B87" t="s">
        <v>257</v>
      </c>
      <c r="C87" t="s">
        <v>258</v>
      </c>
      <c r="D87" s="5">
        <v>0</v>
      </c>
      <c r="E87">
        <v>0</v>
      </c>
      <c r="F87" s="2">
        <f t="shared" si="20"/>
        <v>0.55000000000000004</v>
      </c>
      <c r="G87" s="5">
        <f t="shared" si="21"/>
        <v>0</v>
      </c>
      <c r="H87" s="5">
        <f t="shared" si="22"/>
        <v>0</v>
      </c>
      <c r="I87" s="2">
        <f t="shared" si="23"/>
        <v>0.66250000000000009</v>
      </c>
      <c r="J87" s="5">
        <f t="shared" si="24"/>
        <v>0</v>
      </c>
    </row>
    <row r="88" spans="1:11" x14ac:dyDescent="0.2">
      <c r="A88" t="s">
        <v>259</v>
      </c>
      <c r="B88" t="s">
        <v>260</v>
      </c>
      <c r="C88" t="s">
        <v>261</v>
      </c>
      <c r="D88" s="5">
        <v>0</v>
      </c>
      <c r="E88">
        <v>0</v>
      </c>
      <c r="F88" s="2">
        <f t="shared" si="20"/>
        <v>0.55000000000000004</v>
      </c>
      <c r="G88" s="5">
        <f t="shared" si="21"/>
        <v>0</v>
      </c>
      <c r="H88" s="5">
        <f t="shared" si="22"/>
        <v>0</v>
      </c>
      <c r="I88" s="2">
        <f t="shared" si="23"/>
        <v>0.66250000000000009</v>
      </c>
      <c r="J88" s="5">
        <f t="shared" si="24"/>
        <v>0</v>
      </c>
    </row>
    <row r="89" spans="1:11" x14ac:dyDescent="0.2">
      <c r="A89" t="s">
        <v>262</v>
      </c>
      <c r="B89" t="s">
        <v>263</v>
      </c>
      <c r="C89" t="s">
        <v>264</v>
      </c>
      <c r="D89" s="5">
        <v>0</v>
      </c>
      <c r="E89">
        <v>0</v>
      </c>
      <c r="F89" s="2">
        <f t="shared" si="20"/>
        <v>0.55000000000000004</v>
      </c>
      <c r="G89" s="5">
        <f t="shared" si="21"/>
        <v>0</v>
      </c>
      <c r="H89" s="5">
        <f t="shared" si="22"/>
        <v>0</v>
      </c>
      <c r="I89" s="2">
        <f t="shared" si="23"/>
        <v>0.66250000000000009</v>
      </c>
      <c r="J89" s="5">
        <f t="shared" si="24"/>
        <v>0</v>
      </c>
    </row>
    <row r="90" spans="1:11" x14ac:dyDescent="0.2">
      <c r="A90" t="s">
        <v>265</v>
      </c>
      <c r="B90" t="s">
        <v>266</v>
      </c>
      <c r="C90" t="s">
        <v>267</v>
      </c>
      <c r="D90" s="5">
        <v>0</v>
      </c>
      <c r="E90">
        <v>0</v>
      </c>
      <c r="F90" s="2">
        <f t="shared" si="20"/>
        <v>0.55000000000000004</v>
      </c>
      <c r="G90" s="5">
        <f t="shared" si="21"/>
        <v>0</v>
      </c>
      <c r="H90" s="5">
        <f t="shared" si="22"/>
        <v>0</v>
      </c>
      <c r="I90" s="2">
        <f t="shared" si="23"/>
        <v>0.66250000000000009</v>
      </c>
      <c r="J90" s="5">
        <f t="shared" si="24"/>
        <v>0</v>
      </c>
    </row>
    <row r="91" spans="1:11" x14ac:dyDescent="0.2">
      <c r="A91" t="s">
        <v>268</v>
      </c>
      <c r="B91" t="s">
        <v>269</v>
      </c>
      <c r="C91" t="s">
        <v>270</v>
      </c>
      <c r="D91" s="5">
        <v>13855.68</v>
      </c>
      <c r="E91">
        <v>0</v>
      </c>
      <c r="F91" s="2">
        <f t="shared" si="20"/>
        <v>0.55000000000000004</v>
      </c>
      <c r="G91" s="5">
        <f t="shared" si="21"/>
        <v>6235.0559999999996</v>
      </c>
      <c r="H91" s="5">
        <f t="shared" si="22"/>
        <v>0</v>
      </c>
      <c r="I91" s="2">
        <f t="shared" si="23"/>
        <v>0.66250000000000009</v>
      </c>
      <c r="J91" s="5">
        <f t="shared" si="24"/>
        <v>0</v>
      </c>
    </row>
    <row r="92" spans="1:11" x14ac:dyDescent="0.2">
      <c r="A92" t="s">
        <v>271</v>
      </c>
      <c r="B92" t="s">
        <v>272</v>
      </c>
      <c r="C92" t="s">
        <v>273</v>
      </c>
      <c r="D92" s="5">
        <v>0</v>
      </c>
      <c r="E92">
        <v>0</v>
      </c>
      <c r="F92" s="2">
        <f t="shared" si="20"/>
        <v>0.55000000000000004</v>
      </c>
      <c r="G92" s="5">
        <f t="shared" si="21"/>
        <v>0</v>
      </c>
      <c r="H92" s="5">
        <f t="shared" si="22"/>
        <v>0</v>
      </c>
      <c r="I92" s="2">
        <f t="shared" si="23"/>
        <v>0.66250000000000009</v>
      </c>
      <c r="J92" s="5">
        <f t="shared" si="24"/>
        <v>0</v>
      </c>
    </row>
    <row r="93" spans="1:11" x14ac:dyDescent="0.2">
      <c r="H93" s="5">
        <f>SUM(H84:H92)</f>
        <v>0</v>
      </c>
      <c r="J93" s="5">
        <f>SUM(J84:J92)</f>
        <v>0</v>
      </c>
    </row>
    <row r="94" spans="1:11" x14ac:dyDescent="0.2">
      <c r="I94" s="6" t="s">
        <v>62</v>
      </c>
      <c r="J94" s="7">
        <f>H93 - J93</f>
        <v>0</v>
      </c>
      <c r="K94" s="8">
        <f>IFERROR(J94 / H93, 0)</f>
        <v>0</v>
      </c>
    </row>
  </sheetData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4"/>
  <sheetViews>
    <sheetView workbookViewId="0"/>
  </sheetViews>
  <sheetFormatPr baseColWidth="10" defaultColWidth="8.83203125" defaultRowHeight="15" x14ac:dyDescent="0.2"/>
  <cols>
    <col min="1" max="1" width="20" bestFit="1" customWidth="1"/>
    <col min="2" max="2" width="20.83203125" bestFit="1" customWidth="1"/>
    <col min="3" max="3" width="56.6640625" bestFit="1" customWidth="1"/>
    <col min="4" max="4" width="13" bestFit="1" customWidth="1"/>
    <col min="5" max="5" width="4.1640625" bestFit="1" customWidth="1"/>
    <col min="6" max="6" width="7.5" bestFit="1" customWidth="1"/>
    <col min="7" max="7" width="13.33203125" bestFit="1" customWidth="1"/>
    <col min="8" max="8" width="18" bestFit="1" customWidth="1"/>
    <col min="9" max="9" width="12.33203125" bestFit="1" customWidth="1"/>
    <col min="10" max="10" width="13.83203125" bestFit="1" customWidth="1"/>
    <col min="11" max="51" width="7.6640625" customWidth="1"/>
  </cols>
  <sheetData>
    <row r="1" spans="1:26" x14ac:dyDescent="0.2">
      <c r="A1" t="s">
        <v>274</v>
      </c>
    </row>
    <row r="2" spans="1:26" x14ac:dyDescent="0.2">
      <c r="A2" t="s">
        <v>43</v>
      </c>
      <c r="B2" t="s">
        <v>44</v>
      </c>
      <c r="C2" t="s">
        <v>45</v>
      </c>
      <c r="D2" t="s">
        <v>46</v>
      </c>
      <c r="E2" t="s">
        <v>47</v>
      </c>
      <c r="F2" t="s">
        <v>48</v>
      </c>
      <c r="G2" t="s">
        <v>49</v>
      </c>
      <c r="H2" t="s">
        <v>50</v>
      </c>
      <c r="I2" t="s">
        <v>51</v>
      </c>
      <c r="J2" t="s">
        <v>52</v>
      </c>
      <c r="K2" t="s">
        <v>279</v>
      </c>
      <c r="L2" t="s">
        <v>280</v>
      </c>
      <c r="M2" t="s">
        <v>281</v>
      </c>
      <c r="N2" t="s">
        <v>282</v>
      </c>
      <c r="O2" t="s">
        <v>283</v>
      </c>
      <c r="P2" t="s">
        <v>53</v>
      </c>
      <c r="Q2" t="s">
        <v>54</v>
      </c>
      <c r="R2" t="s">
        <v>55</v>
      </c>
      <c r="S2" t="s">
        <v>56</v>
      </c>
      <c r="T2" t="s">
        <v>57</v>
      </c>
      <c r="U2" t="s">
        <v>58</v>
      </c>
      <c r="V2" t="s">
        <v>59</v>
      </c>
      <c r="W2" t="s">
        <v>60</v>
      </c>
      <c r="X2" t="s">
        <v>138</v>
      </c>
      <c r="Y2" t="s">
        <v>139</v>
      </c>
      <c r="Z2" t="s">
        <v>61</v>
      </c>
    </row>
    <row r="3" spans="1:26" x14ac:dyDescent="0.2">
      <c r="A3" t="s">
        <v>16</v>
      </c>
      <c r="B3" t="s">
        <v>275</v>
      </c>
      <c r="C3" t="s">
        <v>276</v>
      </c>
      <c r="D3" s="5">
        <v>385.46</v>
      </c>
      <c r="E3">
        <v>28</v>
      </c>
      <c r="F3" s="2">
        <f>Hist_Disc_HW</f>
        <v>0.55000000000000004</v>
      </c>
      <c r="G3" s="5">
        <f>D3*(1-F3)</f>
        <v>173.45699999999997</v>
      </c>
      <c r="H3" s="5">
        <f>G3*E3</f>
        <v>4856.7959999999994</v>
      </c>
      <c r="I3" s="2">
        <f>WPA_Collab_Disc_HW</f>
        <v>0.55000000000000004</v>
      </c>
      <c r="J3" s="5">
        <f>D3*(1-I3)*E3</f>
        <v>4856.7959999999994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20</v>
      </c>
      <c r="R3">
        <v>0</v>
      </c>
      <c r="S3">
        <v>0</v>
      </c>
      <c r="T3">
        <v>0</v>
      </c>
      <c r="U3">
        <v>0</v>
      </c>
      <c r="V3">
        <v>8</v>
      </c>
      <c r="W3">
        <v>0</v>
      </c>
      <c r="X3">
        <v>0</v>
      </c>
      <c r="Y3">
        <v>0</v>
      </c>
      <c r="Z3">
        <v>0</v>
      </c>
    </row>
    <row r="4" spans="1:26" x14ac:dyDescent="0.2">
      <c r="A4" t="s">
        <v>19</v>
      </c>
      <c r="B4" t="s">
        <v>277</v>
      </c>
      <c r="C4" t="s">
        <v>278</v>
      </c>
      <c r="D4" s="5">
        <v>0</v>
      </c>
      <c r="E4">
        <v>28</v>
      </c>
      <c r="F4" s="2">
        <f>Hist_Disc_HW</f>
        <v>0.55000000000000004</v>
      </c>
      <c r="G4" s="5">
        <f>D4*(1-F4)</f>
        <v>0</v>
      </c>
      <c r="H4" s="5">
        <f>G4*E4</f>
        <v>0</v>
      </c>
      <c r="I4" s="2">
        <f>WPA_Collab_Disc_HW</f>
        <v>0.55000000000000004</v>
      </c>
      <c r="J4" s="5">
        <f>D4*(1-I4)*E4</f>
        <v>0</v>
      </c>
    </row>
    <row r="5" spans="1:26" x14ac:dyDescent="0.2">
      <c r="H5" s="5">
        <f>SUM(H3:H4)</f>
        <v>4856.7959999999994</v>
      </c>
      <c r="J5" s="5">
        <f>SUM(J3:J4)</f>
        <v>4856.7959999999994</v>
      </c>
    </row>
    <row r="6" spans="1:26" x14ac:dyDescent="0.2">
      <c r="I6" s="6" t="s">
        <v>62</v>
      </c>
      <c r="J6" s="7">
        <f>H5 - J5</f>
        <v>0</v>
      </c>
      <c r="K6" s="8">
        <f>IFERROR(J6 / H5, 0)</f>
        <v>0</v>
      </c>
    </row>
    <row r="8" spans="1:26" x14ac:dyDescent="0.2">
      <c r="A8" t="s">
        <v>284</v>
      </c>
    </row>
    <row r="9" spans="1:26" x14ac:dyDescent="0.2">
      <c r="A9" t="s">
        <v>43</v>
      </c>
      <c r="B9" t="s">
        <v>44</v>
      </c>
      <c r="C9" t="s">
        <v>45</v>
      </c>
      <c r="D9" t="s">
        <v>46</v>
      </c>
      <c r="E9" t="s">
        <v>47</v>
      </c>
      <c r="F9" t="s">
        <v>48</v>
      </c>
      <c r="G9" t="s">
        <v>49</v>
      </c>
      <c r="H9" t="s">
        <v>50</v>
      </c>
      <c r="I9" t="s">
        <v>51</v>
      </c>
      <c r="J9" t="s">
        <v>52</v>
      </c>
      <c r="K9" t="s">
        <v>279</v>
      </c>
      <c r="L9" t="s">
        <v>280</v>
      </c>
      <c r="M9" t="s">
        <v>281</v>
      </c>
      <c r="N9" t="s">
        <v>282</v>
      </c>
      <c r="O9" t="s">
        <v>283</v>
      </c>
      <c r="P9" t="s">
        <v>53</v>
      </c>
      <c r="Q9" t="s">
        <v>54</v>
      </c>
      <c r="R9" t="s">
        <v>55</v>
      </c>
      <c r="S9" t="s">
        <v>56</v>
      </c>
      <c r="T9" t="s">
        <v>57</v>
      </c>
      <c r="U9" t="s">
        <v>58</v>
      </c>
      <c r="V9" t="s">
        <v>59</v>
      </c>
      <c r="W9" t="s">
        <v>60</v>
      </c>
      <c r="X9" t="s">
        <v>138</v>
      </c>
      <c r="Y9" t="s">
        <v>139</v>
      </c>
      <c r="Z9" t="s">
        <v>61</v>
      </c>
    </row>
    <row r="10" spans="1:26" x14ac:dyDescent="0.2">
      <c r="A10" t="s">
        <v>64</v>
      </c>
      <c r="B10" t="s">
        <v>285</v>
      </c>
      <c r="C10" t="s">
        <v>286</v>
      </c>
      <c r="D10" s="5">
        <v>597.98</v>
      </c>
      <c r="E10">
        <v>386</v>
      </c>
      <c r="F10" s="2">
        <f>Hist_Disc_HW</f>
        <v>0.55000000000000004</v>
      </c>
      <c r="G10" s="5">
        <f>D10*(1-F10)</f>
        <v>269.09100000000001</v>
      </c>
      <c r="H10" s="5">
        <f>G10*E10</f>
        <v>103869.126</v>
      </c>
      <c r="I10" s="2">
        <f>WPA_Collab_Disc_HW</f>
        <v>0.55000000000000004</v>
      </c>
      <c r="J10" s="5">
        <f>D10*(1-I10)*E10</f>
        <v>103869.126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386</v>
      </c>
      <c r="V10">
        <v>0</v>
      </c>
      <c r="W10">
        <v>0</v>
      </c>
      <c r="X10">
        <v>0</v>
      </c>
      <c r="Y10">
        <v>0</v>
      </c>
      <c r="Z10">
        <v>0</v>
      </c>
    </row>
    <row r="11" spans="1:26" x14ac:dyDescent="0.2">
      <c r="H11" s="5">
        <f>SUM(H10:H10)</f>
        <v>103869.126</v>
      </c>
      <c r="J11" s="5">
        <f>SUM(J10:J10)</f>
        <v>103869.126</v>
      </c>
    </row>
    <row r="12" spans="1:26" x14ac:dyDescent="0.2">
      <c r="I12" s="6" t="s">
        <v>62</v>
      </c>
      <c r="J12" s="7">
        <f>H11 - J11</f>
        <v>0</v>
      </c>
      <c r="K12" s="8">
        <f>IFERROR(J12 / H11, 0)</f>
        <v>0</v>
      </c>
    </row>
    <row r="14" spans="1:26" x14ac:dyDescent="0.2">
      <c r="A14" t="s">
        <v>287</v>
      </c>
    </row>
    <row r="15" spans="1:26" x14ac:dyDescent="0.2">
      <c r="A15" t="s">
        <v>43</v>
      </c>
      <c r="B15" t="s">
        <v>44</v>
      </c>
      <c r="C15" t="s">
        <v>45</v>
      </c>
      <c r="D15" t="s">
        <v>46</v>
      </c>
      <c r="E15" t="s">
        <v>47</v>
      </c>
      <c r="F15" t="s">
        <v>48</v>
      </c>
      <c r="G15" t="s">
        <v>49</v>
      </c>
      <c r="H15" t="s">
        <v>50</v>
      </c>
      <c r="I15" t="s">
        <v>51</v>
      </c>
      <c r="J15" t="s">
        <v>52</v>
      </c>
      <c r="K15" t="s">
        <v>279</v>
      </c>
      <c r="L15" t="s">
        <v>280</v>
      </c>
      <c r="M15" t="s">
        <v>281</v>
      </c>
      <c r="N15" t="s">
        <v>282</v>
      </c>
      <c r="O15" t="s">
        <v>283</v>
      </c>
      <c r="P15" t="s">
        <v>53</v>
      </c>
      <c r="Q15" t="s">
        <v>54</v>
      </c>
      <c r="R15" t="s">
        <v>55</v>
      </c>
      <c r="S15" t="s">
        <v>56</v>
      </c>
      <c r="T15" t="s">
        <v>57</v>
      </c>
      <c r="U15" t="s">
        <v>58</v>
      </c>
      <c r="V15" t="s">
        <v>59</v>
      </c>
      <c r="W15" t="s">
        <v>60</v>
      </c>
      <c r="X15" t="s">
        <v>138</v>
      </c>
      <c r="Y15" t="s">
        <v>139</v>
      </c>
      <c r="Z15" t="s">
        <v>61</v>
      </c>
    </row>
    <row r="16" spans="1:26" x14ac:dyDescent="0.2">
      <c r="A16" t="s">
        <v>83</v>
      </c>
      <c r="B16" t="s">
        <v>288</v>
      </c>
      <c r="C16" t="s">
        <v>289</v>
      </c>
      <c r="D16" s="5">
        <v>1996.53</v>
      </c>
      <c r="E16">
        <v>74</v>
      </c>
      <c r="F16" s="2">
        <f>Hist_Disc_HW</f>
        <v>0.55000000000000004</v>
      </c>
      <c r="G16" s="5">
        <f>D16*(1-F16)</f>
        <v>898.43849999999986</v>
      </c>
      <c r="H16" s="5">
        <f>G16*E16</f>
        <v>66484.448999999993</v>
      </c>
      <c r="I16" s="2">
        <f>WPA_Collab_Disc_HW</f>
        <v>0.55000000000000004</v>
      </c>
      <c r="J16" s="5">
        <f>D16*(1-I16)*E16</f>
        <v>66484.448999999993</v>
      </c>
      <c r="K16">
        <v>0</v>
      </c>
      <c r="L16">
        <v>0</v>
      </c>
      <c r="M16">
        <v>1</v>
      </c>
      <c r="N16">
        <v>0</v>
      </c>
      <c r="O16">
        <v>0</v>
      </c>
      <c r="P16">
        <v>0</v>
      </c>
      <c r="Q16">
        <v>23</v>
      </c>
      <c r="R16">
        <v>0</v>
      </c>
      <c r="S16">
        <v>0</v>
      </c>
      <c r="T16">
        <v>0</v>
      </c>
      <c r="U16">
        <v>0</v>
      </c>
      <c r="V16">
        <v>50</v>
      </c>
      <c r="W16">
        <v>0</v>
      </c>
      <c r="X16">
        <v>0</v>
      </c>
      <c r="Y16">
        <v>0</v>
      </c>
      <c r="Z16">
        <v>0</v>
      </c>
    </row>
    <row r="17" spans="1:26" x14ac:dyDescent="0.2">
      <c r="A17" t="s">
        <v>86</v>
      </c>
      <c r="B17" t="s">
        <v>290</v>
      </c>
      <c r="C17" t="s">
        <v>291</v>
      </c>
      <c r="D17" s="5">
        <v>0</v>
      </c>
      <c r="E17">
        <v>74</v>
      </c>
      <c r="F17" s="2">
        <f>Hist_Disc_HW</f>
        <v>0.55000000000000004</v>
      </c>
      <c r="G17" s="5">
        <f>D17*(1-F17)</f>
        <v>0</v>
      </c>
      <c r="H17" s="5">
        <f>G17*E17</f>
        <v>0</v>
      </c>
      <c r="I17" s="2">
        <f>WPA_Collab_Disc_HW</f>
        <v>0.55000000000000004</v>
      </c>
      <c r="J17" s="5">
        <f>D17*(1-I17)*E17</f>
        <v>0</v>
      </c>
    </row>
    <row r="18" spans="1:26" x14ac:dyDescent="0.2">
      <c r="H18" s="5">
        <f>SUM(H16:H17)</f>
        <v>66484.448999999993</v>
      </c>
      <c r="J18" s="5">
        <f>SUM(J16:J17)</f>
        <v>66484.448999999993</v>
      </c>
    </row>
    <row r="19" spans="1:26" x14ac:dyDescent="0.2">
      <c r="I19" s="6" t="s">
        <v>62</v>
      </c>
      <c r="J19" s="7">
        <f>H18 - J18</f>
        <v>0</v>
      </c>
      <c r="K19" s="8">
        <f>IFERROR(J19 / H18, 0)</f>
        <v>0</v>
      </c>
    </row>
    <row r="21" spans="1:26" x14ac:dyDescent="0.2">
      <c r="A21" t="s">
        <v>292</v>
      </c>
    </row>
    <row r="22" spans="1:26" x14ac:dyDescent="0.2">
      <c r="A22" t="s">
        <v>43</v>
      </c>
      <c r="B22" t="s">
        <v>44</v>
      </c>
      <c r="C22" t="s">
        <v>45</v>
      </c>
      <c r="D22" t="s">
        <v>46</v>
      </c>
      <c r="E22" t="s">
        <v>47</v>
      </c>
      <c r="F22" t="s">
        <v>48</v>
      </c>
      <c r="G22" t="s">
        <v>49</v>
      </c>
      <c r="H22" t="s">
        <v>50</v>
      </c>
      <c r="I22" t="s">
        <v>51</v>
      </c>
      <c r="J22" t="s">
        <v>52</v>
      </c>
      <c r="K22" t="s">
        <v>279</v>
      </c>
      <c r="L22" t="s">
        <v>280</v>
      </c>
      <c r="M22" t="s">
        <v>281</v>
      </c>
      <c r="N22" t="s">
        <v>282</v>
      </c>
      <c r="O22" t="s">
        <v>283</v>
      </c>
      <c r="P22" t="s">
        <v>53</v>
      </c>
      <c r="Q22" t="s">
        <v>54</v>
      </c>
      <c r="R22" t="s">
        <v>55</v>
      </c>
      <c r="S22" t="s">
        <v>56</v>
      </c>
      <c r="T22" t="s">
        <v>57</v>
      </c>
      <c r="U22" t="s">
        <v>58</v>
      </c>
      <c r="V22" t="s">
        <v>59</v>
      </c>
      <c r="W22" t="s">
        <v>60</v>
      </c>
      <c r="X22" t="s">
        <v>138</v>
      </c>
      <c r="Y22" t="s">
        <v>139</v>
      </c>
      <c r="Z22" t="s">
        <v>61</v>
      </c>
    </row>
    <row r="23" spans="1:26" x14ac:dyDescent="0.2">
      <c r="A23" t="s">
        <v>197</v>
      </c>
      <c r="B23" t="s">
        <v>293</v>
      </c>
      <c r="C23" t="s">
        <v>294</v>
      </c>
      <c r="D23" s="5">
        <v>1080.3800000000001</v>
      </c>
      <c r="E23">
        <v>76</v>
      </c>
      <c r="F23" s="2">
        <f>Hist_Disc_HW</f>
        <v>0.55000000000000004</v>
      </c>
      <c r="G23" s="5">
        <f>D23*(1-F23)</f>
        <v>486.17099999999999</v>
      </c>
      <c r="H23" s="5">
        <f>G23*E23</f>
        <v>36948.995999999999</v>
      </c>
      <c r="I23" s="2">
        <f>WPA_Collab_Disc_HW</f>
        <v>0.55000000000000004</v>
      </c>
      <c r="J23" s="5">
        <f>D23*(1-I23)*E23</f>
        <v>36948.995999999999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76</v>
      </c>
      <c r="V23">
        <v>0</v>
      </c>
      <c r="W23">
        <v>0</v>
      </c>
      <c r="X23">
        <v>0</v>
      </c>
      <c r="Y23">
        <v>0</v>
      </c>
      <c r="Z23">
        <v>0</v>
      </c>
    </row>
    <row r="24" spans="1:26" x14ac:dyDescent="0.2">
      <c r="H24" s="5">
        <f>SUM(H23:H23)</f>
        <v>36948.995999999999</v>
      </c>
      <c r="J24" s="5">
        <f>SUM(J23:J23)</f>
        <v>36948.995999999999</v>
      </c>
    </row>
    <row r="25" spans="1:26" x14ac:dyDescent="0.2">
      <c r="I25" s="6" t="s">
        <v>62</v>
      </c>
      <c r="J25" s="7">
        <f>H24 - J24</f>
        <v>0</v>
      </c>
      <c r="K25" s="8">
        <f>IFERROR(J25 / H24, 0)</f>
        <v>0</v>
      </c>
    </row>
    <row r="27" spans="1:26" x14ac:dyDescent="0.2">
      <c r="A27" t="s">
        <v>295</v>
      </c>
    </row>
    <row r="28" spans="1:26" x14ac:dyDescent="0.2">
      <c r="A28" t="s">
        <v>43</v>
      </c>
      <c r="B28" t="s">
        <v>44</v>
      </c>
      <c r="C28" t="s">
        <v>45</v>
      </c>
      <c r="D28" t="s">
        <v>46</v>
      </c>
      <c r="E28" t="s">
        <v>47</v>
      </c>
      <c r="F28" t="s">
        <v>48</v>
      </c>
      <c r="G28" t="s">
        <v>49</v>
      </c>
      <c r="H28" t="s">
        <v>50</v>
      </c>
      <c r="I28" t="s">
        <v>51</v>
      </c>
      <c r="J28" t="s">
        <v>52</v>
      </c>
    </row>
    <row r="29" spans="1:26" x14ac:dyDescent="0.2">
      <c r="A29" t="s">
        <v>249</v>
      </c>
      <c r="B29" t="s">
        <v>296</v>
      </c>
      <c r="C29" t="s">
        <v>297</v>
      </c>
      <c r="D29" s="5">
        <v>28270.95</v>
      </c>
      <c r="E29">
        <v>0</v>
      </c>
      <c r="F29" s="2">
        <f>Hist_Disc_HW</f>
        <v>0.55000000000000004</v>
      </c>
      <c r="G29" s="5">
        <f>D29*(1-F29)</f>
        <v>12721.9275</v>
      </c>
      <c r="H29" s="5">
        <f>G29*E29</f>
        <v>0</v>
      </c>
      <c r="I29" s="2">
        <f>WPA_Collab_Disc_HW</f>
        <v>0.55000000000000004</v>
      </c>
      <c r="J29" s="5">
        <f>D29*(1-I29)*E29</f>
        <v>0</v>
      </c>
    </row>
    <row r="30" spans="1:26" x14ac:dyDescent="0.2">
      <c r="A30" t="s">
        <v>252</v>
      </c>
      <c r="B30" t="s">
        <v>298</v>
      </c>
      <c r="C30" t="s">
        <v>299</v>
      </c>
      <c r="D30" s="5">
        <v>0</v>
      </c>
      <c r="E30">
        <v>0</v>
      </c>
      <c r="F30" s="2">
        <f>Hist_Disc_HW</f>
        <v>0.55000000000000004</v>
      </c>
      <c r="G30" s="5">
        <f>D30*(1-F30)</f>
        <v>0</v>
      </c>
      <c r="H30" s="5">
        <f>G30*E30</f>
        <v>0</v>
      </c>
      <c r="I30" s="2">
        <f>WPA_Collab_Disc_HW</f>
        <v>0.55000000000000004</v>
      </c>
      <c r="J30" s="5">
        <f>D30*(1-I30)*E30</f>
        <v>0</v>
      </c>
    </row>
    <row r="31" spans="1:26" x14ac:dyDescent="0.2">
      <c r="A31" t="s">
        <v>255</v>
      </c>
      <c r="B31" t="s">
        <v>300</v>
      </c>
      <c r="C31" t="s">
        <v>301</v>
      </c>
      <c r="D31" s="5">
        <v>0</v>
      </c>
      <c r="E31">
        <v>0</v>
      </c>
      <c r="F31" s="2">
        <f>Hist_Disc_HW</f>
        <v>0.55000000000000004</v>
      </c>
      <c r="G31" s="5">
        <f>D31*(1-F31)</f>
        <v>0</v>
      </c>
      <c r="H31" s="5">
        <f>G31*E31</f>
        <v>0</v>
      </c>
      <c r="I31" s="2">
        <f>WPA_Collab_Disc_HW</f>
        <v>0.55000000000000004</v>
      </c>
      <c r="J31" s="5">
        <f>D31*(1-I31)*E31</f>
        <v>0</v>
      </c>
    </row>
    <row r="32" spans="1:26" x14ac:dyDescent="0.2">
      <c r="A32" t="s">
        <v>256</v>
      </c>
      <c r="B32" t="s">
        <v>302</v>
      </c>
      <c r="C32" t="s">
        <v>303</v>
      </c>
      <c r="D32" s="5">
        <v>0</v>
      </c>
      <c r="E32">
        <v>0</v>
      </c>
      <c r="F32" s="2">
        <f>Hist_Disc_HW</f>
        <v>0.55000000000000004</v>
      </c>
      <c r="G32" s="5">
        <f>D32*(1-F32)</f>
        <v>0</v>
      </c>
      <c r="H32" s="5">
        <f>G32*E32</f>
        <v>0</v>
      </c>
      <c r="I32" s="2">
        <f>WPA_Collab_Disc_HW</f>
        <v>0.55000000000000004</v>
      </c>
      <c r="J32" s="5">
        <f>D32*(1-I32)*E32</f>
        <v>0</v>
      </c>
    </row>
    <row r="33" spans="1:26" x14ac:dyDescent="0.2">
      <c r="A33" t="s">
        <v>259</v>
      </c>
      <c r="B33" t="s">
        <v>304</v>
      </c>
      <c r="C33" t="s">
        <v>305</v>
      </c>
      <c r="D33" s="5">
        <v>0</v>
      </c>
      <c r="E33">
        <v>0</v>
      </c>
      <c r="F33" s="2">
        <f>Hist_Disc_HW</f>
        <v>0.55000000000000004</v>
      </c>
      <c r="G33" s="5">
        <f>D33*(1-F33)</f>
        <v>0</v>
      </c>
      <c r="H33" s="5">
        <f>G33*E33</f>
        <v>0</v>
      </c>
      <c r="I33" s="2">
        <f>WPA_Collab_Disc_HW</f>
        <v>0.55000000000000004</v>
      </c>
      <c r="J33" s="5">
        <f>D33*(1-I33)*E33</f>
        <v>0</v>
      </c>
    </row>
    <row r="34" spans="1:26" x14ac:dyDescent="0.2">
      <c r="H34" s="5">
        <f>SUM(H29:H33)</f>
        <v>0</v>
      </c>
      <c r="J34" s="5">
        <f>SUM(J29:J33)</f>
        <v>0</v>
      </c>
    </row>
    <row r="35" spans="1:26" x14ac:dyDescent="0.2">
      <c r="I35" s="6" t="s">
        <v>62</v>
      </c>
      <c r="J35" s="7">
        <f>H34 - J34</f>
        <v>0</v>
      </c>
      <c r="K35" s="8">
        <f>IFERROR(J35 / H34, 0)</f>
        <v>0</v>
      </c>
    </row>
    <row r="37" spans="1:26" x14ac:dyDescent="0.2">
      <c r="A37" t="s">
        <v>306</v>
      </c>
    </row>
    <row r="38" spans="1:26" x14ac:dyDescent="0.2">
      <c r="A38" t="s">
        <v>43</v>
      </c>
      <c r="B38" t="s">
        <v>44</v>
      </c>
      <c r="C38" t="s">
        <v>45</v>
      </c>
      <c r="D38" t="s">
        <v>46</v>
      </c>
      <c r="E38" t="s">
        <v>47</v>
      </c>
      <c r="F38" t="s">
        <v>48</v>
      </c>
      <c r="G38" t="s">
        <v>49</v>
      </c>
      <c r="H38" t="s">
        <v>50</v>
      </c>
      <c r="I38" t="s">
        <v>51</v>
      </c>
      <c r="J38" t="s">
        <v>52</v>
      </c>
      <c r="K38" t="s">
        <v>279</v>
      </c>
      <c r="L38" t="s">
        <v>280</v>
      </c>
      <c r="M38" t="s">
        <v>281</v>
      </c>
      <c r="N38" t="s">
        <v>282</v>
      </c>
      <c r="O38" t="s">
        <v>283</v>
      </c>
      <c r="P38" t="s">
        <v>53</v>
      </c>
      <c r="Q38" t="s">
        <v>54</v>
      </c>
      <c r="R38" t="s">
        <v>55</v>
      </c>
      <c r="S38" t="s">
        <v>56</v>
      </c>
      <c r="T38" t="s">
        <v>57</v>
      </c>
      <c r="U38" t="s">
        <v>58</v>
      </c>
      <c r="V38" t="s">
        <v>59</v>
      </c>
      <c r="W38" t="s">
        <v>60</v>
      </c>
      <c r="X38" t="s">
        <v>138</v>
      </c>
      <c r="Y38" t="s">
        <v>139</v>
      </c>
      <c r="Z38" t="s">
        <v>61</v>
      </c>
    </row>
    <row r="39" spans="1:26" x14ac:dyDescent="0.2">
      <c r="A39" t="s">
        <v>307</v>
      </c>
      <c r="B39" t="s">
        <v>308</v>
      </c>
      <c r="C39" t="s">
        <v>309</v>
      </c>
      <c r="D39" s="5">
        <v>24066.44</v>
      </c>
      <c r="E39">
        <v>58</v>
      </c>
      <c r="F39" s="2">
        <f t="shared" ref="F39:F46" si="0">Hist_Disc_HW</f>
        <v>0.55000000000000004</v>
      </c>
      <c r="G39" s="5">
        <f t="shared" ref="G39:G46" si="1">D39*(1-F39)</f>
        <v>10829.897999999999</v>
      </c>
      <c r="H39" s="5">
        <f t="shared" ref="H39:H46" si="2">G39*E39</f>
        <v>628134.08399999992</v>
      </c>
      <c r="I39" s="2">
        <f t="shared" ref="I39:I46" si="3">WPA_Collab_Disc_HW</f>
        <v>0.55000000000000004</v>
      </c>
      <c r="J39" s="5">
        <f t="shared" ref="J39:J46" si="4">D39*(1-I39)*E39</f>
        <v>628134.08399999992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2</v>
      </c>
      <c r="W39">
        <v>53</v>
      </c>
      <c r="X39">
        <v>0</v>
      </c>
      <c r="Y39">
        <v>0</v>
      </c>
      <c r="Z39">
        <v>3</v>
      </c>
    </row>
    <row r="40" spans="1:26" x14ac:dyDescent="0.2">
      <c r="A40" t="s">
        <v>310</v>
      </c>
      <c r="B40" t="s">
        <v>311</v>
      </c>
      <c r="C40" t="s">
        <v>312</v>
      </c>
      <c r="D40" s="5">
        <v>0</v>
      </c>
      <c r="E40">
        <v>116</v>
      </c>
      <c r="F40" s="2">
        <f t="shared" si="0"/>
        <v>0.55000000000000004</v>
      </c>
      <c r="G40" s="5">
        <f t="shared" si="1"/>
        <v>0</v>
      </c>
      <c r="H40" s="5">
        <f t="shared" si="2"/>
        <v>0</v>
      </c>
      <c r="I40" s="2">
        <f t="shared" si="3"/>
        <v>0.55000000000000004</v>
      </c>
      <c r="J40" s="5">
        <f t="shared" si="4"/>
        <v>0</v>
      </c>
    </row>
    <row r="41" spans="1:26" x14ac:dyDescent="0.2">
      <c r="A41" t="s">
        <v>313</v>
      </c>
      <c r="B41" t="s">
        <v>314</v>
      </c>
      <c r="C41" t="s">
        <v>315</v>
      </c>
      <c r="D41" s="5">
        <v>1774.33</v>
      </c>
      <c r="E41">
        <v>58</v>
      </c>
      <c r="F41" s="2">
        <f t="shared" si="0"/>
        <v>0.55000000000000004</v>
      </c>
      <c r="G41" s="5">
        <f t="shared" si="1"/>
        <v>798.44849999999985</v>
      </c>
      <c r="H41" s="5">
        <f t="shared" si="2"/>
        <v>46310.012999999992</v>
      </c>
      <c r="I41" s="2">
        <f t="shared" si="3"/>
        <v>0.55000000000000004</v>
      </c>
      <c r="J41" s="5">
        <f t="shared" si="4"/>
        <v>46310.012999999992</v>
      </c>
    </row>
    <row r="42" spans="1:26" x14ac:dyDescent="0.2">
      <c r="A42" t="s">
        <v>316</v>
      </c>
      <c r="B42" t="s">
        <v>317</v>
      </c>
      <c r="C42" t="s">
        <v>318</v>
      </c>
      <c r="D42" s="5">
        <v>0</v>
      </c>
      <c r="E42">
        <v>58</v>
      </c>
      <c r="F42" s="2">
        <f t="shared" si="0"/>
        <v>0.55000000000000004</v>
      </c>
      <c r="G42" s="5">
        <f t="shared" si="1"/>
        <v>0</v>
      </c>
      <c r="H42" s="5">
        <f t="shared" si="2"/>
        <v>0</v>
      </c>
      <c r="I42" s="2">
        <f t="shared" si="3"/>
        <v>0.55000000000000004</v>
      </c>
      <c r="J42" s="5">
        <f t="shared" si="4"/>
        <v>0</v>
      </c>
    </row>
    <row r="43" spans="1:26" x14ac:dyDescent="0.2">
      <c r="A43" t="s">
        <v>319</v>
      </c>
      <c r="B43" t="s">
        <v>320</v>
      </c>
      <c r="C43" t="s">
        <v>321</v>
      </c>
      <c r="D43" s="5">
        <v>0</v>
      </c>
      <c r="E43">
        <v>58</v>
      </c>
      <c r="F43" s="2">
        <f t="shared" si="0"/>
        <v>0.55000000000000004</v>
      </c>
      <c r="G43" s="5">
        <f t="shared" si="1"/>
        <v>0</v>
      </c>
      <c r="H43" s="5">
        <f t="shared" si="2"/>
        <v>0</v>
      </c>
      <c r="I43" s="2">
        <f t="shared" si="3"/>
        <v>0.55000000000000004</v>
      </c>
      <c r="J43" s="5">
        <f t="shared" si="4"/>
        <v>0</v>
      </c>
    </row>
    <row r="44" spans="1:26" x14ac:dyDescent="0.2">
      <c r="A44" t="s">
        <v>322</v>
      </c>
      <c r="B44" t="s">
        <v>323</v>
      </c>
      <c r="C44" t="s">
        <v>324</v>
      </c>
      <c r="D44" s="5">
        <v>0</v>
      </c>
      <c r="E44">
        <v>58</v>
      </c>
      <c r="F44" s="2">
        <f t="shared" si="0"/>
        <v>0.55000000000000004</v>
      </c>
      <c r="G44" s="5">
        <f t="shared" si="1"/>
        <v>0</v>
      </c>
      <c r="H44" s="5">
        <f t="shared" si="2"/>
        <v>0</v>
      </c>
      <c r="I44" s="2">
        <f t="shared" si="3"/>
        <v>0.55000000000000004</v>
      </c>
      <c r="J44" s="5">
        <f t="shared" si="4"/>
        <v>0</v>
      </c>
    </row>
    <row r="45" spans="1:26" x14ac:dyDescent="0.2">
      <c r="A45" t="s">
        <v>325</v>
      </c>
      <c r="B45" t="s">
        <v>326</v>
      </c>
      <c r="C45" t="s">
        <v>327</v>
      </c>
      <c r="D45" s="5">
        <v>0</v>
      </c>
      <c r="E45">
        <v>58</v>
      </c>
      <c r="F45" s="2">
        <f t="shared" si="0"/>
        <v>0.55000000000000004</v>
      </c>
      <c r="G45" s="5">
        <f t="shared" si="1"/>
        <v>0</v>
      </c>
      <c r="H45" s="5">
        <f t="shared" si="2"/>
        <v>0</v>
      </c>
      <c r="I45" s="2">
        <f t="shared" si="3"/>
        <v>0.55000000000000004</v>
      </c>
      <c r="J45" s="5">
        <f t="shared" si="4"/>
        <v>0</v>
      </c>
    </row>
    <row r="46" spans="1:26" x14ac:dyDescent="0.2">
      <c r="A46" t="s">
        <v>328</v>
      </c>
      <c r="B46" t="s">
        <v>329</v>
      </c>
      <c r="C46" t="s">
        <v>330</v>
      </c>
      <c r="D46" s="5">
        <v>0</v>
      </c>
      <c r="E46">
        <v>58</v>
      </c>
      <c r="F46" s="2">
        <f t="shared" si="0"/>
        <v>0.55000000000000004</v>
      </c>
      <c r="G46" s="5">
        <f t="shared" si="1"/>
        <v>0</v>
      </c>
      <c r="H46" s="5">
        <f t="shared" si="2"/>
        <v>0</v>
      </c>
      <c r="I46" s="2">
        <f t="shared" si="3"/>
        <v>0.55000000000000004</v>
      </c>
      <c r="J46" s="5">
        <f t="shared" si="4"/>
        <v>0</v>
      </c>
    </row>
    <row r="47" spans="1:26" x14ac:dyDescent="0.2">
      <c r="H47" s="5">
        <f>SUM(H39:H46)</f>
        <v>674444.09699999995</v>
      </c>
      <c r="J47" s="5">
        <f>SUM(J39:J46)</f>
        <v>674444.09699999995</v>
      </c>
    </row>
    <row r="48" spans="1:26" x14ac:dyDescent="0.2">
      <c r="I48" s="6" t="s">
        <v>62</v>
      </c>
      <c r="J48" s="7">
        <f>H47 - J47</f>
        <v>0</v>
      </c>
      <c r="K48" s="8">
        <f>IFERROR(J48 / H47, 0)</f>
        <v>0</v>
      </c>
    </row>
    <row r="50" spans="1:26" x14ac:dyDescent="0.2">
      <c r="A50" t="s">
        <v>331</v>
      </c>
    </row>
    <row r="51" spans="1:26" x14ac:dyDescent="0.2">
      <c r="A51" t="s">
        <v>43</v>
      </c>
      <c r="B51" t="s">
        <v>44</v>
      </c>
      <c r="C51" t="s">
        <v>45</v>
      </c>
      <c r="D51" t="s">
        <v>46</v>
      </c>
      <c r="E51" t="s">
        <v>47</v>
      </c>
      <c r="F51" t="s">
        <v>48</v>
      </c>
      <c r="G51" t="s">
        <v>49</v>
      </c>
      <c r="H51" t="s">
        <v>50</v>
      </c>
      <c r="I51" t="s">
        <v>51</v>
      </c>
      <c r="J51" t="s">
        <v>52</v>
      </c>
      <c r="K51" t="s">
        <v>279</v>
      </c>
      <c r="L51" t="s">
        <v>280</v>
      </c>
      <c r="M51" t="s">
        <v>281</v>
      </c>
      <c r="N51" t="s">
        <v>282</v>
      </c>
      <c r="O51" t="s">
        <v>283</v>
      </c>
      <c r="P51" t="s">
        <v>53</v>
      </c>
      <c r="Q51" t="s">
        <v>54</v>
      </c>
      <c r="R51" t="s">
        <v>55</v>
      </c>
      <c r="S51" t="s">
        <v>56</v>
      </c>
      <c r="T51" t="s">
        <v>57</v>
      </c>
      <c r="U51" t="s">
        <v>58</v>
      </c>
      <c r="V51" t="s">
        <v>59</v>
      </c>
      <c r="W51" t="s">
        <v>60</v>
      </c>
      <c r="X51" t="s">
        <v>138</v>
      </c>
      <c r="Y51" t="s">
        <v>139</v>
      </c>
      <c r="Z51" t="s">
        <v>61</v>
      </c>
    </row>
    <row r="52" spans="1:26" x14ac:dyDescent="0.2">
      <c r="A52" t="s">
        <v>332</v>
      </c>
      <c r="B52" t="s">
        <v>333</v>
      </c>
      <c r="C52" t="s">
        <v>334</v>
      </c>
      <c r="D52" s="5">
        <v>271.35000000000002</v>
      </c>
      <c r="E52">
        <v>43</v>
      </c>
      <c r="F52" s="2">
        <f>Hist_Disc_HW</f>
        <v>0.55000000000000004</v>
      </c>
      <c r="G52" s="5">
        <f>D52*(1-F52)</f>
        <v>122.1075</v>
      </c>
      <c r="H52" s="5">
        <f>G52*E52</f>
        <v>5250.6225000000004</v>
      </c>
      <c r="I52" s="2">
        <f>WPA_Collab_Disc_HW</f>
        <v>0.55000000000000004</v>
      </c>
      <c r="J52" s="5">
        <f>D52*(1-I52)*E52</f>
        <v>5250.6225000000004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40</v>
      </c>
      <c r="R52">
        <v>0</v>
      </c>
      <c r="S52">
        <v>0</v>
      </c>
      <c r="T52">
        <v>0</v>
      </c>
      <c r="U52">
        <v>3</v>
      </c>
      <c r="V52">
        <v>0</v>
      </c>
      <c r="W52">
        <v>0</v>
      </c>
      <c r="X52">
        <v>0</v>
      </c>
      <c r="Y52">
        <v>0</v>
      </c>
      <c r="Z52">
        <v>0</v>
      </c>
    </row>
    <row r="53" spans="1:26" x14ac:dyDescent="0.2">
      <c r="H53" s="5">
        <f>SUM(H52:H52)</f>
        <v>5250.6225000000004</v>
      </c>
      <c r="J53" s="5">
        <f>SUM(J52:J52)</f>
        <v>5250.6225000000004</v>
      </c>
    </row>
    <row r="54" spans="1:26" x14ac:dyDescent="0.2">
      <c r="I54" s="6" t="s">
        <v>62</v>
      </c>
      <c r="J54" s="7">
        <f>H53 - J53</f>
        <v>0</v>
      </c>
      <c r="K54" s="8">
        <f>IFERROR(J54 / H53, 0)</f>
        <v>0</v>
      </c>
    </row>
    <row r="56" spans="1:26" x14ac:dyDescent="0.2">
      <c r="A56" t="s">
        <v>335</v>
      </c>
    </row>
    <row r="57" spans="1:26" x14ac:dyDescent="0.2">
      <c r="A57" t="s">
        <v>43</v>
      </c>
      <c r="B57" t="s">
        <v>44</v>
      </c>
      <c r="C57" t="s">
        <v>45</v>
      </c>
      <c r="D57" t="s">
        <v>46</v>
      </c>
      <c r="E57" t="s">
        <v>47</v>
      </c>
      <c r="F57" t="s">
        <v>48</v>
      </c>
      <c r="G57" t="s">
        <v>49</v>
      </c>
      <c r="H57" t="s">
        <v>50</v>
      </c>
      <c r="I57" t="s">
        <v>51</v>
      </c>
      <c r="J57" t="s">
        <v>52</v>
      </c>
      <c r="K57" t="s">
        <v>279</v>
      </c>
      <c r="L57" t="s">
        <v>280</v>
      </c>
      <c r="M57" t="s">
        <v>281</v>
      </c>
      <c r="N57" t="s">
        <v>282</v>
      </c>
      <c r="O57" t="s">
        <v>283</v>
      </c>
      <c r="P57" t="s">
        <v>53</v>
      </c>
      <c r="Q57" t="s">
        <v>54</v>
      </c>
      <c r="R57" t="s">
        <v>55</v>
      </c>
      <c r="S57" t="s">
        <v>56</v>
      </c>
      <c r="T57" t="s">
        <v>57</v>
      </c>
      <c r="U57" t="s">
        <v>58</v>
      </c>
      <c r="V57" t="s">
        <v>59</v>
      </c>
      <c r="W57" t="s">
        <v>60</v>
      </c>
      <c r="X57" t="s">
        <v>138</v>
      </c>
      <c r="Y57" t="s">
        <v>139</v>
      </c>
      <c r="Z57" t="s">
        <v>61</v>
      </c>
    </row>
    <row r="58" spans="1:26" x14ac:dyDescent="0.2">
      <c r="A58" t="s">
        <v>336</v>
      </c>
      <c r="B58" t="s">
        <v>337</v>
      </c>
      <c r="C58" t="s">
        <v>338</v>
      </c>
      <c r="D58" s="5">
        <v>2030.1</v>
      </c>
      <c r="E58">
        <v>8</v>
      </c>
      <c r="F58" s="2">
        <f>Hist_Disc_HW</f>
        <v>0.55000000000000004</v>
      </c>
      <c r="G58" s="5">
        <f>D58*(1-F58)</f>
        <v>913.54499999999985</v>
      </c>
      <c r="H58" s="5">
        <f>G58*E58</f>
        <v>7308.3599999999988</v>
      </c>
      <c r="I58" s="2">
        <f>WPA_Collab_Disc_HW</f>
        <v>0.55000000000000004</v>
      </c>
      <c r="J58" s="5">
        <f>D58*(1-I58)*E58</f>
        <v>7308.3599999999988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5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3</v>
      </c>
    </row>
    <row r="59" spans="1:26" x14ac:dyDescent="0.2">
      <c r="A59" t="s">
        <v>339</v>
      </c>
      <c r="B59" t="s">
        <v>340</v>
      </c>
      <c r="C59" t="s">
        <v>341</v>
      </c>
      <c r="D59" s="5">
        <v>0</v>
      </c>
      <c r="E59">
        <v>8</v>
      </c>
      <c r="F59" s="2">
        <f>Hist_Disc_HW</f>
        <v>0.55000000000000004</v>
      </c>
      <c r="G59" s="5">
        <f>D59*(1-F59)</f>
        <v>0</v>
      </c>
      <c r="H59" s="5">
        <f>G59*E59</f>
        <v>0</v>
      </c>
      <c r="I59" s="2">
        <f>WPA_Collab_Disc_HW</f>
        <v>0.55000000000000004</v>
      </c>
      <c r="J59" s="5">
        <f>D59*(1-I59)*E59</f>
        <v>0</v>
      </c>
    </row>
    <row r="60" spans="1:26" x14ac:dyDescent="0.2">
      <c r="H60" s="5">
        <f>SUM(H58:H59)</f>
        <v>7308.3599999999988</v>
      </c>
      <c r="J60" s="5">
        <f>SUM(J58:J59)</f>
        <v>7308.3599999999988</v>
      </c>
    </row>
    <row r="61" spans="1:26" x14ac:dyDescent="0.2">
      <c r="I61" s="6" t="s">
        <v>62</v>
      </c>
      <c r="J61" s="7">
        <f>H60 - J60</f>
        <v>0</v>
      </c>
      <c r="K61" s="8">
        <f>IFERROR(J61 / H60, 0)</f>
        <v>0</v>
      </c>
    </row>
    <row r="63" spans="1:26" x14ac:dyDescent="0.2">
      <c r="A63" t="s">
        <v>342</v>
      </c>
    </row>
    <row r="64" spans="1:26" x14ac:dyDescent="0.2">
      <c r="A64" t="s">
        <v>43</v>
      </c>
      <c r="B64" t="s">
        <v>44</v>
      </c>
      <c r="C64" t="s">
        <v>45</v>
      </c>
      <c r="D64" t="s">
        <v>46</v>
      </c>
      <c r="E64" t="s">
        <v>47</v>
      </c>
      <c r="F64" t="s">
        <v>48</v>
      </c>
      <c r="G64" t="s">
        <v>49</v>
      </c>
      <c r="H64" t="s">
        <v>50</v>
      </c>
      <c r="I64" t="s">
        <v>51</v>
      </c>
      <c r="J64" t="s">
        <v>52</v>
      </c>
    </row>
    <row r="65" spans="1:11" x14ac:dyDescent="0.2">
      <c r="A65" t="s">
        <v>343</v>
      </c>
      <c r="B65" t="s">
        <v>344</v>
      </c>
      <c r="C65" t="s">
        <v>345</v>
      </c>
      <c r="D65" s="5">
        <v>10509.45</v>
      </c>
      <c r="E65">
        <v>0</v>
      </c>
      <c r="F65" s="2">
        <f t="shared" ref="F65:F73" si="5">Hist_Disc_HW</f>
        <v>0.55000000000000004</v>
      </c>
      <c r="G65" s="5">
        <f t="shared" ref="G65:G73" si="6">D65*(1-F65)</f>
        <v>4729.2524999999996</v>
      </c>
      <c r="H65" s="5">
        <f t="shared" ref="H65:H73" si="7">G65*E65</f>
        <v>0</v>
      </c>
      <c r="I65" s="2">
        <f t="shared" ref="I65:I73" si="8">WPA_Collab_Disc_HW</f>
        <v>0.55000000000000004</v>
      </c>
      <c r="J65" s="5">
        <f t="shared" ref="J65:J73" si="9">D65*(1-I65)*E65</f>
        <v>0</v>
      </c>
    </row>
    <row r="66" spans="1:11" x14ac:dyDescent="0.2">
      <c r="A66" t="s">
        <v>346</v>
      </c>
      <c r="B66" t="s">
        <v>311</v>
      </c>
      <c r="C66" t="s">
        <v>312</v>
      </c>
      <c r="D66" s="5">
        <v>0</v>
      </c>
      <c r="E66">
        <v>0</v>
      </c>
      <c r="F66" s="2">
        <f t="shared" si="5"/>
        <v>0.55000000000000004</v>
      </c>
      <c r="G66" s="5">
        <f t="shared" si="6"/>
        <v>0</v>
      </c>
      <c r="H66" s="5">
        <f t="shared" si="7"/>
        <v>0</v>
      </c>
      <c r="I66" s="2">
        <f t="shared" si="8"/>
        <v>0.55000000000000004</v>
      </c>
      <c r="J66" s="5">
        <f t="shared" si="9"/>
        <v>0</v>
      </c>
    </row>
    <row r="67" spans="1:11" x14ac:dyDescent="0.2">
      <c r="A67" t="s">
        <v>347</v>
      </c>
      <c r="B67" t="s">
        <v>348</v>
      </c>
      <c r="C67" t="s">
        <v>349</v>
      </c>
      <c r="D67" s="5">
        <v>0</v>
      </c>
      <c r="E67">
        <v>0</v>
      </c>
      <c r="F67" s="2">
        <f t="shared" si="5"/>
        <v>0.55000000000000004</v>
      </c>
      <c r="G67" s="5">
        <f t="shared" si="6"/>
        <v>0</v>
      </c>
      <c r="H67" s="5">
        <f t="shared" si="7"/>
        <v>0</v>
      </c>
      <c r="I67" s="2">
        <f t="shared" si="8"/>
        <v>0.55000000000000004</v>
      </c>
      <c r="J67" s="5">
        <f t="shared" si="9"/>
        <v>0</v>
      </c>
    </row>
    <row r="68" spans="1:11" x14ac:dyDescent="0.2">
      <c r="A68" t="s">
        <v>350</v>
      </c>
      <c r="B68" t="s">
        <v>351</v>
      </c>
      <c r="C68" t="s">
        <v>352</v>
      </c>
      <c r="D68" s="5">
        <v>0</v>
      </c>
      <c r="E68">
        <v>0</v>
      </c>
      <c r="F68" s="2">
        <f t="shared" si="5"/>
        <v>0.55000000000000004</v>
      </c>
      <c r="G68" s="5">
        <f t="shared" si="6"/>
        <v>0</v>
      </c>
      <c r="H68" s="5">
        <f t="shared" si="7"/>
        <v>0</v>
      </c>
      <c r="I68" s="2">
        <f t="shared" si="8"/>
        <v>0.55000000000000004</v>
      </c>
      <c r="J68" s="5">
        <f t="shared" si="9"/>
        <v>0</v>
      </c>
    </row>
    <row r="69" spans="1:11" x14ac:dyDescent="0.2">
      <c r="A69" t="s">
        <v>353</v>
      </c>
      <c r="B69" t="s">
        <v>354</v>
      </c>
      <c r="C69" t="s">
        <v>355</v>
      </c>
      <c r="D69" s="5">
        <v>0</v>
      </c>
      <c r="E69">
        <v>0</v>
      </c>
      <c r="F69" s="2">
        <f t="shared" si="5"/>
        <v>0.55000000000000004</v>
      </c>
      <c r="G69" s="5">
        <f t="shared" si="6"/>
        <v>0</v>
      </c>
      <c r="H69" s="5">
        <f t="shared" si="7"/>
        <v>0</v>
      </c>
      <c r="I69" s="2">
        <f t="shared" si="8"/>
        <v>0.55000000000000004</v>
      </c>
      <c r="J69" s="5">
        <f t="shared" si="9"/>
        <v>0</v>
      </c>
    </row>
    <row r="70" spans="1:11" x14ac:dyDescent="0.2">
      <c r="A70" t="s">
        <v>356</v>
      </c>
      <c r="B70" t="s">
        <v>357</v>
      </c>
      <c r="C70" t="s">
        <v>358</v>
      </c>
      <c r="D70" s="5">
        <v>0</v>
      </c>
      <c r="E70">
        <v>0</v>
      </c>
      <c r="F70" s="2">
        <f t="shared" si="5"/>
        <v>0.55000000000000004</v>
      </c>
      <c r="G70" s="5">
        <f t="shared" si="6"/>
        <v>0</v>
      </c>
      <c r="H70" s="5">
        <f t="shared" si="7"/>
        <v>0</v>
      </c>
      <c r="I70" s="2">
        <f t="shared" si="8"/>
        <v>0.55000000000000004</v>
      </c>
      <c r="J70" s="5">
        <f t="shared" si="9"/>
        <v>0</v>
      </c>
    </row>
    <row r="71" spans="1:11" x14ac:dyDescent="0.2">
      <c r="A71" t="s">
        <v>359</v>
      </c>
      <c r="B71" t="s">
        <v>360</v>
      </c>
      <c r="C71" t="s">
        <v>361</v>
      </c>
      <c r="D71" s="5">
        <v>0</v>
      </c>
      <c r="E71">
        <v>0</v>
      </c>
      <c r="F71" s="2">
        <f t="shared" si="5"/>
        <v>0.55000000000000004</v>
      </c>
      <c r="G71" s="5">
        <f t="shared" si="6"/>
        <v>0</v>
      </c>
      <c r="H71" s="5">
        <f t="shared" si="7"/>
        <v>0</v>
      </c>
      <c r="I71" s="2">
        <f t="shared" si="8"/>
        <v>0.55000000000000004</v>
      </c>
      <c r="J71" s="5">
        <f t="shared" si="9"/>
        <v>0</v>
      </c>
    </row>
    <row r="72" spans="1:11" x14ac:dyDescent="0.2">
      <c r="A72" t="s">
        <v>362</v>
      </c>
      <c r="B72" t="s">
        <v>363</v>
      </c>
      <c r="C72" t="s">
        <v>364</v>
      </c>
      <c r="D72" s="5">
        <v>0</v>
      </c>
      <c r="E72">
        <v>0</v>
      </c>
      <c r="F72" s="2">
        <f t="shared" si="5"/>
        <v>0.55000000000000004</v>
      </c>
      <c r="G72" s="5">
        <f t="shared" si="6"/>
        <v>0</v>
      </c>
      <c r="H72" s="5">
        <f t="shared" si="7"/>
        <v>0</v>
      </c>
      <c r="I72" s="2">
        <f t="shared" si="8"/>
        <v>0.55000000000000004</v>
      </c>
      <c r="J72" s="5">
        <f t="shared" si="9"/>
        <v>0</v>
      </c>
    </row>
    <row r="73" spans="1:11" x14ac:dyDescent="0.2">
      <c r="A73" t="s">
        <v>365</v>
      </c>
      <c r="B73" t="s">
        <v>366</v>
      </c>
      <c r="C73" t="s">
        <v>367</v>
      </c>
      <c r="D73" s="5">
        <v>0</v>
      </c>
      <c r="E73">
        <v>0</v>
      </c>
      <c r="F73" s="2">
        <f t="shared" si="5"/>
        <v>0.55000000000000004</v>
      </c>
      <c r="G73" s="5">
        <f t="shared" si="6"/>
        <v>0</v>
      </c>
      <c r="H73" s="5">
        <f t="shared" si="7"/>
        <v>0</v>
      </c>
      <c r="I73" s="2">
        <f t="shared" si="8"/>
        <v>0.55000000000000004</v>
      </c>
      <c r="J73" s="5">
        <f t="shared" si="9"/>
        <v>0</v>
      </c>
    </row>
    <row r="74" spans="1:11" x14ac:dyDescent="0.2">
      <c r="H74" s="5">
        <f>SUM(H65:H73)</f>
        <v>0</v>
      </c>
      <c r="J74" s="5">
        <f>SUM(J65:J73)</f>
        <v>0</v>
      </c>
    </row>
    <row r="75" spans="1:11" x14ac:dyDescent="0.2">
      <c r="I75" s="6" t="s">
        <v>62</v>
      </c>
      <c r="J75" s="7">
        <f>H74 - J74</f>
        <v>0</v>
      </c>
      <c r="K75" s="8">
        <f>IFERROR(J75 / H74, 0)</f>
        <v>0</v>
      </c>
    </row>
    <row r="77" spans="1:11" x14ac:dyDescent="0.2">
      <c r="A77" t="s">
        <v>368</v>
      </c>
    </row>
    <row r="78" spans="1:11" x14ac:dyDescent="0.2">
      <c r="A78" t="s">
        <v>43</v>
      </c>
      <c r="B78" t="s">
        <v>44</v>
      </c>
      <c r="C78" t="s">
        <v>45</v>
      </c>
      <c r="D78" t="s">
        <v>46</v>
      </c>
      <c r="E78" t="s">
        <v>47</v>
      </c>
      <c r="F78" t="s">
        <v>48</v>
      </c>
      <c r="G78" t="s">
        <v>49</v>
      </c>
      <c r="H78" t="s">
        <v>50</v>
      </c>
      <c r="I78" t="s">
        <v>51</v>
      </c>
      <c r="J78" t="s">
        <v>52</v>
      </c>
    </row>
    <row r="79" spans="1:11" x14ac:dyDescent="0.2">
      <c r="A79" t="s">
        <v>369</v>
      </c>
      <c r="B79" t="s">
        <v>370</v>
      </c>
      <c r="C79" t="s">
        <v>371</v>
      </c>
      <c r="D79" s="5">
        <v>47197.11</v>
      </c>
      <c r="E79">
        <v>0</v>
      </c>
      <c r="F79" s="2">
        <f>Hist_Disc_HW</f>
        <v>0.55000000000000004</v>
      </c>
      <c r="G79" s="5">
        <f>D79*(1-F79)</f>
        <v>21238.699499999999</v>
      </c>
      <c r="H79" s="5">
        <f>G79*E79</f>
        <v>0</v>
      </c>
      <c r="I79" s="2">
        <f>WPA_Collab_Disc_HW</f>
        <v>0.55000000000000004</v>
      </c>
      <c r="J79" s="5">
        <f>D79*(1-I79)*E79</f>
        <v>0</v>
      </c>
    </row>
    <row r="80" spans="1:11" x14ac:dyDescent="0.2">
      <c r="A80" t="s">
        <v>372</v>
      </c>
      <c r="B80" t="s">
        <v>373</v>
      </c>
      <c r="C80" t="s">
        <v>374</v>
      </c>
      <c r="D80" s="5">
        <v>0</v>
      </c>
      <c r="E80">
        <v>0</v>
      </c>
      <c r="F80" s="2">
        <f>Hist_Disc_HW</f>
        <v>0.55000000000000004</v>
      </c>
      <c r="G80" s="5">
        <f>D80*(1-F80)</f>
        <v>0</v>
      </c>
      <c r="H80" s="5">
        <f>G80*E80</f>
        <v>0</v>
      </c>
      <c r="I80" s="2">
        <f>WPA_Collab_Disc_HW</f>
        <v>0.55000000000000004</v>
      </c>
      <c r="J80" s="5">
        <f>D80*(1-I80)*E80</f>
        <v>0</v>
      </c>
    </row>
    <row r="81" spans="1:11" x14ac:dyDescent="0.2">
      <c r="A81" t="s">
        <v>375</v>
      </c>
      <c r="B81" t="s">
        <v>300</v>
      </c>
      <c r="C81" t="s">
        <v>301</v>
      </c>
      <c r="D81" s="5">
        <v>0</v>
      </c>
      <c r="E81">
        <v>0</v>
      </c>
      <c r="F81" s="2">
        <f>Hist_Disc_HW</f>
        <v>0.55000000000000004</v>
      </c>
      <c r="G81" s="5">
        <f>D81*(1-F81)</f>
        <v>0</v>
      </c>
      <c r="H81" s="5">
        <f>G81*E81</f>
        <v>0</v>
      </c>
      <c r="I81" s="2">
        <f>WPA_Collab_Disc_HW</f>
        <v>0.55000000000000004</v>
      </c>
      <c r="J81" s="5">
        <f>D81*(1-I81)*E81</f>
        <v>0</v>
      </c>
    </row>
    <row r="82" spans="1:11" x14ac:dyDescent="0.2">
      <c r="A82" t="s">
        <v>376</v>
      </c>
      <c r="B82" t="s">
        <v>302</v>
      </c>
      <c r="C82" t="s">
        <v>303</v>
      </c>
      <c r="D82" s="5">
        <v>0</v>
      </c>
      <c r="E82">
        <v>0</v>
      </c>
      <c r="F82" s="2">
        <f>Hist_Disc_HW</f>
        <v>0.55000000000000004</v>
      </c>
      <c r="G82" s="5">
        <f>D82*(1-F82)</f>
        <v>0</v>
      </c>
      <c r="H82" s="5">
        <f>G82*E82</f>
        <v>0</v>
      </c>
      <c r="I82" s="2">
        <f>WPA_Collab_Disc_HW</f>
        <v>0.55000000000000004</v>
      </c>
      <c r="J82" s="5">
        <f>D82*(1-I82)*E82</f>
        <v>0</v>
      </c>
    </row>
    <row r="83" spans="1:11" x14ac:dyDescent="0.2">
      <c r="A83" t="s">
        <v>377</v>
      </c>
      <c r="B83" t="s">
        <v>304</v>
      </c>
      <c r="C83" t="s">
        <v>305</v>
      </c>
      <c r="D83" s="5">
        <v>0</v>
      </c>
      <c r="E83">
        <v>0</v>
      </c>
      <c r="F83" s="2">
        <f>Hist_Disc_HW</f>
        <v>0.55000000000000004</v>
      </c>
      <c r="G83" s="5">
        <f>D83*(1-F83)</f>
        <v>0</v>
      </c>
      <c r="H83" s="5">
        <f>G83*E83</f>
        <v>0</v>
      </c>
      <c r="I83" s="2">
        <f>WPA_Collab_Disc_HW</f>
        <v>0.55000000000000004</v>
      </c>
      <c r="J83" s="5">
        <f>D83*(1-I83)*E83</f>
        <v>0</v>
      </c>
    </row>
    <row r="84" spans="1:11" x14ac:dyDescent="0.2">
      <c r="H84" s="5">
        <f>SUM(H79:H83)</f>
        <v>0</v>
      </c>
      <c r="J84" s="5">
        <f>SUM(J79:J83)</f>
        <v>0</v>
      </c>
    </row>
    <row r="85" spans="1:11" x14ac:dyDescent="0.2">
      <c r="I85" s="6" t="s">
        <v>62</v>
      </c>
      <c r="J85" s="7">
        <f>H84 - J84</f>
        <v>0</v>
      </c>
      <c r="K85" s="8">
        <f>IFERROR(J85 / H84, 0)</f>
        <v>0</v>
      </c>
    </row>
    <row r="87" spans="1:11" x14ac:dyDescent="0.2">
      <c r="A87" t="s">
        <v>378</v>
      </c>
    </row>
    <row r="88" spans="1:11" x14ac:dyDescent="0.2">
      <c r="A88" t="s">
        <v>43</v>
      </c>
      <c r="B88" t="s">
        <v>44</v>
      </c>
      <c r="C88" t="s">
        <v>45</v>
      </c>
      <c r="D88" t="s">
        <v>46</v>
      </c>
      <c r="E88" t="s">
        <v>47</v>
      </c>
      <c r="F88" t="s">
        <v>48</v>
      </c>
      <c r="G88" t="s">
        <v>49</v>
      </c>
      <c r="H88" t="s">
        <v>50</v>
      </c>
      <c r="I88" t="s">
        <v>51</v>
      </c>
      <c r="J88" t="s">
        <v>52</v>
      </c>
    </row>
    <row r="89" spans="1:11" x14ac:dyDescent="0.2">
      <c r="A89" t="s">
        <v>379</v>
      </c>
      <c r="B89" t="s">
        <v>380</v>
      </c>
      <c r="C89" t="s">
        <v>381</v>
      </c>
      <c r="D89" s="5">
        <v>0</v>
      </c>
      <c r="E89">
        <v>0</v>
      </c>
      <c r="F89" s="2">
        <f t="shared" ref="F89:F102" si="10">Hist_Disc_HW</f>
        <v>0.55000000000000004</v>
      </c>
      <c r="G89" s="5">
        <f t="shared" ref="G89:G102" si="11">D89*(1-F89)</f>
        <v>0</v>
      </c>
      <c r="H89" s="5">
        <f t="shared" ref="H89:H102" si="12">G89*E89</f>
        <v>0</v>
      </c>
      <c r="I89" s="2">
        <f t="shared" ref="I89:I102" si="13">WPA_Collab_Disc_HW</f>
        <v>0.55000000000000004</v>
      </c>
      <c r="J89" s="5">
        <f t="shared" ref="J89:J102" si="14">D89*(1-I89)*E89</f>
        <v>0</v>
      </c>
    </row>
    <row r="90" spans="1:11" x14ac:dyDescent="0.2">
      <c r="A90" t="s">
        <v>382</v>
      </c>
      <c r="B90" t="s">
        <v>383</v>
      </c>
      <c r="C90" t="s">
        <v>384</v>
      </c>
      <c r="D90" s="5">
        <v>0</v>
      </c>
      <c r="E90">
        <v>0</v>
      </c>
      <c r="F90" s="2">
        <f t="shared" si="10"/>
        <v>0.55000000000000004</v>
      </c>
      <c r="G90" s="5">
        <f t="shared" si="11"/>
        <v>0</v>
      </c>
      <c r="H90" s="5">
        <f t="shared" si="12"/>
        <v>0</v>
      </c>
      <c r="I90" s="2">
        <f t="shared" si="13"/>
        <v>0.55000000000000004</v>
      </c>
      <c r="J90" s="5">
        <f t="shared" si="14"/>
        <v>0</v>
      </c>
    </row>
    <row r="91" spans="1:11" x14ac:dyDescent="0.2">
      <c r="A91" t="s">
        <v>385</v>
      </c>
      <c r="B91" t="s">
        <v>386</v>
      </c>
      <c r="C91" t="s">
        <v>387</v>
      </c>
      <c r="D91" s="5">
        <v>0</v>
      </c>
      <c r="E91">
        <v>0</v>
      </c>
      <c r="F91" s="2">
        <f t="shared" si="10"/>
        <v>0.55000000000000004</v>
      </c>
      <c r="G91" s="5">
        <f t="shared" si="11"/>
        <v>0</v>
      </c>
      <c r="H91" s="5">
        <f t="shared" si="12"/>
        <v>0</v>
      </c>
      <c r="I91" s="2">
        <f t="shared" si="13"/>
        <v>0.55000000000000004</v>
      </c>
      <c r="J91" s="5">
        <f t="shared" si="14"/>
        <v>0</v>
      </c>
    </row>
    <row r="92" spans="1:11" x14ac:dyDescent="0.2">
      <c r="A92" t="s">
        <v>388</v>
      </c>
      <c r="B92" t="s">
        <v>389</v>
      </c>
      <c r="C92" t="s">
        <v>390</v>
      </c>
      <c r="D92" s="5">
        <v>0</v>
      </c>
      <c r="E92">
        <v>0</v>
      </c>
      <c r="F92" s="2">
        <f t="shared" si="10"/>
        <v>0.55000000000000004</v>
      </c>
      <c r="G92" s="5">
        <f t="shared" si="11"/>
        <v>0</v>
      </c>
      <c r="H92" s="5">
        <f t="shared" si="12"/>
        <v>0</v>
      </c>
      <c r="I92" s="2">
        <f t="shared" si="13"/>
        <v>0.55000000000000004</v>
      </c>
      <c r="J92" s="5">
        <f t="shared" si="14"/>
        <v>0</v>
      </c>
    </row>
    <row r="93" spans="1:11" x14ac:dyDescent="0.2">
      <c r="A93" t="s">
        <v>391</v>
      </c>
      <c r="B93" t="s">
        <v>392</v>
      </c>
      <c r="C93" t="s">
        <v>393</v>
      </c>
      <c r="D93" s="5">
        <v>50957.5</v>
      </c>
      <c r="E93">
        <v>0</v>
      </c>
      <c r="F93" s="2">
        <f t="shared" si="10"/>
        <v>0.55000000000000004</v>
      </c>
      <c r="G93" s="5">
        <f t="shared" si="11"/>
        <v>22930.874999999996</v>
      </c>
      <c r="H93" s="5">
        <f t="shared" si="12"/>
        <v>0</v>
      </c>
      <c r="I93" s="2">
        <f t="shared" si="13"/>
        <v>0.55000000000000004</v>
      </c>
      <c r="J93" s="5">
        <f t="shared" si="14"/>
        <v>0</v>
      </c>
    </row>
    <row r="94" spans="1:11" x14ac:dyDescent="0.2">
      <c r="A94" t="s">
        <v>394</v>
      </c>
      <c r="B94" t="s">
        <v>395</v>
      </c>
      <c r="C94" t="s">
        <v>396</v>
      </c>
      <c r="D94" s="5">
        <v>0</v>
      </c>
      <c r="E94">
        <v>0</v>
      </c>
      <c r="F94" s="2">
        <f t="shared" si="10"/>
        <v>0.55000000000000004</v>
      </c>
      <c r="G94" s="5">
        <f t="shared" si="11"/>
        <v>0</v>
      </c>
      <c r="H94" s="5">
        <f t="shared" si="12"/>
        <v>0</v>
      </c>
      <c r="I94" s="2">
        <f t="shared" si="13"/>
        <v>0.55000000000000004</v>
      </c>
      <c r="J94" s="5">
        <f t="shared" si="14"/>
        <v>0</v>
      </c>
    </row>
    <row r="95" spans="1:11" x14ac:dyDescent="0.2">
      <c r="A95" t="s">
        <v>397</v>
      </c>
      <c r="B95" t="s">
        <v>398</v>
      </c>
      <c r="C95" t="s">
        <v>399</v>
      </c>
      <c r="D95" s="5">
        <v>0</v>
      </c>
      <c r="E95">
        <v>0</v>
      </c>
      <c r="F95" s="2">
        <f t="shared" si="10"/>
        <v>0.55000000000000004</v>
      </c>
      <c r="G95" s="5">
        <f t="shared" si="11"/>
        <v>0</v>
      </c>
      <c r="H95" s="5">
        <f t="shared" si="12"/>
        <v>0</v>
      </c>
      <c r="I95" s="2">
        <f t="shared" si="13"/>
        <v>0.55000000000000004</v>
      </c>
      <c r="J95" s="5">
        <f t="shared" si="14"/>
        <v>0</v>
      </c>
    </row>
    <row r="96" spans="1:11" x14ac:dyDescent="0.2">
      <c r="A96" t="s">
        <v>400</v>
      </c>
      <c r="B96" t="s">
        <v>401</v>
      </c>
      <c r="C96" t="s">
        <v>402</v>
      </c>
      <c r="D96" s="5">
        <v>0</v>
      </c>
      <c r="E96">
        <v>0</v>
      </c>
      <c r="F96" s="2">
        <f t="shared" si="10"/>
        <v>0.55000000000000004</v>
      </c>
      <c r="G96" s="5">
        <f t="shared" si="11"/>
        <v>0</v>
      </c>
      <c r="H96" s="5">
        <f t="shared" si="12"/>
        <v>0</v>
      </c>
      <c r="I96" s="2">
        <f t="shared" si="13"/>
        <v>0.55000000000000004</v>
      </c>
      <c r="J96" s="5">
        <f t="shared" si="14"/>
        <v>0</v>
      </c>
    </row>
    <row r="97" spans="1:11" x14ac:dyDescent="0.2">
      <c r="A97" t="s">
        <v>403</v>
      </c>
      <c r="B97" t="s">
        <v>404</v>
      </c>
      <c r="C97" t="s">
        <v>405</v>
      </c>
      <c r="D97" s="5">
        <v>0</v>
      </c>
      <c r="E97">
        <v>0</v>
      </c>
      <c r="F97" s="2">
        <f t="shared" si="10"/>
        <v>0.55000000000000004</v>
      </c>
      <c r="G97" s="5">
        <f t="shared" si="11"/>
        <v>0</v>
      </c>
      <c r="H97" s="5">
        <f t="shared" si="12"/>
        <v>0</v>
      </c>
      <c r="I97" s="2">
        <f t="shared" si="13"/>
        <v>0.55000000000000004</v>
      </c>
      <c r="J97" s="5">
        <f t="shared" si="14"/>
        <v>0</v>
      </c>
    </row>
    <row r="98" spans="1:11" x14ac:dyDescent="0.2">
      <c r="A98" t="s">
        <v>406</v>
      </c>
      <c r="B98" t="s">
        <v>407</v>
      </c>
      <c r="C98" t="s">
        <v>408</v>
      </c>
      <c r="D98" s="5">
        <v>0</v>
      </c>
      <c r="E98">
        <v>0</v>
      </c>
      <c r="F98" s="2">
        <f t="shared" si="10"/>
        <v>0.55000000000000004</v>
      </c>
      <c r="G98" s="5">
        <f t="shared" si="11"/>
        <v>0</v>
      </c>
      <c r="H98" s="5">
        <f t="shared" si="12"/>
        <v>0</v>
      </c>
      <c r="I98" s="2">
        <f t="shared" si="13"/>
        <v>0.55000000000000004</v>
      </c>
      <c r="J98" s="5">
        <f t="shared" si="14"/>
        <v>0</v>
      </c>
    </row>
    <row r="99" spans="1:11" x14ac:dyDescent="0.2">
      <c r="A99" t="s">
        <v>409</v>
      </c>
      <c r="B99" t="s">
        <v>410</v>
      </c>
      <c r="C99" t="s">
        <v>235</v>
      </c>
      <c r="D99" s="5">
        <v>0</v>
      </c>
      <c r="E99">
        <v>0</v>
      </c>
      <c r="F99" s="2">
        <f t="shared" si="10"/>
        <v>0.55000000000000004</v>
      </c>
      <c r="G99" s="5">
        <f t="shared" si="11"/>
        <v>0</v>
      </c>
      <c r="H99" s="5">
        <f t="shared" si="12"/>
        <v>0</v>
      </c>
      <c r="I99" s="2">
        <f t="shared" si="13"/>
        <v>0.55000000000000004</v>
      </c>
      <c r="J99" s="5">
        <f t="shared" si="14"/>
        <v>0</v>
      </c>
    </row>
    <row r="100" spans="1:11" x14ac:dyDescent="0.2">
      <c r="A100" t="s">
        <v>411</v>
      </c>
      <c r="B100" t="s">
        <v>412</v>
      </c>
      <c r="C100" t="s">
        <v>413</v>
      </c>
      <c r="D100" s="5">
        <v>0</v>
      </c>
      <c r="E100">
        <v>0</v>
      </c>
      <c r="F100" s="2">
        <f t="shared" si="10"/>
        <v>0.55000000000000004</v>
      </c>
      <c r="G100" s="5">
        <f t="shared" si="11"/>
        <v>0</v>
      </c>
      <c r="H100" s="5">
        <f t="shared" si="12"/>
        <v>0</v>
      </c>
      <c r="I100" s="2">
        <f t="shared" si="13"/>
        <v>0.55000000000000004</v>
      </c>
      <c r="J100" s="5">
        <f t="shared" si="14"/>
        <v>0</v>
      </c>
    </row>
    <row r="101" spans="1:11" x14ac:dyDescent="0.2">
      <c r="A101" t="s">
        <v>414</v>
      </c>
      <c r="B101" t="s">
        <v>415</v>
      </c>
      <c r="C101" t="s">
        <v>416</v>
      </c>
      <c r="D101" s="5">
        <v>0</v>
      </c>
      <c r="E101">
        <v>0</v>
      </c>
      <c r="F101" s="2">
        <f t="shared" si="10"/>
        <v>0.55000000000000004</v>
      </c>
      <c r="G101" s="5">
        <f t="shared" si="11"/>
        <v>0</v>
      </c>
      <c r="H101" s="5">
        <f t="shared" si="12"/>
        <v>0</v>
      </c>
      <c r="I101" s="2">
        <f t="shared" si="13"/>
        <v>0.55000000000000004</v>
      </c>
      <c r="J101" s="5">
        <f t="shared" si="14"/>
        <v>0</v>
      </c>
    </row>
    <row r="102" spans="1:11" x14ac:dyDescent="0.2">
      <c r="A102" t="s">
        <v>417</v>
      </c>
      <c r="B102" t="s">
        <v>418</v>
      </c>
      <c r="C102" t="s">
        <v>419</v>
      </c>
      <c r="D102" s="5">
        <v>0</v>
      </c>
      <c r="E102">
        <v>0</v>
      </c>
      <c r="F102" s="2">
        <f t="shared" si="10"/>
        <v>0.55000000000000004</v>
      </c>
      <c r="G102" s="5">
        <f t="shared" si="11"/>
        <v>0</v>
      </c>
      <c r="H102" s="5">
        <f t="shared" si="12"/>
        <v>0</v>
      </c>
      <c r="I102" s="2">
        <f t="shared" si="13"/>
        <v>0.55000000000000004</v>
      </c>
      <c r="J102" s="5">
        <f t="shared" si="14"/>
        <v>0</v>
      </c>
    </row>
    <row r="103" spans="1:11" x14ac:dyDescent="0.2">
      <c r="H103" s="5">
        <f>SUM(H89:H102)</f>
        <v>0</v>
      </c>
      <c r="J103" s="5">
        <f>SUM(J89:J102)</f>
        <v>0</v>
      </c>
    </row>
    <row r="104" spans="1:11" x14ac:dyDescent="0.2">
      <c r="I104" s="6" t="s">
        <v>62</v>
      </c>
      <c r="J104" s="7">
        <f>H103 - J103</f>
        <v>0</v>
      </c>
      <c r="K104" s="8">
        <f>IFERROR(J104 / H103, 0)</f>
        <v>0</v>
      </c>
    </row>
  </sheetData>
  <pageMargins left="0.7" right="0.7" top="0.75" bottom="0.75" header="0.3" footer="0.3"/>
  <tableParts count="11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139"/>
  <sheetViews>
    <sheetView workbookViewId="0"/>
  </sheetViews>
  <sheetFormatPr baseColWidth="10" defaultColWidth="8.83203125" defaultRowHeight="15" x14ac:dyDescent="0.2"/>
  <cols>
    <col min="1" max="1" width="19.83203125" bestFit="1" customWidth="1"/>
    <col min="2" max="2" width="20" bestFit="1" customWidth="1"/>
    <col min="3" max="3" width="57.5" bestFit="1" customWidth="1"/>
    <col min="4" max="4" width="13" bestFit="1" customWidth="1"/>
    <col min="5" max="5" width="4.1640625" bestFit="1" customWidth="1"/>
    <col min="6" max="6" width="7.5" bestFit="1" customWidth="1"/>
    <col min="7" max="7" width="13.33203125" bestFit="1" customWidth="1"/>
    <col min="8" max="8" width="18" bestFit="1" customWidth="1"/>
    <col min="9" max="9" width="12.33203125" bestFit="1" customWidth="1"/>
    <col min="10" max="10" width="13.83203125" bestFit="1" customWidth="1"/>
    <col min="11" max="51" width="7.6640625" customWidth="1"/>
  </cols>
  <sheetData>
    <row r="1" spans="1:10" x14ac:dyDescent="0.2">
      <c r="A1" t="s">
        <v>420</v>
      </c>
    </row>
    <row r="2" spans="1:10" x14ac:dyDescent="0.2">
      <c r="A2" t="s">
        <v>43</v>
      </c>
      <c r="B2" t="s">
        <v>44</v>
      </c>
      <c r="C2" t="s">
        <v>45</v>
      </c>
      <c r="D2" t="s">
        <v>46</v>
      </c>
      <c r="E2" t="s">
        <v>47</v>
      </c>
      <c r="F2" t="s">
        <v>48</v>
      </c>
      <c r="G2" t="s">
        <v>49</v>
      </c>
      <c r="H2" t="s">
        <v>50</v>
      </c>
      <c r="I2" t="s">
        <v>51</v>
      </c>
      <c r="J2" t="s">
        <v>52</v>
      </c>
    </row>
    <row r="3" spans="1:10" x14ac:dyDescent="0.2">
      <c r="A3" t="s">
        <v>16</v>
      </c>
      <c r="B3" t="s">
        <v>421</v>
      </c>
      <c r="C3" t="s">
        <v>422</v>
      </c>
      <c r="D3" s="5">
        <v>158175.38</v>
      </c>
      <c r="E3">
        <v>0</v>
      </c>
      <c r="F3" s="2">
        <f t="shared" ref="F3:F18" si="0">Hist_Disc_HW</f>
        <v>0.55000000000000004</v>
      </c>
      <c r="G3" s="5">
        <f t="shared" ref="G3:G18" si="1">D3*(1-F3)</f>
        <v>71178.921000000002</v>
      </c>
      <c r="H3" s="5">
        <f t="shared" ref="H3:H18" si="2">G3*E3</f>
        <v>0</v>
      </c>
      <c r="I3" s="2">
        <f t="shared" ref="I3:I18" si="3">WPA_Disc_HW</f>
        <v>0.66250000000000009</v>
      </c>
      <c r="J3" s="5">
        <f t="shared" ref="J3:J18" si="4">D3*(1-I3)*E3</f>
        <v>0</v>
      </c>
    </row>
    <row r="4" spans="1:10" x14ac:dyDescent="0.2">
      <c r="A4" t="s">
        <v>19</v>
      </c>
      <c r="B4" t="s">
        <v>423</v>
      </c>
      <c r="C4" t="s">
        <v>424</v>
      </c>
      <c r="D4" s="5">
        <v>0</v>
      </c>
      <c r="E4">
        <v>0</v>
      </c>
      <c r="F4" s="2">
        <f t="shared" si="0"/>
        <v>0.55000000000000004</v>
      </c>
      <c r="G4" s="5">
        <f t="shared" si="1"/>
        <v>0</v>
      </c>
      <c r="H4" s="5">
        <f t="shared" si="2"/>
        <v>0</v>
      </c>
      <c r="I4" s="2">
        <f t="shared" si="3"/>
        <v>0.66250000000000009</v>
      </c>
      <c r="J4" s="5">
        <f t="shared" si="4"/>
        <v>0</v>
      </c>
    </row>
    <row r="5" spans="1:10" x14ac:dyDescent="0.2">
      <c r="A5" t="s">
        <v>22</v>
      </c>
      <c r="B5" t="s">
        <v>425</v>
      </c>
      <c r="C5" t="s">
        <v>426</v>
      </c>
      <c r="D5" s="5">
        <v>4140.1000000000004</v>
      </c>
      <c r="E5">
        <v>0</v>
      </c>
      <c r="F5" s="2">
        <f t="shared" si="0"/>
        <v>0.55000000000000004</v>
      </c>
      <c r="G5" s="5">
        <f t="shared" si="1"/>
        <v>1863.0450000000001</v>
      </c>
      <c r="H5" s="5">
        <f t="shared" si="2"/>
        <v>0</v>
      </c>
      <c r="I5" s="2">
        <f t="shared" si="3"/>
        <v>0.66250000000000009</v>
      </c>
      <c r="J5" s="5">
        <f t="shared" si="4"/>
        <v>0</v>
      </c>
    </row>
    <row r="6" spans="1:10" x14ac:dyDescent="0.2">
      <c r="A6" t="s">
        <v>25</v>
      </c>
      <c r="B6" t="s">
        <v>427</v>
      </c>
      <c r="C6" t="s">
        <v>428</v>
      </c>
      <c r="D6" s="5">
        <v>0</v>
      </c>
      <c r="E6">
        <v>0</v>
      </c>
      <c r="F6" s="2">
        <f t="shared" si="0"/>
        <v>0.55000000000000004</v>
      </c>
      <c r="G6" s="5">
        <f t="shared" si="1"/>
        <v>0</v>
      </c>
      <c r="H6" s="5">
        <f t="shared" si="2"/>
        <v>0</v>
      </c>
      <c r="I6" s="2">
        <f t="shared" si="3"/>
        <v>0.66250000000000009</v>
      </c>
      <c r="J6" s="5">
        <f t="shared" si="4"/>
        <v>0</v>
      </c>
    </row>
    <row r="7" spans="1:10" x14ac:dyDescent="0.2">
      <c r="A7" t="s">
        <v>28</v>
      </c>
      <c r="B7" t="s">
        <v>429</v>
      </c>
      <c r="C7" t="s">
        <v>430</v>
      </c>
      <c r="D7" s="5">
        <v>0</v>
      </c>
      <c r="E7">
        <v>0</v>
      </c>
      <c r="F7" s="2">
        <f t="shared" si="0"/>
        <v>0.55000000000000004</v>
      </c>
      <c r="G7" s="5">
        <f t="shared" si="1"/>
        <v>0</v>
      </c>
      <c r="H7" s="5">
        <f t="shared" si="2"/>
        <v>0</v>
      </c>
      <c r="I7" s="2">
        <f t="shared" si="3"/>
        <v>0.66250000000000009</v>
      </c>
      <c r="J7" s="5">
        <f t="shared" si="4"/>
        <v>0</v>
      </c>
    </row>
    <row r="8" spans="1:10" x14ac:dyDescent="0.2">
      <c r="A8" t="s">
        <v>31</v>
      </c>
      <c r="B8" t="s">
        <v>431</v>
      </c>
      <c r="C8" t="s">
        <v>432</v>
      </c>
      <c r="D8" s="5">
        <v>0</v>
      </c>
      <c r="E8">
        <v>0</v>
      </c>
      <c r="F8" s="2">
        <f t="shared" si="0"/>
        <v>0.55000000000000004</v>
      </c>
      <c r="G8" s="5">
        <f t="shared" si="1"/>
        <v>0</v>
      </c>
      <c r="H8" s="5">
        <f t="shared" si="2"/>
        <v>0</v>
      </c>
      <c r="I8" s="2">
        <f t="shared" si="3"/>
        <v>0.66250000000000009</v>
      </c>
      <c r="J8" s="5">
        <f t="shared" si="4"/>
        <v>0</v>
      </c>
    </row>
    <row r="9" spans="1:10" x14ac:dyDescent="0.2">
      <c r="A9" t="s">
        <v>34</v>
      </c>
      <c r="B9" t="s">
        <v>433</v>
      </c>
      <c r="C9" t="s">
        <v>434</v>
      </c>
      <c r="D9" s="5">
        <v>0</v>
      </c>
      <c r="E9">
        <v>0</v>
      </c>
      <c r="F9" s="2">
        <f t="shared" si="0"/>
        <v>0.55000000000000004</v>
      </c>
      <c r="G9" s="5">
        <f t="shared" si="1"/>
        <v>0</v>
      </c>
      <c r="H9" s="5">
        <f t="shared" si="2"/>
        <v>0</v>
      </c>
      <c r="I9" s="2">
        <f t="shared" si="3"/>
        <v>0.66250000000000009</v>
      </c>
      <c r="J9" s="5">
        <f t="shared" si="4"/>
        <v>0</v>
      </c>
    </row>
    <row r="10" spans="1:10" x14ac:dyDescent="0.2">
      <c r="A10" t="s">
        <v>37</v>
      </c>
      <c r="B10" t="s">
        <v>435</v>
      </c>
      <c r="C10" t="s">
        <v>436</v>
      </c>
      <c r="D10" s="5">
        <v>0</v>
      </c>
      <c r="E10">
        <v>0</v>
      </c>
      <c r="F10" s="2">
        <f t="shared" si="0"/>
        <v>0.55000000000000004</v>
      </c>
      <c r="G10" s="5">
        <f t="shared" si="1"/>
        <v>0</v>
      </c>
      <c r="H10" s="5">
        <f t="shared" si="2"/>
        <v>0</v>
      </c>
      <c r="I10" s="2">
        <f t="shared" si="3"/>
        <v>0.66250000000000009</v>
      </c>
      <c r="J10" s="5">
        <f t="shared" si="4"/>
        <v>0</v>
      </c>
    </row>
    <row r="11" spans="1:10" x14ac:dyDescent="0.2">
      <c r="A11" t="s">
        <v>40</v>
      </c>
      <c r="B11" t="s">
        <v>437</v>
      </c>
      <c r="C11" t="s">
        <v>438</v>
      </c>
      <c r="D11" s="5">
        <v>0</v>
      </c>
      <c r="E11">
        <v>0</v>
      </c>
      <c r="F11" s="2">
        <f t="shared" si="0"/>
        <v>0.55000000000000004</v>
      </c>
      <c r="G11" s="5">
        <f t="shared" si="1"/>
        <v>0</v>
      </c>
      <c r="H11" s="5">
        <f t="shared" si="2"/>
        <v>0</v>
      </c>
      <c r="I11" s="2">
        <f t="shared" si="3"/>
        <v>0.66250000000000009</v>
      </c>
      <c r="J11" s="5">
        <f t="shared" si="4"/>
        <v>0</v>
      </c>
    </row>
    <row r="12" spans="1:10" x14ac:dyDescent="0.2">
      <c r="A12" t="s">
        <v>132</v>
      </c>
      <c r="B12" t="s">
        <v>439</v>
      </c>
      <c r="C12" t="s">
        <v>440</v>
      </c>
      <c r="D12" s="5">
        <v>0</v>
      </c>
      <c r="E12">
        <v>0</v>
      </c>
      <c r="F12" s="2">
        <f t="shared" si="0"/>
        <v>0.55000000000000004</v>
      </c>
      <c r="G12" s="5">
        <f t="shared" si="1"/>
        <v>0</v>
      </c>
      <c r="H12" s="5">
        <f t="shared" si="2"/>
        <v>0</v>
      </c>
      <c r="I12" s="2">
        <f t="shared" si="3"/>
        <v>0.66250000000000009</v>
      </c>
      <c r="J12" s="5">
        <f t="shared" si="4"/>
        <v>0</v>
      </c>
    </row>
    <row r="13" spans="1:10" x14ac:dyDescent="0.2">
      <c r="A13" t="s">
        <v>135</v>
      </c>
      <c r="B13" t="s">
        <v>441</v>
      </c>
      <c r="C13" t="s">
        <v>442</v>
      </c>
      <c r="D13" s="5">
        <v>0</v>
      </c>
      <c r="E13">
        <v>0</v>
      </c>
      <c r="F13" s="2">
        <f t="shared" si="0"/>
        <v>0.55000000000000004</v>
      </c>
      <c r="G13" s="5">
        <f t="shared" si="1"/>
        <v>0</v>
      </c>
      <c r="H13" s="5">
        <f t="shared" si="2"/>
        <v>0</v>
      </c>
      <c r="I13" s="2">
        <f t="shared" si="3"/>
        <v>0.66250000000000009</v>
      </c>
      <c r="J13" s="5">
        <f t="shared" si="4"/>
        <v>0</v>
      </c>
    </row>
    <row r="14" spans="1:10" x14ac:dyDescent="0.2">
      <c r="A14" t="s">
        <v>443</v>
      </c>
      <c r="B14" t="s">
        <v>444</v>
      </c>
      <c r="C14" t="s">
        <v>445</v>
      </c>
      <c r="D14" s="5">
        <v>0</v>
      </c>
      <c r="E14">
        <v>0</v>
      </c>
      <c r="F14" s="2">
        <f t="shared" si="0"/>
        <v>0.55000000000000004</v>
      </c>
      <c r="G14" s="5">
        <f t="shared" si="1"/>
        <v>0</v>
      </c>
      <c r="H14" s="5">
        <f t="shared" si="2"/>
        <v>0</v>
      </c>
      <c r="I14" s="2">
        <f t="shared" si="3"/>
        <v>0.66250000000000009</v>
      </c>
      <c r="J14" s="5">
        <f t="shared" si="4"/>
        <v>0</v>
      </c>
    </row>
    <row r="15" spans="1:10" x14ac:dyDescent="0.2">
      <c r="A15" t="s">
        <v>446</v>
      </c>
      <c r="B15" t="s">
        <v>447</v>
      </c>
      <c r="C15" t="s">
        <v>448</v>
      </c>
      <c r="D15" s="5">
        <v>0</v>
      </c>
      <c r="E15">
        <v>0</v>
      </c>
      <c r="F15" s="2">
        <f t="shared" si="0"/>
        <v>0.55000000000000004</v>
      </c>
      <c r="G15" s="5">
        <f t="shared" si="1"/>
        <v>0</v>
      </c>
      <c r="H15" s="5">
        <f t="shared" si="2"/>
        <v>0</v>
      </c>
      <c r="I15" s="2">
        <f t="shared" si="3"/>
        <v>0.66250000000000009</v>
      </c>
      <c r="J15" s="5">
        <f t="shared" si="4"/>
        <v>0</v>
      </c>
    </row>
    <row r="16" spans="1:10" x14ac:dyDescent="0.2">
      <c r="A16" t="s">
        <v>449</v>
      </c>
      <c r="B16" t="s">
        <v>450</v>
      </c>
      <c r="C16" t="s">
        <v>451</v>
      </c>
      <c r="D16" s="5">
        <v>0</v>
      </c>
      <c r="E16">
        <v>0</v>
      </c>
      <c r="F16" s="2">
        <f t="shared" si="0"/>
        <v>0.55000000000000004</v>
      </c>
      <c r="G16" s="5">
        <f t="shared" si="1"/>
        <v>0</v>
      </c>
      <c r="H16" s="5">
        <f t="shared" si="2"/>
        <v>0</v>
      </c>
      <c r="I16" s="2">
        <f t="shared" si="3"/>
        <v>0.66250000000000009</v>
      </c>
      <c r="J16" s="5">
        <f t="shared" si="4"/>
        <v>0</v>
      </c>
    </row>
    <row r="17" spans="1:20" x14ac:dyDescent="0.2">
      <c r="A17" t="s">
        <v>452</v>
      </c>
      <c r="B17" t="s">
        <v>453</v>
      </c>
      <c r="C17" t="s">
        <v>454</v>
      </c>
      <c r="D17" s="5">
        <v>0</v>
      </c>
      <c r="E17">
        <v>0</v>
      </c>
      <c r="F17" s="2">
        <f t="shared" si="0"/>
        <v>0.55000000000000004</v>
      </c>
      <c r="G17" s="5">
        <f t="shared" si="1"/>
        <v>0</v>
      </c>
      <c r="H17" s="5">
        <f t="shared" si="2"/>
        <v>0</v>
      </c>
      <c r="I17" s="2">
        <f t="shared" si="3"/>
        <v>0.66250000000000009</v>
      </c>
      <c r="J17" s="5">
        <f t="shared" si="4"/>
        <v>0</v>
      </c>
    </row>
    <row r="18" spans="1:20" x14ac:dyDescent="0.2">
      <c r="A18" t="s">
        <v>455</v>
      </c>
      <c r="B18" t="s">
        <v>456</v>
      </c>
      <c r="C18" t="s">
        <v>457</v>
      </c>
      <c r="D18" s="5">
        <v>38250</v>
      </c>
      <c r="E18">
        <v>0</v>
      </c>
      <c r="F18" s="2">
        <f t="shared" si="0"/>
        <v>0.55000000000000004</v>
      </c>
      <c r="G18" s="5">
        <f t="shared" si="1"/>
        <v>17212.5</v>
      </c>
      <c r="H18" s="5">
        <f t="shared" si="2"/>
        <v>0</v>
      </c>
      <c r="I18" s="2">
        <f t="shared" si="3"/>
        <v>0.66250000000000009</v>
      </c>
      <c r="J18" s="5">
        <f t="shared" si="4"/>
        <v>0</v>
      </c>
    </row>
    <row r="19" spans="1:20" x14ac:dyDescent="0.2">
      <c r="H19" s="5">
        <f>SUM(H3:H18)</f>
        <v>0</v>
      </c>
      <c r="J19" s="5">
        <f>SUM(J3:J18)</f>
        <v>0</v>
      </c>
    </row>
    <row r="20" spans="1:20" x14ac:dyDescent="0.2">
      <c r="I20" s="6" t="s">
        <v>62</v>
      </c>
      <c r="J20" s="7">
        <f>H19 - J19</f>
        <v>0</v>
      </c>
      <c r="K20" s="8">
        <f>IFERROR(J20 / H19, 0)</f>
        <v>0</v>
      </c>
    </row>
    <row r="22" spans="1:20" x14ac:dyDescent="0.2">
      <c r="A22" t="s">
        <v>458</v>
      </c>
    </row>
    <row r="23" spans="1:20" x14ac:dyDescent="0.2">
      <c r="A23" t="s">
        <v>43</v>
      </c>
      <c r="B23" t="s">
        <v>44</v>
      </c>
      <c r="C23" t="s">
        <v>45</v>
      </c>
      <c r="D23" t="s">
        <v>46</v>
      </c>
      <c r="E23" t="s">
        <v>47</v>
      </c>
      <c r="F23" t="s">
        <v>48</v>
      </c>
      <c r="G23" t="s">
        <v>49</v>
      </c>
      <c r="H23" t="s">
        <v>50</v>
      </c>
      <c r="I23" t="s">
        <v>51</v>
      </c>
      <c r="J23" t="s">
        <v>52</v>
      </c>
      <c r="K23" t="s">
        <v>53</v>
      </c>
      <c r="L23" t="s">
        <v>54</v>
      </c>
      <c r="M23" t="s">
        <v>55</v>
      </c>
      <c r="N23" t="s">
        <v>56</v>
      </c>
      <c r="O23" t="s">
        <v>57</v>
      </c>
      <c r="P23" t="s">
        <v>58</v>
      </c>
      <c r="Q23" t="s">
        <v>59</v>
      </c>
      <c r="R23" t="s">
        <v>60</v>
      </c>
      <c r="S23" t="s">
        <v>138</v>
      </c>
      <c r="T23" t="s">
        <v>139</v>
      </c>
    </row>
    <row r="24" spans="1:20" x14ac:dyDescent="0.2">
      <c r="A24" t="s">
        <v>64</v>
      </c>
      <c r="B24" t="s">
        <v>459</v>
      </c>
      <c r="C24" t="s">
        <v>460</v>
      </c>
      <c r="D24" s="5">
        <v>34954.25</v>
      </c>
      <c r="E24">
        <v>3</v>
      </c>
      <c r="F24" s="2">
        <f t="shared" ref="F24:F38" si="5">Hist_Disc_HW</f>
        <v>0.55000000000000004</v>
      </c>
      <c r="G24" s="5">
        <f t="shared" ref="G24:G38" si="6">D24*(1-F24)</f>
        <v>15729.412499999999</v>
      </c>
      <c r="H24" s="5">
        <f t="shared" ref="H24:H38" si="7">G24*E24</f>
        <v>47188.237499999996</v>
      </c>
      <c r="I24" s="2">
        <f t="shared" ref="I24:I38" si="8">WPA_Disc_HW</f>
        <v>0.66250000000000009</v>
      </c>
      <c r="J24" s="5">
        <f t="shared" ref="J24:J38" si="9">D24*(1-I24)*E24</f>
        <v>35391.178124999991</v>
      </c>
      <c r="K24">
        <v>0</v>
      </c>
      <c r="L24">
        <v>0</v>
      </c>
      <c r="M24">
        <v>0</v>
      </c>
      <c r="N24">
        <v>3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</row>
    <row r="25" spans="1:20" x14ac:dyDescent="0.2">
      <c r="A25" t="s">
        <v>67</v>
      </c>
      <c r="B25" t="s">
        <v>461</v>
      </c>
      <c r="C25" t="s">
        <v>462</v>
      </c>
      <c r="D25" s="5">
        <v>6848.57</v>
      </c>
      <c r="E25">
        <v>3</v>
      </c>
      <c r="F25" s="2">
        <f t="shared" si="5"/>
        <v>0.55000000000000004</v>
      </c>
      <c r="G25" s="5">
        <f t="shared" si="6"/>
        <v>3081.8564999999994</v>
      </c>
      <c r="H25" s="5">
        <f t="shared" si="7"/>
        <v>9245.5694999999978</v>
      </c>
      <c r="I25" s="2">
        <f t="shared" si="8"/>
        <v>0.66250000000000009</v>
      </c>
      <c r="J25" s="5">
        <f t="shared" si="9"/>
        <v>6934.1771249999983</v>
      </c>
    </row>
    <row r="26" spans="1:20" x14ac:dyDescent="0.2">
      <c r="A26" t="s">
        <v>70</v>
      </c>
      <c r="B26" t="s">
        <v>463</v>
      </c>
      <c r="C26" t="s">
        <v>464</v>
      </c>
      <c r="D26" s="5">
        <v>0</v>
      </c>
      <c r="E26">
        <v>3</v>
      </c>
      <c r="F26" s="2">
        <f t="shared" si="5"/>
        <v>0.55000000000000004</v>
      </c>
      <c r="G26" s="5">
        <f t="shared" si="6"/>
        <v>0</v>
      </c>
      <c r="H26" s="5">
        <f t="shared" si="7"/>
        <v>0</v>
      </c>
      <c r="I26" s="2">
        <f t="shared" si="8"/>
        <v>0.66250000000000009</v>
      </c>
      <c r="J26" s="5">
        <f t="shared" si="9"/>
        <v>0</v>
      </c>
    </row>
    <row r="27" spans="1:20" x14ac:dyDescent="0.2">
      <c r="A27" t="s">
        <v>73</v>
      </c>
      <c r="B27" t="s">
        <v>465</v>
      </c>
      <c r="C27" t="s">
        <v>466</v>
      </c>
      <c r="D27" s="5">
        <v>0</v>
      </c>
      <c r="E27">
        <v>3</v>
      </c>
      <c r="F27" s="2">
        <f t="shared" si="5"/>
        <v>0.55000000000000004</v>
      </c>
      <c r="G27" s="5">
        <f t="shared" si="6"/>
        <v>0</v>
      </c>
      <c r="H27" s="5">
        <f t="shared" si="7"/>
        <v>0</v>
      </c>
      <c r="I27" s="2">
        <f t="shared" si="8"/>
        <v>0.66250000000000009</v>
      </c>
      <c r="J27" s="5">
        <f t="shared" si="9"/>
        <v>0</v>
      </c>
    </row>
    <row r="28" spans="1:20" x14ac:dyDescent="0.2">
      <c r="A28" t="s">
        <v>76</v>
      </c>
      <c r="B28" t="s">
        <v>431</v>
      </c>
      <c r="C28" t="s">
        <v>432</v>
      </c>
      <c r="D28" s="5">
        <v>0</v>
      </c>
      <c r="E28">
        <v>3</v>
      </c>
      <c r="F28" s="2">
        <f t="shared" si="5"/>
        <v>0.55000000000000004</v>
      </c>
      <c r="G28" s="5">
        <f t="shared" si="6"/>
        <v>0</v>
      </c>
      <c r="H28" s="5">
        <f t="shared" si="7"/>
        <v>0</v>
      </c>
      <c r="I28" s="2">
        <f t="shared" si="8"/>
        <v>0.66250000000000009</v>
      </c>
      <c r="J28" s="5">
        <f t="shared" si="9"/>
        <v>0</v>
      </c>
    </row>
    <row r="29" spans="1:20" x14ac:dyDescent="0.2">
      <c r="A29" t="s">
        <v>79</v>
      </c>
      <c r="B29" t="s">
        <v>433</v>
      </c>
      <c r="C29" t="s">
        <v>434</v>
      </c>
      <c r="D29" s="5">
        <v>0</v>
      </c>
      <c r="E29">
        <v>3</v>
      </c>
      <c r="F29" s="2">
        <f t="shared" si="5"/>
        <v>0.55000000000000004</v>
      </c>
      <c r="G29" s="5">
        <f t="shared" si="6"/>
        <v>0</v>
      </c>
      <c r="H29" s="5">
        <f t="shared" si="7"/>
        <v>0</v>
      </c>
      <c r="I29" s="2">
        <f t="shared" si="8"/>
        <v>0.66250000000000009</v>
      </c>
      <c r="J29" s="5">
        <f t="shared" si="9"/>
        <v>0</v>
      </c>
    </row>
    <row r="30" spans="1:20" x14ac:dyDescent="0.2">
      <c r="A30" t="s">
        <v>143</v>
      </c>
      <c r="B30" t="s">
        <v>467</v>
      </c>
      <c r="C30" t="s">
        <v>436</v>
      </c>
      <c r="D30" s="5">
        <v>0</v>
      </c>
      <c r="E30">
        <v>3</v>
      </c>
      <c r="F30" s="2">
        <f t="shared" si="5"/>
        <v>0.55000000000000004</v>
      </c>
      <c r="G30" s="5">
        <f t="shared" si="6"/>
        <v>0</v>
      </c>
      <c r="H30" s="5">
        <f t="shared" si="7"/>
        <v>0</v>
      </c>
      <c r="I30" s="2">
        <f t="shared" si="8"/>
        <v>0.66250000000000009</v>
      </c>
      <c r="J30" s="5">
        <f t="shared" si="9"/>
        <v>0</v>
      </c>
    </row>
    <row r="31" spans="1:20" x14ac:dyDescent="0.2">
      <c r="A31" t="s">
        <v>146</v>
      </c>
      <c r="B31" t="s">
        <v>437</v>
      </c>
      <c r="C31" t="s">
        <v>438</v>
      </c>
      <c r="D31" s="5">
        <v>0</v>
      </c>
      <c r="E31">
        <v>3</v>
      </c>
      <c r="F31" s="2">
        <f t="shared" si="5"/>
        <v>0.55000000000000004</v>
      </c>
      <c r="G31" s="5">
        <f t="shared" si="6"/>
        <v>0</v>
      </c>
      <c r="H31" s="5">
        <f t="shared" si="7"/>
        <v>0</v>
      </c>
      <c r="I31" s="2">
        <f t="shared" si="8"/>
        <v>0.66250000000000009</v>
      </c>
      <c r="J31" s="5">
        <f t="shared" si="9"/>
        <v>0</v>
      </c>
    </row>
    <row r="32" spans="1:20" x14ac:dyDescent="0.2">
      <c r="A32" t="s">
        <v>149</v>
      </c>
      <c r="B32" t="s">
        <v>468</v>
      </c>
      <c r="C32" t="s">
        <v>469</v>
      </c>
      <c r="D32" s="5">
        <v>0</v>
      </c>
      <c r="E32">
        <v>6</v>
      </c>
      <c r="F32" s="2">
        <f t="shared" si="5"/>
        <v>0.55000000000000004</v>
      </c>
      <c r="G32" s="5">
        <f t="shared" si="6"/>
        <v>0</v>
      </c>
      <c r="H32" s="5">
        <f t="shared" si="7"/>
        <v>0</v>
      </c>
      <c r="I32" s="2">
        <f t="shared" si="8"/>
        <v>0.66250000000000009</v>
      </c>
      <c r="J32" s="5">
        <f t="shared" si="9"/>
        <v>0</v>
      </c>
    </row>
    <row r="33" spans="1:20" x14ac:dyDescent="0.2">
      <c r="A33" t="s">
        <v>150</v>
      </c>
      <c r="B33" t="s">
        <v>441</v>
      </c>
      <c r="C33" t="s">
        <v>442</v>
      </c>
      <c r="D33" s="5">
        <v>0</v>
      </c>
      <c r="E33">
        <v>6</v>
      </c>
      <c r="F33" s="2">
        <f t="shared" si="5"/>
        <v>0.55000000000000004</v>
      </c>
      <c r="G33" s="5">
        <f t="shared" si="6"/>
        <v>0</v>
      </c>
      <c r="H33" s="5">
        <f t="shared" si="7"/>
        <v>0</v>
      </c>
      <c r="I33" s="2">
        <f t="shared" si="8"/>
        <v>0.66250000000000009</v>
      </c>
      <c r="J33" s="5">
        <f t="shared" si="9"/>
        <v>0</v>
      </c>
    </row>
    <row r="34" spans="1:20" x14ac:dyDescent="0.2">
      <c r="A34" t="s">
        <v>153</v>
      </c>
      <c r="B34" t="s">
        <v>444</v>
      </c>
      <c r="C34" t="s">
        <v>445</v>
      </c>
      <c r="D34" s="5">
        <v>0</v>
      </c>
      <c r="E34">
        <v>3</v>
      </c>
      <c r="F34" s="2">
        <f t="shared" si="5"/>
        <v>0.55000000000000004</v>
      </c>
      <c r="G34" s="5">
        <f t="shared" si="6"/>
        <v>0</v>
      </c>
      <c r="H34" s="5">
        <f t="shared" si="7"/>
        <v>0</v>
      </c>
      <c r="I34" s="2">
        <f t="shared" si="8"/>
        <v>0.66250000000000009</v>
      </c>
      <c r="J34" s="5">
        <f t="shared" si="9"/>
        <v>0</v>
      </c>
    </row>
    <row r="35" spans="1:20" x14ac:dyDescent="0.2">
      <c r="A35" t="s">
        <v>154</v>
      </c>
      <c r="B35" t="s">
        <v>447</v>
      </c>
      <c r="C35" t="s">
        <v>448</v>
      </c>
      <c r="D35" s="5">
        <v>0</v>
      </c>
      <c r="E35">
        <v>3</v>
      </c>
      <c r="F35" s="2">
        <f t="shared" si="5"/>
        <v>0.55000000000000004</v>
      </c>
      <c r="G35" s="5">
        <f t="shared" si="6"/>
        <v>0</v>
      </c>
      <c r="H35" s="5">
        <f t="shared" si="7"/>
        <v>0</v>
      </c>
      <c r="I35" s="2">
        <f t="shared" si="8"/>
        <v>0.66250000000000009</v>
      </c>
      <c r="J35" s="5">
        <f t="shared" si="9"/>
        <v>0</v>
      </c>
    </row>
    <row r="36" spans="1:20" x14ac:dyDescent="0.2">
      <c r="A36" t="s">
        <v>470</v>
      </c>
      <c r="B36" t="s">
        <v>450</v>
      </c>
      <c r="C36" t="s">
        <v>451</v>
      </c>
      <c r="D36" s="5">
        <v>0</v>
      </c>
      <c r="E36">
        <v>3</v>
      </c>
      <c r="F36" s="2">
        <f t="shared" si="5"/>
        <v>0.55000000000000004</v>
      </c>
      <c r="G36" s="5">
        <f t="shared" si="6"/>
        <v>0</v>
      </c>
      <c r="H36" s="5">
        <f t="shared" si="7"/>
        <v>0</v>
      </c>
      <c r="I36" s="2">
        <f t="shared" si="8"/>
        <v>0.66250000000000009</v>
      </c>
      <c r="J36" s="5">
        <f t="shared" si="9"/>
        <v>0</v>
      </c>
    </row>
    <row r="37" spans="1:20" x14ac:dyDescent="0.2">
      <c r="A37" t="s">
        <v>471</v>
      </c>
      <c r="B37" t="s">
        <v>453</v>
      </c>
      <c r="C37" t="s">
        <v>454</v>
      </c>
      <c r="D37" s="5">
        <v>0</v>
      </c>
      <c r="E37">
        <v>3</v>
      </c>
      <c r="F37" s="2">
        <f t="shared" si="5"/>
        <v>0.55000000000000004</v>
      </c>
      <c r="G37" s="5">
        <f t="shared" si="6"/>
        <v>0</v>
      </c>
      <c r="H37" s="5">
        <f t="shared" si="7"/>
        <v>0</v>
      </c>
      <c r="I37" s="2">
        <f t="shared" si="8"/>
        <v>0.66250000000000009</v>
      </c>
      <c r="J37" s="5">
        <f t="shared" si="9"/>
        <v>0</v>
      </c>
    </row>
    <row r="38" spans="1:20" x14ac:dyDescent="0.2">
      <c r="A38" t="s">
        <v>472</v>
      </c>
      <c r="B38" t="s">
        <v>456</v>
      </c>
      <c r="C38" t="s">
        <v>457</v>
      </c>
      <c r="D38" s="5">
        <v>38250</v>
      </c>
      <c r="E38">
        <v>3</v>
      </c>
      <c r="F38" s="2">
        <f t="shared" si="5"/>
        <v>0.55000000000000004</v>
      </c>
      <c r="G38" s="5">
        <f t="shared" si="6"/>
        <v>17212.5</v>
      </c>
      <c r="H38" s="5">
        <f t="shared" si="7"/>
        <v>51637.5</v>
      </c>
      <c r="I38" s="2">
        <f t="shared" si="8"/>
        <v>0.66250000000000009</v>
      </c>
      <c r="J38" s="5">
        <f t="shared" si="9"/>
        <v>38728.124999999985</v>
      </c>
    </row>
    <row r="39" spans="1:20" x14ac:dyDescent="0.2">
      <c r="H39" s="5">
        <f>SUM(H24:H38)</f>
        <v>108071.307</v>
      </c>
      <c r="J39" s="5">
        <f>SUM(J24:J38)</f>
        <v>81053.480249999979</v>
      </c>
    </row>
    <row r="40" spans="1:20" x14ac:dyDescent="0.2">
      <c r="I40" s="6" t="s">
        <v>62</v>
      </c>
      <c r="J40" s="7">
        <f>H39 - J39</f>
        <v>27017.826750000022</v>
      </c>
      <c r="K40" s="8">
        <f>IFERROR(J40 / H39, 0)</f>
        <v>0.25000000000000022</v>
      </c>
    </row>
    <row r="42" spans="1:20" x14ac:dyDescent="0.2">
      <c r="A42" t="s">
        <v>473</v>
      </c>
    </row>
    <row r="43" spans="1:20" x14ac:dyDescent="0.2">
      <c r="A43" t="s">
        <v>43</v>
      </c>
      <c r="B43" t="s">
        <v>44</v>
      </c>
      <c r="C43" t="s">
        <v>45</v>
      </c>
      <c r="D43" t="s">
        <v>46</v>
      </c>
      <c r="E43" t="s">
        <v>47</v>
      </c>
      <c r="F43" t="s">
        <v>48</v>
      </c>
      <c r="G43" t="s">
        <v>49</v>
      </c>
      <c r="H43" t="s">
        <v>50</v>
      </c>
      <c r="I43" t="s">
        <v>51</v>
      </c>
      <c r="J43" t="s">
        <v>52</v>
      </c>
      <c r="K43" t="s">
        <v>53</v>
      </c>
      <c r="L43" t="s">
        <v>54</v>
      </c>
      <c r="M43" t="s">
        <v>55</v>
      </c>
      <c r="N43" t="s">
        <v>56</v>
      </c>
      <c r="O43" t="s">
        <v>57</v>
      </c>
      <c r="P43" t="s">
        <v>58</v>
      </c>
      <c r="Q43" t="s">
        <v>59</v>
      </c>
      <c r="R43" t="s">
        <v>60</v>
      </c>
      <c r="S43" t="s">
        <v>138</v>
      </c>
      <c r="T43" t="s">
        <v>139</v>
      </c>
    </row>
    <row r="44" spans="1:20" x14ac:dyDescent="0.2">
      <c r="A44" t="s">
        <v>83</v>
      </c>
      <c r="B44" t="s">
        <v>474</v>
      </c>
      <c r="C44" t="s">
        <v>475</v>
      </c>
      <c r="D44" s="5">
        <v>22474.82</v>
      </c>
      <c r="E44">
        <v>2</v>
      </c>
      <c r="F44" s="2">
        <f t="shared" ref="F44:F64" si="10">Hist_Disc_HW</f>
        <v>0.55000000000000004</v>
      </c>
      <c r="G44" s="5">
        <f t="shared" ref="G44:G64" si="11">D44*(1-F44)</f>
        <v>10113.668999999998</v>
      </c>
      <c r="H44" s="5">
        <f t="shared" ref="H44:H64" si="12">G44*E44</f>
        <v>20227.337999999996</v>
      </c>
      <c r="I44" s="2">
        <f t="shared" ref="I44:I64" si="13">WPA_Disc_HW</f>
        <v>0.66250000000000009</v>
      </c>
      <c r="J44" s="5">
        <f t="shared" ref="J44:J64" si="14">D44*(1-I44)*E44</f>
        <v>15170.503499999995</v>
      </c>
      <c r="K44">
        <v>0</v>
      </c>
      <c r="L44">
        <v>0</v>
      </c>
      <c r="M44">
        <v>0</v>
      </c>
      <c r="N44">
        <v>0</v>
      </c>
      <c r="O44">
        <v>2</v>
      </c>
      <c r="P44">
        <v>0</v>
      </c>
      <c r="Q44">
        <v>0</v>
      </c>
      <c r="R44">
        <v>0</v>
      </c>
      <c r="S44">
        <v>0</v>
      </c>
      <c r="T44">
        <v>0</v>
      </c>
    </row>
    <row r="45" spans="1:20" x14ac:dyDescent="0.2">
      <c r="A45" t="s">
        <v>86</v>
      </c>
      <c r="B45" t="s">
        <v>476</v>
      </c>
      <c r="C45" t="s">
        <v>477</v>
      </c>
      <c r="D45" s="5">
        <v>0</v>
      </c>
      <c r="E45">
        <v>2</v>
      </c>
      <c r="F45" s="2">
        <f t="shared" si="10"/>
        <v>0.55000000000000004</v>
      </c>
      <c r="G45" s="5">
        <f t="shared" si="11"/>
        <v>0</v>
      </c>
      <c r="H45" s="5">
        <f t="shared" si="12"/>
        <v>0</v>
      </c>
      <c r="I45" s="2">
        <f t="shared" si="13"/>
        <v>0.66250000000000009</v>
      </c>
      <c r="J45" s="5">
        <f t="shared" si="14"/>
        <v>0</v>
      </c>
    </row>
    <row r="46" spans="1:20" x14ac:dyDescent="0.2">
      <c r="A46" t="s">
        <v>89</v>
      </c>
      <c r="B46" t="s">
        <v>478</v>
      </c>
      <c r="C46" t="s">
        <v>479</v>
      </c>
      <c r="D46" s="5">
        <v>4140.1000000000004</v>
      </c>
      <c r="E46">
        <v>2</v>
      </c>
      <c r="F46" s="2">
        <f t="shared" si="10"/>
        <v>0.55000000000000004</v>
      </c>
      <c r="G46" s="5">
        <f t="shared" si="11"/>
        <v>1863.0450000000001</v>
      </c>
      <c r="H46" s="5">
        <f t="shared" si="12"/>
        <v>3726.09</v>
      </c>
      <c r="I46" s="2">
        <f t="shared" si="13"/>
        <v>0.66250000000000009</v>
      </c>
      <c r="J46" s="5">
        <f t="shared" si="14"/>
        <v>2794.5674999999997</v>
      </c>
    </row>
    <row r="47" spans="1:20" x14ac:dyDescent="0.2">
      <c r="A47" t="s">
        <v>90</v>
      </c>
      <c r="B47" t="s">
        <v>480</v>
      </c>
      <c r="C47" t="s">
        <v>481</v>
      </c>
      <c r="D47" s="5">
        <v>0</v>
      </c>
      <c r="E47">
        <v>2</v>
      </c>
      <c r="F47" s="2">
        <f t="shared" si="10"/>
        <v>0.55000000000000004</v>
      </c>
      <c r="G47" s="5">
        <f t="shared" si="11"/>
        <v>0</v>
      </c>
      <c r="H47" s="5">
        <f t="shared" si="12"/>
        <v>0</v>
      </c>
      <c r="I47" s="2">
        <f t="shared" si="13"/>
        <v>0.66250000000000009</v>
      </c>
      <c r="J47" s="5">
        <f t="shared" si="14"/>
        <v>0</v>
      </c>
    </row>
    <row r="48" spans="1:20" x14ac:dyDescent="0.2">
      <c r="A48" t="s">
        <v>93</v>
      </c>
      <c r="B48" t="s">
        <v>433</v>
      </c>
      <c r="C48" t="s">
        <v>434</v>
      </c>
      <c r="D48" s="5">
        <v>0</v>
      </c>
      <c r="E48">
        <v>2</v>
      </c>
      <c r="F48" s="2">
        <f t="shared" si="10"/>
        <v>0.55000000000000004</v>
      </c>
      <c r="G48" s="5">
        <f t="shared" si="11"/>
        <v>0</v>
      </c>
      <c r="H48" s="5">
        <f t="shared" si="12"/>
        <v>0</v>
      </c>
      <c r="I48" s="2">
        <f t="shared" si="13"/>
        <v>0.66250000000000009</v>
      </c>
      <c r="J48" s="5">
        <f t="shared" si="14"/>
        <v>0</v>
      </c>
    </row>
    <row r="49" spans="1:10" x14ac:dyDescent="0.2">
      <c r="A49" t="s">
        <v>96</v>
      </c>
      <c r="B49" t="s">
        <v>482</v>
      </c>
      <c r="C49" t="s">
        <v>483</v>
      </c>
      <c r="D49" s="5">
        <v>0</v>
      </c>
      <c r="E49">
        <v>2</v>
      </c>
      <c r="F49" s="2">
        <f t="shared" si="10"/>
        <v>0.55000000000000004</v>
      </c>
      <c r="G49" s="5">
        <f t="shared" si="11"/>
        <v>0</v>
      </c>
      <c r="H49" s="5">
        <f t="shared" si="12"/>
        <v>0</v>
      </c>
      <c r="I49" s="2">
        <f t="shared" si="13"/>
        <v>0.66250000000000009</v>
      </c>
      <c r="J49" s="5">
        <f t="shared" si="14"/>
        <v>0</v>
      </c>
    </row>
    <row r="50" spans="1:10" x14ac:dyDescent="0.2">
      <c r="A50" t="s">
        <v>97</v>
      </c>
      <c r="B50" t="s">
        <v>484</v>
      </c>
      <c r="C50" t="s">
        <v>485</v>
      </c>
      <c r="D50" s="5">
        <v>0</v>
      </c>
      <c r="E50">
        <v>4</v>
      </c>
      <c r="F50" s="2">
        <f t="shared" si="10"/>
        <v>0.55000000000000004</v>
      </c>
      <c r="G50" s="5">
        <f t="shared" si="11"/>
        <v>0</v>
      </c>
      <c r="H50" s="5">
        <f t="shared" si="12"/>
        <v>0</v>
      </c>
      <c r="I50" s="2">
        <f t="shared" si="13"/>
        <v>0.66250000000000009</v>
      </c>
      <c r="J50" s="5">
        <f t="shared" si="14"/>
        <v>0</v>
      </c>
    </row>
    <row r="51" spans="1:10" x14ac:dyDescent="0.2">
      <c r="A51" t="s">
        <v>100</v>
      </c>
      <c r="B51" t="s">
        <v>486</v>
      </c>
      <c r="C51" t="s">
        <v>487</v>
      </c>
      <c r="D51" s="5">
        <v>0</v>
      </c>
      <c r="E51">
        <v>4</v>
      </c>
      <c r="F51" s="2">
        <f t="shared" si="10"/>
        <v>0.55000000000000004</v>
      </c>
      <c r="G51" s="5">
        <f t="shared" si="11"/>
        <v>0</v>
      </c>
      <c r="H51" s="5">
        <f t="shared" si="12"/>
        <v>0</v>
      </c>
      <c r="I51" s="2">
        <f t="shared" si="13"/>
        <v>0.66250000000000009</v>
      </c>
      <c r="J51" s="5">
        <f t="shared" si="14"/>
        <v>0</v>
      </c>
    </row>
    <row r="52" spans="1:10" x14ac:dyDescent="0.2">
      <c r="A52" t="s">
        <v>103</v>
      </c>
      <c r="B52" t="s">
        <v>488</v>
      </c>
      <c r="C52" t="s">
        <v>489</v>
      </c>
      <c r="D52" s="5">
        <v>0</v>
      </c>
      <c r="E52">
        <v>2</v>
      </c>
      <c r="F52" s="2">
        <f t="shared" si="10"/>
        <v>0.55000000000000004</v>
      </c>
      <c r="G52" s="5">
        <f t="shared" si="11"/>
        <v>0</v>
      </c>
      <c r="H52" s="5">
        <f t="shared" si="12"/>
        <v>0</v>
      </c>
      <c r="I52" s="2">
        <f t="shared" si="13"/>
        <v>0.66250000000000009</v>
      </c>
      <c r="J52" s="5">
        <f t="shared" si="14"/>
        <v>0</v>
      </c>
    </row>
    <row r="53" spans="1:10" x14ac:dyDescent="0.2">
      <c r="A53" t="s">
        <v>106</v>
      </c>
      <c r="B53" t="s">
        <v>490</v>
      </c>
      <c r="C53" t="s">
        <v>491</v>
      </c>
      <c r="D53" s="5">
        <v>0</v>
      </c>
      <c r="E53">
        <v>2</v>
      </c>
      <c r="F53" s="2">
        <f t="shared" si="10"/>
        <v>0.55000000000000004</v>
      </c>
      <c r="G53" s="5">
        <f t="shared" si="11"/>
        <v>0</v>
      </c>
      <c r="H53" s="5">
        <f t="shared" si="12"/>
        <v>0</v>
      </c>
      <c r="I53" s="2">
        <f t="shared" si="13"/>
        <v>0.66250000000000009</v>
      </c>
      <c r="J53" s="5">
        <f t="shared" si="14"/>
        <v>0</v>
      </c>
    </row>
    <row r="54" spans="1:10" x14ac:dyDescent="0.2">
      <c r="A54" t="s">
        <v>109</v>
      </c>
      <c r="B54" t="s">
        <v>431</v>
      </c>
      <c r="C54" t="s">
        <v>432</v>
      </c>
      <c r="D54" s="5">
        <v>0</v>
      </c>
      <c r="E54">
        <v>2</v>
      </c>
      <c r="F54" s="2">
        <f t="shared" si="10"/>
        <v>0.55000000000000004</v>
      </c>
      <c r="G54" s="5">
        <f t="shared" si="11"/>
        <v>0</v>
      </c>
      <c r="H54" s="5">
        <f t="shared" si="12"/>
        <v>0</v>
      </c>
      <c r="I54" s="2">
        <f t="shared" si="13"/>
        <v>0.66250000000000009</v>
      </c>
      <c r="J54" s="5">
        <f t="shared" si="14"/>
        <v>0</v>
      </c>
    </row>
    <row r="55" spans="1:10" x14ac:dyDescent="0.2">
      <c r="A55" t="s">
        <v>112</v>
      </c>
      <c r="B55" t="s">
        <v>492</v>
      </c>
      <c r="C55" t="s">
        <v>493</v>
      </c>
      <c r="D55" s="5">
        <v>0</v>
      </c>
      <c r="E55">
        <v>4</v>
      </c>
      <c r="F55" s="2">
        <f t="shared" si="10"/>
        <v>0.55000000000000004</v>
      </c>
      <c r="G55" s="5">
        <f t="shared" si="11"/>
        <v>0</v>
      </c>
      <c r="H55" s="5">
        <f t="shared" si="12"/>
        <v>0</v>
      </c>
      <c r="I55" s="2">
        <f t="shared" si="13"/>
        <v>0.66250000000000009</v>
      </c>
      <c r="J55" s="5">
        <f t="shared" si="14"/>
        <v>0</v>
      </c>
    </row>
    <row r="56" spans="1:10" x14ac:dyDescent="0.2">
      <c r="A56" t="s">
        <v>178</v>
      </c>
      <c r="B56" t="s">
        <v>437</v>
      </c>
      <c r="C56" t="s">
        <v>438</v>
      </c>
      <c r="D56" s="5">
        <v>0</v>
      </c>
      <c r="E56">
        <v>2</v>
      </c>
      <c r="F56" s="2">
        <f t="shared" si="10"/>
        <v>0.55000000000000004</v>
      </c>
      <c r="G56" s="5">
        <f t="shared" si="11"/>
        <v>0</v>
      </c>
      <c r="H56" s="5">
        <f t="shared" si="12"/>
        <v>0</v>
      </c>
      <c r="I56" s="2">
        <f t="shared" si="13"/>
        <v>0.66250000000000009</v>
      </c>
      <c r="J56" s="5">
        <f t="shared" si="14"/>
        <v>0</v>
      </c>
    </row>
    <row r="57" spans="1:10" x14ac:dyDescent="0.2">
      <c r="A57" t="s">
        <v>181</v>
      </c>
      <c r="B57" t="s">
        <v>494</v>
      </c>
      <c r="C57" t="s">
        <v>436</v>
      </c>
      <c r="D57" s="5">
        <v>0</v>
      </c>
      <c r="E57">
        <v>2</v>
      </c>
      <c r="F57" s="2">
        <f t="shared" si="10"/>
        <v>0.55000000000000004</v>
      </c>
      <c r="G57" s="5">
        <f t="shared" si="11"/>
        <v>0</v>
      </c>
      <c r="H57" s="5">
        <f t="shared" si="12"/>
        <v>0</v>
      </c>
      <c r="I57" s="2">
        <f t="shared" si="13"/>
        <v>0.66250000000000009</v>
      </c>
      <c r="J57" s="5">
        <f t="shared" si="14"/>
        <v>0</v>
      </c>
    </row>
    <row r="58" spans="1:10" x14ac:dyDescent="0.2">
      <c r="A58" t="s">
        <v>184</v>
      </c>
      <c r="B58" t="s">
        <v>495</v>
      </c>
      <c r="C58" t="s">
        <v>496</v>
      </c>
      <c r="D58" s="5">
        <v>0</v>
      </c>
      <c r="E58">
        <v>4</v>
      </c>
      <c r="F58" s="2">
        <f t="shared" si="10"/>
        <v>0.55000000000000004</v>
      </c>
      <c r="G58" s="5">
        <f t="shared" si="11"/>
        <v>0</v>
      </c>
      <c r="H58" s="5">
        <f t="shared" si="12"/>
        <v>0</v>
      </c>
      <c r="I58" s="2">
        <f t="shared" si="13"/>
        <v>0.66250000000000009</v>
      </c>
      <c r="J58" s="5">
        <f t="shared" si="14"/>
        <v>0</v>
      </c>
    </row>
    <row r="59" spans="1:10" x14ac:dyDescent="0.2">
      <c r="A59" t="s">
        <v>185</v>
      </c>
      <c r="B59" t="s">
        <v>441</v>
      </c>
      <c r="C59" t="s">
        <v>442</v>
      </c>
      <c r="D59" s="5">
        <v>0</v>
      </c>
      <c r="E59">
        <v>4</v>
      </c>
      <c r="F59" s="2">
        <f t="shared" si="10"/>
        <v>0.55000000000000004</v>
      </c>
      <c r="G59" s="5">
        <f t="shared" si="11"/>
        <v>0</v>
      </c>
      <c r="H59" s="5">
        <f t="shared" si="12"/>
        <v>0</v>
      </c>
      <c r="I59" s="2">
        <f t="shared" si="13"/>
        <v>0.66250000000000009</v>
      </c>
      <c r="J59" s="5">
        <f t="shared" si="14"/>
        <v>0</v>
      </c>
    </row>
    <row r="60" spans="1:10" x14ac:dyDescent="0.2">
      <c r="A60" t="s">
        <v>188</v>
      </c>
      <c r="B60" t="s">
        <v>450</v>
      </c>
      <c r="C60" t="s">
        <v>451</v>
      </c>
      <c r="D60" s="5">
        <v>0</v>
      </c>
      <c r="E60">
        <v>2</v>
      </c>
      <c r="F60" s="2">
        <f t="shared" si="10"/>
        <v>0.55000000000000004</v>
      </c>
      <c r="G60" s="5">
        <f t="shared" si="11"/>
        <v>0</v>
      </c>
      <c r="H60" s="5">
        <f t="shared" si="12"/>
        <v>0</v>
      </c>
      <c r="I60" s="2">
        <f t="shared" si="13"/>
        <v>0.66250000000000009</v>
      </c>
      <c r="J60" s="5">
        <f t="shared" si="14"/>
        <v>0</v>
      </c>
    </row>
    <row r="61" spans="1:10" x14ac:dyDescent="0.2">
      <c r="A61" t="s">
        <v>191</v>
      </c>
      <c r="B61" t="s">
        <v>453</v>
      </c>
      <c r="C61" t="s">
        <v>454</v>
      </c>
      <c r="D61" s="5">
        <v>0</v>
      </c>
      <c r="E61">
        <v>2</v>
      </c>
      <c r="F61" s="2">
        <f t="shared" si="10"/>
        <v>0.55000000000000004</v>
      </c>
      <c r="G61" s="5">
        <f t="shared" si="11"/>
        <v>0</v>
      </c>
      <c r="H61" s="5">
        <f t="shared" si="12"/>
        <v>0</v>
      </c>
      <c r="I61" s="2">
        <f t="shared" si="13"/>
        <v>0.66250000000000009</v>
      </c>
      <c r="J61" s="5">
        <f t="shared" si="14"/>
        <v>0</v>
      </c>
    </row>
    <row r="62" spans="1:10" x14ac:dyDescent="0.2">
      <c r="A62" t="s">
        <v>193</v>
      </c>
      <c r="B62" t="s">
        <v>497</v>
      </c>
      <c r="C62" t="s">
        <v>498</v>
      </c>
      <c r="D62" s="5">
        <v>12600</v>
      </c>
      <c r="E62">
        <v>2</v>
      </c>
      <c r="F62" s="2">
        <f t="shared" si="10"/>
        <v>0.55000000000000004</v>
      </c>
      <c r="G62" s="5">
        <f t="shared" si="11"/>
        <v>5669.9999999999991</v>
      </c>
      <c r="H62" s="5">
        <f t="shared" si="12"/>
        <v>11339.999999999998</v>
      </c>
      <c r="I62" s="2">
        <f t="shared" si="13"/>
        <v>0.66250000000000009</v>
      </c>
      <c r="J62" s="5">
        <f t="shared" si="14"/>
        <v>8504.9999999999982</v>
      </c>
    </row>
    <row r="63" spans="1:10" x14ac:dyDescent="0.2">
      <c r="A63" t="s">
        <v>499</v>
      </c>
      <c r="B63" t="s">
        <v>500</v>
      </c>
      <c r="C63" t="s">
        <v>501</v>
      </c>
      <c r="D63" s="5">
        <v>0</v>
      </c>
      <c r="E63">
        <v>2</v>
      </c>
      <c r="F63" s="2">
        <f t="shared" si="10"/>
        <v>0.55000000000000004</v>
      </c>
      <c r="G63" s="5">
        <f t="shared" si="11"/>
        <v>0</v>
      </c>
      <c r="H63" s="5">
        <f t="shared" si="12"/>
        <v>0</v>
      </c>
      <c r="I63" s="2">
        <f t="shared" si="13"/>
        <v>0.66250000000000009</v>
      </c>
      <c r="J63" s="5">
        <f t="shared" si="14"/>
        <v>0</v>
      </c>
    </row>
    <row r="64" spans="1:10" x14ac:dyDescent="0.2">
      <c r="A64" t="s">
        <v>502</v>
      </c>
      <c r="B64" t="s">
        <v>503</v>
      </c>
      <c r="C64" t="s">
        <v>504</v>
      </c>
      <c r="D64" s="5">
        <v>0</v>
      </c>
      <c r="E64">
        <v>2</v>
      </c>
      <c r="F64" s="2">
        <f t="shared" si="10"/>
        <v>0.55000000000000004</v>
      </c>
      <c r="G64" s="5">
        <f t="shared" si="11"/>
        <v>0</v>
      </c>
      <c r="H64" s="5">
        <f t="shared" si="12"/>
        <v>0</v>
      </c>
      <c r="I64" s="2">
        <f t="shared" si="13"/>
        <v>0.66250000000000009</v>
      </c>
      <c r="J64" s="5">
        <f t="shared" si="14"/>
        <v>0</v>
      </c>
    </row>
    <row r="65" spans="1:20" x14ac:dyDescent="0.2">
      <c r="H65" s="5">
        <f>SUM(H44:H64)</f>
        <v>35293.427999999993</v>
      </c>
      <c r="J65" s="5">
        <f>SUM(J44:J64)</f>
        <v>26470.070999999996</v>
      </c>
    </row>
    <row r="66" spans="1:20" x14ac:dyDescent="0.2">
      <c r="I66" s="6" t="s">
        <v>62</v>
      </c>
      <c r="J66" s="7">
        <f>H65 - J65</f>
        <v>8823.3569999999963</v>
      </c>
      <c r="K66" s="8">
        <f>IFERROR(J66 / H65, 0)</f>
        <v>0.24999999999999994</v>
      </c>
    </row>
    <row r="68" spans="1:20" x14ac:dyDescent="0.2">
      <c r="A68" t="s">
        <v>505</v>
      </c>
    </row>
    <row r="69" spans="1:20" x14ac:dyDescent="0.2">
      <c r="A69" t="s">
        <v>43</v>
      </c>
      <c r="B69" t="s">
        <v>44</v>
      </c>
      <c r="C69" t="s">
        <v>45</v>
      </c>
      <c r="D69" t="s">
        <v>46</v>
      </c>
      <c r="E69" t="s">
        <v>47</v>
      </c>
      <c r="F69" t="s">
        <v>48</v>
      </c>
      <c r="G69" t="s">
        <v>49</v>
      </c>
      <c r="H69" t="s">
        <v>50</v>
      </c>
      <c r="I69" t="s">
        <v>51</v>
      </c>
      <c r="J69" t="s">
        <v>52</v>
      </c>
      <c r="K69" t="s">
        <v>53</v>
      </c>
      <c r="L69" t="s">
        <v>54</v>
      </c>
      <c r="M69" t="s">
        <v>55</v>
      </c>
      <c r="N69" t="s">
        <v>56</v>
      </c>
      <c r="O69" t="s">
        <v>57</v>
      </c>
      <c r="P69" t="s">
        <v>58</v>
      </c>
      <c r="Q69" t="s">
        <v>59</v>
      </c>
      <c r="R69" t="s">
        <v>60</v>
      </c>
      <c r="S69" t="s">
        <v>138</v>
      </c>
      <c r="T69" t="s">
        <v>139</v>
      </c>
    </row>
    <row r="70" spans="1:20" x14ac:dyDescent="0.2">
      <c r="A70" t="s">
        <v>197</v>
      </c>
      <c r="B70" t="s">
        <v>506</v>
      </c>
      <c r="C70" t="s">
        <v>507</v>
      </c>
      <c r="D70" s="5">
        <v>17743.28</v>
      </c>
      <c r="E70">
        <v>47</v>
      </c>
      <c r="F70" s="2">
        <f t="shared" ref="F70:F88" si="15">Hist_Disc_HW</f>
        <v>0.55000000000000004</v>
      </c>
      <c r="G70" s="5">
        <f t="shared" ref="G70:G88" si="16">D70*(1-F70)</f>
        <v>7984.4759999999987</v>
      </c>
      <c r="H70" s="5">
        <f t="shared" ref="H70:H88" si="17">G70*E70</f>
        <v>375270.37199999992</v>
      </c>
      <c r="I70" s="2">
        <f t="shared" ref="I70:I88" si="18">WPA_Disc_HW</f>
        <v>0.66250000000000009</v>
      </c>
      <c r="J70" s="5">
        <f t="shared" ref="J70:J88" si="19">D70*(1-I70)*E70</f>
        <v>281452.77899999992</v>
      </c>
      <c r="K70">
        <v>0</v>
      </c>
      <c r="L70">
        <v>0</v>
      </c>
      <c r="M70">
        <v>0</v>
      </c>
      <c r="N70">
        <v>0</v>
      </c>
      <c r="O70">
        <v>47</v>
      </c>
      <c r="P70">
        <v>0</v>
      </c>
      <c r="Q70">
        <v>0</v>
      </c>
      <c r="R70">
        <v>0</v>
      </c>
      <c r="S70">
        <v>0</v>
      </c>
      <c r="T70">
        <v>0</v>
      </c>
    </row>
    <row r="71" spans="1:20" x14ac:dyDescent="0.2">
      <c r="A71" t="s">
        <v>200</v>
      </c>
      <c r="B71" t="s">
        <v>476</v>
      </c>
      <c r="C71" t="s">
        <v>477</v>
      </c>
      <c r="D71" s="5">
        <v>0</v>
      </c>
      <c r="E71">
        <v>47</v>
      </c>
      <c r="F71" s="2">
        <f t="shared" si="15"/>
        <v>0.55000000000000004</v>
      </c>
      <c r="G71" s="5">
        <f t="shared" si="16"/>
        <v>0</v>
      </c>
      <c r="H71" s="5">
        <f t="shared" si="17"/>
        <v>0</v>
      </c>
      <c r="I71" s="2">
        <f t="shared" si="18"/>
        <v>0.66250000000000009</v>
      </c>
      <c r="J71" s="5">
        <f t="shared" si="19"/>
        <v>0</v>
      </c>
    </row>
    <row r="72" spans="1:20" x14ac:dyDescent="0.2">
      <c r="A72" t="s">
        <v>203</v>
      </c>
      <c r="B72" t="s">
        <v>478</v>
      </c>
      <c r="C72" t="s">
        <v>479</v>
      </c>
      <c r="D72" s="5">
        <v>4140.1000000000004</v>
      </c>
      <c r="E72">
        <v>47</v>
      </c>
      <c r="F72" s="2">
        <f t="shared" si="15"/>
        <v>0.55000000000000004</v>
      </c>
      <c r="G72" s="5">
        <f t="shared" si="16"/>
        <v>1863.0450000000001</v>
      </c>
      <c r="H72" s="5">
        <f t="shared" si="17"/>
        <v>87563.115000000005</v>
      </c>
      <c r="I72" s="2">
        <f t="shared" si="18"/>
        <v>0.66250000000000009</v>
      </c>
      <c r="J72" s="5">
        <f t="shared" si="19"/>
        <v>65672.336249999993</v>
      </c>
    </row>
    <row r="73" spans="1:20" x14ac:dyDescent="0.2">
      <c r="A73" t="s">
        <v>206</v>
      </c>
      <c r="B73" t="s">
        <v>465</v>
      </c>
      <c r="C73" t="s">
        <v>466</v>
      </c>
      <c r="D73" s="5">
        <v>0</v>
      </c>
      <c r="E73">
        <v>47</v>
      </c>
      <c r="F73" s="2">
        <f t="shared" si="15"/>
        <v>0.55000000000000004</v>
      </c>
      <c r="G73" s="5">
        <f t="shared" si="16"/>
        <v>0</v>
      </c>
      <c r="H73" s="5">
        <f t="shared" si="17"/>
        <v>0</v>
      </c>
      <c r="I73" s="2">
        <f t="shared" si="18"/>
        <v>0.66250000000000009</v>
      </c>
      <c r="J73" s="5">
        <f t="shared" si="19"/>
        <v>0</v>
      </c>
    </row>
    <row r="74" spans="1:20" x14ac:dyDescent="0.2">
      <c r="A74" t="s">
        <v>209</v>
      </c>
      <c r="B74" t="s">
        <v>433</v>
      </c>
      <c r="C74" t="s">
        <v>434</v>
      </c>
      <c r="D74" s="5">
        <v>0</v>
      </c>
      <c r="E74">
        <v>47</v>
      </c>
      <c r="F74" s="2">
        <f t="shared" si="15"/>
        <v>0.55000000000000004</v>
      </c>
      <c r="G74" s="5">
        <f t="shared" si="16"/>
        <v>0</v>
      </c>
      <c r="H74" s="5">
        <f t="shared" si="17"/>
        <v>0</v>
      </c>
      <c r="I74" s="2">
        <f t="shared" si="18"/>
        <v>0.66250000000000009</v>
      </c>
      <c r="J74" s="5">
        <f t="shared" si="19"/>
        <v>0</v>
      </c>
    </row>
    <row r="75" spans="1:20" x14ac:dyDescent="0.2">
      <c r="A75" t="s">
        <v>210</v>
      </c>
      <c r="B75" t="s">
        <v>508</v>
      </c>
      <c r="C75" t="s">
        <v>509</v>
      </c>
      <c r="D75" s="5">
        <v>0</v>
      </c>
      <c r="E75">
        <v>47</v>
      </c>
      <c r="F75" s="2">
        <f t="shared" si="15"/>
        <v>0.55000000000000004</v>
      </c>
      <c r="G75" s="5">
        <f t="shared" si="16"/>
        <v>0</v>
      </c>
      <c r="H75" s="5">
        <f t="shared" si="17"/>
        <v>0</v>
      </c>
      <c r="I75" s="2">
        <f t="shared" si="18"/>
        <v>0.66250000000000009</v>
      </c>
      <c r="J75" s="5">
        <f t="shared" si="19"/>
        <v>0</v>
      </c>
    </row>
    <row r="76" spans="1:20" x14ac:dyDescent="0.2">
      <c r="A76" t="s">
        <v>213</v>
      </c>
      <c r="B76" t="s">
        <v>484</v>
      </c>
      <c r="C76" t="s">
        <v>485</v>
      </c>
      <c r="D76" s="5">
        <v>0</v>
      </c>
      <c r="E76">
        <v>47</v>
      </c>
      <c r="F76" s="2">
        <f t="shared" si="15"/>
        <v>0.55000000000000004</v>
      </c>
      <c r="G76" s="5">
        <f t="shared" si="16"/>
        <v>0</v>
      </c>
      <c r="H76" s="5">
        <f t="shared" si="17"/>
        <v>0</v>
      </c>
      <c r="I76" s="2">
        <f t="shared" si="18"/>
        <v>0.66250000000000009</v>
      </c>
      <c r="J76" s="5">
        <f t="shared" si="19"/>
        <v>0</v>
      </c>
    </row>
    <row r="77" spans="1:20" x14ac:dyDescent="0.2">
      <c r="A77" t="s">
        <v>214</v>
      </c>
      <c r="B77" t="s">
        <v>486</v>
      </c>
      <c r="C77" t="s">
        <v>487</v>
      </c>
      <c r="D77" s="5">
        <v>0</v>
      </c>
      <c r="E77">
        <v>47</v>
      </c>
      <c r="F77" s="2">
        <f t="shared" si="15"/>
        <v>0.55000000000000004</v>
      </c>
      <c r="G77" s="5">
        <f t="shared" si="16"/>
        <v>0</v>
      </c>
      <c r="H77" s="5">
        <f t="shared" si="17"/>
        <v>0</v>
      </c>
      <c r="I77" s="2">
        <f t="shared" si="18"/>
        <v>0.66250000000000009</v>
      </c>
      <c r="J77" s="5">
        <f t="shared" si="19"/>
        <v>0</v>
      </c>
    </row>
    <row r="78" spans="1:20" x14ac:dyDescent="0.2">
      <c r="A78" t="s">
        <v>217</v>
      </c>
      <c r="B78" t="s">
        <v>488</v>
      </c>
      <c r="C78" t="s">
        <v>489</v>
      </c>
      <c r="D78" s="5">
        <v>0</v>
      </c>
      <c r="E78">
        <v>47</v>
      </c>
      <c r="F78" s="2">
        <f t="shared" si="15"/>
        <v>0.55000000000000004</v>
      </c>
      <c r="G78" s="5">
        <f t="shared" si="16"/>
        <v>0</v>
      </c>
      <c r="H78" s="5">
        <f t="shared" si="17"/>
        <v>0</v>
      </c>
      <c r="I78" s="2">
        <f t="shared" si="18"/>
        <v>0.66250000000000009</v>
      </c>
      <c r="J78" s="5">
        <f t="shared" si="19"/>
        <v>0</v>
      </c>
    </row>
    <row r="79" spans="1:20" x14ac:dyDescent="0.2">
      <c r="A79" t="s">
        <v>220</v>
      </c>
      <c r="B79" t="s">
        <v>431</v>
      </c>
      <c r="C79" t="s">
        <v>432</v>
      </c>
      <c r="D79" s="5">
        <v>0</v>
      </c>
      <c r="E79">
        <v>47</v>
      </c>
      <c r="F79" s="2">
        <f t="shared" si="15"/>
        <v>0.55000000000000004</v>
      </c>
      <c r="G79" s="5">
        <f t="shared" si="16"/>
        <v>0</v>
      </c>
      <c r="H79" s="5">
        <f t="shared" si="17"/>
        <v>0</v>
      </c>
      <c r="I79" s="2">
        <f t="shared" si="18"/>
        <v>0.66250000000000009</v>
      </c>
      <c r="J79" s="5">
        <f t="shared" si="19"/>
        <v>0</v>
      </c>
    </row>
    <row r="80" spans="1:20" x14ac:dyDescent="0.2">
      <c r="A80" t="s">
        <v>223</v>
      </c>
      <c r="B80" t="s">
        <v>437</v>
      </c>
      <c r="C80" t="s">
        <v>438</v>
      </c>
      <c r="D80" s="5">
        <v>0</v>
      </c>
      <c r="E80">
        <v>47</v>
      </c>
      <c r="F80" s="2">
        <f t="shared" si="15"/>
        <v>0.55000000000000004</v>
      </c>
      <c r="G80" s="5">
        <f t="shared" si="16"/>
        <v>0</v>
      </c>
      <c r="H80" s="5">
        <f t="shared" si="17"/>
        <v>0</v>
      </c>
      <c r="I80" s="2">
        <f t="shared" si="18"/>
        <v>0.66250000000000009</v>
      </c>
      <c r="J80" s="5">
        <f t="shared" si="19"/>
        <v>0</v>
      </c>
    </row>
    <row r="81" spans="1:11" x14ac:dyDescent="0.2">
      <c r="A81" t="s">
        <v>226</v>
      </c>
      <c r="B81" t="s">
        <v>494</v>
      </c>
      <c r="C81" t="s">
        <v>436</v>
      </c>
      <c r="D81" s="5">
        <v>0</v>
      </c>
      <c r="E81">
        <v>47</v>
      </c>
      <c r="F81" s="2">
        <f t="shared" si="15"/>
        <v>0.55000000000000004</v>
      </c>
      <c r="G81" s="5">
        <f t="shared" si="16"/>
        <v>0</v>
      </c>
      <c r="H81" s="5">
        <f t="shared" si="17"/>
        <v>0</v>
      </c>
      <c r="I81" s="2">
        <f t="shared" si="18"/>
        <v>0.66250000000000009</v>
      </c>
      <c r="J81" s="5">
        <f t="shared" si="19"/>
        <v>0</v>
      </c>
    </row>
    <row r="82" spans="1:11" x14ac:dyDescent="0.2">
      <c r="A82" t="s">
        <v>227</v>
      </c>
      <c r="B82" t="s">
        <v>510</v>
      </c>
      <c r="C82" t="s">
        <v>511</v>
      </c>
      <c r="D82" s="5">
        <v>0</v>
      </c>
      <c r="E82">
        <v>94</v>
      </c>
      <c r="F82" s="2">
        <f t="shared" si="15"/>
        <v>0.55000000000000004</v>
      </c>
      <c r="G82" s="5">
        <f t="shared" si="16"/>
        <v>0</v>
      </c>
      <c r="H82" s="5">
        <f t="shared" si="17"/>
        <v>0</v>
      </c>
      <c r="I82" s="2">
        <f t="shared" si="18"/>
        <v>0.66250000000000009</v>
      </c>
      <c r="J82" s="5">
        <f t="shared" si="19"/>
        <v>0</v>
      </c>
    </row>
    <row r="83" spans="1:11" x14ac:dyDescent="0.2">
      <c r="A83" t="s">
        <v>230</v>
      </c>
      <c r="B83" t="s">
        <v>441</v>
      </c>
      <c r="C83" t="s">
        <v>442</v>
      </c>
      <c r="D83" s="5">
        <v>0</v>
      </c>
      <c r="E83">
        <v>94</v>
      </c>
      <c r="F83" s="2">
        <f t="shared" si="15"/>
        <v>0.55000000000000004</v>
      </c>
      <c r="G83" s="5">
        <f t="shared" si="16"/>
        <v>0</v>
      </c>
      <c r="H83" s="5">
        <f t="shared" si="17"/>
        <v>0</v>
      </c>
      <c r="I83" s="2">
        <f t="shared" si="18"/>
        <v>0.66250000000000009</v>
      </c>
      <c r="J83" s="5">
        <f t="shared" si="19"/>
        <v>0</v>
      </c>
    </row>
    <row r="84" spans="1:11" x14ac:dyDescent="0.2">
      <c r="A84" t="s">
        <v>233</v>
      </c>
      <c r="B84" t="s">
        <v>450</v>
      </c>
      <c r="C84" t="s">
        <v>451</v>
      </c>
      <c r="D84" s="5">
        <v>0</v>
      </c>
      <c r="E84">
        <v>47</v>
      </c>
      <c r="F84" s="2">
        <f t="shared" si="15"/>
        <v>0.55000000000000004</v>
      </c>
      <c r="G84" s="5">
        <f t="shared" si="16"/>
        <v>0</v>
      </c>
      <c r="H84" s="5">
        <f t="shared" si="17"/>
        <v>0</v>
      </c>
      <c r="I84" s="2">
        <f t="shared" si="18"/>
        <v>0.66250000000000009</v>
      </c>
      <c r="J84" s="5">
        <f t="shared" si="19"/>
        <v>0</v>
      </c>
    </row>
    <row r="85" spans="1:11" x14ac:dyDescent="0.2">
      <c r="A85" t="s">
        <v>236</v>
      </c>
      <c r="B85" t="s">
        <v>453</v>
      </c>
      <c r="C85" t="s">
        <v>454</v>
      </c>
      <c r="D85" s="5">
        <v>0</v>
      </c>
      <c r="E85">
        <v>47</v>
      </c>
      <c r="F85" s="2">
        <f t="shared" si="15"/>
        <v>0.55000000000000004</v>
      </c>
      <c r="G85" s="5">
        <f t="shared" si="16"/>
        <v>0</v>
      </c>
      <c r="H85" s="5">
        <f t="shared" si="17"/>
        <v>0</v>
      </c>
      <c r="I85" s="2">
        <f t="shared" si="18"/>
        <v>0.66250000000000009</v>
      </c>
      <c r="J85" s="5">
        <f t="shared" si="19"/>
        <v>0</v>
      </c>
    </row>
    <row r="86" spans="1:11" x14ac:dyDescent="0.2">
      <c r="A86" t="s">
        <v>239</v>
      </c>
      <c r="B86" t="s">
        <v>497</v>
      </c>
      <c r="C86" t="s">
        <v>498</v>
      </c>
      <c r="D86" s="5">
        <v>12600</v>
      </c>
      <c r="E86">
        <v>47</v>
      </c>
      <c r="F86" s="2">
        <f t="shared" si="15"/>
        <v>0.55000000000000004</v>
      </c>
      <c r="G86" s="5">
        <f t="shared" si="16"/>
        <v>5669.9999999999991</v>
      </c>
      <c r="H86" s="5">
        <f t="shared" si="17"/>
        <v>266489.99999999994</v>
      </c>
      <c r="I86" s="2">
        <f t="shared" si="18"/>
        <v>0.66250000000000009</v>
      </c>
      <c r="J86" s="5">
        <f t="shared" si="19"/>
        <v>199867.49999999997</v>
      </c>
    </row>
    <row r="87" spans="1:11" x14ac:dyDescent="0.2">
      <c r="A87" t="s">
        <v>245</v>
      </c>
      <c r="B87" t="s">
        <v>500</v>
      </c>
      <c r="C87" t="s">
        <v>501</v>
      </c>
      <c r="D87" s="5">
        <v>0</v>
      </c>
      <c r="E87">
        <v>47</v>
      </c>
      <c r="F87" s="2">
        <f t="shared" si="15"/>
        <v>0.55000000000000004</v>
      </c>
      <c r="G87" s="5">
        <f t="shared" si="16"/>
        <v>0</v>
      </c>
      <c r="H87" s="5">
        <f t="shared" si="17"/>
        <v>0</v>
      </c>
      <c r="I87" s="2">
        <f t="shared" si="18"/>
        <v>0.66250000000000009</v>
      </c>
      <c r="J87" s="5">
        <f t="shared" si="19"/>
        <v>0</v>
      </c>
    </row>
    <row r="88" spans="1:11" x14ac:dyDescent="0.2">
      <c r="A88" t="s">
        <v>512</v>
      </c>
      <c r="B88" t="s">
        <v>503</v>
      </c>
      <c r="C88" t="s">
        <v>504</v>
      </c>
      <c r="D88" s="5">
        <v>0</v>
      </c>
      <c r="E88">
        <v>47</v>
      </c>
      <c r="F88" s="2">
        <f t="shared" si="15"/>
        <v>0.55000000000000004</v>
      </c>
      <c r="G88" s="5">
        <f t="shared" si="16"/>
        <v>0</v>
      </c>
      <c r="H88" s="5">
        <f t="shared" si="17"/>
        <v>0</v>
      </c>
      <c r="I88" s="2">
        <f t="shared" si="18"/>
        <v>0.66250000000000009</v>
      </c>
      <c r="J88" s="5">
        <f t="shared" si="19"/>
        <v>0</v>
      </c>
    </row>
    <row r="89" spans="1:11" x14ac:dyDescent="0.2">
      <c r="H89" s="5">
        <f>SUM(H70:H88)</f>
        <v>729323.48699999985</v>
      </c>
      <c r="J89" s="5">
        <f>SUM(J70:J88)</f>
        <v>546992.61524999992</v>
      </c>
    </row>
    <row r="90" spans="1:11" x14ac:dyDescent="0.2">
      <c r="I90" s="6" t="s">
        <v>62</v>
      </c>
      <c r="J90" s="7">
        <f>H89 - J89</f>
        <v>182330.87174999993</v>
      </c>
      <c r="K90" s="8">
        <f>IFERROR(J90 / H89, 0)</f>
        <v>0.24999999999999997</v>
      </c>
    </row>
    <row r="92" spans="1:11" x14ac:dyDescent="0.2">
      <c r="A92" t="s">
        <v>513</v>
      </c>
    </row>
    <row r="93" spans="1:11" x14ac:dyDescent="0.2">
      <c r="A93" t="s">
        <v>43</v>
      </c>
      <c r="B93" t="s">
        <v>44</v>
      </c>
      <c r="C93" t="s">
        <v>45</v>
      </c>
      <c r="D93" t="s">
        <v>46</v>
      </c>
      <c r="E93" t="s">
        <v>47</v>
      </c>
      <c r="F93" t="s">
        <v>48</v>
      </c>
      <c r="G93" t="s">
        <v>49</v>
      </c>
      <c r="H93" t="s">
        <v>50</v>
      </c>
      <c r="I93" t="s">
        <v>51</v>
      </c>
      <c r="J93" t="s">
        <v>52</v>
      </c>
    </row>
    <row r="94" spans="1:11" x14ac:dyDescent="0.2">
      <c r="A94" t="s">
        <v>249</v>
      </c>
      <c r="B94" t="s">
        <v>514</v>
      </c>
      <c r="C94" t="s">
        <v>515</v>
      </c>
      <c r="D94" s="5">
        <v>5322.98</v>
      </c>
      <c r="E94">
        <v>0</v>
      </c>
      <c r="F94" s="2">
        <f t="shared" ref="F94:F111" si="20">Hist_Disc_HW</f>
        <v>0.55000000000000004</v>
      </c>
      <c r="G94" s="5">
        <f t="shared" ref="G94:G111" si="21">D94*(1-F94)</f>
        <v>2395.3409999999994</v>
      </c>
      <c r="H94" s="5">
        <f t="shared" ref="H94:H111" si="22">G94*E94</f>
        <v>0</v>
      </c>
      <c r="I94" s="2">
        <f t="shared" ref="I94:I111" si="23">WPA_Disc_HW</f>
        <v>0.66250000000000009</v>
      </c>
      <c r="J94" s="5">
        <f t="shared" ref="J94:J111" si="24">D94*(1-I94)*E94</f>
        <v>0</v>
      </c>
    </row>
    <row r="95" spans="1:11" x14ac:dyDescent="0.2">
      <c r="A95" t="s">
        <v>252</v>
      </c>
      <c r="B95" t="s">
        <v>516</v>
      </c>
      <c r="C95" t="s">
        <v>517</v>
      </c>
      <c r="D95" s="5">
        <v>0</v>
      </c>
      <c r="E95">
        <v>0</v>
      </c>
      <c r="F95" s="2">
        <f t="shared" si="20"/>
        <v>0.55000000000000004</v>
      </c>
      <c r="G95" s="5">
        <f t="shared" si="21"/>
        <v>0</v>
      </c>
      <c r="H95" s="5">
        <f t="shared" si="22"/>
        <v>0</v>
      </c>
      <c r="I95" s="2">
        <f t="shared" si="23"/>
        <v>0.66250000000000009</v>
      </c>
      <c r="J95" s="5">
        <f t="shared" si="24"/>
        <v>0</v>
      </c>
    </row>
    <row r="96" spans="1:11" x14ac:dyDescent="0.2">
      <c r="A96" t="s">
        <v>255</v>
      </c>
      <c r="B96" t="s">
        <v>478</v>
      </c>
      <c r="C96" t="s">
        <v>479</v>
      </c>
      <c r="D96" s="5">
        <v>4140.1000000000004</v>
      </c>
      <c r="E96">
        <v>0</v>
      </c>
      <c r="F96" s="2">
        <f t="shared" si="20"/>
        <v>0.55000000000000004</v>
      </c>
      <c r="G96" s="5">
        <f t="shared" si="21"/>
        <v>1863.0450000000001</v>
      </c>
      <c r="H96" s="5">
        <f t="shared" si="22"/>
        <v>0</v>
      </c>
      <c r="I96" s="2">
        <f t="shared" si="23"/>
        <v>0.66250000000000009</v>
      </c>
      <c r="J96" s="5">
        <f t="shared" si="24"/>
        <v>0</v>
      </c>
    </row>
    <row r="97" spans="1:10" x14ac:dyDescent="0.2">
      <c r="A97" t="s">
        <v>256</v>
      </c>
      <c r="B97" t="s">
        <v>441</v>
      </c>
      <c r="C97" t="s">
        <v>442</v>
      </c>
      <c r="D97" s="5">
        <v>0</v>
      </c>
      <c r="E97">
        <v>0</v>
      </c>
      <c r="F97" s="2">
        <f t="shared" si="20"/>
        <v>0.55000000000000004</v>
      </c>
      <c r="G97" s="5">
        <f t="shared" si="21"/>
        <v>0</v>
      </c>
      <c r="H97" s="5">
        <f t="shared" si="22"/>
        <v>0</v>
      </c>
      <c r="I97" s="2">
        <f t="shared" si="23"/>
        <v>0.66250000000000009</v>
      </c>
      <c r="J97" s="5">
        <f t="shared" si="24"/>
        <v>0</v>
      </c>
    </row>
    <row r="98" spans="1:10" x14ac:dyDescent="0.2">
      <c r="A98" t="s">
        <v>259</v>
      </c>
      <c r="B98" t="s">
        <v>465</v>
      </c>
      <c r="C98" t="s">
        <v>466</v>
      </c>
      <c r="D98" s="5">
        <v>0</v>
      </c>
      <c r="E98">
        <v>0</v>
      </c>
      <c r="F98" s="2">
        <f t="shared" si="20"/>
        <v>0.55000000000000004</v>
      </c>
      <c r="G98" s="5">
        <f t="shared" si="21"/>
        <v>0</v>
      </c>
      <c r="H98" s="5">
        <f t="shared" si="22"/>
        <v>0</v>
      </c>
      <c r="I98" s="2">
        <f t="shared" si="23"/>
        <v>0.66250000000000009</v>
      </c>
      <c r="J98" s="5">
        <f t="shared" si="24"/>
        <v>0</v>
      </c>
    </row>
    <row r="99" spans="1:10" x14ac:dyDescent="0.2">
      <c r="A99" t="s">
        <v>262</v>
      </c>
      <c r="B99" t="s">
        <v>433</v>
      </c>
      <c r="C99" t="s">
        <v>434</v>
      </c>
      <c r="D99" s="5">
        <v>0</v>
      </c>
      <c r="E99">
        <v>0</v>
      </c>
      <c r="F99" s="2">
        <f t="shared" si="20"/>
        <v>0.55000000000000004</v>
      </c>
      <c r="G99" s="5">
        <f t="shared" si="21"/>
        <v>0</v>
      </c>
      <c r="H99" s="5">
        <f t="shared" si="22"/>
        <v>0</v>
      </c>
      <c r="I99" s="2">
        <f t="shared" si="23"/>
        <v>0.66250000000000009</v>
      </c>
      <c r="J99" s="5">
        <f t="shared" si="24"/>
        <v>0</v>
      </c>
    </row>
    <row r="100" spans="1:10" x14ac:dyDescent="0.2">
      <c r="A100" t="s">
        <v>265</v>
      </c>
      <c r="B100" t="s">
        <v>518</v>
      </c>
      <c r="C100" t="s">
        <v>519</v>
      </c>
      <c r="D100" s="5">
        <v>0</v>
      </c>
      <c r="E100">
        <v>0</v>
      </c>
      <c r="F100" s="2">
        <f t="shared" si="20"/>
        <v>0.55000000000000004</v>
      </c>
      <c r="G100" s="5">
        <f t="shared" si="21"/>
        <v>0</v>
      </c>
      <c r="H100" s="5">
        <f t="shared" si="22"/>
        <v>0</v>
      </c>
      <c r="I100" s="2">
        <f t="shared" si="23"/>
        <v>0.66250000000000009</v>
      </c>
      <c r="J100" s="5">
        <f t="shared" si="24"/>
        <v>0</v>
      </c>
    </row>
    <row r="101" spans="1:10" x14ac:dyDescent="0.2">
      <c r="A101" t="s">
        <v>268</v>
      </c>
      <c r="B101" t="s">
        <v>431</v>
      </c>
      <c r="C101" t="s">
        <v>432</v>
      </c>
      <c r="D101" s="5">
        <v>0</v>
      </c>
      <c r="E101">
        <v>0</v>
      </c>
      <c r="F101" s="2">
        <f t="shared" si="20"/>
        <v>0.55000000000000004</v>
      </c>
      <c r="G101" s="5">
        <f t="shared" si="21"/>
        <v>0</v>
      </c>
      <c r="H101" s="5">
        <f t="shared" si="22"/>
        <v>0</v>
      </c>
      <c r="I101" s="2">
        <f t="shared" si="23"/>
        <v>0.66250000000000009</v>
      </c>
      <c r="J101" s="5">
        <f t="shared" si="24"/>
        <v>0</v>
      </c>
    </row>
    <row r="102" spans="1:10" x14ac:dyDescent="0.2">
      <c r="A102" t="s">
        <v>271</v>
      </c>
      <c r="B102" t="s">
        <v>520</v>
      </c>
      <c r="C102" t="s">
        <v>521</v>
      </c>
      <c r="D102" s="5">
        <v>0</v>
      </c>
      <c r="E102">
        <v>0</v>
      </c>
      <c r="F102" s="2">
        <f t="shared" si="20"/>
        <v>0.55000000000000004</v>
      </c>
      <c r="G102" s="5">
        <f t="shared" si="21"/>
        <v>0</v>
      </c>
      <c r="H102" s="5">
        <f t="shared" si="22"/>
        <v>0</v>
      </c>
      <c r="I102" s="2">
        <f t="shared" si="23"/>
        <v>0.66250000000000009</v>
      </c>
      <c r="J102" s="5">
        <f t="shared" si="24"/>
        <v>0</v>
      </c>
    </row>
    <row r="103" spans="1:10" x14ac:dyDescent="0.2">
      <c r="A103" t="s">
        <v>522</v>
      </c>
      <c r="B103" t="s">
        <v>523</v>
      </c>
      <c r="C103" t="s">
        <v>524</v>
      </c>
      <c r="D103" s="5">
        <v>0</v>
      </c>
      <c r="E103">
        <v>0</v>
      </c>
      <c r="F103" s="2">
        <f t="shared" si="20"/>
        <v>0.55000000000000004</v>
      </c>
      <c r="G103" s="5">
        <f t="shared" si="21"/>
        <v>0</v>
      </c>
      <c r="H103" s="5">
        <f t="shared" si="22"/>
        <v>0</v>
      </c>
      <c r="I103" s="2">
        <f t="shared" si="23"/>
        <v>0.66250000000000009</v>
      </c>
      <c r="J103" s="5">
        <f t="shared" si="24"/>
        <v>0</v>
      </c>
    </row>
    <row r="104" spans="1:10" x14ac:dyDescent="0.2">
      <c r="A104" t="s">
        <v>525</v>
      </c>
      <c r="B104" t="s">
        <v>526</v>
      </c>
      <c r="C104" t="s">
        <v>527</v>
      </c>
      <c r="D104" s="5">
        <v>0</v>
      </c>
      <c r="E104">
        <v>0</v>
      </c>
      <c r="F104" s="2">
        <f t="shared" si="20"/>
        <v>0.55000000000000004</v>
      </c>
      <c r="G104" s="5">
        <f t="shared" si="21"/>
        <v>0</v>
      </c>
      <c r="H104" s="5">
        <f t="shared" si="22"/>
        <v>0</v>
      </c>
      <c r="I104" s="2">
        <f t="shared" si="23"/>
        <v>0.66250000000000009</v>
      </c>
      <c r="J104" s="5">
        <f t="shared" si="24"/>
        <v>0</v>
      </c>
    </row>
    <row r="105" spans="1:10" x14ac:dyDescent="0.2">
      <c r="A105" t="s">
        <v>528</v>
      </c>
      <c r="B105" t="s">
        <v>437</v>
      </c>
      <c r="C105" t="s">
        <v>438</v>
      </c>
      <c r="D105" s="5">
        <v>0</v>
      </c>
      <c r="E105">
        <v>0</v>
      </c>
      <c r="F105" s="2">
        <f t="shared" si="20"/>
        <v>0.55000000000000004</v>
      </c>
      <c r="G105" s="5">
        <f t="shared" si="21"/>
        <v>0</v>
      </c>
      <c r="H105" s="5">
        <f t="shared" si="22"/>
        <v>0</v>
      </c>
      <c r="I105" s="2">
        <f t="shared" si="23"/>
        <v>0.66250000000000009</v>
      </c>
      <c r="J105" s="5">
        <f t="shared" si="24"/>
        <v>0</v>
      </c>
    </row>
    <row r="106" spans="1:10" x14ac:dyDescent="0.2">
      <c r="A106" t="s">
        <v>529</v>
      </c>
      <c r="B106" t="s">
        <v>530</v>
      </c>
      <c r="C106" t="s">
        <v>436</v>
      </c>
      <c r="D106" s="5">
        <v>0</v>
      </c>
      <c r="E106">
        <v>0</v>
      </c>
      <c r="F106" s="2">
        <f t="shared" si="20"/>
        <v>0.55000000000000004</v>
      </c>
      <c r="G106" s="5">
        <f t="shared" si="21"/>
        <v>0</v>
      </c>
      <c r="H106" s="5">
        <f t="shared" si="22"/>
        <v>0</v>
      </c>
      <c r="I106" s="2">
        <f t="shared" si="23"/>
        <v>0.66250000000000009</v>
      </c>
      <c r="J106" s="5">
        <f t="shared" si="24"/>
        <v>0</v>
      </c>
    </row>
    <row r="107" spans="1:10" x14ac:dyDescent="0.2">
      <c r="A107" t="s">
        <v>531</v>
      </c>
      <c r="B107" t="s">
        <v>500</v>
      </c>
      <c r="C107" t="s">
        <v>501</v>
      </c>
      <c r="D107" s="5">
        <v>0</v>
      </c>
      <c r="E107">
        <v>0</v>
      </c>
      <c r="F107" s="2">
        <f t="shared" si="20"/>
        <v>0.55000000000000004</v>
      </c>
      <c r="G107" s="5">
        <f t="shared" si="21"/>
        <v>0</v>
      </c>
      <c r="H107" s="5">
        <f t="shared" si="22"/>
        <v>0</v>
      </c>
      <c r="I107" s="2">
        <f t="shared" si="23"/>
        <v>0.66250000000000009</v>
      </c>
      <c r="J107" s="5">
        <f t="shared" si="24"/>
        <v>0</v>
      </c>
    </row>
    <row r="108" spans="1:10" x14ac:dyDescent="0.2">
      <c r="A108" t="s">
        <v>532</v>
      </c>
      <c r="B108" t="s">
        <v>503</v>
      </c>
      <c r="C108" t="s">
        <v>504</v>
      </c>
      <c r="D108" s="5">
        <v>0</v>
      </c>
      <c r="E108">
        <v>0</v>
      </c>
      <c r="F108" s="2">
        <f t="shared" si="20"/>
        <v>0.55000000000000004</v>
      </c>
      <c r="G108" s="5">
        <f t="shared" si="21"/>
        <v>0</v>
      </c>
      <c r="H108" s="5">
        <f t="shared" si="22"/>
        <v>0</v>
      </c>
      <c r="I108" s="2">
        <f t="shared" si="23"/>
        <v>0.66250000000000009</v>
      </c>
      <c r="J108" s="5">
        <f t="shared" si="24"/>
        <v>0</v>
      </c>
    </row>
    <row r="109" spans="1:10" x14ac:dyDescent="0.2">
      <c r="A109" t="s">
        <v>533</v>
      </c>
      <c r="B109" t="s">
        <v>450</v>
      </c>
      <c r="C109" t="s">
        <v>451</v>
      </c>
      <c r="D109" s="5">
        <v>0</v>
      </c>
      <c r="E109">
        <v>0</v>
      </c>
      <c r="F109" s="2">
        <f t="shared" si="20"/>
        <v>0.55000000000000004</v>
      </c>
      <c r="G109" s="5">
        <f t="shared" si="21"/>
        <v>0</v>
      </c>
      <c r="H109" s="5">
        <f t="shared" si="22"/>
        <v>0</v>
      </c>
      <c r="I109" s="2">
        <f t="shared" si="23"/>
        <v>0.66250000000000009</v>
      </c>
      <c r="J109" s="5">
        <f t="shared" si="24"/>
        <v>0</v>
      </c>
    </row>
    <row r="110" spans="1:10" x14ac:dyDescent="0.2">
      <c r="A110" t="s">
        <v>534</v>
      </c>
      <c r="B110" t="s">
        <v>535</v>
      </c>
      <c r="C110" t="s">
        <v>536</v>
      </c>
      <c r="D110" s="5">
        <v>0</v>
      </c>
      <c r="E110">
        <v>0</v>
      </c>
      <c r="F110" s="2">
        <f t="shared" si="20"/>
        <v>0.55000000000000004</v>
      </c>
      <c r="G110" s="5">
        <f t="shared" si="21"/>
        <v>0</v>
      </c>
      <c r="H110" s="5">
        <f t="shared" si="22"/>
        <v>0</v>
      </c>
      <c r="I110" s="2">
        <f t="shared" si="23"/>
        <v>0.66250000000000009</v>
      </c>
      <c r="J110" s="5">
        <f t="shared" si="24"/>
        <v>0</v>
      </c>
    </row>
    <row r="111" spans="1:10" x14ac:dyDescent="0.2">
      <c r="A111" t="s">
        <v>537</v>
      </c>
      <c r="B111" t="s">
        <v>538</v>
      </c>
      <c r="C111" t="s">
        <v>539</v>
      </c>
      <c r="D111" s="5">
        <v>12600</v>
      </c>
      <c r="E111">
        <v>0</v>
      </c>
      <c r="F111" s="2">
        <f t="shared" si="20"/>
        <v>0.55000000000000004</v>
      </c>
      <c r="G111" s="5">
        <f t="shared" si="21"/>
        <v>5669.9999999999991</v>
      </c>
      <c r="H111" s="5">
        <f t="shared" si="22"/>
        <v>0</v>
      </c>
      <c r="I111" s="2">
        <f t="shared" si="23"/>
        <v>0.66250000000000009</v>
      </c>
      <c r="J111" s="5">
        <f t="shared" si="24"/>
        <v>0</v>
      </c>
    </row>
    <row r="112" spans="1:10" x14ac:dyDescent="0.2">
      <c r="H112" s="5">
        <f>SUM(H94:H111)</f>
        <v>0</v>
      </c>
      <c r="J112" s="5">
        <f>SUM(J94:J111)</f>
        <v>0</v>
      </c>
    </row>
    <row r="113" spans="1:11" x14ac:dyDescent="0.2">
      <c r="I113" s="6" t="s">
        <v>62</v>
      </c>
      <c r="J113" s="7">
        <f>H112 - J112</f>
        <v>0</v>
      </c>
      <c r="K113" s="8">
        <f>IFERROR(J113 / H112, 0)</f>
        <v>0</v>
      </c>
    </row>
    <row r="115" spans="1:11" x14ac:dyDescent="0.2">
      <c r="A115" t="s">
        <v>540</v>
      </c>
    </row>
    <row r="116" spans="1:11" x14ac:dyDescent="0.2">
      <c r="A116" t="s">
        <v>43</v>
      </c>
      <c r="B116" t="s">
        <v>44</v>
      </c>
      <c r="C116" t="s">
        <v>45</v>
      </c>
      <c r="D116" t="s">
        <v>46</v>
      </c>
      <c r="E116" t="s">
        <v>47</v>
      </c>
      <c r="F116" t="s">
        <v>48</v>
      </c>
      <c r="G116" t="s">
        <v>49</v>
      </c>
      <c r="H116" t="s">
        <v>50</v>
      </c>
      <c r="I116" t="s">
        <v>51</v>
      </c>
      <c r="J116" t="s">
        <v>52</v>
      </c>
    </row>
    <row r="117" spans="1:11" x14ac:dyDescent="0.2">
      <c r="A117" t="s">
        <v>307</v>
      </c>
      <c r="B117" t="s">
        <v>541</v>
      </c>
      <c r="C117" t="s">
        <v>542</v>
      </c>
      <c r="D117" s="5">
        <v>7297.05</v>
      </c>
      <c r="E117">
        <v>0</v>
      </c>
      <c r="F117" s="2">
        <f t="shared" ref="F117:F124" si="25">Hist_Disc_HW</f>
        <v>0.55000000000000004</v>
      </c>
      <c r="G117" s="5">
        <f t="shared" ref="G117:G124" si="26">D117*(1-F117)</f>
        <v>3283.6724999999997</v>
      </c>
      <c r="H117" s="5">
        <f t="shared" ref="H117:H124" si="27">G117*E117</f>
        <v>0</v>
      </c>
      <c r="I117" s="2">
        <f t="shared" ref="I117:I124" si="28">WPA_Disc_HW</f>
        <v>0.66250000000000009</v>
      </c>
      <c r="J117" s="5">
        <f t="shared" ref="J117:J124" si="29">D117*(1-I117)*E117</f>
        <v>0</v>
      </c>
    </row>
    <row r="118" spans="1:11" x14ac:dyDescent="0.2">
      <c r="A118" t="s">
        <v>310</v>
      </c>
      <c r="B118" t="s">
        <v>543</v>
      </c>
      <c r="C118" t="s">
        <v>544</v>
      </c>
      <c r="D118" s="5">
        <v>0</v>
      </c>
      <c r="E118">
        <v>0</v>
      </c>
      <c r="F118" s="2">
        <f t="shared" si="25"/>
        <v>0.55000000000000004</v>
      </c>
      <c r="G118" s="5">
        <f t="shared" si="26"/>
        <v>0</v>
      </c>
      <c r="H118" s="5">
        <f t="shared" si="27"/>
        <v>0</v>
      </c>
      <c r="I118" s="2">
        <f t="shared" si="28"/>
        <v>0.66250000000000009</v>
      </c>
      <c r="J118" s="5">
        <f t="shared" si="29"/>
        <v>0</v>
      </c>
    </row>
    <row r="119" spans="1:11" x14ac:dyDescent="0.2">
      <c r="A119" t="s">
        <v>313</v>
      </c>
      <c r="B119" t="s">
        <v>545</v>
      </c>
      <c r="C119" t="s">
        <v>546</v>
      </c>
      <c r="D119" s="5">
        <v>0</v>
      </c>
      <c r="E119">
        <v>0</v>
      </c>
      <c r="F119" s="2">
        <f t="shared" si="25"/>
        <v>0.55000000000000004</v>
      </c>
      <c r="G119" s="5">
        <f t="shared" si="26"/>
        <v>0</v>
      </c>
      <c r="H119" s="5">
        <f t="shared" si="27"/>
        <v>0</v>
      </c>
      <c r="I119" s="2">
        <f t="shared" si="28"/>
        <v>0.66250000000000009</v>
      </c>
      <c r="J119" s="5">
        <f t="shared" si="29"/>
        <v>0</v>
      </c>
    </row>
    <row r="120" spans="1:11" x14ac:dyDescent="0.2">
      <c r="A120" t="s">
        <v>316</v>
      </c>
      <c r="B120" t="s">
        <v>441</v>
      </c>
      <c r="C120" t="s">
        <v>442</v>
      </c>
      <c r="D120" s="5">
        <v>0</v>
      </c>
      <c r="E120">
        <v>0</v>
      </c>
      <c r="F120" s="2">
        <f t="shared" si="25"/>
        <v>0.55000000000000004</v>
      </c>
      <c r="G120" s="5">
        <f t="shared" si="26"/>
        <v>0</v>
      </c>
      <c r="H120" s="5">
        <f t="shared" si="27"/>
        <v>0</v>
      </c>
      <c r="I120" s="2">
        <f t="shared" si="28"/>
        <v>0.66250000000000009</v>
      </c>
      <c r="J120" s="5">
        <f t="shared" si="29"/>
        <v>0</v>
      </c>
    </row>
    <row r="121" spans="1:11" x14ac:dyDescent="0.2">
      <c r="A121" t="s">
        <v>319</v>
      </c>
      <c r="B121" t="s">
        <v>547</v>
      </c>
      <c r="C121" t="s">
        <v>548</v>
      </c>
      <c r="D121" s="5">
        <v>0</v>
      </c>
      <c r="E121">
        <v>0</v>
      </c>
      <c r="F121" s="2">
        <f t="shared" si="25"/>
        <v>0.55000000000000004</v>
      </c>
      <c r="G121" s="5">
        <f t="shared" si="26"/>
        <v>0</v>
      </c>
      <c r="H121" s="5">
        <f t="shared" si="27"/>
        <v>0</v>
      </c>
      <c r="I121" s="2">
        <f t="shared" si="28"/>
        <v>0.66250000000000009</v>
      </c>
      <c r="J121" s="5">
        <f t="shared" si="29"/>
        <v>0</v>
      </c>
    </row>
    <row r="122" spans="1:11" x14ac:dyDescent="0.2">
      <c r="A122" t="s">
        <v>322</v>
      </c>
      <c r="B122" t="s">
        <v>549</v>
      </c>
      <c r="C122" t="s">
        <v>550</v>
      </c>
      <c r="D122" s="5">
        <v>0</v>
      </c>
      <c r="E122">
        <v>0</v>
      </c>
      <c r="F122" s="2">
        <f t="shared" si="25"/>
        <v>0.55000000000000004</v>
      </c>
      <c r="G122" s="5">
        <f t="shared" si="26"/>
        <v>0</v>
      </c>
      <c r="H122" s="5">
        <f t="shared" si="27"/>
        <v>0</v>
      </c>
      <c r="I122" s="2">
        <f t="shared" si="28"/>
        <v>0.66250000000000009</v>
      </c>
      <c r="J122" s="5">
        <f t="shared" si="29"/>
        <v>0</v>
      </c>
    </row>
    <row r="123" spans="1:11" x14ac:dyDescent="0.2">
      <c r="A123" t="s">
        <v>325</v>
      </c>
      <c r="B123" t="s">
        <v>551</v>
      </c>
      <c r="C123" t="s">
        <v>552</v>
      </c>
      <c r="D123" s="5">
        <v>0</v>
      </c>
      <c r="E123">
        <v>0</v>
      </c>
      <c r="F123" s="2">
        <f t="shared" si="25"/>
        <v>0.55000000000000004</v>
      </c>
      <c r="G123" s="5">
        <f t="shared" si="26"/>
        <v>0</v>
      </c>
      <c r="H123" s="5">
        <f t="shared" si="27"/>
        <v>0</v>
      </c>
      <c r="I123" s="2">
        <f t="shared" si="28"/>
        <v>0.66250000000000009</v>
      </c>
      <c r="J123" s="5">
        <f t="shared" si="29"/>
        <v>0</v>
      </c>
    </row>
    <row r="124" spans="1:11" x14ac:dyDescent="0.2">
      <c r="A124" t="s">
        <v>328</v>
      </c>
      <c r="B124" t="s">
        <v>553</v>
      </c>
      <c r="C124" t="s">
        <v>554</v>
      </c>
      <c r="D124" s="5">
        <v>0</v>
      </c>
      <c r="E124">
        <v>0</v>
      </c>
      <c r="F124" s="2">
        <f t="shared" si="25"/>
        <v>0.55000000000000004</v>
      </c>
      <c r="G124" s="5">
        <f t="shared" si="26"/>
        <v>0</v>
      </c>
      <c r="H124" s="5">
        <f t="shared" si="27"/>
        <v>0</v>
      </c>
      <c r="I124" s="2">
        <f t="shared" si="28"/>
        <v>0.66250000000000009</v>
      </c>
      <c r="J124" s="5">
        <f t="shared" si="29"/>
        <v>0</v>
      </c>
    </row>
    <row r="125" spans="1:11" x14ac:dyDescent="0.2">
      <c r="H125" s="5">
        <f>SUM(H117:H124)</f>
        <v>0</v>
      </c>
      <c r="J125" s="5">
        <f>SUM(J117:J124)</f>
        <v>0</v>
      </c>
    </row>
    <row r="126" spans="1:11" x14ac:dyDescent="0.2">
      <c r="I126" s="6" t="s">
        <v>62</v>
      </c>
      <c r="J126" s="7">
        <f>H125 - J125</f>
        <v>0</v>
      </c>
      <c r="K126" s="8">
        <f>IFERROR(J126 / H125, 0)</f>
        <v>0</v>
      </c>
    </row>
    <row r="128" spans="1:11" x14ac:dyDescent="0.2">
      <c r="A128" t="s">
        <v>555</v>
      </c>
    </row>
    <row r="129" spans="1:11" x14ac:dyDescent="0.2">
      <c r="A129" t="s">
        <v>43</v>
      </c>
      <c r="B129" t="s">
        <v>44</v>
      </c>
      <c r="C129" t="s">
        <v>45</v>
      </c>
      <c r="D129" t="s">
        <v>46</v>
      </c>
      <c r="E129" t="s">
        <v>47</v>
      </c>
      <c r="F129" t="s">
        <v>48</v>
      </c>
      <c r="G129" t="s">
        <v>49</v>
      </c>
      <c r="H129" t="s">
        <v>50</v>
      </c>
      <c r="I129" t="s">
        <v>51</v>
      </c>
      <c r="J129" t="s">
        <v>52</v>
      </c>
    </row>
    <row r="130" spans="1:11" x14ac:dyDescent="0.2">
      <c r="A130" t="s">
        <v>332</v>
      </c>
      <c r="B130" t="s">
        <v>556</v>
      </c>
      <c r="C130" t="s">
        <v>557</v>
      </c>
      <c r="D130" s="5">
        <v>2140.65</v>
      </c>
      <c r="E130">
        <v>0</v>
      </c>
      <c r="F130" s="2">
        <f t="shared" ref="F130:F137" si="30">Hist_Disc_HW</f>
        <v>0.55000000000000004</v>
      </c>
      <c r="G130" s="5">
        <f t="shared" ref="G130:G137" si="31">D130*(1-F130)</f>
        <v>963.2924999999999</v>
      </c>
      <c r="H130" s="5">
        <f t="shared" ref="H130:H137" si="32">G130*E130</f>
        <v>0</v>
      </c>
      <c r="I130" s="2">
        <f t="shared" ref="I130:I137" si="33">WPA_Disc_HW</f>
        <v>0.66250000000000009</v>
      </c>
      <c r="J130" s="5">
        <f t="shared" ref="J130:J137" si="34">D130*(1-I130)*E130</f>
        <v>0</v>
      </c>
    </row>
    <row r="131" spans="1:11" x14ac:dyDescent="0.2">
      <c r="A131" t="s">
        <v>558</v>
      </c>
      <c r="B131" t="s">
        <v>559</v>
      </c>
      <c r="C131" t="s">
        <v>560</v>
      </c>
      <c r="D131" s="5">
        <v>0</v>
      </c>
      <c r="E131">
        <v>0</v>
      </c>
      <c r="F131" s="2">
        <f t="shared" si="30"/>
        <v>0.55000000000000004</v>
      </c>
      <c r="G131" s="5">
        <f t="shared" si="31"/>
        <v>0</v>
      </c>
      <c r="H131" s="5">
        <f t="shared" si="32"/>
        <v>0</v>
      </c>
      <c r="I131" s="2">
        <f t="shared" si="33"/>
        <v>0.66250000000000009</v>
      </c>
      <c r="J131" s="5">
        <f t="shared" si="34"/>
        <v>0</v>
      </c>
    </row>
    <row r="132" spans="1:11" x14ac:dyDescent="0.2">
      <c r="A132" t="s">
        <v>561</v>
      </c>
      <c r="B132" t="s">
        <v>562</v>
      </c>
      <c r="C132" t="s">
        <v>563</v>
      </c>
      <c r="D132" s="5">
        <v>0</v>
      </c>
      <c r="E132">
        <v>0</v>
      </c>
      <c r="F132" s="2">
        <f t="shared" si="30"/>
        <v>0.55000000000000004</v>
      </c>
      <c r="G132" s="5">
        <f t="shared" si="31"/>
        <v>0</v>
      </c>
      <c r="H132" s="5">
        <f t="shared" si="32"/>
        <v>0</v>
      </c>
      <c r="I132" s="2">
        <f t="shared" si="33"/>
        <v>0.66250000000000009</v>
      </c>
      <c r="J132" s="5">
        <f t="shared" si="34"/>
        <v>0</v>
      </c>
    </row>
    <row r="133" spans="1:11" x14ac:dyDescent="0.2">
      <c r="A133" t="s">
        <v>564</v>
      </c>
      <c r="B133" t="s">
        <v>441</v>
      </c>
      <c r="C133" t="s">
        <v>442</v>
      </c>
      <c r="D133" s="5">
        <v>0</v>
      </c>
      <c r="E133">
        <v>0</v>
      </c>
      <c r="F133" s="2">
        <f t="shared" si="30"/>
        <v>0.55000000000000004</v>
      </c>
      <c r="G133" s="5">
        <f t="shared" si="31"/>
        <v>0</v>
      </c>
      <c r="H133" s="5">
        <f t="shared" si="32"/>
        <v>0</v>
      </c>
      <c r="I133" s="2">
        <f t="shared" si="33"/>
        <v>0.66250000000000009</v>
      </c>
      <c r="J133" s="5">
        <f t="shared" si="34"/>
        <v>0</v>
      </c>
    </row>
    <row r="134" spans="1:11" x14ac:dyDescent="0.2">
      <c r="A134" t="s">
        <v>565</v>
      </c>
      <c r="B134" t="s">
        <v>566</v>
      </c>
      <c r="C134" t="s">
        <v>567</v>
      </c>
      <c r="D134" s="5">
        <v>0</v>
      </c>
      <c r="E134">
        <v>0</v>
      </c>
      <c r="F134" s="2">
        <f t="shared" si="30"/>
        <v>0.55000000000000004</v>
      </c>
      <c r="G134" s="5">
        <f t="shared" si="31"/>
        <v>0</v>
      </c>
      <c r="H134" s="5">
        <f t="shared" si="32"/>
        <v>0</v>
      </c>
      <c r="I134" s="2">
        <f t="shared" si="33"/>
        <v>0.66250000000000009</v>
      </c>
      <c r="J134" s="5">
        <f t="shared" si="34"/>
        <v>0</v>
      </c>
    </row>
    <row r="135" spans="1:11" x14ac:dyDescent="0.2">
      <c r="A135" t="s">
        <v>568</v>
      </c>
      <c r="B135" t="s">
        <v>569</v>
      </c>
      <c r="C135" t="s">
        <v>570</v>
      </c>
      <c r="D135" s="5">
        <v>0</v>
      </c>
      <c r="E135">
        <v>0</v>
      </c>
      <c r="F135" s="2">
        <f t="shared" si="30"/>
        <v>0.55000000000000004</v>
      </c>
      <c r="G135" s="5">
        <f t="shared" si="31"/>
        <v>0</v>
      </c>
      <c r="H135" s="5">
        <f t="shared" si="32"/>
        <v>0</v>
      </c>
      <c r="I135" s="2">
        <f t="shared" si="33"/>
        <v>0.66250000000000009</v>
      </c>
      <c r="J135" s="5">
        <f t="shared" si="34"/>
        <v>0</v>
      </c>
    </row>
    <row r="136" spans="1:11" x14ac:dyDescent="0.2">
      <c r="A136" t="s">
        <v>571</v>
      </c>
      <c r="B136" t="s">
        <v>572</v>
      </c>
      <c r="C136" t="s">
        <v>573</v>
      </c>
      <c r="D136" s="5">
        <v>0</v>
      </c>
      <c r="E136">
        <v>0</v>
      </c>
      <c r="F136" s="2">
        <f t="shared" si="30"/>
        <v>0.55000000000000004</v>
      </c>
      <c r="G136" s="5">
        <f t="shared" si="31"/>
        <v>0</v>
      </c>
      <c r="H136" s="5">
        <f t="shared" si="32"/>
        <v>0</v>
      </c>
      <c r="I136" s="2">
        <f t="shared" si="33"/>
        <v>0.66250000000000009</v>
      </c>
      <c r="J136" s="5">
        <f t="shared" si="34"/>
        <v>0</v>
      </c>
    </row>
    <row r="137" spans="1:11" x14ac:dyDescent="0.2">
      <c r="A137" t="s">
        <v>574</v>
      </c>
      <c r="B137" t="s">
        <v>575</v>
      </c>
      <c r="C137" t="s">
        <v>576</v>
      </c>
      <c r="D137" s="5">
        <v>0</v>
      </c>
      <c r="E137">
        <v>0</v>
      </c>
      <c r="F137" s="2">
        <f t="shared" si="30"/>
        <v>0.55000000000000004</v>
      </c>
      <c r="G137" s="5">
        <f t="shared" si="31"/>
        <v>0</v>
      </c>
      <c r="H137" s="5">
        <f t="shared" si="32"/>
        <v>0</v>
      </c>
      <c r="I137" s="2">
        <f t="shared" si="33"/>
        <v>0.66250000000000009</v>
      </c>
      <c r="J137" s="5">
        <f t="shared" si="34"/>
        <v>0</v>
      </c>
    </row>
    <row r="138" spans="1:11" x14ac:dyDescent="0.2">
      <c r="H138" s="5">
        <f>SUM(H130:H137)</f>
        <v>0</v>
      </c>
      <c r="J138" s="5">
        <f>SUM(J130:J137)</f>
        <v>0</v>
      </c>
    </row>
    <row r="139" spans="1:11" x14ac:dyDescent="0.2">
      <c r="I139" s="6" t="s">
        <v>62</v>
      </c>
      <c r="J139" s="7">
        <f>H138 - J138</f>
        <v>0</v>
      </c>
      <c r="K139" s="8">
        <f>IFERROR(J139 / H138, 0)</f>
        <v>0</v>
      </c>
    </row>
  </sheetData>
  <pageMargins left="0.7" right="0.7" top="0.75" bottom="0.75" header="0.3" footer="0.3"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159"/>
  <sheetViews>
    <sheetView tabSelected="1" topLeftCell="C1" zoomScale="291" zoomScaleNormal="100" workbookViewId="0">
      <selection activeCell="I15" sqref="I15"/>
    </sheetView>
  </sheetViews>
  <sheetFormatPr baseColWidth="10" defaultColWidth="8.83203125" defaultRowHeight="15" x14ac:dyDescent="0.2"/>
  <cols>
    <col min="1" max="1" width="27.5" bestFit="1" customWidth="1"/>
    <col min="2" max="2" width="20.6640625" bestFit="1" customWidth="1"/>
    <col min="3" max="3" width="57.5" bestFit="1" customWidth="1"/>
    <col min="4" max="4" width="13" bestFit="1" customWidth="1"/>
    <col min="5" max="5" width="4.1640625" bestFit="1" customWidth="1"/>
    <col min="6" max="6" width="7.5" bestFit="1" customWidth="1"/>
    <col min="7" max="7" width="13.33203125" bestFit="1" customWidth="1"/>
    <col min="8" max="8" width="18" bestFit="1" customWidth="1"/>
    <col min="9" max="9" width="12.33203125" bestFit="1" customWidth="1"/>
    <col min="10" max="10" width="13.83203125" bestFit="1" customWidth="1"/>
    <col min="11" max="51" width="7.6640625" customWidth="1"/>
  </cols>
  <sheetData>
    <row r="1" spans="1:17" x14ac:dyDescent="0.2">
      <c r="A1" t="s">
        <v>577</v>
      </c>
    </row>
    <row r="2" spans="1:17" x14ac:dyDescent="0.2">
      <c r="A2" t="s">
        <v>43</v>
      </c>
      <c r="B2" t="s">
        <v>44</v>
      </c>
      <c r="C2" t="s">
        <v>45</v>
      </c>
      <c r="D2" t="s">
        <v>46</v>
      </c>
      <c r="E2" t="s">
        <v>47</v>
      </c>
      <c r="F2" t="s">
        <v>48</v>
      </c>
      <c r="G2" t="s">
        <v>49</v>
      </c>
      <c r="H2" t="s">
        <v>50</v>
      </c>
      <c r="I2" t="s">
        <v>51</v>
      </c>
      <c r="J2" t="s">
        <v>52</v>
      </c>
      <c r="K2" t="s">
        <v>54</v>
      </c>
      <c r="L2" t="s">
        <v>55</v>
      </c>
      <c r="M2" t="s">
        <v>56</v>
      </c>
      <c r="N2" t="s">
        <v>57</v>
      </c>
      <c r="O2" t="s">
        <v>60</v>
      </c>
      <c r="P2" t="s">
        <v>138</v>
      </c>
      <c r="Q2" t="s">
        <v>139</v>
      </c>
    </row>
    <row r="3" spans="1:17" x14ac:dyDescent="0.2">
      <c r="A3" t="s">
        <v>16</v>
      </c>
      <c r="B3" t="s">
        <v>578</v>
      </c>
      <c r="C3" t="s">
        <v>579</v>
      </c>
      <c r="D3" s="5">
        <v>16112.66</v>
      </c>
      <c r="E3">
        <v>188</v>
      </c>
      <c r="F3" s="2">
        <f t="shared" ref="F3:F22" si="0">Hist_Disc_HW</f>
        <v>0.55000000000000004</v>
      </c>
      <c r="G3" s="5">
        <f t="shared" ref="G3:G22" si="1">D3*(1-F3)</f>
        <v>7250.6969999999992</v>
      </c>
      <c r="H3" s="5">
        <f t="shared" ref="H3:H22" si="2">G3*E3</f>
        <v>1363131.0359999998</v>
      </c>
      <c r="I3" s="2">
        <f t="shared" ref="I3:I22" si="3">WPA_Disc_HW</f>
        <v>0.66250000000000009</v>
      </c>
      <c r="J3" s="5">
        <f t="shared" ref="J3:J22" si="4">D3*(1-I3)*E3</f>
        <v>1022348.2769999997</v>
      </c>
      <c r="K3">
        <v>0</v>
      </c>
      <c r="L3">
        <v>0</v>
      </c>
      <c r="M3">
        <v>0</v>
      </c>
      <c r="N3">
        <v>0</v>
      </c>
      <c r="O3">
        <v>20</v>
      </c>
      <c r="P3">
        <v>168</v>
      </c>
      <c r="Q3">
        <v>0</v>
      </c>
    </row>
    <row r="4" spans="1:17" x14ac:dyDescent="0.2">
      <c r="A4" t="s">
        <v>19</v>
      </c>
      <c r="B4" t="s">
        <v>580</v>
      </c>
      <c r="C4" t="s">
        <v>581</v>
      </c>
      <c r="D4" s="5">
        <v>0</v>
      </c>
      <c r="E4">
        <v>188</v>
      </c>
      <c r="F4" s="2">
        <f t="shared" si="0"/>
        <v>0.55000000000000004</v>
      </c>
      <c r="G4" s="5">
        <f t="shared" si="1"/>
        <v>0</v>
      </c>
      <c r="H4" s="5">
        <f t="shared" si="2"/>
        <v>0</v>
      </c>
      <c r="I4" s="2">
        <f t="shared" si="3"/>
        <v>0.66250000000000009</v>
      </c>
      <c r="J4" s="5">
        <f t="shared" si="4"/>
        <v>0</v>
      </c>
    </row>
    <row r="5" spans="1:17" x14ac:dyDescent="0.2">
      <c r="A5" t="s">
        <v>22</v>
      </c>
      <c r="B5" t="s">
        <v>582</v>
      </c>
      <c r="C5" t="s">
        <v>583</v>
      </c>
      <c r="D5" s="5">
        <v>0</v>
      </c>
      <c r="E5">
        <v>188</v>
      </c>
      <c r="F5" s="2">
        <f t="shared" si="0"/>
        <v>0.55000000000000004</v>
      </c>
      <c r="G5" s="5">
        <f t="shared" si="1"/>
        <v>0</v>
      </c>
      <c r="H5" s="5">
        <f t="shared" si="2"/>
        <v>0</v>
      </c>
      <c r="I5" s="2">
        <f t="shared" si="3"/>
        <v>0.66250000000000009</v>
      </c>
      <c r="J5" s="5">
        <f t="shared" si="4"/>
        <v>0</v>
      </c>
    </row>
    <row r="6" spans="1:17" x14ac:dyDescent="0.2">
      <c r="A6" t="s">
        <v>25</v>
      </c>
      <c r="B6" t="s">
        <v>584</v>
      </c>
      <c r="C6" t="s">
        <v>585</v>
      </c>
      <c r="D6" s="5">
        <v>0</v>
      </c>
      <c r="E6">
        <v>188</v>
      </c>
      <c r="F6" s="2">
        <f t="shared" si="0"/>
        <v>0.55000000000000004</v>
      </c>
      <c r="G6" s="5">
        <f t="shared" si="1"/>
        <v>0</v>
      </c>
      <c r="H6" s="5">
        <f t="shared" si="2"/>
        <v>0</v>
      </c>
      <c r="I6" s="2">
        <f t="shared" si="3"/>
        <v>0.66250000000000009</v>
      </c>
      <c r="J6" s="5">
        <f t="shared" si="4"/>
        <v>0</v>
      </c>
    </row>
    <row r="7" spans="1:17" x14ac:dyDescent="0.2">
      <c r="A7" t="s">
        <v>28</v>
      </c>
      <c r="B7" t="s">
        <v>586</v>
      </c>
      <c r="C7" t="s">
        <v>587</v>
      </c>
      <c r="D7" s="5">
        <v>2247.48</v>
      </c>
      <c r="E7">
        <v>188</v>
      </c>
      <c r="F7" s="2">
        <f t="shared" si="0"/>
        <v>0.55000000000000004</v>
      </c>
      <c r="G7" s="5">
        <f t="shared" si="1"/>
        <v>1011.3659999999999</v>
      </c>
      <c r="H7" s="5">
        <f t="shared" si="2"/>
        <v>190136.80799999999</v>
      </c>
      <c r="I7" s="2">
        <f t="shared" si="3"/>
        <v>0.66250000000000009</v>
      </c>
      <c r="J7" s="5">
        <f t="shared" si="4"/>
        <v>142602.60599999994</v>
      </c>
    </row>
    <row r="8" spans="1:17" x14ac:dyDescent="0.2">
      <c r="A8" t="s">
        <v>31</v>
      </c>
      <c r="B8" t="s">
        <v>147</v>
      </c>
      <c r="C8" t="s">
        <v>148</v>
      </c>
      <c r="D8" s="5">
        <v>0</v>
      </c>
      <c r="E8">
        <v>376</v>
      </c>
      <c r="F8" s="2">
        <f t="shared" si="0"/>
        <v>0.55000000000000004</v>
      </c>
      <c r="G8" s="5">
        <f t="shared" si="1"/>
        <v>0</v>
      </c>
      <c r="H8" s="5">
        <f t="shared" si="2"/>
        <v>0</v>
      </c>
      <c r="I8" s="2">
        <f t="shared" si="3"/>
        <v>0.66250000000000009</v>
      </c>
      <c r="J8" s="5">
        <f t="shared" si="4"/>
        <v>0</v>
      </c>
    </row>
    <row r="9" spans="1:17" x14ac:dyDescent="0.2">
      <c r="A9" t="s">
        <v>34</v>
      </c>
      <c r="B9" t="s">
        <v>588</v>
      </c>
      <c r="C9" t="s">
        <v>589</v>
      </c>
      <c r="D9" s="5">
        <v>0</v>
      </c>
      <c r="E9">
        <v>188</v>
      </c>
      <c r="F9" s="2">
        <f t="shared" si="0"/>
        <v>0.55000000000000004</v>
      </c>
      <c r="G9" s="5">
        <f t="shared" si="1"/>
        <v>0</v>
      </c>
      <c r="H9" s="5">
        <f t="shared" si="2"/>
        <v>0</v>
      </c>
      <c r="I9" s="2">
        <f t="shared" si="3"/>
        <v>0.66250000000000009</v>
      </c>
      <c r="J9" s="5">
        <f t="shared" si="4"/>
        <v>0</v>
      </c>
    </row>
    <row r="10" spans="1:17" x14ac:dyDescent="0.2">
      <c r="A10" t="s">
        <v>37</v>
      </c>
      <c r="B10" t="s">
        <v>590</v>
      </c>
      <c r="C10" t="s">
        <v>591</v>
      </c>
      <c r="D10" s="5">
        <v>118.29</v>
      </c>
      <c r="E10">
        <v>188</v>
      </c>
      <c r="F10" s="2">
        <f t="shared" si="0"/>
        <v>0.55000000000000004</v>
      </c>
      <c r="G10" s="5">
        <f t="shared" si="1"/>
        <v>53.230499999999999</v>
      </c>
      <c r="H10" s="5">
        <f t="shared" si="2"/>
        <v>10007.334000000001</v>
      </c>
      <c r="I10" s="2">
        <f t="shared" si="3"/>
        <v>0.66250000000000009</v>
      </c>
      <c r="J10" s="5">
        <f t="shared" si="4"/>
        <v>7505.5004999999983</v>
      </c>
    </row>
    <row r="11" spans="1:17" x14ac:dyDescent="0.2">
      <c r="A11" t="s">
        <v>40</v>
      </c>
      <c r="B11" t="s">
        <v>592</v>
      </c>
      <c r="C11" t="s">
        <v>593</v>
      </c>
      <c r="D11" s="5">
        <v>112.38</v>
      </c>
      <c r="E11">
        <v>188</v>
      </c>
      <c r="F11" s="2">
        <f t="shared" si="0"/>
        <v>0.55000000000000004</v>
      </c>
      <c r="G11" s="5">
        <f t="shared" si="1"/>
        <v>50.570999999999991</v>
      </c>
      <c r="H11" s="5">
        <f t="shared" si="2"/>
        <v>9507.3479999999981</v>
      </c>
      <c r="I11" s="2">
        <f t="shared" si="3"/>
        <v>0.66250000000000009</v>
      </c>
      <c r="J11" s="5">
        <f t="shared" si="4"/>
        <v>7130.5109999999986</v>
      </c>
    </row>
    <row r="12" spans="1:17" x14ac:dyDescent="0.2">
      <c r="A12" t="s">
        <v>132</v>
      </c>
      <c r="B12" t="s">
        <v>594</v>
      </c>
      <c r="C12" t="s">
        <v>595</v>
      </c>
      <c r="D12" s="5">
        <v>0</v>
      </c>
      <c r="E12">
        <v>188</v>
      </c>
      <c r="F12" s="2">
        <f t="shared" si="0"/>
        <v>0.55000000000000004</v>
      </c>
      <c r="G12" s="5">
        <f t="shared" si="1"/>
        <v>0</v>
      </c>
      <c r="H12" s="5">
        <f t="shared" si="2"/>
        <v>0</v>
      </c>
      <c r="I12" s="2">
        <f t="shared" si="3"/>
        <v>0.66250000000000009</v>
      </c>
      <c r="J12" s="5">
        <f t="shared" si="4"/>
        <v>0</v>
      </c>
    </row>
    <row r="13" spans="1:17" x14ac:dyDescent="0.2">
      <c r="A13" t="s">
        <v>135</v>
      </c>
      <c r="B13" t="s">
        <v>596</v>
      </c>
      <c r="C13" t="s">
        <v>597</v>
      </c>
      <c r="D13" s="5">
        <v>0</v>
      </c>
      <c r="E13">
        <v>188</v>
      </c>
      <c r="F13" s="2">
        <f t="shared" si="0"/>
        <v>0.55000000000000004</v>
      </c>
      <c r="G13" s="5">
        <f t="shared" si="1"/>
        <v>0</v>
      </c>
      <c r="H13" s="5">
        <f t="shared" si="2"/>
        <v>0</v>
      </c>
      <c r="I13" s="2">
        <f t="shared" si="3"/>
        <v>0.66250000000000009</v>
      </c>
      <c r="J13" s="5">
        <f t="shared" si="4"/>
        <v>0</v>
      </c>
    </row>
    <row r="14" spans="1:17" x14ac:dyDescent="0.2">
      <c r="A14" t="s">
        <v>598</v>
      </c>
      <c r="B14" t="s">
        <v>599</v>
      </c>
      <c r="C14" t="s">
        <v>600</v>
      </c>
      <c r="D14" s="5">
        <v>4459.4799999999996</v>
      </c>
      <c r="E14">
        <v>188</v>
      </c>
      <c r="F14" s="2">
        <f t="shared" si="0"/>
        <v>0.55000000000000004</v>
      </c>
      <c r="G14" s="5">
        <f t="shared" si="1"/>
        <v>2006.7659999999996</v>
      </c>
      <c r="H14" s="5">
        <f t="shared" si="2"/>
        <v>377272.00799999991</v>
      </c>
      <c r="I14" s="2">
        <f>WPA_Disc_SW</f>
        <v>1</v>
      </c>
      <c r="J14" s="5">
        <f t="shared" si="4"/>
        <v>0</v>
      </c>
    </row>
    <row r="15" spans="1:17" x14ac:dyDescent="0.2">
      <c r="A15" t="s">
        <v>443</v>
      </c>
      <c r="B15" t="s">
        <v>601</v>
      </c>
      <c r="C15" t="s">
        <v>602</v>
      </c>
      <c r="D15" s="5">
        <v>0</v>
      </c>
      <c r="E15">
        <v>188</v>
      </c>
      <c r="F15" s="2">
        <f t="shared" si="0"/>
        <v>0.55000000000000004</v>
      </c>
      <c r="G15" s="5">
        <f t="shared" si="1"/>
        <v>0</v>
      </c>
      <c r="H15" s="5">
        <f t="shared" si="2"/>
        <v>0</v>
      </c>
      <c r="I15" s="2">
        <f t="shared" si="3"/>
        <v>0.66250000000000009</v>
      </c>
      <c r="J15" s="5">
        <f t="shared" si="4"/>
        <v>0</v>
      </c>
    </row>
    <row r="16" spans="1:17" x14ac:dyDescent="0.2">
      <c r="A16" t="s">
        <v>603</v>
      </c>
      <c r="B16" t="s">
        <v>604</v>
      </c>
      <c r="C16" t="s">
        <v>605</v>
      </c>
      <c r="D16" s="5">
        <v>0</v>
      </c>
      <c r="E16">
        <v>188</v>
      </c>
      <c r="F16" s="2">
        <f t="shared" si="0"/>
        <v>0.55000000000000004</v>
      </c>
      <c r="G16" s="5">
        <f t="shared" si="1"/>
        <v>0</v>
      </c>
      <c r="H16" s="5">
        <f t="shared" si="2"/>
        <v>0</v>
      </c>
      <c r="I16" s="2">
        <f t="shared" si="3"/>
        <v>0.66250000000000009</v>
      </c>
      <c r="J16" s="5">
        <f t="shared" si="4"/>
        <v>0</v>
      </c>
    </row>
    <row r="17" spans="1:17" x14ac:dyDescent="0.2">
      <c r="A17" t="s">
        <v>446</v>
      </c>
      <c r="B17" t="s">
        <v>606</v>
      </c>
      <c r="C17" t="s">
        <v>607</v>
      </c>
      <c r="D17" s="5">
        <v>0</v>
      </c>
      <c r="E17">
        <v>188</v>
      </c>
      <c r="F17" s="2">
        <f t="shared" si="0"/>
        <v>0.55000000000000004</v>
      </c>
      <c r="G17" s="5">
        <f t="shared" si="1"/>
        <v>0</v>
      </c>
      <c r="H17" s="5">
        <f t="shared" si="2"/>
        <v>0</v>
      </c>
      <c r="I17" s="2">
        <f t="shared" si="3"/>
        <v>0.66250000000000009</v>
      </c>
      <c r="J17" s="5">
        <f t="shared" si="4"/>
        <v>0</v>
      </c>
    </row>
    <row r="18" spans="1:17" x14ac:dyDescent="0.2">
      <c r="A18" t="s">
        <v>608</v>
      </c>
      <c r="B18" t="s">
        <v>609</v>
      </c>
      <c r="C18" t="s">
        <v>610</v>
      </c>
      <c r="D18" s="5">
        <v>0</v>
      </c>
      <c r="E18">
        <v>188</v>
      </c>
      <c r="F18" s="2">
        <f t="shared" si="0"/>
        <v>0.55000000000000004</v>
      </c>
      <c r="G18" s="5">
        <f t="shared" si="1"/>
        <v>0</v>
      </c>
      <c r="H18" s="5">
        <f t="shared" si="2"/>
        <v>0</v>
      </c>
      <c r="I18" s="2">
        <f t="shared" si="3"/>
        <v>0.66250000000000009</v>
      </c>
      <c r="J18" s="5">
        <f t="shared" si="4"/>
        <v>0</v>
      </c>
    </row>
    <row r="19" spans="1:17" x14ac:dyDescent="0.2">
      <c r="A19" t="s">
        <v>449</v>
      </c>
      <c r="B19" t="s">
        <v>611</v>
      </c>
      <c r="C19" t="s">
        <v>612</v>
      </c>
      <c r="D19" s="5">
        <v>0</v>
      </c>
      <c r="E19">
        <v>188</v>
      </c>
      <c r="F19" s="2">
        <f t="shared" si="0"/>
        <v>0.55000000000000004</v>
      </c>
      <c r="G19" s="5">
        <f t="shared" si="1"/>
        <v>0</v>
      </c>
      <c r="H19" s="5">
        <f t="shared" si="2"/>
        <v>0</v>
      </c>
      <c r="I19" s="2">
        <f t="shared" si="3"/>
        <v>0.66250000000000009</v>
      </c>
      <c r="J19" s="5">
        <f t="shared" si="4"/>
        <v>0</v>
      </c>
    </row>
    <row r="20" spans="1:17" x14ac:dyDescent="0.2">
      <c r="A20" t="s">
        <v>613</v>
      </c>
      <c r="B20" t="s">
        <v>614</v>
      </c>
      <c r="C20" t="s">
        <v>615</v>
      </c>
      <c r="D20" s="5">
        <v>0</v>
      </c>
      <c r="E20">
        <v>188</v>
      </c>
      <c r="F20" s="2">
        <f t="shared" si="0"/>
        <v>0.55000000000000004</v>
      </c>
      <c r="G20" s="5">
        <f t="shared" si="1"/>
        <v>0</v>
      </c>
      <c r="H20" s="5">
        <f t="shared" si="2"/>
        <v>0</v>
      </c>
      <c r="I20" s="2">
        <f t="shared" si="3"/>
        <v>0.66250000000000009</v>
      </c>
      <c r="J20" s="5">
        <f t="shared" si="4"/>
        <v>0</v>
      </c>
    </row>
    <row r="21" spans="1:17" x14ac:dyDescent="0.2">
      <c r="A21" t="s">
        <v>452</v>
      </c>
      <c r="B21" t="s">
        <v>616</v>
      </c>
      <c r="C21" t="s">
        <v>617</v>
      </c>
      <c r="D21" s="5">
        <v>3016.36</v>
      </c>
      <c r="E21">
        <v>188</v>
      </c>
      <c r="F21" s="2">
        <f t="shared" si="0"/>
        <v>0.55000000000000004</v>
      </c>
      <c r="G21" s="5">
        <f t="shared" si="1"/>
        <v>1357.3619999999999</v>
      </c>
      <c r="H21" s="5">
        <f t="shared" si="2"/>
        <v>255184.05599999998</v>
      </c>
      <c r="I21" s="2">
        <f t="shared" si="3"/>
        <v>0.66250000000000009</v>
      </c>
      <c r="J21" s="5">
        <f t="shared" si="4"/>
        <v>191388.04199999996</v>
      </c>
    </row>
    <row r="22" spans="1:17" x14ac:dyDescent="0.2">
      <c r="A22" t="s">
        <v>455</v>
      </c>
      <c r="B22" t="s">
        <v>431</v>
      </c>
      <c r="C22" t="s">
        <v>432</v>
      </c>
      <c r="D22" s="5">
        <v>0</v>
      </c>
      <c r="E22">
        <v>188</v>
      </c>
      <c r="F22" s="2">
        <f t="shared" si="0"/>
        <v>0.55000000000000004</v>
      </c>
      <c r="G22" s="5">
        <f t="shared" si="1"/>
        <v>0</v>
      </c>
      <c r="H22" s="5">
        <f t="shared" si="2"/>
        <v>0</v>
      </c>
      <c r="I22" s="2">
        <f t="shared" si="3"/>
        <v>0.66250000000000009</v>
      </c>
      <c r="J22" s="5">
        <f t="shared" si="4"/>
        <v>0</v>
      </c>
    </row>
    <row r="23" spans="1:17" x14ac:dyDescent="0.2">
      <c r="H23" s="5">
        <f>SUM(H3:H22)</f>
        <v>2205238.59</v>
      </c>
      <c r="J23" s="5">
        <f>SUM(J3:J22)</f>
        <v>1370974.9364999996</v>
      </c>
    </row>
    <row r="24" spans="1:17" x14ac:dyDescent="0.2">
      <c r="I24" s="6" t="s">
        <v>62</v>
      </c>
      <c r="J24" s="7">
        <f>H23 - J23</f>
        <v>834263.65350000025</v>
      </c>
      <c r="K24" s="8">
        <f>IFERROR(J24 / H23, 0)</f>
        <v>0.37830992858691098</v>
      </c>
    </row>
    <row r="26" spans="1:17" x14ac:dyDescent="0.2">
      <c r="A26" t="s">
        <v>618</v>
      </c>
    </row>
    <row r="27" spans="1:17" x14ac:dyDescent="0.2">
      <c r="A27" t="s">
        <v>43</v>
      </c>
      <c r="B27" t="s">
        <v>44</v>
      </c>
      <c r="C27" t="s">
        <v>45</v>
      </c>
      <c r="D27" t="s">
        <v>46</v>
      </c>
      <c r="E27" t="s">
        <v>47</v>
      </c>
      <c r="F27" t="s">
        <v>48</v>
      </c>
      <c r="G27" t="s">
        <v>49</v>
      </c>
      <c r="H27" t="s">
        <v>50</v>
      </c>
      <c r="I27" t="s">
        <v>51</v>
      </c>
      <c r="J27" t="s">
        <v>52</v>
      </c>
      <c r="K27" t="s">
        <v>54</v>
      </c>
      <c r="L27" t="s">
        <v>55</v>
      </c>
      <c r="M27" t="s">
        <v>56</v>
      </c>
      <c r="N27" t="s">
        <v>57</v>
      </c>
      <c r="O27" t="s">
        <v>60</v>
      </c>
      <c r="P27" t="s">
        <v>138</v>
      </c>
      <c r="Q27" t="s">
        <v>139</v>
      </c>
    </row>
    <row r="28" spans="1:17" x14ac:dyDescent="0.2">
      <c r="A28" t="s">
        <v>64</v>
      </c>
      <c r="B28" t="s">
        <v>619</v>
      </c>
      <c r="C28" t="s">
        <v>620</v>
      </c>
      <c r="D28" s="5">
        <v>15338.81</v>
      </c>
      <c r="E28">
        <v>2</v>
      </c>
      <c r="F28" s="2">
        <f t="shared" ref="F28:F47" si="5">Hist_Disc_HW</f>
        <v>0.55000000000000004</v>
      </c>
      <c r="G28" s="5">
        <f t="shared" ref="G28:G47" si="6">D28*(1-F28)</f>
        <v>6902.4644999999991</v>
      </c>
      <c r="H28" s="5">
        <f t="shared" ref="H28:H47" si="7">G28*E28</f>
        <v>13804.928999999998</v>
      </c>
      <c r="I28" s="2">
        <f t="shared" ref="I28:I47" si="8">WPA_Disc_HW</f>
        <v>0.66250000000000009</v>
      </c>
      <c r="J28" s="5">
        <f t="shared" ref="J28:J47" si="9">D28*(1-I28)*E28</f>
        <v>10353.696749999997</v>
      </c>
      <c r="K28">
        <v>0</v>
      </c>
      <c r="L28">
        <v>2</v>
      </c>
      <c r="M28">
        <v>0</v>
      </c>
      <c r="N28">
        <v>0</v>
      </c>
      <c r="O28">
        <v>0</v>
      </c>
      <c r="P28">
        <v>0</v>
      </c>
      <c r="Q28">
        <v>0</v>
      </c>
    </row>
    <row r="29" spans="1:17" x14ac:dyDescent="0.2">
      <c r="A29" t="s">
        <v>67</v>
      </c>
      <c r="B29" t="s">
        <v>621</v>
      </c>
      <c r="C29" t="s">
        <v>622</v>
      </c>
      <c r="D29" s="5">
        <v>0</v>
      </c>
      <c r="E29">
        <v>2</v>
      </c>
      <c r="F29" s="2">
        <f t="shared" si="5"/>
        <v>0.55000000000000004</v>
      </c>
      <c r="G29" s="5">
        <f t="shared" si="6"/>
        <v>0</v>
      </c>
      <c r="H29" s="5">
        <f t="shared" si="7"/>
        <v>0</v>
      </c>
      <c r="I29" s="2">
        <f t="shared" si="8"/>
        <v>0.66250000000000009</v>
      </c>
      <c r="J29" s="5">
        <f t="shared" si="9"/>
        <v>0</v>
      </c>
    </row>
    <row r="30" spans="1:17" x14ac:dyDescent="0.2">
      <c r="A30" t="s">
        <v>70</v>
      </c>
      <c r="B30" t="s">
        <v>582</v>
      </c>
      <c r="C30" t="s">
        <v>583</v>
      </c>
      <c r="D30" s="5">
        <v>0</v>
      </c>
      <c r="E30">
        <v>2</v>
      </c>
      <c r="F30" s="2">
        <f t="shared" si="5"/>
        <v>0.55000000000000004</v>
      </c>
      <c r="G30" s="5">
        <f t="shared" si="6"/>
        <v>0</v>
      </c>
      <c r="H30" s="5">
        <f t="shared" si="7"/>
        <v>0</v>
      </c>
      <c r="I30" s="2">
        <f t="shared" si="8"/>
        <v>0.66250000000000009</v>
      </c>
      <c r="J30" s="5">
        <f t="shared" si="9"/>
        <v>0</v>
      </c>
    </row>
    <row r="31" spans="1:17" x14ac:dyDescent="0.2">
      <c r="A31" t="s">
        <v>73</v>
      </c>
      <c r="B31" t="s">
        <v>584</v>
      </c>
      <c r="C31" t="s">
        <v>585</v>
      </c>
      <c r="D31" s="5">
        <v>0</v>
      </c>
      <c r="E31">
        <v>2</v>
      </c>
      <c r="F31" s="2">
        <f t="shared" si="5"/>
        <v>0.55000000000000004</v>
      </c>
      <c r="G31" s="5">
        <f t="shared" si="6"/>
        <v>0</v>
      </c>
      <c r="H31" s="5">
        <f t="shared" si="7"/>
        <v>0</v>
      </c>
      <c r="I31" s="2">
        <f t="shared" si="8"/>
        <v>0.66250000000000009</v>
      </c>
      <c r="J31" s="5">
        <f t="shared" si="9"/>
        <v>0</v>
      </c>
    </row>
    <row r="32" spans="1:17" x14ac:dyDescent="0.2">
      <c r="A32" t="s">
        <v>76</v>
      </c>
      <c r="B32" t="s">
        <v>586</v>
      </c>
      <c r="C32" t="s">
        <v>587</v>
      </c>
      <c r="D32" s="5">
        <v>2247.48</v>
      </c>
      <c r="E32">
        <v>2</v>
      </c>
      <c r="F32" s="2">
        <f t="shared" si="5"/>
        <v>0.55000000000000004</v>
      </c>
      <c r="G32" s="5">
        <f t="shared" si="6"/>
        <v>1011.3659999999999</v>
      </c>
      <c r="H32" s="5">
        <f t="shared" si="7"/>
        <v>2022.7319999999997</v>
      </c>
      <c r="I32" s="2">
        <f t="shared" si="8"/>
        <v>0.66250000000000009</v>
      </c>
      <c r="J32" s="5">
        <f t="shared" si="9"/>
        <v>1517.0489999999995</v>
      </c>
    </row>
    <row r="33" spans="1:10" x14ac:dyDescent="0.2">
      <c r="A33" t="s">
        <v>79</v>
      </c>
      <c r="B33" t="s">
        <v>147</v>
      </c>
      <c r="C33" t="s">
        <v>148</v>
      </c>
      <c r="D33" s="5">
        <v>0</v>
      </c>
      <c r="E33">
        <v>4</v>
      </c>
      <c r="F33" s="2">
        <f t="shared" si="5"/>
        <v>0.55000000000000004</v>
      </c>
      <c r="G33" s="5">
        <f t="shared" si="6"/>
        <v>0</v>
      </c>
      <c r="H33" s="5">
        <f t="shared" si="7"/>
        <v>0</v>
      </c>
      <c r="I33" s="2">
        <f t="shared" si="8"/>
        <v>0.66250000000000009</v>
      </c>
      <c r="J33" s="5">
        <f t="shared" si="9"/>
        <v>0</v>
      </c>
    </row>
    <row r="34" spans="1:10" x14ac:dyDescent="0.2">
      <c r="A34" t="s">
        <v>143</v>
      </c>
      <c r="B34" t="s">
        <v>588</v>
      </c>
      <c r="C34" t="s">
        <v>589</v>
      </c>
      <c r="D34" s="5">
        <v>0</v>
      </c>
      <c r="E34">
        <v>2</v>
      </c>
      <c r="F34" s="2">
        <f t="shared" si="5"/>
        <v>0.55000000000000004</v>
      </c>
      <c r="G34" s="5">
        <f t="shared" si="6"/>
        <v>0</v>
      </c>
      <c r="H34" s="5">
        <f t="shared" si="7"/>
        <v>0</v>
      </c>
      <c r="I34" s="2">
        <f t="shared" si="8"/>
        <v>0.66250000000000009</v>
      </c>
      <c r="J34" s="5">
        <f t="shared" si="9"/>
        <v>0</v>
      </c>
    </row>
    <row r="35" spans="1:10" x14ac:dyDescent="0.2">
      <c r="A35" t="s">
        <v>146</v>
      </c>
      <c r="B35" t="s">
        <v>590</v>
      </c>
      <c r="C35" t="s">
        <v>591</v>
      </c>
      <c r="D35" s="5">
        <v>118.29</v>
      </c>
      <c r="E35">
        <v>2</v>
      </c>
      <c r="F35" s="2">
        <f t="shared" si="5"/>
        <v>0.55000000000000004</v>
      </c>
      <c r="G35" s="5">
        <f t="shared" si="6"/>
        <v>53.230499999999999</v>
      </c>
      <c r="H35" s="5">
        <f t="shared" si="7"/>
        <v>106.461</v>
      </c>
      <c r="I35" s="2">
        <f t="shared" si="8"/>
        <v>0.66250000000000009</v>
      </c>
      <c r="J35" s="5">
        <f t="shared" si="9"/>
        <v>79.845749999999981</v>
      </c>
    </row>
    <row r="36" spans="1:10" x14ac:dyDescent="0.2">
      <c r="A36" t="s">
        <v>149</v>
      </c>
      <c r="B36" t="s">
        <v>592</v>
      </c>
      <c r="C36" t="s">
        <v>593</v>
      </c>
      <c r="D36" s="5">
        <v>112.38</v>
      </c>
      <c r="E36">
        <v>2</v>
      </c>
      <c r="F36" s="2">
        <f t="shared" si="5"/>
        <v>0.55000000000000004</v>
      </c>
      <c r="G36" s="5">
        <f t="shared" si="6"/>
        <v>50.570999999999991</v>
      </c>
      <c r="H36" s="5">
        <f t="shared" si="7"/>
        <v>101.14199999999998</v>
      </c>
      <c r="I36" s="2">
        <f t="shared" si="8"/>
        <v>0.66250000000000009</v>
      </c>
      <c r="J36" s="5">
        <f t="shared" si="9"/>
        <v>75.856499999999983</v>
      </c>
    </row>
    <row r="37" spans="1:10" x14ac:dyDescent="0.2">
      <c r="A37" t="s">
        <v>150</v>
      </c>
      <c r="B37" t="s">
        <v>594</v>
      </c>
      <c r="C37" t="s">
        <v>595</v>
      </c>
      <c r="D37" s="5">
        <v>0</v>
      </c>
      <c r="E37">
        <v>2</v>
      </c>
      <c r="F37" s="2">
        <f t="shared" si="5"/>
        <v>0.55000000000000004</v>
      </c>
      <c r="G37" s="5">
        <f t="shared" si="6"/>
        <v>0</v>
      </c>
      <c r="H37" s="5">
        <f t="shared" si="7"/>
        <v>0</v>
      </c>
      <c r="I37" s="2">
        <f t="shared" si="8"/>
        <v>0.66250000000000009</v>
      </c>
      <c r="J37" s="5">
        <f t="shared" si="9"/>
        <v>0</v>
      </c>
    </row>
    <row r="38" spans="1:10" x14ac:dyDescent="0.2">
      <c r="A38" t="s">
        <v>153</v>
      </c>
      <c r="B38" t="s">
        <v>623</v>
      </c>
      <c r="C38" t="s">
        <v>624</v>
      </c>
      <c r="D38" s="5">
        <v>0</v>
      </c>
      <c r="E38">
        <v>2</v>
      </c>
      <c r="F38" s="2">
        <f t="shared" si="5"/>
        <v>0.55000000000000004</v>
      </c>
      <c r="G38" s="5">
        <f t="shared" si="6"/>
        <v>0</v>
      </c>
      <c r="H38" s="5">
        <f t="shared" si="7"/>
        <v>0</v>
      </c>
      <c r="I38" s="2">
        <f t="shared" si="8"/>
        <v>0.66250000000000009</v>
      </c>
      <c r="J38" s="5">
        <f t="shared" si="9"/>
        <v>0</v>
      </c>
    </row>
    <row r="39" spans="1:10" x14ac:dyDescent="0.2">
      <c r="A39" t="s">
        <v>625</v>
      </c>
      <c r="B39" t="s">
        <v>626</v>
      </c>
      <c r="C39" t="s">
        <v>627</v>
      </c>
      <c r="D39" s="5">
        <v>2377.6</v>
      </c>
      <c r="E39">
        <v>2</v>
      </c>
      <c r="F39" s="2">
        <f t="shared" si="5"/>
        <v>0.55000000000000004</v>
      </c>
      <c r="G39" s="5">
        <f t="shared" si="6"/>
        <v>1069.9199999999998</v>
      </c>
      <c r="H39" s="5">
        <f t="shared" si="7"/>
        <v>2139.8399999999997</v>
      </c>
      <c r="I39" s="2">
        <f t="shared" si="8"/>
        <v>0.66250000000000009</v>
      </c>
      <c r="J39" s="5">
        <f t="shared" si="9"/>
        <v>1604.8799999999994</v>
      </c>
    </row>
    <row r="40" spans="1:10" x14ac:dyDescent="0.2">
      <c r="A40" t="s">
        <v>154</v>
      </c>
      <c r="B40" t="s">
        <v>601</v>
      </c>
      <c r="C40" t="s">
        <v>602</v>
      </c>
      <c r="D40" s="5">
        <v>0</v>
      </c>
      <c r="E40">
        <v>2</v>
      </c>
      <c r="F40" s="2">
        <f t="shared" si="5"/>
        <v>0.55000000000000004</v>
      </c>
      <c r="G40" s="5">
        <f t="shared" si="6"/>
        <v>0</v>
      </c>
      <c r="H40" s="5">
        <f t="shared" si="7"/>
        <v>0</v>
      </c>
      <c r="I40" s="2">
        <f t="shared" si="8"/>
        <v>0.66250000000000009</v>
      </c>
      <c r="J40" s="5">
        <f t="shared" si="9"/>
        <v>0</v>
      </c>
    </row>
    <row r="41" spans="1:10" x14ac:dyDescent="0.2">
      <c r="A41" t="s">
        <v>628</v>
      </c>
      <c r="B41" t="s">
        <v>604</v>
      </c>
      <c r="C41" t="s">
        <v>605</v>
      </c>
      <c r="D41" s="5">
        <v>0</v>
      </c>
      <c r="E41">
        <v>2</v>
      </c>
      <c r="F41" s="2">
        <f t="shared" si="5"/>
        <v>0.55000000000000004</v>
      </c>
      <c r="G41" s="5">
        <f t="shared" si="6"/>
        <v>0</v>
      </c>
      <c r="H41" s="5">
        <f t="shared" si="7"/>
        <v>0</v>
      </c>
      <c r="I41" s="2">
        <f t="shared" si="8"/>
        <v>0.66250000000000009</v>
      </c>
      <c r="J41" s="5">
        <f t="shared" si="9"/>
        <v>0</v>
      </c>
    </row>
    <row r="42" spans="1:10" x14ac:dyDescent="0.2">
      <c r="A42" t="s">
        <v>470</v>
      </c>
      <c r="B42" t="s">
        <v>606</v>
      </c>
      <c r="C42" t="s">
        <v>607</v>
      </c>
      <c r="D42" s="5">
        <v>0</v>
      </c>
      <c r="E42">
        <v>2</v>
      </c>
      <c r="F42" s="2">
        <f t="shared" si="5"/>
        <v>0.55000000000000004</v>
      </c>
      <c r="G42" s="5">
        <f t="shared" si="6"/>
        <v>0</v>
      </c>
      <c r="H42" s="5">
        <f t="shared" si="7"/>
        <v>0</v>
      </c>
      <c r="I42" s="2">
        <f t="shared" si="8"/>
        <v>0.66250000000000009</v>
      </c>
      <c r="J42" s="5">
        <f t="shared" si="9"/>
        <v>0</v>
      </c>
    </row>
    <row r="43" spans="1:10" x14ac:dyDescent="0.2">
      <c r="A43" t="s">
        <v>629</v>
      </c>
      <c r="B43" t="s">
        <v>609</v>
      </c>
      <c r="C43" t="s">
        <v>610</v>
      </c>
      <c r="D43" s="5">
        <v>0</v>
      </c>
      <c r="E43">
        <v>2</v>
      </c>
      <c r="F43" s="2">
        <f t="shared" si="5"/>
        <v>0.55000000000000004</v>
      </c>
      <c r="G43" s="5">
        <f t="shared" si="6"/>
        <v>0</v>
      </c>
      <c r="H43" s="5">
        <f t="shared" si="7"/>
        <v>0</v>
      </c>
      <c r="I43" s="2">
        <f t="shared" si="8"/>
        <v>0.66250000000000009</v>
      </c>
      <c r="J43" s="5">
        <f t="shared" si="9"/>
        <v>0</v>
      </c>
    </row>
    <row r="44" spans="1:10" x14ac:dyDescent="0.2">
      <c r="A44" t="s">
        <v>471</v>
      </c>
      <c r="B44" t="s">
        <v>611</v>
      </c>
      <c r="C44" t="s">
        <v>612</v>
      </c>
      <c r="D44" s="5">
        <v>0</v>
      </c>
      <c r="E44">
        <v>2</v>
      </c>
      <c r="F44" s="2">
        <f t="shared" si="5"/>
        <v>0.55000000000000004</v>
      </c>
      <c r="G44" s="5">
        <f t="shared" si="6"/>
        <v>0</v>
      </c>
      <c r="H44" s="5">
        <f t="shared" si="7"/>
        <v>0</v>
      </c>
      <c r="I44" s="2">
        <f t="shared" si="8"/>
        <v>0.66250000000000009</v>
      </c>
      <c r="J44" s="5">
        <f t="shared" si="9"/>
        <v>0</v>
      </c>
    </row>
    <row r="45" spans="1:10" x14ac:dyDescent="0.2">
      <c r="A45" t="s">
        <v>630</v>
      </c>
      <c r="B45" t="s">
        <v>614</v>
      </c>
      <c r="C45" t="s">
        <v>615</v>
      </c>
      <c r="D45" s="5">
        <v>0</v>
      </c>
      <c r="E45">
        <v>2</v>
      </c>
      <c r="F45" s="2">
        <f t="shared" si="5"/>
        <v>0.55000000000000004</v>
      </c>
      <c r="G45" s="5">
        <f t="shared" si="6"/>
        <v>0</v>
      </c>
      <c r="H45" s="5">
        <f t="shared" si="7"/>
        <v>0</v>
      </c>
      <c r="I45" s="2">
        <f t="shared" si="8"/>
        <v>0.66250000000000009</v>
      </c>
      <c r="J45" s="5">
        <f t="shared" si="9"/>
        <v>0</v>
      </c>
    </row>
    <row r="46" spans="1:10" x14ac:dyDescent="0.2">
      <c r="A46" t="s">
        <v>472</v>
      </c>
      <c r="B46" t="s">
        <v>616</v>
      </c>
      <c r="C46" t="s">
        <v>617</v>
      </c>
      <c r="D46" s="5">
        <v>3016.36</v>
      </c>
      <c r="E46">
        <v>2</v>
      </c>
      <c r="F46" s="2">
        <f t="shared" si="5"/>
        <v>0.55000000000000004</v>
      </c>
      <c r="G46" s="5">
        <f t="shared" si="6"/>
        <v>1357.3619999999999</v>
      </c>
      <c r="H46" s="5">
        <f t="shared" si="7"/>
        <v>2714.7239999999997</v>
      </c>
      <c r="I46" s="2">
        <f t="shared" si="8"/>
        <v>0.66250000000000009</v>
      </c>
      <c r="J46" s="5">
        <f t="shared" si="9"/>
        <v>2036.0429999999994</v>
      </c>
    </row>
    <row r="47" spans="1:10" x14ac:dyDescent="0.2">
      <c r="A47" t="s">
        <v>631</v>
      </c>
      <c r="B47" t="s">
        <v>431</v>
      </c>
      <c r="C47" t="s">
        <v>432</v>
      </c>
      <c r="D47" s="5">
        <v>0</v>
      </c>
      <c r="E47">
        <v>2</v>
      </c>
      <c r="F47" s="2">
        <f t="shared" si="5"/>
        <v>0.55000000000000004</v>
      </c>
      <c r="G47" s="5">
        <f t="shared" si="6"/>
        <v>0</v>
      </c>
      <c r="H47" s="5">
        <f t="shared" si="7"/>
        <v>0</v>
      </c>
      <c r="I47" s="2">
        <f t="shared" si="8"/>
        <v>0.66250000000000009</v>
      </c>
      <c r="J47" s="5">
        <f t="shared" si="9"/>
        <v>0</v>
      </c>
    </row>
    <row r="48" spans="1:10" x14ac:dyDescent="0.2">
      <c r="H48" s="5">
        <f>SUM(H28:H47)</f>
        <v>20889.827999999994</v>
      </c>
      <c r="J48" s="5">
        <f>SUM(J28:J47)</f>
        <v>15667.370999999996</v>
      </c>
    </row>
    <row r="49" spans="1:11" x14ac:dyDescent="0.2">
      <c r="I49" s="6" t="s">
        <v>62</v>
      </c>
      <c r="J49" s="7">
        <f>H48 - J48</f>
        <v>5222.4569999999985</v>
      </c>
      <c r="K49" s="8">
        <f>IFERROR(J49 / H48, 0)</f>
        <v>0.25</v>
      </c>
    </row>
    <row r="51" spans="1:11" x14ac:dyDescent="0.2">
      <c r="A51" t="s">
        <v>632</v>
      </c>
    </row>
    <row r="52" spans="1:11" x14ac:dyDescent="0.2">
      <c r="A52" t="s">
        <v>43</v>
      </c>
      <c r="B52" t="s">
        <v>44</v>
      </c>
      <c r="C52" t="s">
        <v>45</v>
      </c>
      <c r="D52" t="s">
        <v>46</v>
      </c>
      <c r="E52" t="s">
        <v>47</v>
      </c>
      <c r="F52" t="s">
        <v>48</v>
      </c>
      <c r="G52" t="s">
        <v>49</v>
      </c>
      <c r="H52" t="s">
        <v>50</v>
      </c>
      <c r="I52" t="s">
        <v>51</v>
      </c>
      <c r="J52" t="s">
        <v>52</v>
      </c>
    </row>
    <row r="53" spans="1:11" x14ac:dyDescent="0.2">
      <c r="A53" t="s">
        <v>83</v>
      </c>
      <c r="B53" t="s">
        <v>633</v>
      </c>
      <c r="C53" t="s">
        <v>634</v>
      </c>
      <c r="D53" s="5">
        <v>2196.9299999999998</v>
      </c>
      <c r="E53">
        <v>0</v>
      </c>
      <c r="F53" s="2">
        <f t="shared" ref="F53:F61" si="10">Hist_Disc_HW</f>
        <v>0.55000000000000004</v>
      </c>
      <c r="G53" s="5">
        <f t="shared" ref="G53:G61" si="11">D53*(1-F53)</f>
        <v>988.61849999999981</v>
      </c>
      <c r="H53" s="5">
        <f t="shared" ref="H53:H61" si="12">G53*E53</f>
        <v>0</v>
      </c>
      <c r="I53" s="2">
        <f t="shared" ref="I53:I61" si="13">WPA_Disc_HW</f>
        <v>0.66250000000000009</v>
      </c>
      <c r="J53" s="5">
        <f t="shared" ref="J53:J61" si="14">D53*(1-I53)*E53</f>
        <v>0</v>
      </c>
    </row>
    <row r="54" spans="1:11" x14ac:dyDescent="0.2">
      <c r="A54" t="s">
        <v>86</v>
      </c>
      <c r="B54" t="s">
        <v>635</v>
      </c>
      <c r="C54" t="s">
        <v>636</v>
      </c>
      <c r="D54" s="5">
        <v>0</v>
      </c>
      <c r="E54">
        <v>0</v>
      </c>
      <c r="F54" s="2">
        <f t="shared" si="10"/>
        <v>0.55000000000000004</v>
      </c>
      <c r="G54" s="5">
        <f t="shared" si="11"/>
        <v>0</v>
      </c>
      <c r="H54" s="5">
        <f t="shared" si="12"/>
        <v>0</v>
      </c>
      <c r="I54" s="2">
        <f t="shared" si="13"/>
        <v>0.66250000000000009</v>
      </c>
      <c r="J54" s="5">
        <f t="shared" si="14"/>
        <v>0</v>
      </c>
    </row>
    <row r="55" spans="1:11" x14ac:dyDescent="0.2">
      <c r="A55" t="s">
        <v>89</v>
      </c>
      <c r="B55" t="s">
        <v>147</v>
      </c>
      <c r="C55" t="s">
        <v>148</v>
      </c>
      <c r="D55" s="5">
        <v>0</v>
      </c>
      <c r="E55">
        <v>0</v>
      </c>
      <c r="F55" s="2">
        <f t="shared" si="10"/>
        <v>0.55000000000000004</v>
      </c>
      <c r="G55" s="5">
        <f t="shared" si="11"/>
        <v>0</v>
      </c>
      <c r="H55" s="5">
        <f t="shared" si="12"/>
        <v>0</v>
      </c>
      <c r="I55" s="2">
        <f t="shared" si="13"/>
        <v>0.66250000000000009</v>
      </c>
      <c r="J55" s="5">
        <f t="shared" si="14"/>
        <v>0</v>
      </c>
    </row>
    <row r="56" spans="1:11" x14ac:dyDescent="0.2">
      <c r="A56" t="s">
        <v>90</v>
      </c>
      <c r="B56" t="s">
        <v>637</v>
      </c>
      <c r="C56" t="s">
        <v>638</v>
      </c>
      <c r="D56" s="5">
        <v>0</v>
      </c>
      <c r="E56">
        <v>0</v>
      </c>
      <c r="F56" s="2">
        <f t="shared" si="10"/>
        <v>0.55000000000000004</v>
      </c>
      <c r="G56" s="5">
        <f t="shared" si="11"/>
        <v>0</v>
      </c>
      <c r="H56" s="5">
        <f t="shared" si="12"/>
        <v>0</v>
      </c>
      <c r="I56" s="2">
        <f t="shared" si="13"/>
        <v>0.66250000000000009</v>
      </c>
      <c r="J56" s="5">
        <f t="shared" si="14"/>
        <v>0</v>
      </c>
    </row>
    <row r="57" spans="1:11" x14ac:dyDescent="0.2">
      <c r="A57" t="s">
        <v>639</v>
      </c>
      <c r="B57" t="s">
        <v>640</v>
      </c>
      <c r="C57" t="s">
        <v>641</v>
      </c>
      <c r="D57" s="5">
        <v>828.12</v>
      </c>
      <c r="E57">
        <v>0</v>
      </c>
      <c r="F57" s="2">
        <f t="shared" si="10"/>
        <v>0.55000000000000004</v>
      </c>
      <c r="G57" s="5">
        <f t="shared" si="11"/>
        <v>372.65399999999994</v>
      </c>
      <c r="H57" s="5">
        <f t="shared" si="12"/>
        <v>0</v>
      </c>
      <c r="I57" s="2">
        <f t="shared" si="13"/>
        <v>0.66250000000000009</v>
      </c>
      <c r="J57" s="5">
        <f t="shared" si="14"/>
        <v>0</v>
      </c>
    </row>
    <row r="58" spans="1:11" x14ac:dyDescent="0.2">
      <c r="A58" t="s">
        <v>93</v>
      </c>
      <c r="B58" t="s">
        <v>601</v>
      </c>
      <c r="C58" t="s">
        <v>602</v>
      </c>
      <c r="D58" s="5">
        <v>0</v>
      </c>
      <c r="E58">
        <v>0</v>
      </c>
      <c r="F58" s="2">
        <f t="shared" si="10"/>
        <v>0.55000000000000004</v>
      </c>
      <c r="G58" s="5">
        <f t="shared" si="11"/>
        <v>0</v>
      </c>
      <c r="H58" s="5">
        <f t="shared" si="12"/>
        <v>0</v>
      </c>
      <c r="I58" s="2">
        <f t="shared" si="13"/>
        <v>0.66250000000000009</v>
      </c>
      <c r="J58" s="5">
        <f t="shared" si="14"/>
        <v>0</v>
      </c>
    </row>
    <row r="59" spans="1:11" x14ac:dyDescent="0.2">
      <c r="A59" t="s">
        <v>642</v>
      </c>
      <c r="B59" t="s">
        <v>604</v>
      </c>
      <c r="C59" t="s">
        <v>605</v>
      </c>
      <c r="D59" s="5">
        <v>0</v>
      </c>
      <c r="E59">
        <v>0</v>
      </c>
      <c r="F59" s="2">
        <f t="shared" si="10"/>
        <v>0.55000000000000004</v>
      </c>
      <c r="G59" s="5">
        <f t="shared" si="11"/>
        <v>0</v>
      </c>
      <c r="H59" s="5">
        <f t="shared" si="12"/>
        <v>0</v>
      </c>
      <c r="I59" s="2">
        <f t="shared" si="13"/>
        <v>0.66250000000000009</v>
      </c>
      <c r="J59" s="5">
        <f t="shared" si="14"/>
        <v>0</v>
      </c>
    </row>
    <row r="60" spans="1:11" x14ac:dyDescent="0.2">
      <c r="A60" t="s">
        <v>96</v>
      </c>
      <c r="B60" t="s">
        <v>431</v>
      </c>
      <c r="C60" t="s">
        <v>432</v>
      </c>
      <c r="D60" s="5">
        <v>0</v>
      </c>
      <c r="E60">
        <v>0</v>
      </c>
      <c r="F60" s="2">
        <f t="shared" si="10"/>
        <v>0.55000000000000004</v>
      </c>
      <c r="G60" s="5">
        <f t="shared" si="11"/>
        <v>0</v>
      </c>
      <c r="H60" s="5">
        <f t="shared" si="12"/>
        <v>0</v>
      </c>
      <c r="I60" s="2">
        <f t="shared" si="13"/>
        <v>0.66250000000000009</v>
      </c>
      <c r="J60" s="5">
        <f t="shared" si="14"/>
        <v>0</v>
      </c>
    </row>
    <row r="61" spans="1:11" x14ac:dyDescent="0.2">
      <c r="A61" t="s">
        <v>97</v>
      </c>
      <c r="B61" t="s">
        <v>643</v>
      </c>
      <c r="C61" t="s">
        <v>644</v>
      </c>
      <c r="D61" s="5">
        <v>0</v>
      </c>
      <c r="E61">
        <v>0</v>
      </c>
      <c r="F61" s="2">
        <f t="shared" si="10"/>
        <v>0.55000000000000004</v>
      </c>
      <c r="G61" s="5">
        <f t="shared" si="11"/>
        <v>0</v>
      </c>
      <c r="H61" s="5">
        <f t="shared" si="12"/>
        <v>0</v>
      </c>
      <c r="I61" s="2">
        <f t="shared" si="13"/>
        <v>0.66250000000000009</v>
      </c>
      <c r="J61" s="5">
        <f t="shared" si="14"/>
        <v>0</v>
      </c>
    </row>
    <row r="62" spans="1:11" x14ac:dyDescent="0.2">
      <c r="H62" s="5">
        <f>SUM(H53:H61)</f>
        <v>0</v>
      </c>
      <c r="J62" s="5">
        <f>SUM(J53:J61)</f>
        <v>0</v>
      </c>
    </row>
    <row r="63" spans="1:11" x14ac:dyDescent="0.2">
      <c r="I63" s="6" t="s">
        <v>62</v>
      </c>
      <c r="J63" s="7">
        <f>H62 - J62</f>
        <v>0</v>
      </c>
      <c r="K63" s="8">
        <f>IFERROR(J63 / H62, 0)</f>
        <v>0</v>
      </c>
    </row>
    <row r="65" spans="1:17" x14ac:dyDescent="0.2">
      <c r="A65" t="s">
        <v>645</v>
      </c>
    </row>
    <row r="66" spans="1:17" x14ac:dyDescent="0.2">
      <c r="A66" t="s">
        <v>43</v>
      </c>
      <c r="B66" t="s">
        <v>44</v>
      </c>
      <c r="C66" t="s">
        <v>45</v>
      </c>
      <c r="D66" t="s">
        <v>46</v>
      </c>
      <c r="E66" t="s">
        <v>47</v>
      </c>
      <c r="F66" t="s">
        <v>48</v>
      </c>
      <c r="G66" t="s">
        <v>49</v>
      </c>
      <c r="H66" t="s">
        <v>50</v>
      </c>
      <c r="I66" t="s">
        <v>51</v>
      </c>
      <c r="J66" t="s">
        <v>52</v>
      </c>
      <c r="K66" t="s">
        <v>54</v>
      </c>
      <c r="L66" t="s">
        <v>55</v>
      </c>
      <c r="M66" t="s">
        <v>56</v>
      </c>
      <c r="N66" t="s">
        <v>57</v>
      </c>
      <c r="O66" t="s">
        <v>60</v>
      </c>
      <c r="P66" t="s">
        <v>138</v>
      </c>
      <c r="Q66" t="s">
        <v>139</v>
      </c>
    </row>
    <row r="67" spans="1:17" x14ac:dyDescent="0.2">
      <c r="A67" t="s">
        <v>197</v>
      </c>
      <c r="B67" t="s">
        <v>646</v>
      </c>
      <c r="C67" t="s">
        <v>647</v>
      </c>
      <c r="D67" s="5">
        <v>6032.71</v>
      </c>
      <c r="E67">
        <v>2</v>
      </c>
      <c r="F67" s="2">
        <f t="shared" ref="F67:F89" si="15">Hist_Disc_HW</f>
        <v>0.55000000000000004</v>
      </c>
      <c r="G67" s="5">
        <f t="shared" ref="G67:G89" si="16">D67*(1-F67)</f>
        <v>2714.7194999999997</v>
      </c>
      <c r="H67" s="5">
        <f t="shared" ref="H67:H89" si="17">G67*E67</f>
        <v>5429.4389999999994</v>
      </c>
      <c r="I67" s="2">
        <f t="shared" ref="I67:I89" si="18">WPA_Disc_HW</f>
        <v>0.66250000000000009</v>
      </c>
      <c r="J67" s="5">
        <f t="shared" ref="J67:J89" si="19">D67*(1-I67)*E67</f>
        <v>4072.0792499999989</v>
      </c>
      <c r="K67">
        <v>0</v>
      </c>
      <c r="L67">
        <v>0</v>
      </c>
      <c r="M67">
        <v>0</v>
      </c>
      <c r="N67">
        <v>0</v>
      </c>
      <c r="O67">
        <v>2</v>
      </c>
      <c r="P67">
        <v>0</v>
      </c>
      <c r="Q67">
        <v>0</v>
      </c>
    </row>
    <row r="68" spans="1:17" x14ac:dyDescent="0.2">
      <c r="A68" t="s">
        <v>200</v>
      </c>
      <c r="B68" t="s">
        <v>648</v>
      </c>
      <c r="C68" t="s">
        <v>649</v>
      </c>
      <c r="D68" s="5">
        <v>0</v>
      </c>
      <c r="E68">
        <v>4</v>
      </c>
      <c r="F68" s="2">
        <f t="shared" si="15"/>
        <v>0.55000000000000004</v>
      </c>
      <c r="G68" s="5">
        <f t="shared" si="16"/>
        <v>0</v>
      </c>
      <c r="H68" s="5">
        <f t="shared" si="17"/>
        <v>0</v>
      </c>
      <c r="I68" s="2">
        <f t="shared" si="18"/>
        <v>0.66250000000000009</v>
      </c>
      <c r="J68" s="5">
        <f t="shared" si="19"/>
        <v>0</v>
      </c>
    </row>
    <row r="69" spans="1:17" x14ac:dyDescent="0.2">
      <c r="A69" t="s">
        <v>203</v>
      </c>
      <c r="B69" t="s">
        <v>650</v>
      </c>
      <c r="C69" t="s">
        <v>651</v>
      </c>
      <c r="D69" s="5">
        <v>0</v>
      </c>
      <c r="E69">
        <v>4</v>
      </c>
      <c r="F69" s="2">
        <f t="shared" si="15"/>
        <v>0.55000000000000004</v>
      </c>
      <c r="G69" s="5">
        <f t="shared" si="16"/>
        <v>0</v>
      </c>
      <c r="H69" s="5">
        <f t="shared" si="17"/>
        <v>0</v>
      </c>
      <c r="I69" s="2">
        <f t="shared" si="18"/>
        <v>0.66250000000000009</v>
      </c>
      <c r="J69" s="5">
        <f t="shared" si="19"/>
        <v>0</v>
      </c>
    </row>
    <row r="70" spans="1:17" x14ac:dyDescent="0.2">
      <c r="A70" t="s">
        <v>206</v>
      </c>
      <c r="B70" t="s">
        <v>652</v>
      </c>
      <c r="C70" t="s">
        <v>653</v>
      </c>
      <c r="D70" s="5">
        <v>0</v>
      </c>
      <c r="E70">
        <v>6</v>
      </c>
      <c r="F70" s="2">
        <f t="shared" si="15"/>
        <v>0.55000000000000004</v>
      </c>
      <c r="G70" s="5">
        <f t="shared" si="16"/>
        <v>0</v>
      </c>
      <c r="H70" s="5">
        <f t="shared" si="17"/>
        <v>0</v>
      </c>
      <c r="I70" s="2">
        <f t="shared" si="18"/>
        <v>0.66250000000000009</v>
      </c>
      <c r="J70" s="5">
        <f t="shared" si="19"/>
        <v>0</v>
      </c>
    </row>
    <row r="71" spans="1:17" x14ac:dyDescent="0.2">
      <c r="A71" t="s">
        <v>209</v>
      </c>
      <c r="B71" t="s">
        <v>594</v>
      </c>
      <c r="C71" t="s">
        <v>595</v>
      </c>
      <c r="D71" s="5">
        <v>0</v>
      </c>
      <c r="E71">
        <v>2</v>
      </c>
      <c r="F71" s="2">
        <f t="shared" si="15"/>
        <v>0.55000000000000004</v>
      </c>
      <c r="G71" s="5">
        <f t="shared" si="16"/>
        <v>0</v>
      </c>
      <c r="H71" s="5">
        <f t="shared" si="17"/>
        <v>0</v>
      </c>
      <c r="I71" s="2">
        <f t="shared" si="18"/>
        <v>0.66250000000000009</v>
      </c>
      <c r="J71" s="5">
        <f t="shared" si="19"/>
        <v>0</v>
      </c>
    </row>
    <row r="72" spans="1:17" x14ac:dyDescent="0.2">
      <c r="A72" t="s">
        <v>210</v>
      </c>
      <c r="B72" t="s">
        <v>654</v>
      </c>
      <c r="C72" t="s">
        <v>655</v>
      </c>
      <c r="D72" s="5">
        <v>0</v>
      </c>
      <c r="E72">
        <v>2</v>
      </c>
      <c r="F72" s="2">
        <f t="shared" si="15"/>
        <v>0.55000000000000004</v>
      </c>
      <c r="G72" s="5">
        <f t="shared" si="16"/>
        <v>0</v>
      </c>
      <c r="H72" s="5">
        <f t="shared" si="17"/>
        <v>0</v>
      </c>
      <c r="I72" s="2">
        <f t="shared" si="18"/>
        <v>0.66250000000000009</v>
      </c>
      <c r="J72" s="5">
        <f t="shared" si="19"/>
        <v>0</v>
      </c>
    </row>
    <row r="73" spans="1:17" x14ac:dyDescent="0.2">
      <c r="A73" t="s">
        <v>213</v>
      </c>
      <c r="B73" t="s">
        <v>656</v>
      </c>
      <c r="C73" t="s">
        <v>657</v>
      </c>
      <c r="D73" s="5">
        <v>2413.09</v>
      </c>
      <c r="E73">
        <v>12</v>
      </c>
      <c r="F73" s="2">
        <f t="shared" si="15"/>
        <v>0.55000000000000004</v>
      </c>
      <c r="G73" s="5">
        <f t="shared" si="16"/>
        <v>1085.8905</v>
      </c>
      <c r="H73" s="5">
        <f t="shared" si="17"/>
        <v>13030.686</v>
      </c>
      <c r="I73" s="2">
        <f t="shared" si="18"/>
        <v>0.66250000000000009</v>
      </c>
      <c r="J73" s="5">
        <f t="shared" si="19"/>
        <v>9773.0144999999975</v>
      </c>
    </row>
    <row r="74" spans="1:17" x14ac:dyDescent="0.2">
      <c r="A74" t="s">
        <v>214</v>
      </c>
      <c r="B74" t="s">
        <v>658</v>
      </c>
      <c r="C74" t="s">
        <v>659</v>
      </c>
      <c r="D74" s="5">
        <v>0</v>
      </c>
      <c r="E74">
        <v>12</v>
      </c>
      <c r="F74" s="2">
        <f t="shared" si="15"/>
        <v>0.55000000000000004</v>
      </c>
      <c r="G74" s="5">
        <f t="shared" si="16"/>
        <v>0</v>
      </c>
      <c r="H74" s="5">
        <f t="shared" si="17"/>
        <v>0</v>
      </c>
      <c r="I74" s="2">
        <f t="shared" si="18"/>
        <v>0.66250000000000009</v>
      </c>
      <c r="J74" s="5">
        <f t="shared" si="19"/>
        <v>0</v>
      </c>
    </row>
    <row r="75" spans="1:17" x14ac:dyDescent="0.2">
      <c r="A75" t="s">
        <v>217</v>
      </c>
      <c r="B75" t="s">
        <v>660</v>
      </c>
      <c r="C75" t="s">
        <v>661</v>
      </c>
      <c r="D75" s="5">
        <v>0</v>
      </c>
      <c r="E75">
        <v>2</v>
      </c>
      <c r="F75" s="2">
        <f t="shared" si="15"/>
        <v>0.55000000000000004</v>
      </c>
      <c r="G75" s="5">
        <f t="shared" si="16"/>
        <v>0</v>
      </c>
      <c r="H75" s="5">
        <f t="shared" si="17"/>
        <v>0</v>
      </c>
      <c r="I75" s="2">
        <f t="shared" si="18"/>
        <v>0.66250000000000009</v>
      </c>
      <c r="J75" s="5">
        <f t="shared" si="19"/>
        <v>0</v>
      </c>
    </row>
    <row r="76" spans="1:17" x14ac:dyDescent="0.2">
      <c r="A76" t="s">
        <v>662</v>
      </c>
      <c r="B76" t="s">
        <v>663</v>
      </c>
      <c r="C76" t="s">
        <v>664</v>
      </c>
      <c r="D76" s="5">
        <v>15200.07</v>
      </c>
      <c r="E76">
        <v>2</v>
      </c>
      <c r="F76" s="2">
        <f t="shared" si="15"/>
        <v>0.55000000000000004</v>
      </c>
      <c r="G76" s="5">
        <f t="shared" si="16"/>
        <v>6840.0314999999991</v>
      </c>
      <c r="H76" s="5">
        <f t="shared" si="17"/>
        <v>13680.062999999998</v>
      </c>
      <c r="I76" s="2">
        <f t="shared" si="18"/>
        <v>0.66250000000000009</v>
      </c>
      <c r="J76" s="5">
        <f t="shared" si="19"/>
        <v>10260.047249999998</v>
      </c>
    </row>
    <row r="77" spans="1:17" x14ac:dyDescent="0.2">
      <c r="A77" t="s">
        <v>220</v>
      </c>
      <c r="B77" t="s">
        <v>611</v>
      </c>
      <c r="C77" t="s">
        <v>612</v>
      </c>
      <c r="D77" s="5">
        <v>0</v>
      </c>
      <c r="E77">
        <v>2</v>
      </c>
      <c r="F77" s="2">
        <f t="shared" si="15"/>
        <v>0.55000000000000004</v>
      </c>
      <c r="G77" s="5">
        <f t="shared" si="16"/>
        <v>0</v>
      </c>
      <c r="H77" s="5">
        <f t="shared" si="17"/>
        <v>0</v>
      </c>
      <c r="I77" s="2">
        <f t="shared" si="18"/>
        <v>0.66250000000000009</v>
      </c>
      <c r="J77" s="5">
        <f t="shared" si="19"/>
        <v>0</v>
      </c>
    </row>
    <row r="78" spans="1:17" x14ac:dyDescent="0.2">
      <c r="A78" t="s">
        <v>665</v>
      </c>
      <c r="B78" t="s">
        <v>614</v>
      </c>
      <c r="C78" t="s">
        <v>615</v>
      </c>
      <c r="D78" s="5">
        <v>0</v>
      </c>
      <c r="E78">
        <v>2</v>
      </c>
      <c r="F78" s="2">
        <f t="shared" si="15"/>
        <v>0.55000000000000004</v>
      </c>
      <c r="G78" s="5">
        <f t="shared" si="16"/>
        <v>0</v>
      </c>
      <c r="H78" s="5">
        <f t="shared" si="17"/>
        <v>0</v>
      </c>
      <c r="I78" s="2">
        <f t="shared" si="18"/>
        <v>0.66250000000000009</v>
      </c>
      <c r="J78" s="5">
        <f t="shared" si="19"/>
        <v>0</v>
      </c>
    </row>
    <row r="79" spans="1:17" x14ac:dyDescent="0.2">
      <c r="A79" t="s">
        <v>223</v>
      </c>
      <c r="B79" t="s">
        <v>606</v>
      </c>
      <c r="C79" t="s">
        <v>607</v>
      </c>
      <c r="D79" s="5">
        <v>0</v>
      </c>
      <c r="E79">
        <v>2</v>
      </c>
      <c r="F79" s="2">
        <f t="shared" si="15"/>
        <v>0.55000000000000004</v>
      </c>
      <c r="G79" s="5">
        <f t="shared" si="16"/>
        <v>0</v>
      </c>
      <c r="H79" s="5">
        <f t="shared" si="17"/>
        <v>0</v>
      </c>
      <c r="I79" s="2">
        <f t="shared" si="18"/>
        <v>0.66250000000000009</v>
      </c>
      <c r="J79" s="5">
        <f t="shared" si="19"/>
        <v>0</v>
      </c>
    </row>
    <row r="80" spans="1:17" x14ac:dyDescent="0.2">
      <c r="A80" t="s">
        <v>666</v>
      </c>
      <c r="B80" t="s">
        <v>609</v>
      </c>
      <c r="C80" t="s">
        <v>610</v>
      </c>
      <c r="D80" s="5">
        <v>0</v>
      </c>
      <c r="E80">
        <v>2</v>
      </c>
      <c r="F80" s="2">
        <f t="shared" si="15"/>
        <v>0.55000000000000004</v>
      </c>
      <c r="G80" s="5">
        <f t="shared" si="16"/>
        <v>0</v>
      </c>
      <c r="H80" s="5">
        <f t="shared" si="17"/>
        <v>0</v>
      </c>
      <c r="I80" s="2">
        <f t="shared" si="18"/>
        <v>0.66250000000000009</v>
      </c>
      <c r="J80" s="5">
        <f t="shared" si="19"/>
        <v>0</v>
      </c>
    </row>
    <row r="81" spans="1:17" x14ac:dyDescent="0.2">
      <c r="A81" t="s">
        <v>226</v>
      </c>
      <c r="B81" t="s">
        <v>601</v>
      </c>
      <c r="C81" t="s">
        <v>602</v>
      </c>
      <c r="D81" s="5">
        <v>0</v>
      </c>
      <c r="E81">
        <v>4</v>
      </c>
      <c r="F81" s="2">
        <f t="shared" si="15"/>
        <v>0.55000000000000004</v>
      </c>
      <c r="G81" s="5">
        <f t="shared" si="16"/>
        <v>0</v>
      </c>
      <c r="H81" s="5">
        <f t="shared" si="17"/>
        <v>0</v>
      </c>
      <c r="I81" s="2">
        <f t="shared" si="18"/>
        <v>0.66250000000000009</v>
      </c>
      <c r="J81" s="5">
        <f t="shared" si="19"/>
        <v>0</v>
      </c>
    </row>
    <row r="82" spans="1:17" x14ac:dyDescent="0.2">
      <c r="A82" t="s">
        <v>667</v>
      </c>
      <c r="B82" t="s">
        <v>604</v>
      </c>
      <c r="C82" t="s">
        <v>605</v>
      </c>
      <c r="D82" s="5">
        <v>0</v>
      </c>
      <c r="E82">
        <v>4</v>
      </c>
      <c r="F82" s="2">
        <f t="shared" si="15"/>
        <v>0.55000000000000004</v>
      </c>
      <c r="G82" s="5">
        <f t="shared" si="16"/>
        <v>0</v>
      </c>
      <c r="H82" s="5">
        <f t="shared" si="17"/>
        <v>0</v>
      </c>
      <c r="I82" s="2">
        <f t="shared" si="18"/>
        <v>0.66250000000000009</v>
      </c>
      <c r="J82" s="5">
        <f t="shared" si="19"/>
        <v>0</v>
      </c>
    </row>
    <row r="83" spans="1:17" x14ac:dyDescent="0.2">
      <c r="A83" t="s">
        <v>227</v>
      </c>
      <c r="B83" t="s">
        <v>668</v>
      </c>
      <c r="C83" t="s">
        <v>669</v>
      </c>
      <c r="D83" s="5">
        <v>22924.31</v>
      </c>
      <c r="E83">
        <v>2</v>
      </c>
      <c r="F83" s="2">
        <f t="shared" si="15"/>
        <v>0.55000000000000004</v>
      </c>
      <c r="G83" s="5">
        <f t="shared" si="16"/>
        <v>10315.9395</v>
      </c>
      <c r="H83" s="5">
        <f t="shared" si="17"/>
        <v>20631.879000000001</v>
      </c>
      <c r="I83" s="2">
        <f t="shared" si="18"/>
        <v>0.66250000000000009</v>
      </c>
      <c r="J83" s="5">
        <f t="shared" si="19"/>
        <v>15473.909249999997</v>
      </c>
    </row>
    <row r="84" spans="1:17" x14ac:dyDescent="0.2">
      <c r="A84" t="s">
        <v>230</v>
      </c>
      <c r="B84" t="s">
        <v>670</v>
      </c>
      <c r="C84" t="s">
        <v>671</v>
      </c>
      <c r="D84" s="5">
        <v>2413.09</v>
      </c>
      <c r="E84">
        <v>2</v>
      </c>
      <c r="F84" s="2">
        <f t="shared" si="15"/>
        <v>0.55000000000000004</v>
      </c>
      <c r="G84" s="5">
        <f t="shared" si="16"/>
        <v>1085.8905</v>
      </c>
      <c r="H84" s="5">
        <f t="shared" si="17"/>
        <v>2171.7809999999999</v>
      </c>
      <c r="I84" s="2">
        <f t="shared" si="18"/>
        <v>0.66250000000000009</v>
      </c>
      <c r="J84" s="5">
        <f t="shared" si="19"/>
        <v>1628.8357499999997</v>
      </c>
    </row>
    <row r="85" spans="1:17" x14ac:dyDescent="0.2">
      <c r="A85" t="s">
        <v>233</v>
      </c>
      <c r="B85" t="s">
        <v>672</v>
      </c>
      <c r="C85" t="s">
        <v>673</v>
      </c>
      <c r="D85" s="5">
        <v>22924.31</v>
      </c>
      <c r="E85">
        <v>2</v>
      </c>
      <c r="F85" s="2">
        <f t="shared" si="15"/>
        <v>0.55000000000000004</v>
      </c>
      <c r="G85" s="5">
        <f t="shared" si="16"/>
        <v>10315.9395</v>
      </c>
      <c r="H85" s="5">
        <f t="shared" si="17"/>
        <v>20631.879000000001</v>
      </c>
      <c r="I85" s="2">
        <f t="shared" si="18"/>
        <v>0.66250000000000009</v>
      </c>
      <c r="J85" s="5">
        <f t="shared" si="19"/>
        <v>15473.909249999997</v>
      </c>
    </row>
    <row r="86" spans="1:17" x14ac:dyDescent="0.2">
      <c r="A86" t="s">
        <v>236</v>
      </c>
      <c r="B86" t="s">
        <v>670</v>
      </c>
      <c r="C86" t="s">
        <v>671</v>
      </c>
      <c r="D86" s="5">
        <v>2413.09</v>
      </c>
      <c r="E86">
        <v>2</v>
      </c>
      <c r="F86" s="2">
        <f t="shared" si="15"/>
        <v>0.55000000000000004</v>
      </c>
      <c r="G86" s="5">
        <f t="shared" si="16"/>
        <v>1085.8905</v>
      </c>
      <c r="H86" s="5">
        <f t="shared" si="17"/>
        <v>2171.7809999999999</v>
      </c>
      <c r="I86" s="2">
        <f t="shared" si="18"/>
        <v>0.66250000000000009</v>
      </c>
      <c r="J86" s="5">
        <f t="shared" si="19"/>
        <v>1628.8357499999997</v>
      </c>
    </row>
    <row r="87" spans="1:17" x14ac:dyDescent="0.2">
      <c r="A87" t="s">
        <v>239</v>
      </c>
      <c r="B87" t="s">
        <v>674</v>
      </c>
      <c r="C87" t="s">
        <v>675</v>
      </c>
      <c r="D87" s="5">
        <v>14195.81</v>
      </c>
      <c r="E87">
        <v>2</v>
      </c>
      <c r="F87" s="2">
        <f t="shared" si="15"/>
        <v>0.55000000000000004</v>
      </c>
      <c r="G87" s="5">
        <f t="shared" si="16"/>
        <v>6388.1144999999988</v>
      </c>
      <c r="H87" s="5">
        <f t="shared" si="17"/>
        <v>12776.228999999998</v>
      </c>
      <c r="I87" s="2">
        <f t="shared" si="18"/>
        <v>0.66250000000000009</v>
      </c>
      <c r="J87" s="5">
        <f t="shared" si="19"/>
        <v>9582.1717499999977</v>
      </c>
    </row>
    <row r="88" spans="1:17" x14ac:dyDescent="0.2">
      <c r="A88" t="s">
        <v>242</v>
      </c>
      <c r="B88" t="s">
        <v>674</v>
      </c>
      <c r="C88" t="s">
        <v>675</v>
      </c>
      <c r="D88" s="5">
        <v>14195.81</v>
      </c>
      <c r="E88">
        <v>2</v>
      </c>
      <c r="F88" s="2">
        <f t="shared" si="15"/>
        <v>0.55000000000000004</v>
      </c>
      <c r="G88" s="5">
        <f t="shared" si="16"/>
        <v>6388.1144999999988</v>
      </c>
      <c r="H88" s="5">
        <f t="shared" si="17"/>
        <v>12776.228999999998</v>
      </c>
      <c r="I88" s="2">
        <f t="shared" si="18"/>
        <v>0.66250000000000009</v>
      </c>
      <c r="J88" s="5">
        <f t="shared" si="19"/>
        <v>9582.1717499999977</v>
      </c>
    </row>
    <row r="89" spans="1:17" x14ac:dyDescent="0.2">
      <c r="A89" t="s">
        <v>245</v>
      </c>
      <c r="B89" t="s">
        <v>431</v>
      </c>
      <c r="C89" t="s">
        <v>432</v>
      </c>
      <c r="D89" s="5">
        <v>0</v>
      </c>
      <c r="E89">
        <v>2</v>
      </c>
      <c r="F89" s="2">
        <f t="shared" si="15"/>
        <v>0.55000000000000004</v>
      </c>
      <c r="G89" s="5">
        <f t="shared" si="16"/>
        <v>0</v>
      </c>
      <c r="H89" s="5">
        <f t="shared" si="17"/>
        <v>0</v>
      </c>
      <c r="I89" s="2">
        <f t="shared" si="18"/>
        <v>0.66250000000000009</v>
      </c>
      <c r="J89" s="5">
        <f t="shared" si="19"/>
        <v>0</v>
      </c>
    </row>
    <row r="90" spans="1:17" x14ac:dyDescent="0.2">
      <c r="H90" s="5">
        <f>SUM(H67:H89)</f>
        <v>103299.96599999999</v>
      </c>
      <c r="J90" s="5">
        <f>SUM(J67:J89)</f>
        <v>77474.974499999982</v>
      </c>
    </row>
    <row r="91" spans="1:17" x14ac:dyDescent="0.2">
      <c r="I91" s="6" t="s">
        <v>62</v>
      </c>
      <c r="J91" s="7">
        <f>H90 - J90</f>
        <v>25824.991500000004</v>
      </c>
      <c r="K91" s="8">
        <f>IFERROR(J91 / H90, 0)</f>
        <v>0.25000000000000006</v>
      </c>
    </row>
    <row r="93" spans="1:17" x14ac:dyDescent="0.2">
      <c r="A93" t="s">
        <v>676</v>
      </c>
    </row>
    <row r="94" spans="1:17" x14ac:dyDescent="0.2">
      <c r="A94" t="s">
        <v>43</v>
      </c>
      <c r="B94" t="s">
        <v>44</v>
      </c>
      <c r="C94" t="s">
        <v>45</v>
      </c>
      <c r="D94" t="s">
        <v>46</v>
      </c>
      <c r="E94" t="s">
        <v>47</v>
      </c>
      <c r="F94" t="s">
        <v>48</v>
      </c>
      <c r="G94" t="s">
        <v>49</v>
      </c>
      <c r="H94" t="s">
        <v>50</v>
      </c>
      <c r="I94" t="s">
        <v>51</v>
      </c>
      <c r="J94" t="s">
        <v>52</v>
      </c>
      <c r="K94" t="s">
        <v>54</v>
      </c>
      <c r="L94" t="s">
        <v>55</v>
      </c>
      <c r="M94" t="s">
        <v>56</v>
      </c>
      <c r="N94" t="s">
        <v>57</v>
      </c>
      <c r="O94" t="s">
        <v>60</v>
      </c>
      <c r="P94" t="s">
        <v>138</v>
      </c>
      <c r="Q94" t="s">
        <v>139</v>
      </c>
    </row>
    <row r="95" spans="1:17" x14ac:dyDescent="0.2">
      <c r="A95" t="s">
        <v>249</v>
      </c>
      <c r="B95" t="s">
        <v>677</v>
      </c>
      <c r="C95" t="s">
        <v>678</v>
      </c>
      <c r="D95" s="5">
        <v>15330.19</v>
      </c>
      <c r="E95">
        <v>2</v>
      </c>
      <c r="F95" s="2">
        <f t="shared" ref="F95:F114" si="20">Hist_Disc_HW</f>
        <v>0.55000000000000004</v>
      </c>
      <c r="G95" s="5">
        <f t="shared" ref="G95:G114" si="21">D95*(1-F95)</f>
        <v>6898.5854999999992</v>
      </c>
      <c r="H95" s="5">
        <f t="shared" ref="H95:H114" si="22">G95*E95</f>
        <v>13797.170999999998</v>
      </c>
      <c r="I95" s="2">
        <f t="shared" ref="I95:I114" si="23">WPA_Disc_HW</f>
        <v>0.66250000000000009</v>
      </c>
      <c r="J95" s="5">
        <f t="shared" ref="J95:J114" si="24">D95*(1-I95)*E95</f>
        <v>10347.878249999998</v>
      </c>
      <c r="K95">
        <v>0</v>
      </c>
      <c r="L95">
        <v>0</v>
      </c>
      <c r="M95">
        <v>0</v>
      </c>
      <c r="N95">
        <v>0</v>
      </c>
      <c r="O95">
        <v>2</v>
      </c>
      <c r="P95">
        <v>0</v>
      </c>
      <c r="Q95">
        <v>0</v>
      </c>
    </row>
    <row r="96" spans="1:17" x14ac:dyDescent="0.2">
      <c r="A96" t="s">
        <v>252</v>
      </c>
      <c r="B96" t="s">
        <v>679</v>
      </c>
      <c r="C96" t="s">
        <v>680</v>
      </c>
      <c r="D96" s="5">
        <v>0</v>
      </c>
      <c r="E96">
        <v>4</v>
      </c>
      <c r="F96" s="2">
        <f t="shared" si="20"/>
        <v>0.55000000000000004</v>
      </c>
      <c r="G96" s="5">
        <f t="shared" si="21"/>
        <v>0</v>
      </c>
      <c r="H96" s="5">
        <f t="shared" si="22"/>
        <v>0</v>
      </c>
      <c r="I96" s="2">
        <f t="shared" si="23"/>
        <v>0.66250000000000009</v>
      </c>
      <c r="J96" s="5">
        <f t="shared" si="24"/>
        <v>0</v>
      </c>
    </row>
    <row r="97" spans="1:10" x14ac:dyDescent="0.2">
      <c r="A97" t="s">
        <v>255</v>
      </c>
      <c r="B97" t="s">
        <v>681</v>
      </c>
      <c r="C97" t="s">
        <v>682</v>
      </c>
      <c r="D97" s="5">
        <v>0</v>
      </c>
      <c r="E97">
        <v>2</v>
      </c>
      <c r="F97" s="2">
        <f t="shared" si="20"/>
        <v>0.55000000000000004</v>
      </c>
      <c r="G97" s="5">
        <f t="shared" si="21"/>
        <v>0</v>
      </c>
      <c r="H97" s="5">
        <f t="shared" si="22"/>
        <v>0</v>
      </c>
      <c r="I97" s="2">
        <f t="shared" si="23"/>
        <v>0.66250000000000009</v>
      </c>
      <c r="J97" s="5">
        <f t="shared" si="24"/>
        <v>0</v>
      </c>
    </row>
    <row r="98" spans="1:10" x14ac:dyDescent="0.2">
      <c r="A98" t="s">
        <v>256</v>
      </c>
      <c r="B98" t="s">
        <v>683</v>
      </c>
      <c r="C98" t="s">
        <v>684</v>
      </c>
      <c r="D98" s="5">
        <v>0</v>
      </c>
      <c r="E98">
        <v>2</v>
      </c>
      <c r="F98" s="2">
        <f t="shared" si="20"/>
        <v>0.55000000000000004</v>
      </c>
      <c r="G98" s="5">
        <f t="shared" si="21"/>
        <v>0</v>
      </c>
      <c r="H98" s="5">
        <f t="shared" si="22"/>
        <v>0</v>
      </c>
      <c r="I98" s="2">
        <f t="shared" si="23"/>
        <v>0.66250000000000009</v>
      </c>
      <c r="J98" s="5">
        <f t="shared" si="24"/>
        <v>0</v>
      </c>
    </row>
    <row r="99" spans="1:10" x14ac:dyDescent="0.2">
      <c r="A99" t="s">
        <v>259</v>
      </c>
      <c r="B99" t="s">
        <v>685</v>
      </c>
      <c r="C99" t="s">
        <v>686</v>
      </c>
      <c r="D99" s="5">
        <v>0</v>
      </c>
      <c r="E99">
        <v>2</v>
      </c>
      <c r="F99" s="2">
        <f t="shared" si="20"/>
        <v>0.55000000000000004</v>
      </c>
      <c r="G99" s="5">
        <f t="shared" si="21"/>
        <v>0</v>
      </c>
      <c r="H99" s="5">
        <f t="shared" si="22"/>
        <v>0</v>
      </c>
      <c r="I99" s="2">
        <f t="shared" si="23"/>
        <v>0.66250000000000009</v>
      </c>
      <c r="J99" s="5">
        <f t="shared" si="24"/>
        <v>0</v>
      </c>
    </row>
    <row r="100" spans="1:10" x14ac:dyDescent="0.2">
      <c r="A100" t="s">
        <v>262</v>
      </c>
      <c r="B100" t="s">
        <v>687</v>
      </c>
      <c r="C100" t="s">
        <v>688</v>
      </c>
      <c r="D100" s="5">
        <v>0</v>
      </c>
      <c r="E100">
        <v>4</v>
      </c>
      <c r="F100" s="2">
        <f t="shared" si="20"/>
        <v>0.55000000000000004</v>
      </c>
      <c r="G100" s="5">
        <f t="shared" si="21"/>
        <v>0</v>
      </c>
      <c r="H100" s="5">
        <f t="shared" si="22"/>
        <v>0</v>
      </c>
      <c r="I100" s="2">
        <f t="shared" si="23"/>
        <v>0.66250000000000009</v>
      </c>
      <c r="J100" s="5">
        <f t="shared" si="24"/>
        <v>0</v>
      </c>
    </row>
    <row r="101" spans="1:10" x14ac:dyDescent="0.2">
      <c r="A101" t="s">
        <v>265</v>
      </c>
      <c r="B101" t="s">
        <v>689</v>
      </c>
      <c r="C101" t="s">
        <v>690</v>
      </c>
      <c r="D101" s="5">
        <v>0</v>
      </c>
      <c r="E101">
        <v>4</v>
      </c>
      <c r="F101" s="2">
        <f t="shared" si="20"/>
        <v>0.55000000000000004</v>
      </c>
      <c r="G101" s="5">
        <f t="shared" si="21"/>
        <v>0</v>
      </c>
      <c r="H101" s="5">
        <f t="shared" si="22"/>
        <v>0</v>
      </c>
      <c r="I101" s="2">
        <f t="shared" si="23"/>
        <v>0.66250000000000009</v>
      </c>
      <c r="J101" s="5">
        <f t="shared" si="24"/>
        <v>0</v>
      </c>
    </row>
    <row r="102" spans="1:10" x14ac:dyDescent="0.2">
      <c r="A102" t="s">
        <v>268</v>
      </c>
      <c r="B102" t="s">
        <v>691</v>
      </c>
      <c r="C102" t="s">
        <v>692</v>
      </c>
      <c r="D102" s="5">
        <v>0</v>
      </c>
      <c r="E102">
        <v>2</v>
      </c>
      <c r="F102" s="2">
        <f t="shared" si="20"/>
        <v>0.55000000000000004</v>
      </c>
      <c r="G102" s="5">
        <f t="shared" si="21"/>
        <v>0</v>
      </c>
      <c r="H102" s="5">
        <f t="shared" si="22"/>
        <v>0</v>
      </c>
      <c r="I102" s="2">
        <f t="shared" si="23"/>
        <v>0.66250000000000009</v>
      </c>
      <c r="J102" s="5">
        <f t="shared" si="24"/>
        <v>0</v>
      </c>
    </row>
    <row r="103" spans="1:10" x14ac:dyDescent="0.2">
      <c r="A103" t="s">
        <v>693</v>
      </c>
      <c r="B103" t="s">
        <v>694</v>
      </c>
      <c r="C103" t="s">
        <v>695</v>
      </c>
      <c r="D103" s="5">
        <v>29572.13</v>
      </c>
      <c r="E103">
        <v>2</v>
      </c>
      <c r="F103" s="2">
        <f t="shared" si="20"/>
        <v>0.55000000000000004</v>
      </c>
      <c r="G103" s="5">
        <f t="shared" si="21"/>
        <v>13307.458499999999</v>
      </c>
      <c r="H103" s="5">
        <f t="shared" si="22"/>
        <v>26614.916999999998</v>
      </c>
      <c r="I103" s="2">
        <f t="shared" si="23"/>
        <v>0.66250000000000009</v>
      </c>
      <c r="J103" s="5">
        <f t="shared" si="24"/>
        <v>19961.187749999994</v>
      </c>
    </row>
    <row r="104" spans="1:10" x14ac:dyDescent="0.2">
      <c r="A104" t="s">
        <v>271</v>
      </c>
      <c r="B104" t="s">
        <v>601</v>
      </c>
      <c r="C104" t="s">
        <v>602</v>
      </c>
      <c r="D104" s="5">
        <v>0</v>
      </c>
      <c r="E104">
        <v>6</v>
      </c>
      <c r="F104" s="2">
        <f t="shared" si="20"/>
        <v>0.55000000000000004</v>
      </c>
      <c r="G104" s="5">
        <f t="shared" si="21"/>
        <v>0</v>
      </c>
      <c r="H104" s="5">
        <f t="shared" si="22"/>
        <v>0</v>
      </c>
      <c r="I104" s="2">
        <f t="shared" si="23"/>
        <v>0.66250000000000009</v>
      </c>
      <c r="J104" s="5">
        <f t="shared" si="24"/>
        <v>0</v>
      </c>
    </row>
    <row r="105" spans="1:10" x14ac:dyDescent="0.2">
      <c r="A105" t="s">
        <v>696</v>
      </c>
      <c r="B105" t="s">
        <v>604</v>
      </c>
      <c r="C105" t="s">
        <v>605</v>
      </c>
      <c r="D105" s="5">
        <v>0</v>
      </c>
      <c r="E105">
        <v>6</v>
      </c>
      <c r="F105" s="2">
        <f t="shared" si="20"/>
        <v>0.55000000000000004</v>
      </c>
      <c r="G105" s="5">
        <f t="shared" si="21"/>
        <v>0</v>
      </c>
      <c r="H105" s="5">
        <f t="shared" si="22"/>
        <v>0</v>
      </c>
      <c r="I105" s="2">
        <f t="shared" si="23"/>
        <v>0.66250000000000009</v>
      </c>
      <c r="J105" s="5">
        <f t="shared" si="24"/>
        <v>0</v>
      </c>
    </row>
    <row r="106" spans="1:10" x14ac:dyDescent="0.2">
      <c r="A106" t="s">
        <v>522</v>
      </c>
      <c r="B106" t="s">
        <v>697</v>
      </c>
      <c r="C106" t="s">
        <v>698</v>
      </c>
      <c r="D106" s="5">
        <v>46132.52</v>
      </c>
      <c r="E106">
        <v>2</v>
      </c>
      <c r="F106" s="2">
        <f t="shared" si="20"/>
        <v>0.55000000000000004</v>
      </c>
      <c r="G106" s="5">
        <f t="shared" si="21"/>
        <v>20759.633999999998</v>
      </c>
      <c r="H106" s="5">
        <f t="shared" si="22"/>
        <v>41519.267999999996</v>
      </c>
      <c r="I106" s="2">
        <f t="shared" si="23"/>
        <v>0.66250000000000009</v>
      </c>
      <c r="J106" s="5">
        <f t="shared" si="24"/>
        <v>31139.45099999999</v>
      </c>
    </row>
    <row r="107" spans="1:10" x14ac:dyDescent="0.2">
      <c r="A107" t="s">
        <v>525</v>
      </c>
      <c r="B107" t="s">
        <v>699</v>
      </c>
      <c r="C107" t="s">
        <v>700</v>
      </c>
      <c r="D107" s="5">
        <v>8871.64</v>
      </c>
      <c r="E107">
        <v>2</v>
      </c>
      <c r="F107" s="2">
        <f t="shared" si="20"/>
        <v>0.55000000000000004</v>
      </c>
      <c r="G107" s="5">
        <f t="shared" si="21"/>
        <v>3992.2379999999994</v>
      </c>
      <c r="H107" s="5">
        <f t="shared" si="22"/>
        <v>7984.4759999999987</v>
      </c>
      <c r="I107" s="2">
        <f t="shared" si="23"/>
        <v>0.66250000000000009</v>
      </c>
      <c r="J107" s="5">
        <f t="shared" si="24"/>
        <v>5988.3569999999982</v>
      </c>
    </row>
    <row r="108" spans="1:10" x14ac:dyDescent="0.2">
      <c r="A108" t="s">
        <v>528</v>
      </c>
      <c r="B108" t="s">
        <v>701</v>
      </c>
      <c r="C108" t="s">
        <v>702</v>
      </c>
      <c r="D108" s="5">
        <v>46132.52</v>
      </c>
      <c r="E108">
        <v>2</v>
      </c>
      <c r="F108" s="2">
        <f t="shared" si="20"/>
        <v>0.55000000000000004</v>
      </c>
      <c r="G108" s="5">
        <f t="shared" si="21"/>
        <v>20759.633999999998</v>
      </c>
      <c r="H108" s="5">
        <f t="shared" si="22"/>
        <v>41519.267999999996</v>
      </c>
      <c r="I108" s="2">
        <f t="shared" si="23"/>
        <v>0.66250000000000009</v>
      </c>
      <c r="J108" s="5">
        <f t="shared" si="24"/>
        <v>31139.45099999999</v>
      </c>
    </row>
    <row r="109" spans="1:10" x14ac:dyDescent="0.2">
      <c r="A109" t="s">
        <v>529</v>
      </c>
      <c r="B109" t="s">
        <v>699</v>
      </c>
      <c r="C109" t="s">
        <v>700</v>
      </c>
      <c r="D109" s="5">
        <v>8871.64</v>
      </c>
      <c r="E109">
        <v>2</v>
      </c>
      <c r="F109" s="2">
        <f t="shared" si="20"/>
        <v>0.55000000000000004</v>
      </c>
      <c r="G109" s="5">
        <f t="shared" si="21"/>
        <v>3992.2379999999994</v>
      </c>
      <c r="H109" s="5">
        <f t="shared" si="22"/>
        <v>7984.4759999999987</v>
      </c>
      <c r="I109" s="2">
        <f t="shared" si="23"/>
        <v>0.66250000000000009</v>
      </c>
      <c r="J109" s="5">
        <f t="shared" si="24"/>
        <v>5988.3569999999982</v>
      </c>
    </row>
    <row r="110" spans="1:10" x14ac:dyDescent="0.2">
      <c r="A110" t="s">
        <v>531</v>
      </c>
      <c r="B110" t="s">
        <v>703</v>
      </c>
      <c r="C110" t="s">
        <v>704</v>
      </c>
      <c r="D110" s="5">
        <v>28105.35</v>
      </c>
      <c r="E110">
        <v>2</v>
      </c>
      <c r="F110" s="2">
        <f t="shared" si="20"/>
        <v>0.55000000000000004</v>
      </c>
      <c r="G110" s="5">
        <f t="shared" si="21"/>
        <v>12647.407499999998</v>
      </c>
      <c r="H110" s="5">
        <f t="shared" si="22"/>
        <v>25294.814999999995</v>
      </c>
      <c r="I110" s="2">
        <f t="shared" si="23"/>
        <v>0.66250000000000009</v>
      </c>
      <c r="J110" s="5">
        <f t="shared" si="24"/>
        <v>18971.111249999994</v>
      </c>
    </row>
    <row r="111" spans="1:10" x14ac:dyDescent="0.2">
      <c r="A111" t="s">
        <v>532</v>
      </c>
      <c r="B111" t="s">
        <v>705</v>
      </c>
      <c r="C111" t="s">
        <v>706</v>
      </c>
      <c r="D111" s="5">
        <v>28105.35</v>
      </c>
      <c r="E111">
        <v>2</v>
      </c>
      <c r="F111" s="2">
        <f t="shared" si="20"/>
        <v>0.55000000000000004</v>
      </c>
      <c r="G111" s="5">
        <f t="shared" si="21"/>
        <v>12647.407499999998</v>
      </c>
      <c r="H111" s="5">
        <f t="shared" si="22"/>
        <v>25294.814999999995</v>
      </c>
      <c r="I111" s="2">
        <f t="shared" si="23"/>
        <v>0.66250000000000009</v>
      </c>
      <c r="J111" s="5">
        <f t="shared" si="24"/>
        <v>18971.111249999994</v>
      </c>
    </row>
    <row r="112" spans="1:10" x14ac:dyDescent="0.2">
      <c r="A112" t="s">
        <v>533</v>
      </c>
      <c r="B112" t="s">
        <v>431</v>
      </c>
      <c r="C112" t="s">
        <v>432</v>
      </c>
      <c r="D112" s="5">
        <v>0</v>
      </c>
      <c r="E112">
        <v>2</v>
      </c>
      <c r="F112" s="2">
        <f t="shared" si="20"/>
        <v>0.55000000000000004</v>
      </c>
      <c r="G112" s="5">
        <f t="shared" si="21"/>
        <v>0</v>
      </c>
      <c r="H112" s="5">
        <f t="shared" si="22"/>
        <v>0</v>
      </c>
      <c r="I112" s="2">
        <f t="shared" si="23"/>
        <v>0.66250000000000009</v>
      </c>
      <c r="J112" s="5">
        <f t="shared" si="24"/>
        <v>0</v>
      </c>
    </row>
    <row r="113" spans="1:17" x14ac:dyDescent="0.2">
      <c r="A113" t="s">
        <v>534</v>
      </c>
      <c r="B113" t="s">
        <v>707</v>
      </c>
      <c r="C113" t="s">
        <v>708</v>
      </c>
      <c r="D113" s="5">
        <v>3548.66</v>
      </c>
      <c r="E113">
        <v>4</v>
      </c>
      <c r="F113" s="2">
        <f t="shared" si="20"/>
        <v>0.55000000000000004</v>
      </c>
      <c r="G113" s="5">
        <f t="shared" si="21"/>
        <v>1596.8969999999997</v>
      </c>
      <c r="H113" s="5">
        <f t="shared" si="22"/>
        <v>6387.5879999999988</v>
      </c>
      <c r="I113" s="2">
        <f t="shared" si="23"/>
        <v>0.66250000000000009</v>
      </c>
      <c r="J113" s="5">
        <f t="shared" si="24"/>
        <v>4790.6909999999989</v>
      </c>
    </row>
    <row r="114" spans="1:17" x14ac:dyDescent="0.2">
      <c r="A114" t="s">
        <v>537</v>
      </c>
      <c r="B114" t="s">
        <v>147</v>
      </c>
      <c r="C114" t="s">
        <v>148</v>
      </c>
      <c r="D114" s="5">
        <v>0</v>
      </c>
      <c r="E114">
        <v>4</v>
      </c>
      <c r="F114" s="2">
        <f t="shared" si="20"/>
        <v>0.55000000000000004</v>
      </c>
      <c r="G114" s="5">
        <f t="shared" si="21"/>
        <v>0</v>
      </c>
      <c r="H114" s="5">
        <f t="shared" si="22"/>
        <v>0</v>
      </c>
      <c r="I114" s="2">
        <f t="shared" si="23"/>
        <v>0.66250000000000009</v>
      </c>
      <c r="J114" s="5">
        <f t="shared" si="24"/>
        <v>0</v>
      </c>
    </row>
    <row r="115" spans="1:17" x14ac:dyDescent="0.2">
      <c r="H115" s="5">
        <f>SUM(H95:H114)</f>
        <v>196396.79399999997</v>
      </c>
      <c r="J115" s="5">
        <f>SUM(J95:J114)</f>
        <v>147297.59549999994</v>
      </c>
    </row>
    <row r="116" spans="1:17" x14ac:dyDescent="0.2">
      <c r="I116" s="6" t="s">
        <v>62</v>
      </c>
      <c r="J116" s="7">
        <f>H115 - J115</f>
        <v>49099.198500000028</v>
      </c>
      <c r="K116" s="8">
        <f>IFERROR(J116 / H115, 0)</f>
        <v>0.25000000000000017</v>
      </c>
    </row>
    <row r="118" spans="1:17" x14ac:dyDescent="0.2">
      <c r="A118" t="s">
        <v>709</v>
      </c>
    </row>
    <row r="119" spans="1:17" x14ac:dyDescent="0.2">
      <c r="A119" t="s">
        <v>43</v>
      </c>
      <c r="B119" t="s">
        <v>44</v>
      </c>
      <c r="C119" t="s">
        <v>45</v>
      </c>
      <c r="D119" t="s">
        <v>46</v>
      </c>
      <c r="E119" t="s">
        <v>47</v>
      </c>
      <c r="F119" t="s">
        <v>48</v>
      </c>
      <c r="G119" t="s">
        <v>49</v>
      </c>
      <c r="H119" t="s">
        <v>50</v>
      </c>
      <c r="I119" t="s">
        <v>51</v>
      </c>
      <c r="J119" t="s">
        <v>52</v>
      </c>
      <c r="K119" t="s">
        <v>54</v>
      </c>
      <c r="L119" t="s">
        <v>55</v>
      </c>
      <c r="M119" t="s">
        <v>56</v>
      </c>
      <c r="N119" t="s">
        <v>57</v>
      </c>
      <c r="O119" t="s">
        <v>60</v>
      </c>
      <c r="P119" t="s">
        <v>138</v>
      </c>
      <c r="Q119" t="s">
        <v>139</v>
      </c>
    </row>
    <row r="120" spans="1:17" x14ac:dyDescent="0.2">
      <c r="A120" t="s">
        <v>307</v>
      </c>
      <c r="B120" t="s">
        <v>710</v>
      </c>
      <c r="C120" t="s">
        <v>711</v>
      </c>
      <c r="D120" s="5">
        <v>29572.13</v>
      </c>
      <c r="E120">
        <v>4</v>
      </c>
      <c r="F120" s="2">
        <f t="shared" ref="F120:F137" si="25">Hist_Disc_HW</f>
        <v>0.55000000000000004</v>
      </c>
      <c r="G120" s="5">
        <f t="shared" ref="G120:G137" si="26">D120*(1-F120)</f>
        <v>13307.458499999999</v>
      </c>
      <c r="H120" s="5">
        <f t="shared" ref="H120:H137" si="27">G120*E120</f>
        <v>53229.833999999995</v>
      </c>
      <c r="I120" s="2">
        <f t="shared" ref="I120:I137" si="28">WPA_Disc_HW</f>
        <v>0.66250000000000009</v>
      </c>
      <c r="J120" s="5">
        <f t="shared" ref="J120:J137" si="29">D120*(1-I120)*E120</f>
        <v>39922.375499999987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4</v>
      </c>
    </row>
    <row r="121" spans="1:17" x14ac:dyDescent="0.2">
      <c r="A121" t="s">
        <v>310</v>
      </c>
      <c r="B121" t="s">
        <v>712</v>
      </c>
      <c r="C121" t="s">
        <v>713</v>
      </c>
      <c r="D121" s="5">
        <v>0</v>
      </c>
      <c r="E121">
        <v>4</v>
      </c>
      <c r="F121" s="2">
        <f t="shared" si="25"/>
        <v>0.55000000000000004</v>
      </c>
      <c r="G121" s="5">
        <f t="shared" si="26"/>
        <v>0</v>
      </c>
      <c r="H121" s="5">
        <f t="shared" si="27"/>
        <v>0</v>
      </c>
      <c r="I121" s="2">
        <f t="shared" si="28"/>
        <v>0.66250000000000009</v>
      </c>
      <c r="J121" s="5">
        <f t="shared" si="29"/>
        <v>0</v>
      </c>
    </row>
    <row r="122" spans="1:17" x14ac:dyDescent="0.2">
      <c r="A122" t="s">
        <v>313</v>
      </c>
      <c r="B122" t="s">
        <v>714</v>
      </c>
      <c r="C122" t="s">
        <v>715</v>
      </c>
      <c r="D122" s="5">
        <v>0</v>
      </c>
      <c r="E122">
        <v>4</v>
      </c>
      <c r="F122" s="2">
        <f t="shared" si="25"/>
        <v>0.55000000000000004</v>
      </c>
      <c r="G122" s="5">
        <f t="shared" si="26"/>
        <v>0</v>
      </c>
      <c r="H122" s="5">
        <f t="shared" si="27"/>
        <v>0</v>
      </c>
      <c r="I122" s="2">
        <f t="shared" si="28"/>
        <v>0.66250000000000009</v>
      </c>
      <c r="J122" s="5">
        <f t="shared" si="29"/>
        <v>0</v>
      </c>
    </row>
    <row r="123" spans="1:17" x14ac:dyDescent="0.2">
      <c r="A123" t="s">
        <v>316</v>
      </c>
      <c r="B123" t="s">
        <v>716</v>
      </c>
      <c r="C123" t="s">
        <v>717</v>
      </c>
      <c r="D123" s="5">
        <v>1478.61</v>
      </c>
      <c r="E123">
        <v>4</v>
      </c>
      <c r="F123" s="2">
        <f t="shared" si="25"/>
        <v>0.55000000000000004</v>
      </c>
      <c r="G123" s="5">
        <f t="shared" si="26"/>
        <v>665.3744999999999</v>
      </c>
      <c r="H123" s="5">
        <f t="shared" si="27"/>
        <v>2661.4979999999996</v>
      </c>
      <c r="I123" s="2">
        <f t="shared" si="28"/>
        <v>0.66250000000000009</v>
      </c>
      <c r="J123" s="5">
        <f t="shared" si="29"/>
        <v>1996.1234999999992</v>
      </c>
    </row>
    <row r="124" spans="1:17" x14ac:dyDescent="0.2">
      <c r="A124" t="s">
        <v>319</v>
      </c>
      <c r="B124" t="s">
        <v>147</v>
      </c>
      <c r="C124" t="s">
        <v>148</v>
      </c>
      <c r="D124" s="5">
        <v>0</v>
      </c>
      <c r="E124">
        <v>8</v>
      </c>
      <c r="F124" s="2">
        <f t="shared" si="25"/>
        <v>0.55000000000000004</v>
      </c>
      <c r="G124" s="5">
        <f t="shared" si="26"/>
        <v>0</v>
      </c>
      <c r="H124" s="5">
        <f t="shared" si="27"/>
        <v>0</v>
      </c>
      <c r="I124" s="2">
        <f t="shared" si="28"/>
        <v>0.66250000000000009</v>
      </c>
      <c r="J124" s="5">
        <f t="shared" si="29"/>
        <v>0</v>
      </c>
    </row>
    <row r="125" spans="1:17" x14ac:dyDescent="0.2">
      <c r="A125" t="s">
        <v>322</v>
      </c>
      <c r="B125" t="s">
        <v>718</v>
      </c>
      <c r="C125" t="s">
        <v>622</v>
      </c>
      <c r="D125" s="5">
        <v>0</v>
      </c>
      <c r="E125">
        <v>4</v>
      </c>
      <c r="F125" s="2">
        <f t="shared" si="25"/>
        <v>0.55000000000000004</v>
      </c>
      <c r="G125" s="5">
        <f t="shared" si="26"/>
        <v>0</v>
      </c>
      <c r="H125" s="5">
        <f t="shared" si="27"/>
        <v>0</v>
      </c>
      <c r="I125" s="2">
        <f t="shared" si="28"/>
        <v>0.66250000000000009</v>
      </c>
      <c r="J125" s="5">
        <f t="shared" si="29"/>
        <v>0</v>
      </c>
    </row>
    <row r="126" spans="1:17" x14ac:dyDescent="0.2">
      <c r="A126" t="s">
        <v>325</v>
      </c>
      <c r="B126" t="s">
        <v>719</v>
      </c>
      <c r="C126" t="s">
        <v>720</v>
      </c>
      <c r="D126" s="5">
        <v>354.87</v>
      </c>
      <c r="E126">
        <v>4</v>
      </c>
      <c r="F126" s="2">
        <f t="shared" si="25"/>
        <v>0.55000000000000004</v>
      </c>
      <c r="G126" s="5">
        <f t="shared" si="26"/>
        <v>159.69149999999999</v>
      </c>
      <c r="H126" s="5">
        <f t="shared" si="27"/>
        <v>638.76599999999996</v>
      </c>
      <c r="I126" s="2">
        <f t="shared" si="28"/>
        <v>0.66250000000000009</v>
      </c>
      <c r="J126" s="5">
        <f t="shared" si="29"/>
        <v>479.07449999999989</v>
      </c>
    </row>
    <row r="127" spans="1:17" x14ac:dyDescent="0.2">
      <c r="A127" t="s">
        <v>328</v>
      </c>
      <c r="B127" t="s">
        <v>721</v>
      </c>
      <c r="C127" t="s">
        <v>722</v>
      </c>
      <c r="D127" s="5">
        <v>118.29</v>
      </c>
      <c r="E127">
        <v>4</v>
      </c>
      <c r="F127" s="2">
        <f t="shared" si="25"/>
        <v>0.55000000000000004</v>
      </c>
      <c r="G127" s="5">
        <f t="shared" si="26"/>
        <v>53.230499999999999</v>
      </c>
      <c r="H127" s="5">
        <f t="shared" si="27"/>
        <v>212.922</v>
      </c>
      <c r="I127" s="2">
        <f t="shared" si="28"/>
        <v>0.66250000000000009</v>
      </c>
      <c r="J127" s="5">
        <f t="shared" si="29"/>
        <v>159.69149999999996</v>
      </c>
    </row>
    <row r="128" spans="1:17" x14ac:dyDescent="0.2">
      <c r="A128" t="s">
        <v>723</v>
      </c>
      <c r="B128" t="s">
        <v>588</v>
      </c>
      <c r="C128" t="s">
        <v>589</v>
      </c>
      <c r="D128" s="5">
        <v>0</v>
      </c>
      <c r="E128">
        <v>4</v>
      </c>
      <c r="F128" s="2">
        <f t="shared" si="25"/>
        <v>0.55000000000000004</v>
      </c>
      <c r="G128" s="5">
        <f t="shared" si="26"/>
        <v>0</v>
      </c>
      <c r="H128" s="5">
        <f t="shared" si="27"/>
        <v>0</v>
      </c>
      <c r="I128" s="2">
        <f t="shared" si="28"/>
        <v>0.66250000000000009</v>
      </c>
      <c r="J128" s="5">
        <f t="shared" si="29"/>
        <v>0</v>
      </c>
    </row>
    <row r="129" spans="1:11" x14ac:dyDescent="0.2">
      <c r="A129" t="s">
        <v>724</v>
      </c>
      <c r="B129" t="s">
        <v>594</v>
      </c>
      <c r="C129" t="s">
        <v>595</v>
      </c>
      <c r="D129" s="5">
        <v>0</v>
      </c>
      <c r="E129">
        <v>4</v>
      </c>
      <c r="F129" s="2">
        <f t="shared" si="25"/>
        <v>0.55000000000000004</v>
      </c>
      <c r="G129" s="5">
        <f t="shared" si="26"/>
        <v>0</v>
      </c>
      <c r="H129" s="5">
        <f t="shared" si="27"/>
        <v>0</v>
      </c>
      <c r="I129" s="2">
        <f t="shared" si="28"/>
        <v>0.66250000000000009</v>
      </c>
      <c r="J129" s="5">
        <f t="shared" si="29"/>
        <v>0</v>
      </c>
    </row>
    <row r="130" spans="1:11" x14ac:dyDescent="0.2">
      <c r="A130" t="s">
        <v>725</v>
      </c>
      <c r="B130" t="s">
        <v>606</v>
      </c>
      <c r="C130" t="s">
        <v>607</v>
      </c>
      <c r="D130" s="5">
        <v>0</v>
      </c>
      <c r="E130">
        <v>4</v>
      </c>
      <c r="F130" s="2">
        <f t="shared" si="25"/>
        <v>0.55000000000000004</v>
      </c>
      <c r="G130" s="5">
        <f t="shared" si="26"/>
        <v>0</v>
      </c>
      <c r="H130" s="5">
        <f t="shared" si="27"/>
        <v>0</v>
      </c>
      <c r="I130" s="2">
        <f t="shared" si="28"/>
        <v>0.66250000000000009</v>
      </c>
      <c r="J130" s="5">
        <f t="shared" si="29"/>
        <v>0</v>
      </c>
    </row>
    <row r="131" spans="1:11" x14ac:dyDescent="0.2">
      <c r="A131" t="s">
        <v>726</v>
      </c>
      <c r="B131" t="s">
        <v>609</v>
      </c>
      <c r="C131" t="s">
        <v>610</v>
      </c>
      <c r="D131" s="5">
        <v>0</v>
      </c>
      <c r="E131">
        <v>4</v>
      </c>
      <c r="F131" s="2">
        <f t="shared" si="25"/>
        <v>0.55000000000000004</v>
      </c>
      <c r="G131" s="5">
        <f t="shared" si="26"/>
        <v>0</v>
      </c>
      <c r="H131" s="5">
        <f t="shared" si="27"/>
        <v>0</v>
      </c>
      <c r="I131" s="2">
        <f t="shared" si="28"/>
        <v>0.66250000000000009</v>
      </c>
      <c r="J131" s="5">
        <f t="shared" si="29"/>
        <v>0</v>
      </c>
    </row>
    <row r="132" spans="1:11" x14ac:dyDescent="0.2">
      <c r="A132" t="s">
        <v>727</v>
      </c>
      <c r="B132" t="s">
        <v>601</v>
      </c>
      <c r="C132" t="s">
        <v>602</v>
      </c>
      <c r="D132" s="5">
        <v>0</v>
      </c>
      <c r="E132">
        <v>4</v>
      </c>
      <c r="F132" s="2">
        <f t="shared" si="25"/>
        <v>0.55000000000000004</v>
      </c>
      <c r="G132" s="5">
        <f t="shared" si="26"/>
        <v>0</v>
      </c>
      <c r="H132" s="5">
        <f t="shared" si="27"/>
        <v>0</v>
      </c>
      <c r="I132" s="2">
        <f t="shared" si="28"/>
        <v>0.66250000000000009</v>
      </c>
      <c r="J132" s="5">
        <f t="shared" si="29"/>
        <v>0</v>
      </c>
    </row>
    <row r="133" spans="1:11" x14ac:dyDescent="0.2">
      <c r="A133" t="s">
        <v>728</v>
      </c>
      <c r="B133" t="s">
        <v>604</v>
      </c>
      <c r="C133" t="s">
        <v>605</v>
      </c>
      <c r="D133" s="5">
        <v>0</v>
      </c>
      <c r="E133">
        <v>4</v>
      </c>
      <c r="F133" s="2">
        <f t="shared" si="25"/>
        <v>0.55000000000000004</v>
      </c>
      <c r="G133" s="5">
        <f t="shared" si="26"/>
        <v>0</v>
      </c>
      <c r="H133" s="5">
        <f t="shared" si="27"/>
        <v>0</v>
      </c>
      <c r="I133" s="2">
        <f t="shared" si="28"/>
        <v>0.66250000000000009</v>
      </c>
      <c r="J133" s="5">
        <f t="shared" si="29"/>
        <v>0</v>
      </c>
    </row>
    <row r="134" spans="1:11" x14ac:dyDescent="0.2">
      <c r="A134" t="s">
        <v>729</v>
      </c>
      <c r="B134" t="s">
        <v>616</v>
      </c>
      <c r="C134" t="s">
        <v>617</v>
      </c>
      <c r="D134" s="5">
        <v>3016.36</v>
      </c>
      <c r="E134">
        <v>4</v>
      </c>
      <c r="F134" s="2">
        <f t="shared" si="25"/>
        <v>0.55000000000000004</v>
      </c>
      <c r="G134" s="5">
        <f t="shared" si="26"/>
        <v>1357.3619999999999</v>
      </c>
      <c r="H134" s="5">
        <f t="shared" si="27"/>
        <v>5429.4479999999994</v>
      </c>
      <c r="I134" s="2">
        <f t="shared" si="28"/>
        <v>0.66250000000000009</v>
      </c>
      <c r="J134" s="5">
        <f t="shared" si="29"/>
        <v>4072.0859999999989</v>
      </c>
    </row>
    <row r="135" spans="1:11" x14ac:dyDescent="0.2">
      <c r="A135" t="s">
        <v>730</v>
      </c>
      <c r="B135" t="s">
        <v>431</v>
      </c>
      <c r="C135" t="s">
        <v>432</v>
      </c>
      <c r="D135" s="5">
        <v>0</v>
      </c>
      <c r="E135">
        <v>4</v>
      </c>
      <c r="F135" s="2">
        <f t="shared" si="25"/>
        <v>0.55000000000000004</v>
      </c>
      <c r="G135" s="5">
        <f t="shared" si="26"/>
        <v>0</v>
      </c>
      <c r="H135" s="5">
        <f t="shared" si="27"/>
        <v>0</v>
      </c>
      <c r="I135" s="2">
        <f t="shared" si="28"/>
        <v>0.66250000000000009</v>
      </c>
      <c r="J135" s="5">
        <f t="shared" si="29"/>
        <v>0</v>
      </c>
    </row>
    <row r="136" spans="1:11" x14ac:dyDescent="0.2">
      <c r="A136" t="s">
        <v>731</v>
      </c>
      <c r="B136" t="s">
        <v>732</v>
      </c>
      <c r="C136" t="s">
        <v>733</v>
      </c>
      <c r="D136" s="5">
        <v>0</v>
      </c>
      <c r="E136">
        <v>4</v>
      </c>
      <c r="F136" s="2">
        <f t="shared" si="25"/>
        <v>0.55000000000000004</v>
      </c>
      <c r="G136" s="5">
        <f t="shared" si="26"/>
        <v>0</v>
      </c>
      <c r="H136" s="5">
        <f t="shared" si="27"/>
        <v>0</v>
      </c>
      <c r="I136" s="2">
        <f t="shared" si="28"/>
        <v>0.66250000000000009</v>
      </c>
      <c r="J136" s="5">
        <f t="shared" si="29"/>
        <v>0</v>
      </c>
    </row>
    <row r="137" spans="1:11" x14ac:dyDescent="0.2">
      <c r="A137" t="s">
        <v>734</v>
      </c>
      <c r="B137" t="s">
        <v>735</v>
      </c>
      <c r="C137" t="s">
        <v>736</v>
      </c>
      <c r="D137" s="5">
        <v>2377.6</v>
      </c>
      <c r="E137">
        <v>4</v>
      </c>
      <c r="F137" s="2">
        <f t="shared" si="25"/>
        <v>0.55000000000000004</v>
      </c>
      <c r="G137" s="5">
        <f t="shared" si="26"/>
        <v>1069.9199999999998</v>
      </c>
      <c r="H137" s="5">
        <f t="shared" si="27"/>
        <v>4279.6799999999994</v>
      </c>
      <c r="I137" s="2">
        <f t="shared" si="28"/>
        <v>0.66250000000000009</v>
      </c>
      <c r="J137" s="5">
        <f t="shared" si="29"/>
        <v>3209.7599999999989</v>
      </c>
    </row>
    <row r="138" spans="1:11" x14ac:dyDescent="0.2">
      <c r="H138" s="5">
        <f>SUM(H120:H137)</f>
        <v>66452.147999999986</v>
      </c>
      <c r="J138" s="5">
        <f>SUM(J120:J137)</f>
        <v>49839.11099999999</v>
      </c>
    </row>
    <row r="139" spans="1:11" x14ac:dyDescent="0.2">
      <c r="I139" s="6" t="s">
        <v>62</v>
      </c>
      <c r="J139" s="7">
        <f>H138 - J138</f>
        <v>16613.036999999997</v>
      </c>
      <c r="K139" s="8">
        <f>IFERROR(J139 / H138, 0)</f>
        <v>0.25</v>
      </c>
    </row>
    <row r="141" spans="1:11" x14ac:dyDescent="0.2">
      <c r="A141" t="s">
        <v>737</v>
      </c>
    </row>
    <row r="142" spans="1:11" x14ac:dyDescent="0.2">
      <c r="A142" t="s">
        <v>43</v>
      </c>
      <c r="B142" t="s">
        <v>44</v>
      </c>
      <c r="C142" t="s">
        <v>45</v>
      </c>
      <c r="D142" t="s">
        <v>46</v>
      </c>
      <c r="E142" t="s">
        <v>47</v>
      </c>
      <c r="F142" t="s">
        <v>48</v>
      </c>
      <c r="G142" t="s">
        <v>49</v>
      </c>
      <c r="H142" t="s">
        <v>50</v>
      </c>
      <c r="I142" t="s">
        <v>51</v>
      </c>
      <c r="J142" t="s">
        <v>52</v>
      </c>
    </row>
    <row r="143" spans="1:11" x14ac:dyDescent="0.2">
      <c r="A143" t="s">
        <v>332</v>
      </c>
      <c r="B143" t="s">
        <v>738</v>
      </c>
      <c r="C143" t="s">
        <v>739</v>
      </c>
      <c r="D143" s="5">
        <v>108153.84</v>
      </c>
      <c r="E143">
        <v>0</v>
      </c>
      <c r="F143" s="2">
        <f t="shared" ref="F143:F157" si="30">Hist_Disc_HW</f>
        <v>0.55000000000000004</v>
      </c>
      <c r="G143" s="5">
        <f t="shared" ref="G143:G157" si="31">D143*(1-F143)</f>
        <v>48669.227999999996</v>
      </c>
      <c r="H143" s="5">
        <f t="shared" ref="H143:H157" si="32">G143*E143</f>
        <v>0</v>
      </c>
      <c r="I143" s="2">
        <f t="shared" ref="I143:I157" si="33">WPA_Disc_HW</f>
        <v>0.66250000000000009</v>
      </c>
      <c r="J143" s="5">
        <f t="shared" ref="J143:J157" si="34">D143*(1-I143)*E143</f>
        <v>0</v>
      </c>
    </row>
    <row r="144" spans="1:11" x14ac:dyDescent="0.2">
      <c r="A144" t="s">
        <v>558</v>
      </c>
      <c r="B144" t="s">
        <v>740</v>
      </c>
      <c r="C144" t="s">
        <v>741</v>
      </c>
      <c r="D144" s="5">
        <v>0</v>
      </c>
      <c r="E144">
        <v>0</v>
      </c>
      <c r="F144" s="2">
        <f t="shared" si="30"/>
        <v>0.55000000000000004</v>
      </c>
      <c r="G144" s="5">
        <f t="shared" si="31"/>
        <v>0</v>
      </c>
      <c r="H144" s="5">
        <f t="shared" si="32"/>
        <v>0</v>
      </c>
      <c r="I144" s="2">
        <f t="shared" si="33"/>
        <v>0.66250000000000009</v>
      </c>
      <c r="J144" s="5">
        <f t="shared" si="34"/>
        <v>0</v>
      </c>
    </row>
    <row r="145" spans="1:11" x14ac:dyDescent="0.2">
      <c r="A145" t="s">
        <v>561</v>
      </c>
      <c r="B145" t="s">
        <v>74</v>
      </c>
      <c r="C145" t="s">
        <v>75</v>
      </c>
      <c r="D145" s="5">
        <v>0</v>
      </c>
      <c r="E145">
        <v>0</v>
      </c>
      <c r="F145" s="2">
        <f t="shared" si="30"/>
        <v>0.55000000000000004</v>
      </c>
      <c r="G145" s="5">
        <f t="shared" si="31"/>
        <v>0</v>
      </c>
      <c r="H145" s="5">
        <f t="shared" si="32"/>
        <v>0</v>
      </c>
      <c r="I145" s="2">
        <f t="shared" si="33"/>
        <v>0.66250000000000009</v>
      </c>
      <c r="J145" s="5">
        <f t="shared" si="34"/>
        <v>0</v>
      </c>
    </row>
    <row r="146" spans="1:11" x14ac:dyDescent="0.2">
      <c r="A146" t="s">
        <v>564</v>
      </c>
      <c r="B146" t="s">
        <v>742</v>
      </c>
      <c r="C146" t="s">
        <v>743</v>
      </c>
      <c r="D146" s="5">
        <v>0</v>
      </c>
      <c r="E146">
        <v>0</v>
      </c>
      <c r="F146" s="2">
        <f t="shared" si="30"/>
        <v>0.55000000000000004</v>
      </c>
      <c r="G146" s="5">
        <f t="shared" si="31"/>
        <v>0</v>
      </c>
      <c r="H146" s="5">
        <f t="shared" si="32"/>
        <v>0</v>
      </c>
      <c r="I146" s="2">
        <f t="shared" si="33"/>
        <v>0.66250000000000009</v>
      </c>
      <c r="J146" s="5">
        <f t="shared" si="34"/>
        <v>0</v>
      </c>
    </row>
    <row r="147" spans="1:11" x14ac:dyDescent="0.2">
      <c r="A147" t="s">
        <v>565</v>
      </c>
      <c r="B147" t="s">
        <v>744</v>
      </c>
      <c r="C147" t="s">
        <v>745</v>
      </c>
      <c r="D147" s="5">
        <v>0</v>
      </c>
      <c r="E147">
        <v>0</v>
      </c>
      <c r="F147" s="2">
        <f t="shared" si="30"/>
        <v>0.55000000000000004</v>
      </c>
      <c r="G147" s="5">
        <f t="shared" si="31"/>
        <v>0</v>
      </c>
      <c r="H147" s="5">
        <f t="shared" si="32"/>
        <v>0</v>
      </c>
      <c r="I147" s="2">
        <f t="shared" si="33"/>
        <v>0.66250000000000009</v>
      </c>
      <c r="J147" s="5">
        <f t="shared" si="34"/>
        <v>0</v>
      </c>
    </row>
    <row r="148" spans="1:11" x14ac:dyDescent="0.2">
      <c r="A148" t="s">
        <v>568</v>
      </c>
      <c r="B148" t="s">
        <v>746</v>
      </c>
      <c r="C148" t="s">
        <v>747</v>
      </c>
      <c r="D148" s="5">
        <v>0</v>
      </c>
      <c r="E148">
        <v>0</v>
      </c>
      <c r="F148" s="2">
        <f t="shared" si="30"/>
        <v>0.55000000000000004</v>
      </c>
      <c r="G148" s="5">
        <f t="shared" si="31"/>
        <v>0</v>
      </c>
      <c r="H148" s="5">
        <f t="shared" si="32"/>
        <v>0</v>
      </c>
      <c r="I148" s="2">
        <f t="shared" si="33"/>
        <v>0.66250000000000009</v>
      </c>
      <c r="J148" s="5">
        <f t="shared" si="34"/>
        <v>0</v>
      </c>
    </row>
    <row r="149" spans="1:11" x14ac:dyDescent="0.2">
      <c r="A149" t="s">
        <v>571</v>
      </c>
      <c r="B149" t="s">
        <v>748</v>
      </c>
      <c r="C149" t="s">
        <v>408</v>
      </c>
      <c r="D149" s="5">
        <v>0</v>
      </c>
      <c r="E149">
        <v>0</v>
      </c>
      <c r="F149" s="2">
        <f t="shared" si="30"/>
        <v>0.55000000000000004</v>
      </c>
      <c r="G149" s="5">
        <f t="shared" si="31"/>
        <v>0</v>
      </c>
      <c r="H149" s="5">
        <f t="shared" si="32"/>
        <v>0</v>
      </c>
      <c r="I149" s="2">
        <f t="shared" si="33"/>
        <v>0.66250000000000009</v>
      </c>
      <c r="J149" s="5">
        <f t="shared" si="34"/>
        <v>0</v>
      </c>
    </row>
    <row r="150" spans="1:11" x14ac:dyDescent="0.2">
      <c r="A150" t="s">
        <v>574</v>
      </c>
      <c r="B150" t="s">
        <v>749</v>
      </c>
      <c r="C150" t="s">
        <v>399</v>
      </c>
      <c r="D150" s="5">
        <v>0</v>
      </c>
      <c r="E150">
        <v>0</v>
      </c>
      <c r="F150" s="2">
        <f t="shared" si="30"/>
        <v>0.55000000000000004</v>
      </c>
      <c r="G150" s="5">
        <f t="shared" si="31"/>
        <v>0</v>
      </c>
      <c r="H150" s="5">
        <f t="shared" si="32"/>
        <v>0</v>
      </c>
      <c r="I150" s="2">
        <f t="shared" si="33"/>
        <v>0.66250000000000009</v>
      </c>
      <c r="J150" s="5">
        <f t="shared" si="34"/>
        <v>0</v>
      </c>
    </row>
    <row r="151" spans="1:11" x14ac:dyDescent="0.2">
      <c r="A151" t="s">
        <v>750</v>
      </c>
      <c r="B151" t="s">
        <v>751</v>
      </c>
      <c r="C151" t="s">
        <v>752</v>
      </c>
      <c r="D151" s="5">
        <v>0</v>
      </c>
      <c r="E151">
        <v>0</v>
      </c>
      <c r="F151" s="2">
        <f t="shared" si="30"/>
        <v>0.55000000000000004</v>
      </c>
      <c r="G151" s="5">
        <f t="shared" si="31"/>
        <v>0</v>
      </c>
      <c r="H151" s="5">
        <f t="shared" si="32"/>
        <v>0</v>
      </c>
      <c r="I151" s="2">
        <f t="shared" si="33"/>
        <v>0.66250000000000009</v>
      </c>
      <c r="J151" s="5">
        <f t="shared" si="34"/>
        <v>0</v>
      </c>
    </row>
    <row r="152" spans="1:11" x14ac:dyDescent="0.2">
      <c r="A152" t="s">
        <v>753</v>
      </c>
      <c r="B152" t="s">
        <v>754</v>
      </c>
      <c r="C152" t="s">
        <v>755</v>
      </c>
      <c r="D152" s="5">
        <v>0</v>
      </c>
      <c r="E152">
        <v>0</v>
      </c>
      <c r="F152" s="2">
        <f t="shared" si="30"/>
        <v>0.55000000000000004</v>
      </c>
      <c r="G152" s="5">
        <f t="shared" si="31"/>
        <v>0</v>
      </c>
      <c r="H152" s="5">
        <f t="shared" si="32"/>
        <v>0</v>
      </c>
      <c r="I152" s="2">
        <f t="shared" si="33"/>
        <v>0.66250000000000009</v>
      </c>
      <c r="J152" s="5">
        <f t="shared" si="34"/>
        <v>0</v>
      </c>
    </row>
    <row r="153" spans="1:11" x14ac:dyDescent="0.2">
      <c r="A153" t="s">
        <v>756</v>
      </c>
      <c r="B153" t="s">
        <v>757</v>
      </c>
      <c r="C153" t="s">
        <v>758</v>
      </c>
      <c r="D153" s="5">
        <v>0</v>
      </c>
      <c r="E153">
        <v>0</v>
      </c>
      <c r="F153" s="2">
        <f t="shared" si="30"/>
        <v>0.55000000000000004</v>
      </c>
      <c r="G153" s="5">
        <f t="shared" si="31"/>
        <v>0</v>
      </c>
      <c r="H153" s="5">
        <f t="shared" si="32"/>
        <v>0</v>
      </c>
      <c r="I153" s="2">
        <f t="shared" si="33"/>
        <v>0.66250000000000009</v>
      </c>
      <c r="J153" s="5">
        <f t="shared" si="34"/>
        <v>0</v>
      </c>
    </row>
    <row r="154" spans="1:11" x14ac:dyDescent="0.2">
      <c r="A154" t="s">
        <v>759</v>
      </c>
      <c r="B154" t="s">
        <v>760</v>
      </c>
      <c r="C154" t="s">
        <v>761</v>
      </c>
      <c r="D154" s="5">
        <v>0</v>
      </c>
      <c r="E154">
        <v>0</v>
      </c>
      <c r="F154" s="2">
        <f t="shared" si="30"/>
        <v>0.55000000000000004</v>
      </c>
      <c r="G154" s="5">
        <f t="shared" si="31"/>
        <v>0</v>
      </c>
      <c r="H154" s="5">
        <f t="shared" si="32"/>
        <v>0</v>
      </c>
      <c r="I154" s="2">
        <f t="shared" si="33"/>
        <v>0.66250000000000009</v>
      </c>
      <c r="J154" s="5">
        <f t="shared" si="34"/>
        <v>0</v>
      </c>
    </row>
    <row r="155" spans="1:11" x14ac:dyDescent="0.2">
      <c r="A155" t="s">
        <v>762</v>
      </c>
      <c r="B155" t="s">
        <v>763</v>
      </c>
      <c r="C155" t="s">
        <v>764</v>
      </c>
      <c r="D155" s="5">
        <v>0</v>
      </c>
      <c r="E155">
        <v>0</v>
      </c>
      <c r="F155" s="2">
        <f t="shared" si="30"/>
        <v>0.55000000000000004</v>
      </c>
      <c r="G155" s="5">
        <f t="shared" si="31"/>
        <v>0</v>
      </c>
      <c r="H155" s="5">
        <f t="shared" si="32"/>
        <v>0</v>
      </c>
      <c r="I155" s="2">
        <f t="shared" si="33"/>
        <v>0.66250000000000009</v>
      </c>
      <c r="J155" s="5">
        <f t="shared" si="34"/>
        <v>0</v>
      </c>
    </row>
    <row r="156" spans="1:11" x14ac:dyDescent="0.2">
      <c r="A156" t="s">
        <v>765</v>
      </c>
      <c r="B156" t="s">
        <v>766</v>
      </c>
      <c r="C156" t="s">
        <v>767</v>
      </c>
      <c r="D156" s="5">
        <v>0</v>
      </c>
      <c r="E156">
        <v>0</v>
      </c>
      <c r="F156" s="2">
        <f t="shared" si="30"/>
        <v>0.55000000000000004</v>
      </c>
      <c r="G156" s="5">
        <f t="shared" si="31"/>
        <v>0</v>
      </c>
      <c r="H156" s="5">
        <f t="shared" si="32"/>
        <v>0</v>
      </c>
      <c r="I156" s="2">
        <f t="shared" si="33"/>
        <v>0.66250000000000009</v>
      </c>
      <c r="J156" s="5">
        <f t="shared" si="34"/>
        <v>0</v>
      </c>
    </row>
    <row r="157" spans="1:11" x14ac:dyDescent="0.2">
      <c r="A157" t="s">
        <v>768</v>
      </c>
      <c r="B157" t="s">
        <v>769</v>
      </c>
      <c r="C157" t="s">
        <v>770</v>
      </c>
      <c r="D157" s="5">
        <v>0</v>
      </c>
      <c r="E157">
        <v>0</v>
      </c>
      <c r="F157" s="2">
        <f t="shared" si="30"/>
        <v>0.55000000000000004</v>
      </c>
      <c r="G157" s="5">
        <f t="shared" si="31"/>
        <v>0</v>
      </c>
      <c r="H157" s="5">
        <f t="shared" si="32"/>
        <v>0</v>
      </c>
      <c r="I157" s="2">
        <f t="shared" si="33"/>
        <v>0.66250000000000009</v>
      </c>
      <c r="J157" s="5">
        <f t="shared" si="34"/>
        <v>0</v>
      </c>
    </row>
    <row r="158" spans="1:11" x14ac:dyDescent="0.2">
      <c r="H158" s="5">
        <f>SUM(H143:H157)</f>
        <v>0</v>
      </c>
      <c r="J158" s="5">
        <f>SUM(J143:J157)</f>
        <v>0</v>
      </c>
    </row>
    <row r="159" spans="1:11" x14ac:dyDescent="0.2">
      <c r="I159" s="6" t="s">
        <v>62</v>
      </c>
      <c r="J159" s="7">
        <f>H158 - J158</f>
        <v>0</v>
      </c>
      <c r="K159" s="8">
        <f>IFERROR(J159 / H158, 0)</f>
        <v>0</v>
      </c>
    </row>
  </sheetData>
  <pageMargins left="0.7" right="0.7" top="0.75" bottom="0.75" header="0.3" footer="0.3"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41"/>
  <sheetViews>
    <sheetView workbookViewId="0"/>
  </sheetViews>
  <sheetFormatPr baseColWidth="10" defaultColWidth="8.83203125" defaultRowHeight="15" x14ac:dyDescent="0.2"/>
  <cols>
    <col min="1" max="1" width="18.33203125" bestFit="1" customWidth="1"/>
    <col min="2" max="2" width="17.6640625" bestFit="1" customWidth="1"/>
    <col min="3" max="3" width="57.1640625" bestFit="1" customWidth="1"/>
    <col min="4" max="4" width="13" bestFit="1" customWidth="1"/>
    <col min="5" max="5" width="4.1640625" bestFit="1" customWidth="1"/>
    <col min="6" max="6" width="7.5" bestFit="1" customWidth="1"/>
    <col min="7" max="7" width="13.33203125" bestFit="1" customWidth="1"/>
    <col min="8" max="8" width="18" bestFit="1" customWidth="1"/>
    <col min="9" max="9" width="12.33203125" bestFit="1" customWidth="1"/>
    <col min="10" max="10" width="13.83203125" bestFit="1" customWidth="1"/>
    <col min="11" max="51" width="7.6640625" customWidth="1"/>
  </cols>
  <sheetData>
    <row r="1" spans="1:11" x14ac:dyDescent="0.2">
      <c r="A1" t="s">
        <v>771</v>
      </c>
    </row>
    <row r="2" spans="1:11" x14ac:dyDescent="0.2">
      <c r="A2" t="s">
        <v>43</v>
      </c>
      <c r="B2" t="s">
        <v>44</v>
      </c>
      <c r="C2" t="s">
        <v>45</v>
      </c>
      <c r="D2" t="s">
        <v>46</v>
      </c>
      <c r="E2" t="s">
        <v>47</v>
      </c>
      <c r="F2" t="s">
        <v>48</v>
      </c>
      <c r="G2" t="s">
        <v>49</v>
      </c>
      <c r="H2" t="s">
        <v>50</v>
      </c>
      <c r="I2" t="s">
        <v>51</v>
      </c>
      <c r="J2" t="s">
        <v>52</v>
      </c>
    </row>
    <row r="3" spans="1:11" x14ac:dyDescent="0.2">
      <c r="A3" t="s">
        <v>16</v>
      </c>
      <c r="B3" t="s">
        <v>772</v>
      </c>
      <c r="C3" t="s">
        <v>773</v>
      </c>
      <c r="D3" s="5">
        <v>1886.71</v>
      </c>
      <c r="E3">
        <v>0</v>
      </c>
      <c r="F3" s="2">
        <f>Hist_Meraki_Disc_HW</f>
        <v>0.55000000000000004</v>
      </c>
      <c r="G3" s="5">
        <f>D3*(1-F3)</f>
        <v>849.01949999999988</v>
      </c>
      <c r="H3" s="5">
        <f>G3*E3</f>
        <v>0</v>
      </c>
      <c r="I3" s="2">
        <f>WPA_Meraki_Disc_HW</f>
        <v>0.66250000000000009</v>
      </c>
      <c r="J3" s="5">
        <f>D3*(1-I3)*E3</f>
        <v>0</v>
      </c>
    </row>
    <row r="4" spans="1:11" x14ac:dyDescent="0.2">
      <c r="A4" t="s">
        <v>64</v>
      </c>
      <c r="B4" t="s">
        <v>774</v>
      </c>
      <c r="C4" t="s">
        <v>775</v>
      </c>
      <c r="D4" s="5">
        <v>903.15</v>
      </c>
      <c r="E4">
        <v>0</v>
      </c>
      <c r="F4" s="2">
        <f>Hist_Meraki_Disc_HW</f>
        <v>0.55000000000000004</v>
      </c>
      <c r="G4" s="5">
        <f>D4*(1-F4)</f>
        <v>406.41749999999996</v>
      </c>
      <c r="H4" s="5">
        <f>G4*E4</f>
        <v>0</v>
      </c>
      <c r="I4" s="2">
        <f>WPA_Meraki_Disc_HW</f>
        <v>0.66250000000000009</v>
      </c>
      <c r="J4" s="5">
        <f>D4*(1-I4)*E4</f>
        <v>0</v>
      </c>
    </row>
    <row r="5" spans="1:11" x14ac:dyDescent="0.2">
      <c r="H5" s="5">
        <f>SUM(H3:H4)</f>
        <v>0</v>
      </c>
      <c r="J5" s="5">
        <f>SUM(J3:J4)</f>
        <v>0</v>
      </c>
    </row>
    <row r="6" spans="1:11" x14ac:dyDescent="0.2">
      <c r="I6" s="6" t="s">
        <v>62</v>
      </c>
      <c r="J6" s="7">
        <f>H5 - J5</f>
        <v>0</v>
      </c>
      <c r="K6" s="8">
        <f>IFERROR(J6 / H5, 0)</f>
        <v>0</v>
      </c>
    </row>
    <row r="8" spans="1:11" x14ac:dyDescent="0.2">
      <c r="A8" t="s">
        <v>776</v>
      </c>
    </row>
    <row r="9" spans="1:11" x14ac:dyDescent="0.2">
      <c r="A9" t="s">
        <v>43</v>
      </c>
      <c r="B9" t="s">
        <v>44</v>
      </c>
      <c r="C9" t="s">
        <v>45</v>
      </c>
      <c r="D9" t="s">
        <v>46</v>
      </c>
      <c r="E9" t="s">
        <v>47</v>
      </c>
      <c r="F9" t="s">
        <v>48</v>
      </c>
      <c r="G9" t="s">
        <v>49</v>
      </c>
      <c r="H9" t="s">
        <v>50</v>
      </c>
      <c r="I9" t="s">
        <v>51</v>
      </c>
      <c r="J9" t="s">
        <v>52</v>
      </c>
    </row>
    <row r="10" spans="1:11" x14ac:dyDescent="0.2">
      <c r="A10" t="s">
        <v>83</v>
      </c>
      <c r="B10" t="s">
        <v>777</v>
      </c>
      <c r="C10" t="s">
        <v>778</v>
      </c>
      <c r="D10" s="5">
        <v>2359.86</v>
      </c>
      <c r="E10">
        <v>0</v>
      </c>
      <c r="F10" s="2">
        <f>Hist_Meraki_Disc_HW</f>
        <v>0.55000000000000004</v>
      </c>
      <c r="G10" s="5">
        <f>D10*(1-F10)</f>
        <v>1061.9369999999999</v>
      </c>
      <c r="H10" s="5">
        <f>G10*E10</f>
        <v>0</v>
      </c>
      <c r="I10" s="2">
        <f>WPA_Meraki_Disc_HW</f>
        <v>0.66250000000000009</v>
      </c>
      <c r="J10" s="5">
        <f>D10*(1-I10)*E10</f>
        <v>0</v>
      </c>
    </row>
    <row r="11" spans="1:11" x14ac:dyDescent="0.2">
      <c r="A11" t="s">
        <v>197</v>
      </c>
      <c r="B11" t="s">
        <v>779</v>
      </c>
      <c r="C11" t="s">
        <v>780</v>
      </c>
      <c r="D11" s="5">
        <v>4416.3999999999996</v>
      </c>
      <c r="E11">
        <v>0</v>
      </c>
      <c r="F11" s="2">
        <f>Hist_Meraki_Disc_HW</f>
        <v>0.55000000000000004</v>
      </c>
      <c r="G11" s="5">
        <f>D11*(1-F11)</f>
        <v>1987.3799999999997</v>
      </c>
      <c r="H11" s="5">
        <f>G11*E11</f>
        <v>0</v>
      </c>
      <c r="I11" s="2">
        <f>WPA_Meraki_Disc_HW</f>
        <v>0.66250000000000009</v>
      </c>
      <c r="J11" s="5">
        <f>D11*(1-I11)*E11</f>
        <v>0</v>
      </c>
    </row>
    <row r="12" spans="1:11" x14ac:dyDescent="0.2">
      <c r="H12" s="5">
        <f>SUM(H10:H11)</f>
        <v>0</v>
      </c>
      <c r="J12" s="5">
        <f>SUM(J10:J11)</f>
        <v>0</v>
      </c>
    </row>
    <row r="13" spans="1:11" x14ac:dyDescent="0.2">
      <c r="I13" s="6" t="s">
        <v>62</v>
      </c>
      <c r="J13" s="7">
        <f>H12 - J12</f>
        <v>0</v>
      </c>
      <c r="K13" s="8">
        <f>IFERROR(J13 / H12, 0)</f>
        <v>0</v>
      </c>
    </row>
    <row r="15" spans="1:11" x14ac:dyDescent="0.2">
      <c r="A15" t="s">
        <v>781</v>
      </c>
    </row>
    <row r="16" spans="1:11" x14ac:dyDescent="0.2">
      <c r="A16" t="s">
        <v>43</v>
      </c>
      <c r="B16" t="s">
        <v>44</v>
      </c>
      <c r="C16" t="s">
        <v>45</v>
      </c>
      <c r="D16" t="s">
        <v>46</v>
      </c>
      <c r="E16" t="s">
        <v>47</v>
      </c>
      <c r="F16" t="s">
        <v>48</v>
      </c>
      <c r="G16" t="s">
        <v>49</v>
      </c>
      <c r="H16" t="s">
        <v>50</v>
      </c>
      <c r="I16" t="s">
        <v>51</v>
      </c>
      <c r="J16" t="s">
        <v>52</v>
      </c>
    </row>
    <row r="17" spans="1:11" x14ac:dyDescent="0.2">
      <c r="A17" t="s">
        <v>249</v>
      </c>
      <c r="B17" t="s">
        <v>782</v>
      </c>
      <c r="C17" t="s">
        <v>783</v>
      </c>
      <c r="D17" s="5">
        <v>8865.73</v>
      </c>
      <c r="E17">
        <v>0</v>
      </c>
      <c r="F17" s="2">
        <f>Hist_Meraki_Disc_HW</f>
        <v>0.55000000000000004</v>
      </c>
      <c r="G17" s="5">
        <f>D17*(1-F17)</f>
        <v>3989.5784999999996</v>
      </c>
      <c r="H17" s="5">
        <f>G17*E17</f>
        <v>0</v>
      </c>
      <c r="I17" s="2">
        <f>WPA_Meraki_Disc_HW</f>
        <v>0.66250000000000009</v>
      </c>
      <c r="J17" s="5">
        <f>D17*(1-I17)*E17</f>
        <v>0</v>
      </c>
    </row>
    <row r="18" spans="1:11" x14ac:dyDescent="0.2">
      <c r="A18" t="s">
        <v>307</v>
      </c>
      <c r="B18" t="s">
        <v>784</v>
      </c>
      <c r="C18" t="s">
        <v>785</v>
      </c>
      <c r="D18" s="5">
        <v>16556.75</v>
      </c>
      <c r="E18">
        <v>0</v>
      </c>
      <c r="F18" s="2">
        <f>Hist_Meraki_Disc_HW</f>
        <v>0.55000000000000004</v>
      </c>
      <c r="G18" s="5">
        <f>D18*(1-F18)</f>
        <v>7450.5374999999995</v>
      </c>
      <c r="H18" s="5">
        <f>G18*E18</f>
        <v>0</v>
      </c>
      <c r="I18" s="2">
        <f>WPA_Meraki_Disc_HW</f>
        <v>0.66250000000000009</v>
      </c>
      <c r="J18" s="5">
        <f>D18*(1-I18)*E18</f>
        <v>0</v>
      </c>
    </row>
    <row r="19" spans="1:11" x14ac:dyDescent="0.2">
      <c r="H19" s="5">
        <f>SUM(H17:H18)</f>
        <v>0</v>
      </c>
      <c r="J19" s="5">
        <f>SUM(J17:J18)</f>
        <v>0</v>
      </c>
    </row>
    <row r="20" spans="1:11" x14ac:dyDescent="0.2">
      <c r="I20" s="6" t="s">
        <v>62</v>
      </c>
      <c r="J20" s="7">
        <f>H19 - J19</f>
        <v>0</v>
      </c>
      <c r="K20" s="8">
        <f>IFERROR(J20 / H19, 0)</f>
        <v>0</v>
      </c>
    </row>
    <row r="22" spans="1:11" x14ac:dyDescent="0.2">
      <c r="A22" t="s">
        <v>786</v>
      </c>
    </row>
    <row r="23" spans="1:11" x14ac:dyDescent="0.2">
      <c r="A23" t="s">
        <v>43</v>
      </c>
      <c r="B23" t="s">
        <v>44</v>
      </c>
      <c r="C23" t="s">
        <v>45</v>
      </c>
      <c r="D23" t="s">
        <v>46</v>
      </c>
      <c r="E23" t="s">
        <v>47</v>
      </c>
      <c r="F23" t="s">
        <v>48</v>
      </c>
      <c r="G23" t="s">
        <v>49</v>
      </c>
      <c r="H23" t="s">
        <v>50</v>
      </c>
      <c r="I23" t="s">
        <v>51</v>
      </c>
      <c r="J23" t="s">
        <v>52</v>
      </c>
    </row>
    <row r="24" spans="1:11" x14ac:dyDescent="0.2">
      <c r="A24" t="s">
        <v>332</v>
      </c>
      <c r="B24" t="s">
        <v>787</v>
      </c>
      <c r="C24" t="s">
        <v>788</v>
      </c>
      <c r="D24" s="5">
        <v>1657.14</v>
      </c>
      <c r="E24">
        <v>0</v>
      </c>
      <c r="F24" s="2">
        <f>Hist_Meraki_Disc_HW</f>
        <v>0.55000000000000004</v>
      </c>
      <c r="G24" s="5">
        <f>D24*(1-F24)</f>
        <v>745.71299999999997</v>
      </c>
      <c r="H24" s="5">
        <f>G24*E24</f>
        <v>0</v>
      </c>
      <c r="I24" s="2">
        <f>WPA_Meraki_Disc_HW</f>
        <v>0.66250000000000009</v>
      </c>
      <c r="J24" s="5">
        <f>D24*(1-I24)*E24</f>
        <v>0</v>
      </c>
    </row>
    <row r="25" spans="1:11" x14ac:dyDescent="0.2">
      <c r="A25" t="s">
        <v>336</v>
      </c>
      <c r="B25" t="s">
        <v>789</v>
      </c>
      <c r="C25" t="s">
        <v>790</v>
      </c>
      <c r="D25" s="5">
        <v>662.31</v>
      </c>
      <c r="E25">
        <v>0</v>
      </c>
      <c r="F25" s="2">
        <f>Hist_Meraki_Disc_HW</f>
        <v>0.55000000000000004</v>
      </c>
      <c r="G25" s="5">
        <f>D25*(1-F25)</f>
        <v>298.03949999999992</v>
      </c>
      <c r="H25" s="5">
        <f>G25*E25</f>
        <v>0</v>
      </c>
      <c r="I25" s="2">
        <f>WPA_Meraki_Disc_HW</f>
        <v>0.66250000000000009</v>
      </c>
      <c r="J25" s="5">
        <f>D25*(1-I25)*E25</f>
        <v>0</v>
      </c>
    </row>
    <row r="26" spans="1:11" x14ac:dyDescent="0.2">
      <c r="H26" s="5">
        <f>SUM(H24:H25)</f>
        <v>0</v>
      </c>
      <c r="J26" s="5">
        <f>SUM(J24:J25)</f>
        <v>0</v>
      </c>
    </row>
    <row r="27" spans="1:11" x14ac:dyDescent="0.2">
      <c r="I27" s="6" t="s">
        <v>62</v>
      </c>
      <c r="J27" s="7">
        <f>H26 - J26</f>
        <v>0</v>
      </c>
      <c r="K27" s="8">
        <f>IFERROR(J27 / H26, 0)</f>
        <v>0</v>
      </c>
    </row>
    <row r="29" spans="1:11" x14ac:dyDescent="0.2">
      <c r="A29" t="s">
        <v>791</v>
      </c>
    </row>
    <row r="30" spans="1:11" x14ac:dyDescent="0.2">
      <c r="A30" t="s">
        <v>43</v>
      </c>
      <c r="B30" t="s">
        <v>44</v>
      </c>
      <c r="C30" t="s">
        <v>45</v>
      </c>
      <c r="D30" t="s">
        <v>46</v>
      </c>
      <c r="E30" t="s">
        <v>47</v>
      </c>
      <c r="F30" t="s">
        <v>48</v>
      </c>
      <c r="G30" t="s">
        <v>49</v>
      </c>
      <c r="H30" t="s">
        <v>50</v>
      </c>
      <c r="I30" t="s">
        <v>51</v>
      </c>
      <c r="J30" t="s">
        <v>52</v>
      </c>
    </row>
    <row r="31" spans="1:11" x14ac:dyDescent="0.2">
      <c r="A31" t="s">
        <v>343</v>
      </c>
      <c r="B31" t="s">
        <v>792</v>
      </c>
      <c r="C31" t="s">
        <v>793</v>
      </c>
      <c r="D31" s="5">
        <v>3588.91</v>
      </c>
      <c r="E31">
        <v>0</v>
      </c>
      <c r="F31" s="2">
        <f>Hist_Meraki_Disc_HW</f>
        <v>0.55000000000000004</v>
      </c>
      <c r="G31" s="5">
        <f>D31*(1-F31)</f>
        <v>1615.0094999999997</v>
      </c>
      <c r="H31" s="5">
        <f>G31*E31</f>
        <v>0</v>
      </c>
      <c r="I31" s="2">
        <f>WPA_Meraki_Disc_HW</f>
        <v>0.66250000000000009</v>
      </c>
      <c r="J31" s="5">
        <f>D31*(1-I31)*E31</f>
        <v>0</v>
      </c>
    </row>
    <row r="32" spans="1:11" x14ac:dyDescent="0.2">
      <c r="A32" t="s">
        <v>369</v>
      </c>
      <c r="B32" t="s">
        <v>794</v>
      </c>
      <c r="C32" t="s">
        <v>795</v>
      </c>
      <c r="D32" s="5">
        <v>386.35</v>
      </c>
      <c r="E32">
        <v>0</v>
      </c>
      <c r="F32" s="2">
        <f>Hist_Meraki_Disc_HW</f>
        <v>0.55000000000000004</v>
      </c>
      <c r="G32" s="5">
        <f>D32*(1-F32)</f>
        <v>173.85749999999999</v>
      </c>
      <c r="H32" s="5">
        <f>G32*E32</f>
        <v>0</v>
      </c>
      <c r="I32" s="2">
        <f>WPA_Meraki_Disc_HW</f>
        <v>0.66250000000000009</v>
      </c>
      <c r="J32" s="5">
        <f>D32*(1-I32)*E32</f>
        <v>0</v>
      </c>
    </row>
    <row r="33" spans="1:11" x14ac:dyDescent="0.2">
      <c r="H33" s="5">
        <f>SUM(H31:H32)</f>
        <v>0</v>
      </c>
      <c r="J33" s="5">
        <f>SUM(J31:J32)</f>
        <v>0</v>
      </c>
    </row>
    <row r="34" spans="1:11" x14ac:dyDescent="0.2">
      <c r="I34" s="6" t="s">
        <v>62</v>
      </c>
      <c r="J34" s="7">
        <f>H33 - J33</f>
        <v>0</v>
      </c>
      <c r="K34" s="8">
        <f>IFERROR(J34 / H33, 0)</f>
        <v>0</v>
      </c>
    </row>
    <row r="36" spans="1:11" x14ac:dyDescent="0.2">
      <c r="A36" t="s">
        <v>796</v>
      </c>
    </row>
    <row r="37" spans="1:11" x14ac:dyDescent="0.2">
      <c r="A37" t="s">
        <v>43</v>
      </c>
      <c r="B37" t="s">
        <v>44</v>
      </c>
      <c r="C37" t="s">
        <v>45</v>
      </c>
      <c r="D37" t="s">
        <v>46</v>
      </c>
      <c r="E37" t="s">
        <v>47</v>
      </c>
      <c r="F37" t="s">
        <v>48</v>
      </c>
      <c r="G37" t="s">
        <v>49</v>
      </c>
      <c r="H37" t="s">
        <v>50</v>
      </c>
      <c r="I37" t="s">
        <v>51</v>
      </c>
      <c r="J37" t="s">
        <v>52</v>
      </c>
    </row>
    <row r="38" spans="1:11" x14ac:dyDescent="0.2">
      <c r="A38" t="s">
        <v>379</v>
      </c>
      <c r="B38" t="s">
        <v>797</v>
      </c>
      <c r="C38" t="s">
        <v>798</v>
      </c>
      <c r="D38" s="5">
        <v>585.53</v>
      </c>
      <c r="E38">
        <v>0</v>
      </c>
      <c r="F38" s="2">
        <f>Hist_Meraki_Disc_HW</f>
        <v>0.55000000000000004</v>
      </c>
      <c r="G38" s="5">
        <f>D38*(1-F38)</f>
        <v>263.48849999999999</v>
      </c>
      <c r="H38" s="5">
        <f>G38*E38</f>
        <v>0</v>
      </c>
      <c r="I38" s="2">
        <f>WPA_Meraki_Disc_HW</f>
        <v>0.66250000000000009</v>
      </c>
      <c r="J38" s="5">
        <f>D38*(1-I38)*E38</f>
        <v>0</v>
      </c>
    </row>
    <row r="39" spans="1:11" x14ac:dyDescent="0.2">
      <c r="A39" t="s">
        <v>799</v>
      </c>
      <c r="B39" t="s">
        <v>800</v>
      </c>
      <c r="C39" t="s">
        <v>801</v>
      </c>
      <c r="D39" s="5">
        <v>332.16</v>
      </c>
      <c r="E39">
        <v>0</v>
      </c>
      <c r="F39" s="2">
        <f>Hist_Meraki_Disc_HW</f>
        <v>0.55000000000000004</v>
      </c>
      <c r="G39" s="5">
        <f>D39*(1-F39)</f>
        <v>149.47200000000001</v>
      </c>
      <c r="H39" s="5">
        <f>G39*E39</f>
        <v>0</v>
      </c>
      <c r="I39" s="2">
        <f>WPA_Meraki_Disc_HW</f>
        <v>0.66250000000000009</v>
      </c>
      <c r="J39" s="5">
        <f>D39*(1-I39)*E39</f>
        <v>0</v>
      </c>
    </row>
    <row r="40" spans="1:11" x14ac:dyDescent="0.2">
      <c r="H40" s="5">
        <f>SUM(H38:H39)</f>
        <v>0</v>
      </c>
      <c r="J40" s="5">
        <f>SUM(J38:J39)</f>
        <v>0</v>
      </c>
    </row>
    <row r="41" spans="1:11" x14ac:dyDescent="0.2">
      <c r="I41" s="6" t="s">
        <v>62</v>
      </c>
      <c r="J41" s="7">
        <f>H40 - J40</f>
        <v>0</v>
      </c>
      <c r="K41" s="8">
        <f>IFERROR(J41 / H40, 0)</f>
        <v>0</v>
      </c>
    </row>
  </sheetData>
  <pageMargins left="0.7" right="0.7" top="0.75" bottom="0.75" header="0.3" footer="0.3"/>
  <tableParts count="6">
    <tablePart r:id="rId1"/>
    <tablePart r:id="rId2"/>
    <tablePart r:id="rId3"/>
    <tablePart r:id="rId4"/>
    <tablePart r:id="rId5"/>
    <tablePart r:id="rId6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128</vt:i4>
      </vt:variant>
    </vt:vector>
  </HeadingPairs>
  <TitlesOfParts>
    <vt:vector size="140" baseType="lpstr">
      <vt:lpstr>Assumptions-Variables</vt:lpstr>
      <vt:lpstr>Cloud and Compute</vt:lpstr>
      <vt:lpstr>Cloud Networking</vt:lpstr>
      <vt:lpstr>Collaboration</vt:lpstr>
      <vt:lpstr>Enterprise Routing</vt:lpstr>
      <vt:lpstr>Enterprise Switching</vt:lpstr>
      <vt:lpstr>IOT</vt:lpstr>
      <vt:lpstr>Meraki</vt:lpstr>
      <vt:lpstr>Other</vt:lpstr>
      <vt:lpstr>Security</vt:lpstr>
      <vt:lpstr>Service Provider Routing</vt:lpstr>
      <vt:lpstr>Wireless</vt:lpstr>
      <vt:lpstr>APIC_SubTotal</vt:lpstr>
      <vt:lpstr>APIC_WPA_SubTotal</vt:lpstr>
      <vt:lpstr>B_Series_SubTotal</vt:lpstr>
      <vt:lpstr>B_Series_WPA_SubTotal</vt:lpstr>
      <vt:lpstr>Branch_Large_WAN_SubTotal</vt:lpstr>
      <vt:lpstr>Branch_Large_WAN_WPA_SubTotal</vt:lpstr>
      <vt:lpstr>Branch_Medium_WAN_SubTotal</vt:lpstr>
      <vt:lpstr>Branch_Medium_WAN_WPA_SubTotal</vt:lpstr>
      <vt:lpstr>Branch_Small_WAN_SubTotal</vt:lpstr>
      <vt:lpstr>Branch_Small_WAN_WPA_SubTotal</vt:lpstr>
      <vt:lpstr>Branch_Very_Small_SubTotal</vt:lpstr>
      <vt:lpstr>Branch_Very_Small_WPA_SubTotal</vt:lpstr>
      <vt:lpstr>C_Series_SubTotal</vt:lpstr>
      <vt:lpstr>C_Series_WPA_SubTotal</vt:lpstr>
      <vt:lpstr>Campus_Core_Switch_SubTotal</vt:lpstr>
      <vt:lpstr>Campus_Core_Switch_WPA_SubTotal</vt:lpstr>
      <vt:lpstr>CN_Chassis_SubTotal</vt:lpstr>
      <vt:lpstr>CN_Chassis_WPA_SubTotal</vt:lpstr>
      <vt:lpstr>Compact_Switch_SubTotal</vt:lpstr>
      <vt:lpstr>Compact_Switch_WPA_SubTotal</vt:lpstr>
      <vt:lpstr>Conf_Phone_SubTotal</vt:lpstr>
      <vt:lpstr>Conf_Phone_WPA_SubTotal</vt:lpstr>
      <vt:lpstr>Copper_Switch_SubTotal</vt:lpstr>
      <vt:lpstr>Copper_Switch_WPA_SubTotal</vt:lpstr>
      <vt:lpstr>Desktop_Video_SubTotal</vt:lpstr>
      <vt:lpstr>Desktop_Video_WPA_SubTotal</vt:lpstr>
      <vt:lpstr>DNA_Appl_SubTotal</vt:lpstr>
      <vt:lpstr>DNA_Appl_WPA_SubTotal</vt:lpstr>
      <vt:lpstr>FI_SubTotal</vt:lpstr>
      <vt:lpstr>FI_WPA_SubTotal</vt:lpstr>
      <vt:lpstr>Fixed_Config_24_Port_SubTotal</vt:lpstr>
      <vt:lpstr>Fixed_Config_24_Port_WPA_SubTotal</vt:lpstr>
      <vt:lpstr>Fixed_Config_48_Port_SubTotal</vt:lpstr>
      <vt:lpstr>Fixed_Config_48_Port_WPA_SubTotal</vt:lpstr>
      <vt:lpstr>Fixed_Config_SFP_Plus_Only_SubTotal</vt:lpstr>
      <vt:lpstr>Fixed_Config_SFP_Plus_Only_WPA_SubTotal</vt:lpstr>
      <vt:lpstr>FW_Delayer_Factor</vt:lpstr>
      <vt:lpstr>Generic_Collab_Server_SubTotal</vt:lpstr>
      <vt:lpstr>Generic_Collab_Server_WPA_SubTotal</vt:lpstr>
      <vt:lpstr>Hist_Disc_HW</vt:lpstr>
      <vt:lpstr>Hist_Disc_SW</vt:lpstr>
      <vt:lpstr>Hist_IoT_Disc_HW</vt:lpstr>
      <vt:lpstr>Hist_IoT_Disc_SW</vt:lpstr>
      <vt:lpstr>Hist_Meraki_Disc_HW</vt:lpstr>
      <vt:lpstr>Hist_Meraki_Disc_SW</vt:lpstr>
      <vt:lpstr>Hist_SP_Disc_HW</vt:lpstr>
      <vt:lpstr>Hist_SP_Disc_SW</vt:lpstr>
      <vt:lpstr>HQ_Large_WAN_SubTotal</vt:lpstr>
      <vt:lpstr>HQ_Large_WAN_WPA_SubTotal</vt:lpstr>
      <vt:lpstr>HQ_Small_WAN_SubTotal</vt:lpstr>
      <vt:lpstr>HQ_Small_WAN_WPA_SubTotal</vt:lpstr>
      <vt:lpstr>Large_AP_SubTotal</vt:lpstr>
      <vt:lpstr>Large_AP_WPA_SubTotal</vt:lpstr>
      <vt:lpstr>Large_IP_Phone_SubTotal</vt:lpstr>
      <vt:lpstr>Large_IP_Phone_WPA_SubTotal</vt:lpstr>
      <vt:lpstr>Large_Room_SubTotal</vt:lpstr>
      <vt:lpstr>Large_Room_WPA_SubTotal</vt:lpstr>
      <vt:lpstr>Large_WLC_SubTotal</vt:lpstr>
      <vt:lpstr>Large_WLC_WPA_SubTotal</vt:lpstr>
      <vt:lpstr>MDS_Medium_SubTotal</vt:lpstr>
      <vt:lpstr>MDS_Medium_WPA_SubTotal</vt:lpstr>
      <vt:lpstr>Medium_AP_SubTotal</vt:lpstr>
      <vt:lpstr>Medium_AP_WPA_SubTotal</vt:lpstr>
      <vt:lpstr>Medium_Closet_Chassis_Switch_SubTotal</vt:lpstr>
      <vt:lpstr>Medium_Closet_Chassis_Switch_WPA_SubTotal</vt:lpstr>
      <vt:lpstr>Medium_IP_Phone_SubTotal</vt:lpstr>
      <vt:lpstr>Medium_IP_Phone_WPA_SubTotal</vt:lpstr>
      <vt:lpstr>Medium_Room_SubTotal</vt:lpstr>
      <vt:lpstr>Medium_Room_WPA_SubTotal</vt:lpstr>
      <vt:lpstr>Medium_WLC_SubTotal</vt:lpstr>
      <vt:lpstr>Medium_WLC_WPA_SubTotal</vt:lpstr>
      <vt:lpstr>Meraki_AP_SubTotal</vt:lpstr>
      <vt:lpstr>Meraki_AP_WPA_SubTotal</vt:lpstr>
      <vt:lpstr>Meraki_Cam_SubTotal</vt:lpstr>
      <vt:lpstr>Meraki_Cam_WPA_SubTotal</vt:lpstr>
      <vt:lpstr>Meraki_MX_Medium_SubTotal</vt:lpstr>
      <vt:lpstr>Meraki_MX_Medium_WPA_SubTotal</vt:lpstr>
      <vt:lpstr>Meraki_MX_Small_SubTotal</vt:lpstr>
      <vt:lpstr>Meraki_MX_Small_WPA_SubTotal</vt:lpstr>
      <vt:lpstr>Meraki_Switch_SubTotal</vt:lpstr>
      <vt:lpstr>Meraki_Switch_WPA_SubTotal</vt:lpstr>
      <vt:lpstr>Meraki_Teleworker_SubTotal</vt:lpstr>
      <vt:lpstr>Meraki_Teleworker_WPA_SubTotal</vt:lpstr>
      <vt:lpstr>NGFW_Large_SubTotal</vt:lpstr>
      <vt:lpstr>NGFW_Large_WPA_SubTotal</vt:lpstr>
      <vt:lpstr>NGFW_Medium_SubTotal</vt:lpstr>
      <vt:lpstr>NGFW_Medium_WPA_SubTotal</vt:lpstr>
      <vt:lpstr>NGFW_Small_SubTotal</vt:lpstr>
      <vt:lpstr>NGFW_Small_WPA_SubTotal</vt:lpstr>
      <vt:lpstr>NGFW_Very_Small_SubTotal</vt:lpstr>
      <vt:lpstr>NGFW_Very_Small_WPA_SubTotal</vt:lpstr>
      <vt:lpstr>SFP_Switch_SubTotal</vt:lpstr>
      <vt:lpstr>SFP_Switch_WPA_SubTotal</vt:lpstr>
      <vt:lpstr>Small_ATA_SubTotal</vt:lpstr>
      <vt:lpstr>Small_ATA_WPA_SubTotal</vt:lpstr>
      <vt:lpstr>Small_IP_Phone_SubTotal</vt:lpstr>
      <vt:lpstr>Small_IP_Phone_WPA_SubTotal</vt:lpstr>
      <vt:lpstr>Small_Room_SubTotal</vt:lpstr>
      <vt:lpstr>Small_Room_WPA_SubTotal</vt:lpstr>
      <vt:lpstr>Small_WLC_SubTotal</vt:lpstr>
      <vt:lpstr>Small_WLC_WPA_SubTotal</vt:lpstr>
      <vt:lpstr>SP_Large_SubTotal</vt:lpstr>
      <vt:lpstr>SP_Large_WPA_SubTotal</vt:lpstr>
      <vt:lpstr>SP_Medium_SubTotal</vt:lpstr>
      <vt:lpstr>SP_Medium_WPA_SubTotal</vt:lpstr>
      <vt:lpstr>SP_Small_SubTotal</vt:lpstr>
      <vt:lpstr>SP_Small_WPA_SubTotal</vt:lpstr>
      <vt:lpstr>Teleworker_AP_SubTotal</vt:lpstr>
      <vt:lpstr>Teleworker_AP_WPA_SubTotal</vt:lpstr>
      <vt:lpstr>Voice_Gateway_SubTotal</vt:lpstr>
      <vt:lpstr>Voice_Gateway_WPA_SubTotal</vt:lpstr>
      <vt:lpstr>Wireless_IP_Phone_SubTotal</vt:lpstr>
      <vt:lpstr>Wireless_IP_Phone_WPA_SubTotal</vt:lpstr>
      <vt:lpstr>WPA_Collab_Disc_HW</vt:lpstr>
      <vt:lpstr>WPA_Collab_Disc_SW</vt:lpstr>
      <vt:lpstr>WPA_Delayer_Factor</vt:lpstr>
      <vt:lpstr>WPA_Disc_HW</vt:lpstr>
      <vt:lpstr>WPA_Disc_SW</vt:lpstr>
      <vt:lpstr>WPA_FW_Disc_HW</vt:lpstr>
      <vt:lpstr>WPA_FW_Disc_SW</vt:lpstr>
      <vt:lpstr>WPA_IoT_Disc_HW</vt:lpstr>
      <vt:lpstr>WPA_IoT_Disc_SW</vt:lpstr>
      <vt:lpstr>WPA_Meraki_Disc_HW</vt:lpstr>
      <vt:lpstr>WPA_Meraki_Disc_SW</vt:lpstr>
      <vt:lpstr>WPA_SP_Disc_HW</vt:lpstr>
      <vt:lpstr>WPA_SP_Disc_SW</vt:lpstr>
      <vt:lpstr>WSA_ESA_Appliance_SubTotal</vt:lpstr>
      <vt:lpstr>WSA_ESA_Appliance_WPA_SubTotal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Brian Steiner</cp:lastModifiedBy>
  <dcterms:created xsi:type="dcterms:W3CDTF">2023-02-08T05:06:18Z</dcterms:created>
  <dcterms:modified xsi:type="dcterms:W3CDTF">2023-03-01T20:24:18Z</dcterms:modified>
</cp:coreProperties>
</file>