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Dokumente_Thomas_Brandl\GIT_Repository\Umbau\Elektro\"/>
    </mc:Choice>
  </mc:AlternateContent>
  <xr:revisionPtr revIDLastSave="0" documentId="13_ncr:1_{06457FD7-CF1D-448C-A371-E5964BC58C7A}" xr6:coauthVersionLast="45" xr6:coauthVersionMax="45" xr10:uidLastSave="{00000000-0000-0000-0000-000000000000}"/>
  <bookViews>
    <workbookView xWindow="-120" yWindow="-120" windowWidth="29040" windowHeight="17640" xr2:uid="{A6F8353D-0510-4489-8C99-156F73AB2641}"/>
  </bookViews>
  <sheets>
    <sheet name="Übersicht" sheetId="1" r:id="rId1"/>
    <sheet name="Schaltstellen" sheetId="2" r:id="rId2"/>
    <sheet name="Kost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R10" i="1" l="1"/>
  <c r="C10" i="1" s="1"/>
  <c r="S10" i="1"/>
  <c r="R11" i="1"/>
  <c r="S11" i="1"/>
  <c r="R12" i="1"/>
  <c r="C12" i="1" s="1"/>
  <c r="S12" i="1"/>
  <c r="C11" i="1" l="1"/>
  <c r="K3" i="2"/>
  <c r="K4" i="2"/>
  <c r="K5" i="2"/>
  <c r="K6" i="2"/>
  <c r="V24" i="1" l="1"/>
  <c r="R5" i="1"/>
  <c r="R6" i="1"/>
  <c r="R7" i="1"/>
  <c r="R8" i="1"/>
  <c r="R9" i="1"/>
  <c r="R14" i="1"/>
  <c r="R15" i="1"/>
  <c r="R17" i="1"/>
  <c r="R13" i="1"/>
  <c r="R18" i="1"/>
  <c r="R19" i="1"/>
  <c r="R16" i="1"/>
  <c r="S5" i="1"/>
  <c r="S6" i="1"/>
  <c r="S7" i="1"/>
  <c r="S8" i="1"/>
  <c r="S9" i="1"/>
  <c r="S14" i="1"/>
  <c r="S15" i="1"/>
  <c r="S17" i="1"/>
  <c r="S13" i="1"/>
  <c r="S18" i="1"/>
  <c r="S19" i="1"/>
  <c r="S16" i="1"/>
  <c r="V21" i="1" l="1"/>
  <c r="C19" i="1"/>
  <c r="C15" i="1"/>
  <c r="C7" i="1"/>
  <c r="V23" i="1"/>
  <c r="C17" i="1"/>
  <c r="C14" i="1"/>
  <c r="C9" i="1"/>
  <c r="C16" i="1"/>
  <c r="C8" i="1"/>
  <c r="C18" i="1"/>
  <c r="C6" i="1"/>
  <c r="C13" i="1"/>
  <c r="C5" i="1"/>
  <c r="V22" i="1"/>
  <c r="S20" i="1" l="1"/>
</calcChain>
</file>

<file path=xl/sharedStrings.xml><?xml version="1.0" encoding="utf-8"?>
<sst xmlns="http://schemas.openxmlformats.org/spreadsheetml/2006/main" count="94" uniqueCount="75">
  <si>
    <t>KNX-Elektroinstallation</t>
  </si>
  <si>
    <t>Bezeichnung</t>
  </si>
  <si>
    <t>Preis</t>
  </si>
  <si>
    <t>Kategorie</t>
  </si>
  <si>
    <t>Herstellernummer</t>
  </si>
  <si>
    <t>Netzteil</t>
  </si>
  <si>
    <t>Ethernet Interface</t>
  </si>
  <si>
    <t>Heizungsstelltrieb</t>
  </si>
  <si>
    <t>Heizungsaktor</t>
  </si>
  <si>
    <t>Jalosienenaktor</t>
  </si>
  <si>
    <t>Dimmaktor</t>
  </si>
  <si>
    <t>MDT JAL-0810.02 Jalousieaktor 8TE REG 10A 230VAC</t>
  </si>
  <si>
    <t>Jalosine</t>
  </si>
  <si>
    <t>Basis</t>
  </si>
  <si>
    <t>Glastaster</t>
  </si>
  <si>
    <t>Heizung</t>
  </si>
  <si>
    <t>Licht</t>
  </si>
  <si>
    <t>Endpreis</t>
  </si>
  <si>
    <t>MDT STV-0640.02 Busspannungsversorgung 4TE REG 640mA</t>
  </si>
  <si>
    <t>MDT SCN-IP000.03 IP Interface 2TE REG mit Email und Zeitserverfunktion</t>
  </si>
  <si>
    <t>MDT BE-GT2TW.01 Glastaster II Smart mit 6 Sensorflächen</t>
  </si>
  <si>
    <t>MDT AKH-0600.02 Heizungsaktor 3TE REG 24-230VAC</t>
  </si>
  <si>
    <t>MDT AKD-0401.02 Dimmaktor 6TE REG 250W 230VAC mit Wirkleistungsmessung</t>
  </si>
  <si>
    <t>MERTEN 639125 Thermoelektrischer Stellantrieb 230 V</t>
  </si>
  <si>
    <t>Küche</t>
  </si>
  <si>
    <t>Esszimmer</t>
  </si>
  <si>
    <t>Wohnzimmer</t>
  </si>
  <si>
    <t>Speis</t>
  </si>
  <si>
    <t>Bad</t>
  </si>
  <si>
    <t>Gang</t>
  </si>
  <si>
    <t>Schalafzimmer</t>
  </si>
  <si>
    <t>Klo</t>
  </si>
  <si>
    <t>Schaltaktor</t>
  </si>
  <si>
    <t>Lampengruppe</t>
  </si>
  <si>
    <t>Dimmgruppe</t>
  </si>
  <si>
    <t>Steckdosengruppe</t>
  </si>
  <si>
    <t>Summe</t>
  </si>
  <si>
    <t>Binäreingang</t>
  </si>
  <si>
    <t>MDT BE-TA5504.G1 Taster 55mm UP 4-fach</t>
  </si>
  <si>
    <t>4-fach Taster</t>
  </si>
  <si>
    <t>MDT AKK-1616.03 Schaltaktor Kompakt 16-fach</t>
  </si>
  <si>
    <t>MDT BE-06001.02 Tasterschnittstelle UP potentialfrei 6-fach</t>
  </si>
  <si>
    <t>Multischaltaktor</t>
  </si>
  <si>
    <t>MDT AKU-2416.02 Universalaktor 12TE REG 16A 230VAC 100µF 15EVG 24-fach</t>
  </si>
  <si>
    <t>KNX-fähig</t>
  </si>
  <si>
    <t>Menge KNX-Geräte</t>
  </si>
  <si>
    <t>Dimmaktor mit Wirkleistungsmesser</t>
  </si>
  <si>
    <t>MDT AKD-0410V.02 Dimmaktor 4-fach 4TE REG 1-10V mit RGBW</t>
  </si>
  <si>
    <t>TE</t>
  </si>
  <si>
    <t>Jalosienen</t>
  </si>
  <si>
    <t>Multischaltaktor Kanäle:</t>
  </si>
  <si>
    <t>Dimmer Kanäle:</t>
  </si>
  <si>
    <t>Platzbedarf</t>
  </si>
  <si>
    <t>Anzahl KNX-Knoten:</t>
  </si>
  <si>
    <t>Platzbedarf im Schaltschrank:</t>
  </si>
  <si>
    <t>Raum</t>
  </si>
  <si>
    <t>Kanäle pro Gerät</t>
  </si>
  <si>
    <t>Kanäle gesamt</t>
  </si>
  <si>
    <t>Hof</t>
  </si>
  <si>
    <t>Fingerprint KNX Interface</t>
  </si>
  <si>
    <t>EKEY 101 719 home converter KNX RS-485</t>
  </si>
  <si>
    <t>Tür</t>
  </si>
  <si>
    <t>Fingerprint Steuereinheit</t>
  </si>
  <si>
    <t>EKEY 101 163 multi SE REG 4 Steuereinheit Fingeranzahl 99 weiß</t>
  </si>
  <si>
    <t>Fingersensor</t>
  </si>
  <si>
    <t>EKEY 101 148 home FS UP E Fingerscanner 99 Fingerprints ohne RFID</t>
  </si>
  <si>
    <t>Händler</t>
  </si>
  <si>
    <t>Datum</t>
  </si>
  <si>
    <t>Beschreibung</t>
  </si>
  <si>
    <t>Konto</t>
  </si>
  <si>
    <t>Betrag</t>
  </si>
  <si>
    <t>Temo-Elektro</t>
  </si>
  <si>
    <t>Material für Elektrorohinstallation</t>
  </si>
  <si>
    <t>Richard Brandl</t>
  </si>
  <si>
    <t>elektro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</si>
</sst>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\ &quot;von 20&quot;"/>
    <numFmt numFmtId="165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2" fillId="0" borderId="0" xfId="2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textRotation="90"/>
    </xf>
    <xf numFmtId="0" fontId="4" fillId="2" borderId="1" xfId="0" applyFont="1" applyFill="1" applyBorder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0" fontId="2" fillId="0" borderId="0" xfId="2"/>
    <xf numFmtId="0" fontId="0" fillId="0" borderId="0" xfId="0" applyAlignment="1">
      <alignment horizontal="left" wrapText="1"/>
    </xf>
    <xf numFmtId="0" fontId="2" fillId="0" borderId="0" xfId="2" applyFill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left" textRotation="90" wrapText="1"/>
    </xf>
    <xf numFmtId="0" fontId="0" fillId="0" borderId="0" xfId="0" applyAlignment="1">
      <alignment horizontal="right" vertical="center"/>
    </xf>
    <xf numFmtId="0" fontId="4" fillId="2" borderId="0" xfId="0" applyFont="1" applyFill="1" applyBorder="1" applyAlignment="1">
      <alignment horizontal="left" textRotation="90"/>
    </xf>
    <xf numFmtId="164" fontId="0" fillId="0" borderId="3" xfId="0" applyNumberFormat="1" applyBorder="1"/>
    <xf numFmtId="4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0" fillId="0" borderId="0" xfId="0" applyNumberFormat="1"/>
  </cellXfs>
  <cellStyles count="3">
    <cellStyle name="Link" xfId="2" builtinId="8"/>
    <cellStyle name="Standard" xfId="0" builtinId="0"/>
    <cellStyle name="Währung" xfId="1" builtinId="4"/>
  </cellStyles>
  <dxfs count="28">
    <dxf>
      <numFmt numFmtId="0" formatCode="General"/>
    </dxf>
    <dxf>
      <numFmt numFmtId="34" formatCode="_-* #,##0.00\ &quot;€&quot;_-;\-* #,##0.00\ &quot;€&quot;_-;_-* &quot;-&quot;??\ &quot;€&quot;_-;_-@_-"/>
    </dxf>
    <dxf>
      <numFmt numFmtId="30" formatCode="@"/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9696"/>
        </patternFill>
      </fill>
    </dxf>
    <dxf>
      <numFmt numFmtId="30" formatCode="@"/>
    </dxf>
    <dxf>
      <numFmt numFmtId="165" formatCode="_-* #,##0.00\ [$€-407]_-;\-* #,##0.00\ [$€-407]_-;_-* &quot;-&quot;??\ [$€-407]_-;_-@_-"/>
    </dxf>
    <dxf>
      <numFmt numFmtId="30" formatCode="@"/>
    </dxf>
    <dxf>
      <numFmt numFmtId="30" formatCode="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left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FF7C80"/>
      <color rgb="FFFF9696"/>
      <color rgb="FFFF5E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FD03A8-96BD-4E09-BF02-3DEFE14EA902}" name="Tabelle1" displayName="Tabelle1" ref="A4:S20" totalsRowCount="1" headerRowDxfId="27">
  <autoFilter ref="A4:S19" xr:uid="{96AC54A7-3AF8-4232-A7CA-7456C1206A29}">
    <filterColumn colId="0">
      <filters>
        <filter val="4-fach Taster"/>
        <filter val="Binäreingang"/>
        <filter val="Dimmaktor"/>
        <filter val="Ethernet Interface"/>
        <filter val="Fingerprint KNX Interface"/>
        <filter val="Fingerprint Steuereinheit"/>
        <filter val="Fingersensor"/>
        <filter val="Glastaster"/>
        <filter val="Heizungsaktor"/>
        <filter val="Heizungsstelltrieb"/>
        <filter val="Multischaltaktor"/>
        <filter val="Netzteil"/>
      </filters>
    </filterColumn>
  </autoFilter>
  <sortState xmlns:xlrd2="http://schemas.microsoft.com/office/spreadsheetml/2017/richdata2" ref="A5:S19">
    <sortCondition ref="A4:A19"/>
  </sortState>
  <tableColumns count="19">
    <tableColumn id="1" xr3:uid="{F5042A58-498A-4C97-BACF-B3C8328DBC5F}" name="Bezeichnung"/>
    <tableColumn id="18" xr3:uid="{EBD698E9-BE7C-4EEA-BF83-B807A3FE3703}" name="Kanäle pro Gerät"/>
    <tableColumn id="20" xr3:uid="{48770584-C7A0-4EFF-A5AB-7C1C84E8310E}" name="Kanäle gesamt" dataDxfId="26">
      <calculatedColumnFormula>Tabelle1[[#This Row],[Kanäle pro Gerät]]*Tabelle1[[#This Row],[Menge KNX-Geräte]]</calculatedColumnFormula>
    </tableColumn>
    <tableColumn id="16" xr3:uid="{FAF1D32A-393A-44C7-BE68-7B040F6D94CE}" name="TE"/>
    <tableColumn id="19" xr3:uid="{D57E5FC7-9060-4F5D-BEF2-3E71373B4491}" name="Platzbedarf" dataDxfId="0">
      <calculatedColumnFormula>Tabelle1[[#This Row],[TE]]*SUM(Tabelle1[[#This Row],[Küche]:[Klo]])</calculatedColumnFormula>
    </tableColumn>
    <tableColumn id="7" xr3:uid="{0CA81A17-BA15-4983-A8A2-0242A8B6B19B}" name="Herstellernummer" dataDxfId="25"/>
    <tableColumn id="4" xr3:uid="{4718EDFC-681A-42DA-B15F-DB810E8C969C}" name="Preis" dataCellStyle="Währung"/>
    <tableColumn id="5" xr3:uid="{A4E90C18-896F-4852-8F34-1136052F1D04}" name="Kategorie"/>
    <tableColumn id="2" xr3:uid="{6085A278-C5F2-4B9B-81ED-75AC44992D6A}" name="Küche" dataDxfId="24"/>
    <tableColumn id="9" xr3:uid="{71B99BB4-E121-4AC6-B2CC-B8283468FBBB}" name="Esszimmer" dataDxfId="23"/>
    <tableColumn id="10" xr3:uid="{E4662B22-8FAD-414C-AAE6-B24E2CAB28D4}" name="Wohnzimmer" dataDxfId="22"/>
    <tableColumn id="11" xr3:uid="{204170EB-6A51-4091-9F43-2BB5DD265154}" name="Speis" dataDxfId="21"/>
    <tableColumn id="12" xr3:uid="{18FF780B-8CBB-488D-B52A-5E6374864CB2}" name="Bad" dataDxfId="20"/>
    <tableColumn id="13" xr3:uid="{57EE2B1E-BB13-46B9-B6BC-CF4F5FCCDB66}" name="Gang" dataDxfId="19"/>
    <tableColumn id="14" xr3:uid="{E92F9A3C-E1C5-4882-916E-DA389241E99B}" name="Schalafzimmer" dataDxfId="18"/>
    <tableColumn id="15" xr3:uid="{3799BA4D-FAD2-475F-B312-0E659992795D}" name="Klo" dataDxfId="17"/>
    <tableColumn id="17" xr3:uid="{17A122D9-4F1D-40D7-A3F8-16439D99B479}" name="KNX-fähig"/>
    <tableColumn id="6" xr3:uid="{12170A0C-6A62-4A83-B4B9-2C3B5CC64F58}" name="Menge KNX-Geräte" dataDxfId="16">
      <calculatedColumnFormula>IF(Tabelle1[[#This Row],[KNX-fähig]]=1,SUM(Tabelle1[[#This Row],[Küche]:[Klo]]),0)</calculatedColumnFormula>
    </tableColumn>
    <tableColumn id="8" xr3:uid="{E30A86F8-AD60-4262-90C1-41270FEC02A0}" name="Endpreis" totalsRowFunction="sum" dataDxfId="15" totalsRowDxfId="1" dataCellStyle="Währung">
      <calculatedColumnFormula>SUM(Tabelle1[[#This Row],[Küche]:[Klo]])*Tabelle1[[#This Row],[Preis]]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EA202F-2E12-4951-852F-9E886146E92D}" name="Tabelle2" displayName="Tabelle2" ref="A2:K6" totalsRowShown="0" headerRowDxfId="14">
  <autoFilter ref="A2:K6" xr:uid="{64997CFE-B058-4B80-8521-0376DB419888}"/>
  <tableColumns count="11">
    <tableColumn id="1" xr3:uid="{A1D940C5-2DB8-4D38-B7EB-A7046EC82315}" name="Raum"/>
    <tableColumn id="2" xr3:uid="{DDF37692-0B97-4EFA-A254-501428F98AC7}" name="Küche"/>
    <tableColumn id="3" xr3:uid="{0CC211E9-3E8B-4225-8060-D732679A1D25}" name="Esszimmer"/>
    <tableColumn id="4" xr3:uid="{B0776194-2185-4A16-BB15-3EBC5FD9646A}" name="Wohnzimmer"/>
    <tableColumn id="5" xr3:uid="{8C8ADB2C-52AC-486F-9B7F-0CE92A14546B}" name="Speis"/>
    <tableColumn id="6" xr3:uid="{37719EDB-C601-4604-9CE6-3E19F4DC3B38}" name="Bad"/>
    <tableColumn id="7" xr3:uid="{07E1B0C6-C411-4574-8D01-297094ADFF8E}" name="Gang"/>
    <tableColumn id="8" xr3:uid="{523F6610-FD02-45F2-B727-E43C97AB7701}" name="Schalafzimmer"/>
    <tableColumn id="9" xr3:uid="{439EBBEB-C21F-4366-B359-B750404A6C1C}" name="Klo"/>
    <tableColumn id="11" xr3:uid="{21D0A73C-1259-4B5E-9160-E7893ABAD12E}" name="Hof"/>
    <tableColumn id="10" xr3:uid="{3550BC49-49F6-41E8-A343-46EDD7312783}" name="Summe" dataDxfId="13">
      <calculatedColumnFormula>SUM(Tabelle2[[#This Row],[Küche]:[Hof]])</calculatedColumnFormula>
    </tableColumn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B94BBB-F518-4C7C-98BC-BC0E1FBAE5DF}" name="Tabelle3" displayName="Tabelle3" ref="A1:F2" totalsRowShown="0">
  <autoFilter ref="A1:F2" xr:uid="{2EE5AB28-B397-43CB-900D-A5B522ECDF9C}"/>
  <tableColumns count="6">
    <tableColumn id="1" xr3:uid="{4DA6D9DF-2A14-4891-9CC3-08E42535F812}" name="Datum"/>
    <tableColumn id="2" xr3:uid="{A2802040-74DD-489D-83C4-558D72967D5F}" name="Händler" dataDxfId="12"/>
    <tableColumn id="6" xr3:uid="{5EE9FC28-C66B-4A96-9BA9-8280EC2E6589}" name="Kategorie" dataDxfId="2"/>
    <tableColumn id="3" xr3:uid="{BD741B7D-FC24-407C-91C4-67731AA078DF}" name="Beschreibung" dataDxfId="11"/>
    <tableColumn id="4" xr3:uid="{A87B7F3E-D2EF-4CAF-A80F-6E407E6EC1B1}" name="Konto" dataDxfId="9"/>
    <tableColumn id="5" xr3:uid="{82BE7E6D-F523-4932-9103-8E1EB61BB46A}" name="Betrag" dataDxfId="1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oltus.de/?cl=details&amp;anid=2304aacb1bfc0b83b97f47c42c83dfa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voltus.de/hausautomation/knx-eib/nach-hersteller/mdt/linienkoppler-usb-ip-interface/mdt-scn-ip000-03-ip-interface-2te-reg-mit-email-und-zeitserverfunktion.html" TargetMode="External"/><Relationship Id="rId7" Type="http://schemas.openxmlformats.org/officeDocument/2006/relationships/hyperlink" Target="https://www.voltus.de/?cl=details&amp;anid=dc7d3d94598bcca1b0cb6028bb0a05ee" TargetMode="External"/><Relationship Id="rId12" Type="http://schemas.openxmlformats.org/officeDocument/2006/relationships/hyperlink" Target="https://www.voltus.de/mdt-be-ta5504-g1-taster-55mm-up-4-fach.html" TargetMode="External"/><Relationship Id="rId2" Type="http://schemas.openxmlformats.org/officeDocument/2006/relationships/hyperlink" Target="https://www.voltus.de/hausautomation/knx-eib/nach-hersteller/mdt/spannungsversorgung/mdt-stv-0640-02-busspannungsversorgung-4te-reg-640ma.html" TargetMode="External"/><Relationship Id="rId1" Type="http://schemas.openxmlformats.org/officeDocument/2006/relationships/hyperlink" Target="https://www.voltus.de/hausautomation/knx-eib/nach-hersteller/mdt/jalousieaktoren-o/mdt-jal-0810-02-jalousieaktor-8te-reg-10a-230vac-8-fach.html" TargetMode="External"/><Relationship Id="rId6" Type="http://schemas.openxmlformats.org/officeDocument/2006/relationships/hyperlink" Target="https://www.voltus.de/hausautomation/knx-eib/nach-hersteller/mdt/dimmaktoren/mdt-akd-0401-02-dimmaktor-6te-reg-250w-230vac-mit-wirkleistungsmessung-4-fach.html" TargetMode="External"/><Relationship Id="rId11" Type="http://schemas.openxmlformats.org/officeDocument/2006/relationships/hyperlink" Target="https://www.voltus.de/?cl=details&amp;anid=8746f1082341567c555d4c0297b09a8c" TargetMode="External"/><Relationship Id="rId5" Type="http://schemas.openxmlformats.org/officeDocument/2006/relationships/hyperlink" Target="https://www.voltus.de/hausautomation/knx-eib/nach-hersteller/mdt/heizungsaktoren/mdt-akh-0600-02-heizungsaktor-3te-reg-24-230vac-6-fach.html" TargetMode="External"/><Relationship Id="rId10" Type="http://schemas.openxmlformats.org/officeDocument/2006/relationships/hyperlink" Target="https://www.voltus.de/mdt-akd-0410v-02-dimmaktor-4-fach-4te-reg-1-10v-mit-rgbw.html" TargetMode="External"/><Relationship Id="rId4" Type="http://schemas.openxmlformats.org/officeDocument/2006/relationships/hyperlink" Target="https://www.voltus.de/hausautomation/knx-eib/nach-hersteller/mdt/tastsensoren-o/mdt-be-gt2tw-01-glastaster-ii-smart-mit-6-sensorflaechen-weiss.html" TargetMode="External"/><Relationship Id="rId9" Type="http://schemas.openxmlformats.org/officeDocument/2006/relationships/hyperlink" Target="https://www.voltus.de/?cl=details&amp;anid=ea869f4ece28ac6a9ce097b829bba53e" TargetMode="External"/><Relationship Id="rId1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786F-74ED-4B47-9A9F-B84A1C0EAFA8}">
  <sheetPr codeName="Tabelle1"/>
  <dimension ref="A1:V24"/>
  <sheetViews>
    <sheetView tabSelected="1" workbookViewId="0">
      <selection activeCell="N28" sqref="N28"/>
    </sheetView>
  </sheetViews>
  <sheetFormatPr baseColWidth="10" defaultRowHeight="15" outlineLevelCol="2" x14ac:dyDescent="0.25"/>
  <cols>
    <col min="1" max="1" width="23.5703125" customWidth="1"/>
    <col min="2" max="3" width="6" customWidth="1" outlineLevel="2"/>
    <col min="4" max="5" width="5.28515625" customWidth="1" outlineLevel="2"/>
    <col min="6" max="6" width="71.85546875" customWidth="1" outlineLevel="1"/>
    <col min="7" max="7" width="9.42578125" customWidth="1" outlineLevel="1"/>
    <col min="8" max="8" width="8.140625" bestFit="1" customWidth="1"/>
    <col min="9" max="16" width="6" customWidth="1" outlineLevel="1"/>
    <col min="17" max="17" width="6" bestFit="1" customWidth="1"/>
    <col min="18" max="18" width="9.5703125" bestFit="1" customWidth="1"/>
    <col min="19" max="19" width="11" bestFit="1" customWidth="1"/>
    <col min="21" max="21" width="26.7109375" bestFit="1" customWidth="1"/>
    <col min="22" max="22" width="11" bestFit="1" customWidth="1"/>
  </cols>
  <sheetData>
    <row r="1" spans="1:19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4" spans="1:19" s="3" customFormat="1" ht="82.5" x14ac:dyDescent="0.25">
      <c r="A4" s="3" t="s">
        <v>1</v>
      </c>
      <c r="B4" s="16" t="s">
        <v>56</v>
      </c>
      <c r="C4" s="16" t="s">
        <v>57</v>
      </c>
      <c r="D4" s="8" t="s">
        <v>48</v>
      </c>
      <c r="E4" s="16" t="s">
        <v>52</v>
      </c>
      <c r="F4" s="3" t="s">
        <v>4</v>
      </c>
      <c r="G4" s="4" t="s">
        <v>2</v>
      </c>
      <c r="H4" s="4" t="s">
        <v>3</v>
      </c>
      <c r="I4" s="4" t="s">
        <v>24</v>
      </c>
      <c r="J4" s="4" t="s">
        <v>25</v>
      </c>
      <c r="K4" s="4" t="s">
        <v>26</v>
      </c>
      <c r="L4" s="4" t="s">
        <v>27</v>
      </c>
      <c r="M4" s="4" t="s">
        <v>28</v>
      </c>
      <c r="N4" s="4" t="s">
        <v>29</v>
      </c>
      <c r="O4" s="4" t="s">
        <v>30</v>
      </c>
      <c r="P4" s="4" t="s">
        <v>31</v>
      </c>
      <c r="Q4" s="4" t="s">
        <v>44</v>
      </c>
      <c r="R4" s="8" t="s">
        <v>45</v>
      </c>
      <c r="S4" s="3" t="s">
        <v>17</v>
      </c>
    </row>
    <row r="5" spans="1:19" x14ac:dyDescent="0.25">
      <c r="A5" t="s">
        <v>39</v>
      </c>
      <c r="B5">
        <v>4</v>
      </c>
      <c r="C5">
        <f>Tabelle1[[#This Row],[Kanäle pro Gerät]]*Tabelle1[[#This Row],[Menge KNX-Geräte]]</f>
        <v>16</v>
      </c>
      <c r="D5">
        <v>0</v>
      </c>
      <c r="E5">
        <f>Tabelle1[[#This Row],[TE]]*SUM(Tabelle1[[#This Row],[Küche]:[Klo]])</f>
        <v>0</v>
      </c>
      <c r="F5" s="7" t="s">
        <v>38</v>
      </c>
      <c r="G5" s="1">
        <v>54.21</v>
      </c>
      <c r="H5" t="s">
        <v>13</v>
      </c>
      <c r="I5" s="11">
        <v>1</v>
      </c>
      <c r="J5" s="11"/>
      <c r="K5" s="11">
        <v>1</v>
      </c>
      <c r="L5" s="11"/>
      <c r="M5" s="11"/>
      <c r="N5" s="11"/>
      <c r="O5" s="11">
        <v>2</v>
      </c>
      <c r="P5" s="11"/>
      <c r="Q5">
        <v>1</v>
      </c>
      <c r="R5">
        <f>IF(Tabelle1[[#This Row],[KNX-fähig]]=1,SUM(Tabelle1[[#This Row],[Küche]:[Klo]]),0)</f>
        <v>4</v>
      </c>
      <c r="S5" s="1">
        <f>SUM(Tabelle1[[#This Row],[Küche]:[Klo]])*Tabelle1[[#This Row],[Preis]]</f>
        <v>216.84</v>
      </c>
    </row>
    <row r="6" spans="1:19" x14ac:dyDescent="0.25">
      <c r="A6" t="s">
        <v>37</v>
      </c>
      <c r="B6">
        <v>6</v>
      </c>
      <c r="C6">
        <f>Tabelle1[[#This Row],[Kanäle pro Gerät]]*Tabelle1[[#This Row],[Menge KNX-Geräte]]</f>
        <v>6</v>
      </c>
      <c r="D6">
        <v>0</v>
      </c>
      <c r="E6">
        <f>Tabelle1[[#This Row],[TE]]*SUM(Tabelle1[[#This Row],[Küche]:[Klo]])</f>
        <v>0</v>
      </c>
      <c r="F6" s="2" t="s">
        <v>41</v>
      </c>
      <c r="G6" s="1">
        <v>51.16</v>
      </c>
      <c r="H6" t="s">
        <v>13</v>
      </c>
      <c r="I6" s="11"/>
      <c r="J6" s="11"/>
      <c r="K6" s="11"/>
      <c r="L6" s="11"/>
      <c r="M6" s="11"/>
      <c r="N6" s="11">
        <v>1</v>
      </c>
      <c r="O6" s="11"/>
      <c r="P6" s="11"/>
      <c r="Q6">
        <v>1</v>
      </c>
      <c r="R6">
        <f>IF(Tabelle1[[#This Row],[KNX-fähig]]=1,SUM(Tabelle1[[#This Row],[Küche]:[Klo]]),0)</f>
        <v>1</v>
      </c>
      <c r="S6" s="1">
        <f>SUM(Tabelle1[[#This Row],[Küche]:[Klo]])*Tabelle1[[#This Row],[Preis]]</f>
        <v>51.16</v>
      </c>
    </row>
    <row r="7" spans="1:19" hidden="1" x14ac:dyDescent="0.25">
      <c r="A7" t="s">
        <v>46</v>
      </c>
      <c r="B7">
        <v>4</v>
      </c>
      <c r="C7">
        <f>Tabelle1[[#This Row],[Kanäle pro Gerät]]*Tabelle1[[#This Row],[Menge KNX-Geräte]]</f>
        <v>4</v>
      </c>
      <c r="D7">
        <v>6</v>
      </c>
      <c r="E7">
        <f>Tabelle1[[#This Row],[TE]]*SUM(Tabelle1[[#This Row],[Küche]:[Klo]])</f>
        <v>6</v>
      </c>
      <c r="F7" s="2" t="s">
        <v>22</v>
      </c>
      <c r="G7" s="1">
        <v>249.69</v>
      </c>
      <c r="H7" t="s">
        <v>16</v>
      </c>
      <c r="I7" s="11"/>
      <c r="J7" s="11"/>
      <c r="K7" s="11"/>
      <c r="L7" s="11"/>
      <c r="M7" s="11"/>
      <c r="N7" s="11">
        <v>1</v>
      </c>
      <c r="O7" s="11"/>
      <c r="P7" s="11"/>
      <c r="Q7">
        <v>1</v>
      </c>
      <c r="R7">
        <f>IF(Tabelle1[[#This Row],[KNX-fähig]]=1,SUM(Tabelle1[[#This Row],[Küche]:[Klo]]),0)</f>
        <v>1</v>
      </c>
      <c r="S7" s="1">
        <f>SUM(Tabelle1[[#This Row],[Küche]:[Klo]])*Tabelle1[[#This Row],[Preis]]</f>
        <v>249.69</v>
      </c>
    </row>
    <row r="8" spans="1:19" x14ac:dyDescent="0.25">
      <c r="A8" t="s">
        <v>10</v>
      </c>
      <c r="B8">
        <v>4</v>
      </c>
      <c r="C8">
        <f>Tabelle1[[#This Row],[Kanäle pro Gerät]]*Tabelle1[[#This Row],[Menge KNX-Geräte]]</f>
        <v>4</v>
      </c>
      <c r="D8">
        <v>4</v>
      </c>
      <c r="E8">
        <f>Tabelle1[[#This Row],[TE]]*SUM(Tabelle1[[#This Row],[Küche]:[Klo]])</f>
        <v>4</v>
      </c>
      <c r="F8" s="2" t="s">
        <v>47</v>
      </c>
      <c r="G8" s="1">
        <v>140.07</v>
      </c>
      <c r="H8" t="s">
        <v>16</v>
      </c>
      <c r="I8" s="11"/>
      <c r="J8" s="11"/>
      <c r="K8" s="11"/>
      <c r="L8" s="11"/>
      <c r="M8" s="11"/>
      <c r="N8" s="11">
        <v>1</v>
      </c>
      <c r="O8" s="11"/>
      <c r="P8" s="11"/>
      <c r="Q8">
        <v>1</v>
      </c>
      <c r="R8">
        <f>IF(Tabelle1[[#This Row],[KNX-fähig]]=1,SUM(Tabelle1[[#This Row],[Küche]:[Klo]]),0)</f>
        <v>1</v>
      </c>
      <c r="S8" s="1">
        <f>SUM(Tabelle1[[#This Row],[Küche]:[Klo]])*Tabelle1[[#This Row],[Preis]]</f>
        <v>140.07</v>
      </c>
    </row>
    <row r="9" spans="1:19" x14ac:dyDescent="0.25">
      <c r="A9" t="s">
        <v>6</v>
      </c>
      <c r="B9">
        <v>1</v>
      </c>
      <c r="C9">
        <f>Tabelle1[[#This Row],[Kanäle pro Gerät]]*Tabelle1[[#This Row],[Menge KNX-Geräte]]</f>
        <v>1</v>
      </c>
      <c r="D9">
        <v>2</v>
      </c>
      <c r="E9">
        <f>Tabelle1[[#This Row],[TE]]*SUM(Tabelle1[[#This Row],[Küche]:[Klo]])</f>
        <v>2</v>
      </c>
      <c r="F9" s="2" t="s">
        <v>19</v>
      </c>
      <c r="G9" s="1">
        <v>143.21</v>
      </c>
      <c r="H9" t="s">
        <v>13</v>
      </c>
      <c r="I9" s="11"/>
      <c r="J9" s="11"/>
      <c r="K9" s="11"/>
      <c r="L9" s="11"/>
      <c r="M9" s="11"/>
      <c r="N9" s="11">
        <v>1</v>
      </c>
      <c r="O9" s="11"/>
      <c r="P9" s="11"/>
      <c r="Q9">
        <v>1</v>
      </c>
      <c r="R9">
        <f>IF(Tabelle1[[#This Row],[KNX-fähig]]=1,SUM(Tabelle1[[#This Row],[Küche]:[Klo]]),0)</f>
        <v>1</v>
      </c>
      <c r="S9" s="1">
        <f>SUM(Tabelle1[[#This Row],[Küche]:[Klo]])*Tabelle1[[#This Row],[Preis]]</f>
        <v>143.21</v>
      </c>
    </row>
    <row r="10" spans="1:19" x14ac:dyDescent="0.25">
      <c r="A10" t="s">
        <v>59</v>
      </c>
      <c r="B10">
        <v>4</v>
      </c>
      <c r="C10">
        <f>Tabelle1[[#This Row],[Kanäle pro Gerät]]*Tabelle1[[#This Row],[Menge KNX-Geräte]]</f>
        <v>4</v>
      </c>
      <c r="D10">
        <v>1</v>
      </c>
      <c r="E10">
        <f>Tabelle1[[#This Row],[TE]]*SUM(Tabelle1[[#This Row],[Küche]:[Klo]])</f>
        <v>1</v>
      </c>
      <c r="F10" s="2" t="s">
        <v>60</v>
      </c>
      <c r="G10" s="1">
        <v>413.23</v>
      </c>
      <c r="H10" t="s">
        <v>61</v>
      </c>
      <c r="I10" s="11"/>
      <c r="J10" s="11"/>
      <c r="K10" s="11"/>
      <c r="L10" s="11"/>
      <c r="M10" s="11"/>
      <c r="N10" s="11">
        <v>1</v>
      </c>
      <c r="O10" s="11"/>
      <c r="P10" s="11"/>
      <c r="Q10">
        <v>1</v>
      </c>
      <c r="R10">
        <f>IF(Tabelle1[[#This Row],[KNX-fähig]]=1,SUM(Tabelle1[[#This Row],[Küche]:[Klo]]),0)</f>
        <v>1</v>
      </c>
      <c r="S10" s="1">
        <f>SUM(Tabelle1[[#This Row],[Küche]:[Klo]])*Tabelle1[[#This Row],[Preis]]</f>
        <v>413.23</v>
      </c>
    </row>
    <row r="11" spans="1:19" x14ac:dyDescent="0.25">
      <c r="A11" t="s">
        <v>62</v>
      </c>
      <c r="B11">
        <v>4</v>
      </c>
      <c r="C11">
        <f>Tabelle1[[#This Row],[Kanäle pro Gerät]]*Tabelle1[[#This Row],[Menge KNX-Geräte]]</f>
        <v>0</v>
      </c>
      <c r="D11">
        <v>4</v>
      </c>
      <c r="E11">
        <f>Tabelle1[[#This Row],[TE]]*SUM(Tabelle1[[#This Row],[Küche]:[Klo]])</f>
        <v>4</v>
      </c>
      <c r="F11" s="2" t="s">
        <v>63</v>
      </c>
      <c r="G11" s="1">
        <v>465.13</v>
      </c>
      <c r="H11" t="s">
        <v>61</v>
      </c>
      <c r="I11" s="11"/>
      <c r="J11" s="11"/>
      <c r="K11" s="11"/>
      <c r="L11" s="11"/>
      <c r="M11" s="11"/>
      <c r="N11" s="11">
        <v>1</v>
      </c>
      <c r="O11" s="11"/>
      <c r="P11" s="11"/>
      <c r="Q11">
        <v>0</v>
      </c>
      <c r="R11">
        <f>IF(Tabelle1[[#This Row],[KNX-fähig]]=1,SUM(Tabelle1[[#This Row],[Küche]:[Klo]]),0)</f>
        <v>0</v>
      </c>
      <c r="S11" s="1">
        <f>SUM(Tabelle1[[#This Row],[Küche]:[Klo]])*Tabelle1[[#This Row],[Preis]]</f>
        <v>465.13</v>
      </c>
    </row>
    <row r="12" spans="1:19" x14ac:dyDescent="0.25">
      <c r="A12" t="s">
        <v>64</v>
      </c>
      <c r="B12">
        <v>1</v>
      </c>
      <c r="C12">
        <f>Tabelle1[[#This Row],[Kanäle pro Gerät]]*Tabelle1[[#This Row],[Menge KNX-Geräte]]</f>
        <v>0</v>
      </c>
      <c r="D12">
        <v>0</v>
      </c>
      <c r="E12">
        <f>Tabelle1[[#This Row],[TE]]*SUM(Tabelle1[[#This Row],[Küche]:[Klo]])</f>
        <v>0</v>
      </c>
      <c r="F12" s="2" t="s">
        <v>65</v>
      </c>
      <c r="G12" s="1">
        <v>403</v>
      </c>
      <c r="H12" t="s">
        <v>61</v>
      </c>
      <c r="I12" s="11"/>
      <c r="J12" s="11"/>
      <c r="K12" s="11"/>
      <c r="L12" s="11"/>
      <c r="M12" s="11"/>
      <c r="N12" s="11">
        <v>2</v>
      </c>
      <c r="O12" s="11"/>
      <c r="P12" s="11"/>
      <c r="R12">
        <f>IF(Tabelle1[[#This Row],[KNX-fähig]]=1,SUM(Tabelle1[[#This Row],[Küche]:[Klo]]),0)</f>
        <v>0</v>
      </c>
      <c r="S12" s="1">
        <f>SUM(Tabelle1[[#This Row],[Küche]:[Klo]])*Tabelle1[[#This Row],[Preis]]</f>
        <v>806</v>
      </c>
    </row>
    <row r="13" spans="1:19" hidden="1" x14ac:dyDescent="0.25">
      <c r="A13" t="s">
        <v>9</v>
      </c>
      <c r="B13">
        <v>8</v>
      </c>
      <c r="C13">
        <f>Tabelle1[[#This Row],[Kanäle pro Gerät]]*Tabelle1[[#This Row],[Menge KNX-Geräte]]</f>
        <v>8</v>
      </c>
      <c r="D13">
        <v>8</v>
      </c>
      <c r="E13">
        <f>Tabelle1[[#This Row],[TE]]*SUM(Tabelle1[[#This Row],[Küche]:[Klo]])</f>
        <v>8</v>
      </c>
      <c r="F13" s="2" t="s">
        <v>11</v>
      </c>
      <c r="G13" s="1">
        <v>216.2</v>
      </c>
      <c r="H13" t="s">
        <v>12</v>
      </c>
      <c r="I13" s="11"/>
      <c r="J13" s="11"/>
      <c r="K13" s="11"/>
      <c r="L13" s="11"/>
      <c r="M13" s="11"/>
      <c r="N13" s="11">
        <v>1</v>
      </c>
      <c r="O13" s="11"/>
      <c r="P13" s="11"/>
      <c r="Q13">
        <v>1</v>
      </c>
      <c r="R13">
        <f>IF(Tabelle1[[#This Row],[KNX-fähig]]=1,SUM(Tabelle1[[#This Row],[Küche]:[Klo]]),0)</f>
        <v>1</v>
      </c>
      <c r="S13" s="1">
        <f>SUM(Tabelle1[[#This Row],[Küche]:[Klo]])*Tabelle1[[#This Row],[Preis]]</f>
        <v>216.2</v>
      </c>
    </row>
    <row r="14" spans="1:19" x14ac:dyDescent="0.25">
      <c r="A14" t="s">
        <v>14</v>
      </c>
      <c r="B14">
        <v>6</v>
      </c>
      <c r="C14">
        <f>Tabelle1[[#This Row],[Kanäle pro Gerät]]*Tabelle1[[#This Row],[Menge KNX-Geräte]]</f>
        <v>24</v>
      </c>
      <c r="D14">
        <v>0</v>
      </c>
      <c r="E14">
        <f>Tabelle1[[#This Row],[TE]]*SUM(Tabelle1[[#This Row],[Küche]:[Klo]])</f>
        <v>0</v>
      </c>
      <c r="F14" s="2" t="s">
        <v>20</v>
      </c>
      <c r="G14" s="1">
        <v>137.63</v>
      </c>
      <c r="H14" t="s">
        <v>13</v>
      </c>
      <c r="I14" s="11"/>
      <c r="J14" s="11">
        <v>1</v>
      </c>
      <c r="K14" s="11">
        <v>1</v>
      </c>
      <c r="L14" s="11"/>
      <c r="M14" s="11">
        <v>1</v>
      </c>
      <c r="N14" s="11"/>
      <c r="O14" s="11">
        <v>1</v>
      </c>
      <c r="P14" s="11"/>
      <c r="Q14">
        <v>1</v>
      </c>
      <c r="R14">
        <f>IF(Tabelle1[[#This Row],[KNX-fähig]]=1,SUM(Tabelle1[[#This Row],[Küche]:[Klo]]),0)</f>
        <v>4</v>
      </c>
      <c r="S14" s="1">
        <f>SUM(Tabelle1[[#This Row],[Küche]:[Klo]])*Tabelle1[[#This Row],[Preis]]</f>
        <v>550.52</v>
      </c>
    </row>
    <row r="15" spans="1:19" x14ac:dyDescent="0.25">
      <c r="A15" t="s">
        <v>8</v>
      </c>
      <c r="B15">
        <v>6</v>
      </c>
      <c r="C15">
        <f>Tabelle1[[#This Row],[Kanäle pro Gerät]]*Tabelle1[[#This Row],[Menge KNX-Geräte]]</f>
        <v>6</v>
      </c>
      <c r="D15">
        <v>3</v>
      </c>
      <c r="E15">
        <f>Tabelle1[[#This Row],[TE]]*SUM(Tabelle1[[#This Row],[Küche]:[Klo]])</f>
        <v>3</v>
      </c>
      <c r="F15" s="2" t="s">
        <v>21</v>
      </c>
      <c r="G15" s="1">
        <v>121.2</v>
      </c>
      <c r="H15" t="s">
        <v>15</v>
      </c>
      <c r="I15" s="11"/>
      <c r="J15" s="11"/>
      <c r="K15" s="11"/>
      <c r="L15" s="11"/>
      <c r="M15" s="11"/>
      <c r="N15" s="11">
        <v>1</v>
      </c>
      <c r="O15" s="11"/>
      <c r="P15" s="11"/>
      <c r="Q15">
        <v>1</v>
      </c>
      <c r="R15">
        <f>IF(Tabelle1[[#This Row],[KNX-fähig]]=1,SUM(Tabelle1[[#This Row],[Küche]:[Klo]]),0)</f>
        <v>1</v>
      </c>
      <c r="S15" s="1">
        <f>SUM(Tabelle1[[#This Row],[Küche]:[Klo]])*Tabelle1[[#This Row],[Preis]]</f>
        <v>121.2</v>
      </c>
    </row>
    <row r="16" spans="1:19" hidden="1" x14ac:dyDescent="0.25">
      <c r="A16" t="s">
        <v>32</v>
      </c>
      <c r="B16">
        <v>16</v>
      </c>
      <c r="C16">
        <f>Tabelle1[[#This Row],[Kanäle pro Gerät]]*Tabelle1[[#This Row],[Menge KNX-Geräte]]</f>
        <v>16</v>
      </c>
      <c r="D16">
        <v>8</v>
      </c>
      <c r="E16">
        <f>Tabelle1[[#This Row],[TE]]*SUM(Tabelle1[[#This Row],[Küche]:[Klo]])</f>
        <v>8</v>
      </c>
      <c r="F16" s="2" t="s">
        <v>40</v>
      </c>
      <c r="G16" s="1">
        <v>237.51</v>
      </c>
      <c r="H16" t="s">
        <v>13</v>
      </c>
      <c r="I16" s="11"/>
      <c r="J16" s="11"/>
      <c r="K16" s="11"/>
      <c r="L16" s="11"/>
      <c r="M16" s="11"/>
      <c r="N16" s="11">
        <v>1</v>
      </c>
      <c r="O16" s="11"/>
      <c r="P16" s="11"/>
      <c r="Q16">
        <v>1</v>
      </c>
      <c r="R16">
        <f>IF(Tabelle1[[#This Row],[KNX-fähig]]=1,SUM(Tabelle1[[#This Row],[Küche]:[Klo]]),0)</f>
        <v>1</v>
      </c>
      <c r="S16" s="1">
        <f>SUM(Tabelle1[[#This Row],[Küche]:[Klo]])*Tabelle1[[#This Row],[Preis]]</f>
        <v>237.51</v>
      </c>
    </row>
    <row r="17" spans="1:22" x14ac:dyDescent="0.25">
      <c r="A17" t="s">
        <v>7</v>
      </c>
      <c r="B17">
        <v>1</v>
      </c>
      <c r="C17">
        <f>Tabelle1[[#This Row],[Kanäle pro Gerät]]*Tabelle1[[#This Row],[Menge KNX-Geräte]]</f>
        <v>0</v>
      </c>
      <c r="D17">
        <v>0</v>
      </c>
      <c r="E17">
        <f>Tabelle1[[#This Row],[TE]]*SUM(Tabelle1[[#This Row],[Küche]:[Klo]])</f>
        <v>0</v>
      </c>
      <c r="F17" s="2" t="s">
        <v>23</v>
      </c>
      <c r="G17" s="1">
        <v>26.27</v>
      </c>
      <c r="H17" t="s">
        <v>15</v>
      </c>
      <c r="I17" s="11"/>
      <c r="J17" s="11">
        <v>1</v>
      </c>
      <c r="K17" s="11">
        <v>1</v>
      </c>
      <c r="L17" s="11"/>
      <c r="M17" s="11">
        <v>1</v>
      </c>
      <c r="N17" s="11">
        <v>1</v>
      </c>
      <c r="O17" s="11">
        <v>1</v>
      </c>
      <c r="P17" s="11"/>
      <c r="Q17">
        <v>0</v>
      </c>
      <c r="R17">
        <f>IF(Tabelle1[[#This Row],[KNX-fähig]]=1,SUM(Tabelle1[[#This Row],[Küche]:[Klo]]),0)</f>
        <v>0</v>
      </c>
      <c r="S17" s="1">
        <f>SUM(Tabelle1[[#This Row],[Küche]:[Klo]])*Tabelle1[[#This Row],[Preis]]</f>
        <v>131.35</v>
      </c>
    </row>
    <row r="18" spans="1:22" x14ac:dyDescent="0.25">
      <c r="A18" t="s">
        <v>42</v>
      </c>
      <c r="B18">
        <v>24</v>
      </c>
      <c r="C18">
        <f>Tabelle1[[#This Row],[Kanäle pro Gerät]]*Tabelle1[[#This Row],[Menge KNX-Geräte]]</f>
        <v>24</v>
      </c>
      <c r="D18">
        <v>12</v>
      </c>
      <c r="E18">
        <f>Tabelle1[[#This Row],[TE]]*SUM(Tabelle1[[#This Row],[Küche]:[Klo]])</f>
        <v>12</v>
      </c>
      <c r="F18" s="9" t="s">
        <v>43</v>
      </c>
      <c r="G18" s="1">
        <v>336.17</v>
      </c>
      <c r="H18" t="s">
        <v>13</v>
      </c>
      <c r="I18" s="11"/>
      <c r="J18" s="11"/>
      <c r="K18" s="11"/>
      <c r="L18" s="11"/>
      <c r="M18" s="11"/>
      <c r="N18" s="11">
        <v>1</v>
      </c>
      <c r="O18" s="11"/>
      <c r="P18" s="11"/>
      <c r="Q18">
        <v>1</v>
      </c>
      <c r="R18">
        <f>IF(Tabelle1[[#This Row],[KNX-fähig]]=1,SUM(Tabelle1[[#This Row],[Küche]:[Klo]]),0)</f>
        <v>1</v>
      </c>
      <c r="S18" s="1">
        <f>SUM(Tabelle1[[#This Row],[Küche]:[Klo]])*Tabelle1[[#This Row],[Preis]]</f>
        <v>336.17</v>
      </c>
    </row>
    <row r="19" spans="1:22" x14ac:dyDescent="0.25">
      <c r="A19" t="s">
        <v>5</v>
      </c>
      <c r="B19">
        <v>1</v>
      </c>
      <c r="C19">
        <f>Tabelle1[[#This Row],[Kanäle pro Gerät]]*Tabelle1[[#This Row],[Menge KNX-Geräte]]</f>
        <v>1</v>
      </c>
      <c r="D19">
        <v>4</v>
      </c>
      <c r="E19">
        <f>Tabelle1[[#This Row],[TE]]*SUM(Tabelle1[[#This Row],[Küche]:[Klo]])</f>
        <v>4</v>
      </c>
      <c r="F19" s="2" t="s">
        <v>18</v>
      </c>
      <c r="G19" s="1">
        <v>149.81</v>
      </c>
      <c r="H19" t="s">
        <v>13</v>
      </c>
      <c r="I19" s="11"/>
      <c r="J19" s="11"/>
      <c r="K19" s="11"/>
      <c r="L19" s="11"/>
      <c r="M19" s="11"/>
      <c r="N19" s="11">
        <v>1</v>
      </c>
      <c r="O19" s="11"/>
      <c r="P19" s="11"/>
      <c r="Q19">
        <v>1</v>
      </c>
      <c r="R19">
        <f>IF(Tabelle1[[#This Row],[KNX-fähig]]=1,SUM(Tabelle1[[#This Row],[Küche]:[Klo]]),0)</f>
        <v>1</v>
      </c>
      <c r="S19" s="1">
        <f>SUM(Tabelle1[[#This Row],[Küche]:[Klo]])*Tabelle1[[#This Row],[Preis]]</f>
        <v>149.81</v>
      </c>
    </row>
    <row r="20" spans="1:22" ht="15.75" thickBot="1" x14ac:dyDescent="0.3">
      <c r="S20" s="20">
        <f>SUBTOTAL(109,Tabelle1[Endpreis])</f>
        <v>3524.6899999999996</v>
      </c>
    </row>
    <row r="21" spans="1:22" x14ac:dyDescent="0.25">
      <c r="U21" s="12" t="s">
        <v>53</v>
      </c>
      <c r="V21" s="19">
        <f>SUBTOTAL(109,Tabelle1[Menge KNX-Geräte])</f>
        <v>15</v>
      </c>
    </row>
    <row r="22" spans="1:22" ht="15.75" thickBot="1" x14ac:dyDescent="0.3">
      <c r="U22" s="14" t="s">
        <v>54</v>
      </c>
      <c r="V22" s="15">
        <f>SUBTOTAL(109,Tabelle1[Platzbedarf])</f>
        <v>30</v>
      </c>
    </row>
    <row r="23" spans="1:22" x14ac:dyDescent="0.25">
      <c r="U23" s="12" t="s">
        <v>50</v>
      </c>
      <c r="V23" s="13">
        <f>Schaltstellen!K3+Schaltstellen!K5+Schaltstellen!K6*2</f>
        <v>24</v>
      </c>
    </row>
    <row r="24" spans="1:22" ht="15.75" thickBot="1" x14ac:dyDescent="0.3">
      <c r="U24" s="14" t="s">
        <v>51</v>
      </c>
      <c r="V24" s="15">
        <f>Schaltstellen!K4</f>
        <v>4</v>
      </c>
    </row>
  </sheetData>
  <mergeCells count="1">
    <mergeCell ref="A1:S2"/>
  </mergeCells>
  <phoneticPr fontId="3" type="noConversion"/>
  <conditionalFormatting sqref="U21:V21">
    <cfRule type="cellIs" dxfId="8" priority="6" operator="between">
      <formula>21</formula>
      <formula>10000</formula>
    </cfRule>
  </conditionalFormatting>
  <conditionalFormatting sqref="V23">
    <cfRule type="cellIs" dxfId="7" priority="3" operator="lessThanOrEqual">
      <formula>$C$14</formula>
    </cfRule>
    <cfRule type="cellIs" dxfId="6" priority="5" operator="greaterThan">
      <formula>$C$14</formula>
    </cfRule>
  </conditionalFormatting>
  <conditionalFormatting sqref="V24">
    <cfRule type="cellIs" dxfId="5" priority="2" operator="lessThanOrEqual">
      <formula>$C$8</formula>
    </cfRule>
    <cfRule type="cellIs" dxfId="4" priority="4" operator="greaterThan">
      <formula>$C$8</formula>
    </cfRule>
  </conditionalFormatting>
  <conditionalFormatting sqref="V21">
    <cfRule type="cellIs" dxfId="3" priority="1" operator="lessThanOrEqual">
      <formula>20</formula>
    </cfRule>
  </conditionalFormatting>
  <hyperlinks>
    <hyperlink ref="F13" r:id="rId1" tooltip="MDT JAL-0810.02 Jalousieaktor 8TE REG 10A 230VAC 8-fach" display="https://www.voltus.de/hausautomation/knx-eib/nach-hersteller/mdt/jalousieaktoren-o/mdt-jal-0810-02-jalousieaktor-8te-reg-10a-230vac-8-fach.html" xr:uid="{E5F4C422-F1FA-453E-A08A-9ECCDC6FCD6B}"/>
    <hyperlink ref="F19" r:id="rId2" tooltip="MDT STV-0640.02 Busspannungsversorgung 4TE REG 640mA " display="https://www.voltus.de/hausautomation/knx-eib/nach-hersteller/mdt/spannungsversorgung/mdt-stv-0640-02-busspannungsversorgung-4te-reg-640ma.html" xr:uid="{81F3E89C-8D36-489C-9F86-4596235CF013}"/>
    <hyperlink ref="F9" r:id="rId3" tooltip="MDT SCN-IP000.03 IP Interface 2TE REG mit Email und Zeitserverfunktion " display="https://www.voltus.de/hausautomation/knx-eib/nach-hersteller/mdt/linienkoppler-usb-ip-interface/mdt-scn-ip000-03-ip-interface-2te-reg-mit-email-und-zeitserverfunktion.html" xr:uid="{D41FC865-619D-4E1A-8832-E52C053C4D8B}"/>
    <hyperlink ref="F14" r:id="rId4" tooltip="MDT BE-GT2TW.01 Glastaster II Smart mit 6 Sensorflächen Weiß" display="https://www.voltus.de/hausautomation/knx-eib/nach-hersteller/mdt/tastsensoren-o/mdt-be-gt2tw-01-glastaster-ii-smart-mit-6-sensorflaechen-weiss.html" xr:uid="{5E9101E6-79FC-40AB-B2F1-A4FA5363F5A9}"/>
    <hyperlink ref="F15" r:id="rId5" tooltip="MDT AKH-0600.02 Heizungsaktor 3TE REG 24-230VAC 6-fach" display="https://www.voltus.de/hausautomation/knx-eib/nach-hersteller/mdt/heizungsaktoren/mdt-akh-0600-02-heizungsaktor-3te-reg-24-230vac-6-fach.html" xr:uid="{DC9A9F9B-849D-41AB-AE04-7B5B9F0DB6C9}"/>
    <hyperlink ref="F7" r:id="rId6" tooltip="MDT AKD-0401.02 Dimmaktor 6TE REG 250W 230VAC mit Wirkleistungsmessung 4-fach" display="https://www.voltus.de/hausautomation/knx-eib/nach-hersteller/mdt/dimmaktoren/mdt-akd-0401-02-dimmaktor-6te-reg-250w-230vac-mit-wirkleistungsmessung-4-fach.html" xr:uid="{784BF359-713B-48A6-AECD-9924909651E5}"/>
    <hyperlink ref="F17" r:id="rId7" display="https://www.voltus.de/?cl=details&amp;anid=dc7d3d94598bcca1b0cb6028bb0a05ee" xr:uid="{A682DA0F-3E44-499B-BB59-0919BCDE1553}"/>
    <hyperlink ref="F16" r:id="rId8" xr:uid="{67C0BD22-D810-495F-95F5-ADC5830CA0E1}"/>
    <hyperlink ref="F18" r:id="rId9" xr:uid="{F1963553-1BC3-4BB4-AEBB-7B63B658A6FF}"/>
    <hyperlink ref="F8" r:id="rId10" xr:uid="{322D3756-C7FE-4DC0-8BB0-BD7F62E556B8}"/>
    <hyperlink ref="F6" r:id="rId11" xr:uid="{8C7B5C84-AA0F-4B32-98B8-1F68910195E5}"/>
    <hyperlink ref="F5" r:id="rId12" xr:uid="{5CBE72F8-1445-455B-A8F0-68D2CDCFEA5F}"/>
  </hyperlinks>
  <pageMargins left="0.7" right="0.7" top="0.78740157499999996" bottom="0.78740157499999996" header="0.3" footer="0.3"/>
  <pageSetup paperSize="9" orientation="portrait" horizontalDpi="300" verticalDpi="300" r:id="rId1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519D-FE12-4271-8CB7-38306EB28B0C}">
  <sheetPr codeName="Tabelle2"/>
  <dimension ref="A2:K6"/>
  <sheetViews>
    <sheetView workbookViewId="0">
      <selection activeCell="B7" sqref="B7"/>
    </sheetView>
  </sheetViews>
  <sheetFormatPr baseColWidth="10" defaultRowHeight="15" x14ac:dyDescent="0.25"/>
  <cols>
    <col min="1" max="1" width="17.5703125" bestFit="1" customWidth="1"/>
    <col min="2" max="9" width="6" bestFit="1" customWidth="1"/>
    <col min="10" max="10" width="6" customWidth="1"/>
    <col min="11" max="11" width="6" bestFit="1" customWidth="1"/>
    <col min="14" max="14" width="22.7109375" bestFit="1" customWidth="1"/>
  </cols>
  <sheetData>
    <row r="2" spans="1:11" ht="73.5" x14ac:dyDescent="0.25">
      <c r="A2" s="17" t="s">
        <v>55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18" t="s">
        <v>58</v>
      </c>
      <c r="K2" s="6" t="s">
        <v>36</v>
      </c>
    </row>
    <row r="3" spans="1:11" x14ac:dyDescent="0.25">
      <c r="A3" t="s">
        <v>33</v>
      </c>
      <c r="B3">
        <v>3</v>
      </c>
      <c r="C3">
        <v>1</v>
      </c>
      <c r="D3">
        <v>2</v>
      </c>
      <c r="F3">
        <v>1</v>
      </c>
      <c r="G3">
        <v>1</v>
      </c>
      <c r="H3">
        <v>1</v>
      </c>
      <c r="J3">
        <v>1</v>
      </c>
      <c r="K3">
        <f>SUM(Tabelle2[[#This Row],[Küche]:[Hof]])</f>
        <v>10</v>
      </c>
    </row>
    <row r="4" spans="1:11" x14ac:dyDescent="0.25">
      <c r="A4" t="s">
        <v>34</v>
      </c>
      <c r="C4">
        <v>1</v>
      </c>
      <c r="D4">
        <v>1</v>
      </c>
      <c r="F4">
        <v>1</v>
      </c>
      <c r="H4">
        <v>1</v>
      </c>
      <c r="K4">
        <f>SUM(Tabelle2[[#This Row],[Küche]:[Hof]])</f>
        <v>4</v>
      </c>
    </row>
    <row r="5" spans="1:11" x14ac:dyDescent="0.25">
      <c r="A5" t="s">
        <v>35</v>
      </c>
      <c r="C5">
        <v>1</v>
      </c>
      <c r="D5">
        <v>1</v>
      </c>
      <c r="K5">
        <f>SUM(Tabelle2[[#This Row],[Küche]:[Hof]])</f>
        <v>2</v>
      </c>
    </row>
    <row r="6" spans="1:11" x14ac:dyDescent="0.25">
      <c r="A6" t="s">
        <v>49</v>
      </c>
      <c r="B6">
        <v>1</v>
      </c>
      <c r="C6">
        <v>2</v>
      </c>
      <c r="D6">
        <v>1</v>
      </c>
      <c r="F6">
        <v>1</v>
      </c>
      <c r="H6">
        <v>1</v>
      </c>
      <c r="K6" s="10">
        <f>SUM(Tabelle2[[#This Row],[Küche]:[Hof]])</f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C38B-CA97-415B-9D7B-EBA766BFF152}">
  <dimension ref="A1:F2"/>
  <sheetViews>
    <sheetView workbookViewId="0">
      <selection activeCell="D18" sqref="D18"/>
    </sheetView>
  </sheetViews>
  <sheetFormatPr baseColWidth="10" defaultRowHeight="15" x14ac:dyDescent="0.25"/>
  <cols>
    <col min="1" max="1" width="10.140625" bestFit="1" customWidth="1"/>
    <col min="2" max="2" width="13" bestFit="1" customWidth="1"/>
    <col min="3" max="3" width="13" customWidth="1"/>
    <col min="4" max="4" width="31.7109375" bestFit="1" customWidth="1"/>
    <col min="5" max="5" width="13.7109375" bestFit="1" customWidth="1"/>
    <col min="6" max="6" width="9.42578125" bestFit="1" customWidth="1"/>
  </cols>
  <sheetData>
    <row r="1" spans="1:6" x14ac:dyDescent="0.25">
      <c r="A1" t="s">
        <v>67</v>
      </c>
      <c r="B1" t="s">
        <v>66</v>
      </c>
      <c r="C1" t="s">
        <v>3</v>
      </c>
      <c r="D1" t="s">
        <v>68</v>
      </c>
      <c r="E1" t="s">
        <v>69</v>
      </c>
      <c r="F1" t="s">
        <v>70</v>
      </c>
    </row>
    <row r="2" spans="1:6" x14ac:dyDescent="0.25">
      <c r="A2" s="22">
        <v>44168</v>
      </c>
      <c r="B2" s="24" t="s">
        <v>71</v>
      </c>
      <c r="C2" s="24" t="s">
        <v>74</v>
      </c>
      <c r="D2" s="24" t="s">
        <v>72</v>
      </c>
      <c r="E2" s="24" t="s">
        <v>73</v>
      </c>
      <c r="F2" s="23">
        <v>296.82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Schaltstellen</vt:lpstr>
      <vt:lpstr>Kosten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Brandl</dc:creator>
  <cp:lastModifiedBy>Brandl, Thomas02 (uic96446)</cp:lastModifiedBy>
  <dcterms:created xsi:type="dcterms:W3CDTF">2020-11-22T19:29:23Z</dcterms:created>
  <dcterms:modified xsi:type="dcterms:W3CDTF">2020-12-04T06:53:27Z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c202a995-494c-467b-8699-1afa49b32cc0</vt:lpwstr>
  </property>
</Properties>
</file>