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Tom\Documents\Umbau\Elektro\"/>
    </mc:Choice>
  </mc:AlternateContent>
  <xr:revisionPtr revIDLastSave="0" documentId="13_ncr:1_{E64256C5-3A58-4641-812F-05DD5D38A0E3}" xr6:coauthVersionLast="45" xr6:coauthVersionMax="45" xr10:uidLastSave="{00000000-0000-0000-0000-000000000000}"/>
  <bookViews>
    <workbookView xWindow="-108" yWindow="-108" windowWidth="23256" windowHeight="12576" activeTab="4" xr2:uid="{A6F8353D-0510-4489-8C99-156F73AB2641}"/>
  </bookViews>
  <sheets>
    <sheet name="Übersicht" sheetId="1" r:id="rId1"/>
    <sheet name="Schaltstellen" sheetId="2" r:id="rId2"/>
    <sheet name="Kosten" sheetId="3" r:id="rId3"/>
    <sheet name="Sicherungskasten" sheetId="4" r:id="rId4"/>
    <sheet name="Unterverteilung Kel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R10" i="1" l="1"/>
  <c r="C10" i="1" s="1"/>
  <c r="S10" i="1"/>
  <c r="R11" i="1"/>
  <c r="S11" i="1"/>
  <c r="R12" i="1"/>
  <c r="C12" i="1" s="1"/>
  <c r="S12" i="1"/>
  <c r="C11" i="1" l="1"/>
  <c r="K3" i="2"/>
  <c r="K4" i="2"/>
  <c r="K5" i="2"/>
  <c r="K6" i="2"/>
  <c r="V24" i="1" l="1"/>
  <c r="R5" i="1"/>
  <c r="R6" i="1"/>
  <c r="R7" i="1"/>
  <c r="R8" i="1"/>
  <c r="R9" i="1"/>
  <c r="R14" i="1"/>
  <c r="R15" i="1"/>
  <c r="R17" i="1"/>
  <c r="R13" i="1"/>
  <c r="R18" i="1"/>
  <c r="R19" i="1"/>
  <c r="R16" i="1"/>
  <c r="S5" i="1"/>
  <c r="S6" i="1"/>
  <c r="S7" i="1"/>
  <c r="S8" i="1"/>
  <c r="S9" i="1"/>
  <c r="S14" i="1"/>
  <c r="S15" i="1"/>
  <c r="S17" i="1"/>
  <c r="S13" i="1"/>
  <c r="S18" i="1"/>
  <c r="S19" i="1"/>
  <c r="S16" i="1"/>
  <c r="V21" i="1" l="1"/>
  <c r="C19" i="1"/>
  <c r="C15" i="1"/>
  <c r="C7" i="1"/>
  <c r="V23" i="1"/>
  <c r="C17" i="1"/>
  <c r="C14" i="1"/>
  <c r="C9" i="1"/>
  <c r="C16" i="1"/>
  <c r="C8" i="1"/>
  <c r="C18" i="1"/>
  <c r="C6" i="1"/>
  <c r="C13" i="1"/>
  <c r="C5" i="1"/>
  <c r="V22" i="1"/>
  <c r="S20" i="1" l="1"/>
</calcChain>
</file>

<file path=xl/sharedStrings.xml><?xml version="1.0" encoding="utf-8"?>
<sst xmlns="http://schemas.openxmlformats.org/spreadsheetml/2006/main" count="198" uniqueCount="141">
  <si>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</si>
  <si>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</si>
  <si>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</si>
  <si>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</si>
  <si>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</si>
  <si>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</si>
  <si>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</si>
  <si>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</si>
  <si>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</si>
  <si>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</si>
  <si>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</si>
  <si>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</si>
  <si>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</si>
  <si>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</si>
  <si>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</si>
  <si>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</si>
  <si>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</si>
  <si>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</si>
  <si>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</si>
  <si>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</si>
  <si>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</si>
  <si>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</si>
  <si>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</si>
  <si>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</si>
  <si>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</si>
  <si>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</si>
  <si>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</si>
  <si>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</si>
  <si>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</si>
  <si>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</si>
  <si>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</si>
  <si>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</si>
  <si>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</si>
  <si>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</si>
  <si>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</si>
  <si>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</si>
  <si>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</si>
  <si>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</si>
  <si>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</si>
  <si>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</si>
  <si>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</si>
  <si>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</si>
  <si>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</si>
  <si>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</si>
  <si>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</si>
  <si>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</si>
  <si>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</si>
  <si>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</si>
  <si>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</si>
  <si>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</si>
  <si>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</si>
  <si>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</si>
  <si>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</si>
  <si>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Anzahl KNX-Knoten:</t>
  </si>
  <si>
    <t>Platzbedarf im Schaltschrank:</t>
  </si>
  <si>
    <t>Raum</t>
  </si>
  <si>
    <t>Kanäle pro Gerät</t>
  </si>
  <si>
    <t>Kanäle gesamt</t>
  </si>
  <si>
    <t>Hof</t>
  </si>
  <si>
    <t>Fingerprint KNX Interface</t>
  </si>
  <si>
    <t>EKEY 101 719 home converter KNX RS-485</t>
  </si>
  <si>
    <t>Tür</t>
  </si>
  <si>
    <t>Fingerprint Steuereinheit</t>
  </si>
  <si>
    <t>EKEY 101 163 multi SE REG 4 Steuereinheit Fingeranzahl 99 weiß</t>
  </si>
  <si>
    <t>Fingersensor</t>
  </si>
  <si>
    <t>EKEY 101 148 home FS UP E Fingerscanner 99 Fingerprints ohne RFID</t>
  </si>
  <si>
    <t>Händler</t>
  </si>
  <si>
    <t>Datum</t>
  </si>
  <si>
    <t>Beschreibung</t>
  </si>
  <si>
    <t>Konto</t>
  </si>
  <si>
    <t>Betrag</t>
  </si>
  <si>
    <t>Temo-Elektro</t>
  </si>
  <si>
    <t>Material für Elektrorohinstallation</t>
  </si>
  <si>
    <t>Richard Brandl</t>
  </si>
  <si>
    <t>elektro</t>
  </si>
  <si>
    <t>Zimmer</t>
  </si>
  <si>
    <t xml:space="preserve">Strang </t>
  </si>
  <si>
    <t>FI</t>
  </si>
  <si>
    <t>Lampe Decke</t>
  </si>
  <si>
    <t>Lampe Wand</t>
  </si>
  <si>
    <t>Steckdose Ost</t>
  </si>
  <si>
    <t>Steckdose West</t>
  </si>
  <si>
    <t>Steckdosen ungeschaltet</t>
  </si>
  <si>
    <t>Sicherung</t>
  </si>
  <si>
    <t>Lampe Esstisch</t>
  </si>
  <si>
    <t>Deckenspots</t>
  </si>
  <si>
    <t>Steckdose Fenster Süd</t>
  </si>
  <si>
    <t>Steckdose Fenster Ost</t>
  </si>
  <si>
    <t>Lampen Teke</t>
  </si>
  <si>
    <t>Arbeitslicht Herd</t>
  </si>
  <si>
    <t>Kühlschrank</t>
  </si>
  <si>
    <t>Backofen</t>
  </si>
  <si>
    <t>Geschirrspüler</t>
  </si>
  <si>
    <t>Schlafzimmer</t>
  </si>
  <si>
    <t>Herdplatte</t>
  </si>
  <si>
    <t>Steckdosen Ost</t>
  </si>
  <si>
    <t>Steckdosen West</t>
  </si>
  <si>
    <t>Licht Spiegelschrank</t>
  </si>
  <si>
    <t xml:space="preserve">Waschmaschine </t>
  </si>
  <si>
    <t>Trockner</t>
  </si>
  <si>
    <t>Rollo</t>
  </si>
  <si>
    <t>Rollo Süd</t>
  </si>
  <si>
    <t>Rollo Ost</t>
  </si>
  <si>
    <t>Steckdose Fenster</t>
  </si>
  <si>
    <t>Licht und Steckdose</t>
  </si>
  <si>
    <t>F1</t>
  </si>
  <si>
    <t>F2</t>
  </si>
  <si>
    <t>F3</t>
  </si>
  <si>
    <t>F4</t>
  </si>
  <si>
    <t>F5</t>
  </si>
  <si>
    <t>F6</t>
  </si>
  <si>
    <t>F7</t>
  </si>
  <si>
    <t>F8 - F10</t>
  </si>
  <si>
    <t>F11</t>
  </si>
  <si>
    <t>F12</t>
  </si>
  <si>
    <t>F13</t>
  </si>
  <si>
    <t>F14</t>
  </si>
  <si>
    <t>F16</t>
  </si>
  <si>
    <t>F15</t>
  </si>
  <si>
    <t>F17</t>
  </si>
  <si>
    <t>F18</t>
  </si>
  <si>
    <t>F19</t>
  </si>
  <si>
    <t>F20</t>
  </si>
  <si>
    <t>F21</t>
  </si>
  <si>
    <t>F22</t>
  </si>
  <si>
    <t>Steckdose außen</t>
  </si>
  <si>
    <t>F23</t>
  </si>
  <si>
    <t>F24</t>
  </si>
  <si>
    <t>Wiro</t>
  </si>
  <si>
    <t>Einzugsband</t>
  </si>
  <si>
    <t>Sicherungen</t>
  </si>
  <si>
    <t>Garage Rieber</t>
  </si>
  <si>
    <t>Keller</t>
  </si>
  <si>
    <t>Beleuchtung Hof</t>
  </si>
  <si>
    <t>Lichtstrom Stadl</t>
  </si>
  <si>
    <t>Kraft Stadl</t>
  </si>
  <si>
    <t>Garage und Garten</t>
  </si>
  <si>
    <t>FI-LS1</t>
  </si>
  <si>
    <t>FI1</t>
  </si>
  <si>
    <t>FI-LS2</t>
  </si>
  <si>
    <t>FI2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</si>
</sst>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\ &quot;von 20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left" textRotation="90"/>
    </xf>
    <xf numFmtId="164" fontId="0" fillId="0" borderId="3" xfId="0" applyNumberFormat="1" applyBorder="1"/>
    <xf numFmtId="4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Link" xfId="2" builtinId="8"/>
    <cellStyle name="Standard" xfId="0" builtinId="0"/>
    <cellStyle name="Währung" xfId="1" builtinId="4"/>
  </cellStyles>
  <dxfs count="28"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numFmt numFmtId="34" formatCode="_-* #,##0.00\ &quot;€&quot;_-;\-* #,##0.00\ &quot;€&quot;_-;_-* &quot;-&quot;??\ &quot;€&quot;_-;_-@_-"/>
    </dxf>
    <dxf>
      <numFmt numFmtId="165" formatCode="_-* #,##0.00\ [$€-407]_-;\-* #,##0.00\ [$€-407]_-;_-* &quot;-&quot;??\ [$€-407]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20" totalsRowCount="1" headerRowDxfId="27">
  <autoFilter ref="A4:S19" xr:uid="{96AC54A7-3AF8-4232-A7CA-7456C1206A29}">
    <filterColumn colId="0">
      <filters>
        <filter val="4-fach Taster"/>
        <filter val="Binäreingang"/>
        <filter val="Dimmaktor"/>
        <filter val="Ethernet Interface"/>
        <filter val="Fingerprint KNX Interface"/>
        <filter val="Fingerprint Steuereinheit"/>
        <filter val="Fingersensor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9">
    <sortCondition ref="A4:A19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26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25">
      <calculatedColumnFormula>Tabelle1[[#This Row],[TE]]*SUM(Tabelle1[[#This Row],[Küche]:[Klo]])</calculatedColumnFormula>
    </tableColumn>
    <tableColumn id="7" xr3:uid="{0CA81A17-BA15-4983-A8A2-0242A8B6B19B}" name="Herstellernummer" dataDxfId="24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23"/>
    <tableColumn id="9" xr3:uid="{71B99BB4-E121-4AC6-B2CC-B8283468FBBB}" name="Esszimmer" dataDxfId="22"/>
    <tableColumn id="10" xr3:uid="{E4662B22-8FAD-414C-AAE6-B24E2CAB28D4}" name="Wohnzimmer" dataDxfId="21"/>
    <tableColumn id="11" xr3:uid="{204170EB-6A51-4091-9F43-2BB5DD265154}" name="Speis" dataDxfId="20"/>
    <tableColumn id="12" xr3:uid="{18FF780B-8CBB-488D-B52A-5E6374864CB2}" name="Bad" dataDxfId="19"/>
    <tableColumn id="13" xr3:uid="{57EE2B1E-BB13-46B9-B6BC-CF4F5FCCDB66}" name="Gang" dataDxfId="18"/>
    <tableColumn id="14" xr3:uid="{E92F9A3C-E1C5-4882-916E-DA389241E99B}" name="Schalafzimmer" dataDxfId="17"/>
    <tableColumn id="15" xr3:uid="{3799BA4D-FAD2-475F-B312-0E659992795D}" name="Klo" dataDxfId="16"/>
    <tableColumn id="17" xr3:uid="{17A122D9-4F1D-40D7-A3F8-16439D99B479}" name="KNX-fähig"/>
    <tableColumn id="6" xr3:uid="{12170A0C-6A62-4A83-B4B9-2C3B5CC64F58}" name="Menge KNX-Geräte" dataDxfId="15">
      <calculatedColumnFormula>IF(Tabelle1[[#This Row],[KNX-fähig]]=1,SUM(Tabelle1[[#This Row],[Küche]:[Klo]]),0)</calculatedColumnFormula>
    </tableColumn>
    <tableColumn id="8" xr3:uid="{E30A86F8-AD60-4262-90C1-41270FEC02A0}" name="Endpreis" totalsRowFunction="sum" dataDxfId="14" totalsRowDxfId="6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K6" totalsRowShown="0" headerRowDxfId="13">
  <autoFilter ref="A2:K6" xr:uid="{64997CFE-B058-4B80-8521-0376DB419888}"/>
  <tableColumns count="11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1" xr3:uid="{21D0A73C-1259-4B5E-9160-E7893ABAD12E}" name="Hof"/>
    <tableColumn id="10" xr3:uid="{3550BC49-49F6-41E8-A343-46EDD7312783}" name="Summe" dataDxfId="12">
      <calculatedColumnFormula>SUM(Tabelle2[[#This Row],[Küche]:[Hof]])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B94BBB-F518-4C7C-98BC-BC0E1FBAE5DF}" name="Tabelle3" displayName="Tabelle3" ref="A1:F3" totalsRowShown="0">
  <autoFilter ref="A1:F3" xr:uid="{2EE5AB28-B397-43CB-900D-A5B522ECDF9C}"/>
  <tableColumns count="6">
    <tableColumn id="1" xr3:uid="{4DA6D9DF-2A14-4891-9CC3-08E42535F812}" name="Datum"/>
    <tableColumn id="2" xr3:uid="{A2802040-74DD-489D-83C4-558D72967D5F}" name="Händler" dataDxfId="11"/>
    <tableColumn id="6" xr3:uid="{5EE9FC28-C66B-4A96-9BA9-8280EC2E6589}" name="Kategorie" dataDxfId="10"/>
    <tableColumn id="3" xr3:uid="{BD741B7D-FC24-407C-91C4-67731AA078DF}" name="Beschreibung" dataDxfId="9"/>
    <tableColumn id="4" xr3:uid="{A87B7F3E-D2EF-4CAF-A80F-6E407E6EC1B1}" name="Konto" dataDxfId="8"/>
    <tableColumn id="5" xr3:uid="{82BE7E6D-F523-4932-9103-8E1EB61BB46A}" name="Betrag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BF43CC-7DFC-423D-87B7-10526DF62A3D}" name="Tabelle4" displayName="Tabelle4" ref="A1:D37">
  <autoFilter ref="A1:D37" xr:uid="{36A3D0F2-D2A8-412D-8050-B8309A43B4D9}">
    <filterColumn colId="0" hiddenButton="1"/>
    <filterColumn colId="1" hiddenButton="1"/>
    <filterColumn colId="2" hiddenButton="1"/>
    <filterColumn colId="3" hiddenButton="1"/>
  </autoFilter>
  <tableColumns count="4">
    <tableColumn id="1" xr3:uid="{CC0AAF65-39DD-44E4-823C-5EE1EA9E89C0}" name="Zimmer" totalsRowLabel="Ergebnis"/>
    <tableColumn id="2" xr3:uid="{37BA649C-CA11-40D6-ABE1-F4FCE195D1F1}" name="Strang "/>
    <tableColumn id="4" xr3:uid="{675723C2-70A4-42EC-A721-FB986429A717}" name="Sicherung"/>
    <tableColumn id="3" xr3:uid="{42C00CD3-2907-4B17-A31B-B5CB994662BC}" name="FI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4"/>
  <sheetViews>
    <sheetView topLeftCell="A4" zoomScaleNormal="100" workbookViewId="0">
      <selection activeCell="B25" sqref="B25"/>
    </sheetView>
  </sheetViews>
  <sheetFormatPr baseColWidth="10" defaultRowHeight="14.4" outlineLevelCol="2" x14ac:dyDescent="0.3"/>
  <cols>
    <col min="1" max="1" width="23.5546875" customWidth="1"/>
    <col min="2" max="3" width="6" customWidth="1" outlineLevel="2"/>
    <col min="4" max="5" width="5.33203125" customWidth="1" outlineLevel="2"/>
    <col min="6" max="6" width="71.88671875" customWidth="1" outlineLevel="1"/>
    <col min="7" max="7" width="9.44140625" customWidth="1" outlineLevel="1"/>
    <col min="8" max="8" width="8.109375" bestFit="1" customWidth="1"/>
    <col min="9" max="16" width="6" customWidth="1" outlineLevel="1"/>
    <col min="17" max="17" width="6" bestFit="1" customWidth="1"/>
    <col min="18" max="18" width="9.5546875" bestFit="1" customWidth="1"/>
    <col min="19" max="19" width="11" bestFit="1" customWidth="1"/>
    <col min="21" max="21" width="26.6640625" bestFit="1" customWidth="1"/>
    <col min="22" max="22" width="11" bestFit="1" customWidth="1"/>
  </cols>
  <sheetData>
    <row r="1" spans="1:19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1:19" s="3" customFormat="1" ht="79.2" x14ac:dyDescent="0.3">
      <c r="A4" s="3" t="s">
        <v>1</v>
      </c>
      <c r="B4" s="16" t="s">
        <v>56</v>
      </c>
      <c r="C4" s="16" t="s">
        <v>57</v>
      </c>
      <c r="D4" s="8" t="s">
        <v>48</v>
      </c>
      <c r="E4" s="16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3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Row],[TE]]*SUM(Tabelle1[[#This Row],[Küche]:[Klo]])</f>
        <v>0</v>
      </c>
      <c r="F5" s="7" t="s">
        <v>38</v>
      </c>
      <c r="G5" s="1">
        <v>54.21</v>
      </c>
      <c r="H5" t="s">
        <v>13</v>
      </c>
      <c r="I5" s="11">
        <v>1</v>
      </c>
      <c r="J5" s="11"/>
      <c r="K5" s="11">
        <v>1</v>
      </c>
      <c r="L5" s="11"/>
      <c r="M5" s="11"/>
      <c r="N5" s="11"/>
      <c r="O5" s="11">
        <v>2</v>
      </c>
      <c r="P5" s="11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3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Row],[TE]]*SUM(Tabelle1[[#This Row],[Küche]:[Klo]])</f>
        <v>0</v>
      </c>
      <c r="F6" s="2" t="s">
        <v>41</v>
      </c>
      <c r="G6" s="1">
        <v>51.16</v>
      </c>
      <c r="H6" t="s">
        <v>13</v>
      </c>
      <c r="I6" s="11"/>
      <c r="J6" s="11"/>
      <c r="K6" s="11"/>
      <c r="L6" s="11"/>
      <c r="M6" s="11"/>
      <c r="N6" s="11">
        <v>1</v>
      </c>
      <c r="O6" s="11"/>
      <c r="P6" s="11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3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Row],[TE]]*SUM(Tabelle1[[#This Row],[Küche]:[Klo]])</f>
        <v>6</v>
      </c>
      <c r="F7" s="2" t="s">
        <v>22</v>
      </c>
      <c r="G7" s="1">
        <v>249.69</v>
      </c>
      <c r="H7" t="s">
        <v>16</v>
      </c>
      <c r="I7" s="11"/>
      <c r="J7" s="11"/>
      <c r="K7" s="11"/>
      <c r="L7" s="11"/>
      <c r="M7" s="11"/>
      <c r="N7" s="11">
        <v>1</v>
      </c>
      <c r="O7" s="11"/>
      <c r="P7" s="11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3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Row],[TE]]*SUM(Tabelle1[[#This Row],[Küche]:[Klo]])</f>
        <v>4</v>
      </c>
      <c r="F8" s="2" t="s">
        <v>47</v>
      </c>
      <c r="G8" s="1">
        <v>140.07</v>
      </c>
      <c r="H8" t="s">
        <v>16</v>
      </c>
      <c r="I8" s="11"/>
      <c r="J8" s="11"/>
      <c r="K8" s="11"/>
      <c r="L8" s="11"/>
      <c r="M8" s="11"/>
      <c r="N8" s="11">
        <v>1</v>
      </c>
      <c r="O8" s="11"/>
      <c r="P8" s="11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3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Row],[TE]]*SUM(Tabelle1[[#This Row],[Küche]:[Klo]])</f>
        <v>2</v>
      </c>
      <c r="F9" s="2" t="s">
        <v>19</v>
      </c>
      <c r="G9" s="1">
        <v>143.21</v>
      </c>
      <c r="H9" t="s">
        <v>13</v>
      </c>
      <c r="I9" s="11"/>
      <c r="J9" s="11"/>
      <c r="K9" s="11"/>
      <c r="L9" s="11"/>
      <c r="M9" s="11"/>
      <c r="N9" s="11">
        <v>1</v>
      </c>
      <c r="O9" s="11"/>
      <c r="P9" s="11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3">
      <c r="A10" t="s">
        <v>59</v>
      </c>
      <c r="B10">
        <v>4</v>
      </c>
      <c r="C10">
        <f>Tabelle1[[#This Row],[Kanäle pro Gerät]]*Tabelle1[[#This Row],[Menge KNX-Geräte]]</f>
        <v>4</v>
      </c>
      <c r="D10">
        <v>1</v>
      </c>
      <c r="E10">
        <f>Tabelle1[[#This Row],[TE]]*SUM(Tabelle1[[#This Row],[Küche]:[Klo]])</f>
        <v>1</v>
      </c>
      <c r="F10" s="2" t="s">
        <v>60</v>
      </c>
      <c r="G10" s="1">
        <v>413.23</v>
      </c>
      <c r="H10" t="s">
        <v>61</v>
      </c>
      <c r="I10" s="11"/>
      <c r="J10" s="11"/>
      <c r="K10" s="11"/>
      <c r="L10" s="11"/>
      <c r="M10" s="11"/>
      <c r="N10" s="11">
        <v>1</v>
      </c>
      <c r="O10" s="11"/>
      <c r="P10" s="11"/>
      <c r="Q10">
        <v>1</v>
      </c>
      <c r="R10">
        <f>IF(Tabelle1[[#This Row],[KNX-fähig]]=1,SUM(Tabelle1[[#This Row],[Küche]:[Klo]]),0)</f>
        <v>1</v>
      </c>
      <c r="S10" s="1">
        <f>SUM(Tabelle1[[#This Row],[Küche]:[Klo]])*Tabelle1[[#This Row],[Preis]]</f>
        <v>413.23</v>
      </c>
    </row>
    <row r="11" spans="1:19" x14ac:dyDescent="0.3">
      <c r="A11" t="s">
        <v>62</v>
      </c>
      <c r="B11">
        <v>4</v>
      </c>
      <c r="C11">
        <f>Tabelle1[[#This Row],[Kanäle pro Gerät]]*Tabelle1[[#This Row],[Menge KNX-Geräte]]</f>
        <v>0</v>
      </c>
      <c r="D11">
        <v>4</v>
      </c>
      <c r="E11">
        <f>Tabelle1[[#This Row],[TE]]*SUM(Tabelle1[[#This Row],[Küche]:[Klo]])</f>
        <v>4</v>
      </c>
      <c r="F11" s="2" t="s">
        <v>63</v>
      </c>
      <c r="G11" s="1">
        <v>465.13</v>
      </c>
      <c r="H11" t="s">
        <v>61</v>
      </c>
      <c r="I11" s="11"/>
      <c r="J11" s="11"/>
      <c r="K11" s="11"/>
      <c r="L11" s="11"/>
      <c r="M11" s="11"/>
      <c r="N11" s="11">
        <v>1</v>
      </c>
      <c r="O11" s="11"/>
      <c r="P11" s="11"/>
      <c r="Q11">
        <v>0</v>
      </c>
      <c r="R11">
        <f>IF(Tabelle1[[#This Row],[KNX-fähig]]=1,SUM(Tabelle1[[#This Row],[Küche]:[Klo]]),0)</f>
        <v>0</v>
      </c>
      <c r="S11" s="1">
        <f>SUM(Tabelle1[[#This Row],[Küche]:[Klo]])*Tabelle1[[#This Row],[Preis]]</f>
        <v>465.13</v>
      </c>
    </row>
    <row r="12" spans="1:19" x14ac:dyDescent="0.3">
      <c r="A12" t="s">
        <v>64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Row],[TE]]*SUM(Tabelle1[[#This Row],[Küche]:[Klo]])</f>
        <v>0</v>
      </c>
      <c r="F12" s="2" t="s">
        <v>65</v>
      </c>
      <c r="G12" s="1">
        <v>403</v>
      </c>
      <c r="H12" t="s">
        <v>61</v>
      </c>
      <c r="I12" s="11"/>
      <c r="J12" s="11"/>
      <c r="K12" s="11"/>
      <c r="L12" s="11"/>
      <c r="M12" s="11"/>
      <c r="N12" s="11">
        <v>2</v>
      </c>
      <c r="O12" s="11"/>
      <c r="P12" s="11"/>
      <c r="R12">
        <f>IF(Tabelle1[[#This Row],[KNX-fähig]]=1,SUM(Tabelle1[[#This Row],[Küche]:[Klo]]),0)</f>
        <v>0</v>
      </c>
      <c r="S12" s="1">
        <f>SUM(Tabelle1[[#This Row],[Küche]:[Klo]])*Tabelle1[[#This Row],[Preis]]</f>
        <v>806</v>
      </c>
    </row>
    <row r="13" spans="1:19" hidden="1" x14ac:dyDescent="0.3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Row],[TE]]*SUM(Tabelle1[[#This Row],[Küche]:[Klo]])</f>
        <v>8</v>
      </c>
      <c r="F13" s="2" t="s">
        <v>11</v>
      </c>
      <c r="G13" s="1">
        <v>216.2</v>
      </c>
      <c r="H13" t="s">
        <v>12</v>
      </c>
      <c r="I13" s="11"/>
      <c r="J13" s="11"/>
      <c r="K13" s="11"/>
      <c r="L13" s="11"/>
      <c r="M13" s="11"/>
      <c r="N13" s="11">
        <v>1</v>
      </c>
      <c r="O13" s="11"/>
      <c r="P13" s="11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3">
      <c r="A14" t="s">
        <v>14</v>
      </c>
      <c r="B14">
        <v>6</v>
      </c>
      <c r="C14">
        <f>Tabelle1[[#This Row],[Kanäle pro Gerät]]*Tabelle1[[#This Row],[Menge KNX-Geräte]]</f>
        <v>24</v>
      </c>
      <c r="D14">
        <v>0</v>
      </c>
      <c r="E14">
        <f>Tabelle1[[#This Row],[TE]]*SUM(Tabelle1[[#This Row],[Küche]:[Klo]])</f>
        <v>0</v>
      </c>
      <c r="F14" s="2" t="s">
        <v>20</v>
      </c>
      <c r="G14" s="1">
        <v>137.63</v>
      </c>
      <c r="H14" t="s">
        <v>13</v>
      </c>
      <c r="I14" s="11"/>
      <c r="J14" s="11">
        <v>1</v>
      </c>
      <c r="K14" s="11">
        <v>1</v>
      </c>
      <c r="L14" s="11"/>
      <c r="M14" s="11">
        <v>1</v>
      </c>
      <c r="N14" s="11"/>
      <c r="O14" s="11">
        <v>1</v>
      </c>
      <c r="P14" s="11"/>
      <c r="Q14">
        <v>1</v>
      </c>
      <c r="R14">
        <f>IF(Tabelle1[[#This Row],[KNX-fähig]]=1,SUM(Tabelle1[[#This Row],[Küche]:[Klo]]),0)</f>
        <v>4</v>
      </c>
      <c r="S14" s="1">
        <f>SUM(Tabelle1[[#This Row],[Küche]:[Klo]])*Tabelle1[[#This Row],[Preis]]</f>
        <v>550.52</v>
      </c>
    </row>
    <row r="15" spans="1:19" x14ac:dyDescent="0.3">
      <c r="A15" t="s">
        <v>8</v>
      </c>
      <c r="B15">
        <v>6</v>
      </c>
      <c r="C15">
        <f>Tabelle1[[#This Row],[Kanäle pro Gerät]]*Tabelle1[[#This Row],[Menge KNX-Geräte]]</f>
        <v>6</v>
      </c>
      <c r="D15">
        <v>3</v>
      </c>
      <c r="E15">
        <f>Tabelle1[[#This Row],[TE]]*SUM(Tabelle1[[#This Row],[Küche]:[Klo]])</f>
        <v>3</v>
      </c>
      <c r="F15" s="2" t="s">
        <v>21</v>
      </c>
      <c r="G15" s="1">
        <v>121.2</v>
      </c>
      <c r="H15" t="s">
        <v>15</v>
      </c>
      <c r="I15" s="11"/>
      <c r="J15" s="11"/>
      <c r="K15" s="11"/>
      <c r="L15" s="11"/>
      <c r="M15" s="11"/>
      <c r="N15" s="11">
        <v>1</v>
      </c>
      <c r="O15" s="11"/>
      <c r="P15" s="11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121.2</v>
      </c>
    </row>
    <row r="16" spans="1:19" hidden="1" x14ac:dyDescent="0.3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Row],[TE]]*SUM(Tabelle1[[#This Row],[Küche]:[Klo]])</f>
        <v>8</v>
      </c>
      <c r="F16" s="2" t="s">
        <v>40</v>
      </c>
      <c r="G16" s="1">
        <v>237.51</v>
      </c>
      <c r="H16" t="s">
        <v>13</v>
      </c>
      <c r="I16" s="11"/>
      <c r="J16" s="11"/>
      <c r="K16" s="11"/>
      <c r="L16" s="11"/>
      <c r="M16" s="11"/>
      <c r="N16" s="11">
        <v>1</v>
      </c>
      <c r="O16" s="11"/>
      <c r="P16" s="11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1:22" x14ac:dyDescent="0.3">
      <c r="A17" t="s">
        <v>7</v>
      </c>
      <c r="B17">
        <v>1</v>
      </c>
      <c r="C17">
        <f>Tabelle1[[#This Row],[Kanäle pro Gerät]]*Tabelle1[[#This Row],[Menge KNX-Geräte]]</f>
        <v>0</v>
      </c>
      <c r="D17">
        <v>0</v>
      </c>
      <c r="E17">
        <f>Tabelle1[[#This Row],[TE]]*SUM(Tabelle1[[#This Row],[Küche]:[Klo]])</f>
        <v>0</v>
      </c>
      <c r="F17" s="2" t="s">
        <v>23</v>
      </c>
      <c r="G17" s="1">
        <v>26.27</v>
      </c>
      <c r="H17" t="s">
        <v>15</v>
      </c>
      <c r="I17" s="11"/>
      <c r="J17" s="11">
        <v>1</v>
      </c>
      <c r="K17" s="11">
        <v>1</v>
      </c>
      <c r="L17" s="11"/>
      <c r="M17" s="11">
        <v>1</v>
      </c>
      <c r="N17" s="11">
        <v>1</v>
      </c>
      <c r="O17" s="11">
        <v>1</v>
      </c>
      <c r="P17" s="11"/>
      <c r="Q17">
        <v>0</v>
      </c>
      <c r="R17">
        <f>IF(Tabelle1[[#This Row],[KNX-fähig]]=1,SUM(Tabelle1[[#This Row],[Küche]:[Klo]]),0)</f>
        <v>0</v>
      </c>
      <c r="S17" s="1">
        <f>SUM(Tabelle1[[#This Row],[Küche]:[Klo]])*Tabelle1[[#This Row],[Preis]]</f>
        <v>131.35</v>
      </c>
    </row>
    <row r="18" spans="1:22" x14ac:dyDescent="0.3">
      <c r="A18" t="s">
        <v>42</v>
      </c>
      <c r="B18">
        <v>24</v>
      </c>
      <c r="C18">
        <f>Tabelle1[[#This Row],[Kanäle pro Gerät]]*Tabelle1[[#This Row],[Menge KNX-Geräte]]</f>
        <v>24</v>
      </c>
      <c r="D18">
        <v>12</v>
      </c>
      <c r="E18">
        <f>Tabelle1[[#This Row],[TE]]*SUM(Tabelle1[[#This Row],[Küche]:[Klo]])</f>
        <v>12</v>
      </c>
      <c r="F18" s="9" t="s">
        <v>43</v>
      </c>
      <c r="G18" s="1">
        <v>336.17</v>
      </c>
      <c r="H18" t="s">
        <v>13</v>
      </c>
      <c r="I18" s="11"/>
      <c r="J18" s="11"/>
      <c r="K18" s="11"/>
      <c r="L18" s="11"/>
      <c r="M18" s="11"/>
      <c r="N18" s="11">
        <v>1</v>
      </c>
      <c r="O18" s="11"/>
      <c r="P18" s="11"/>
      <c r="Q18">
        <v>1</v>
      </c>
      <c r="R18">
        <f>IF(Tabelle1[[#This Row],[KNX-fähig]]=1,SUM(Tabelle1[[#This Row],[Küche]:[Klo]]),0)</f>
        <v>1</v>
      </c>
      <c r="S18" s="1">
        <f>SUM(Tabelle1[[#This Row],[Küche]:[Klo]])*Tabelle1[[#This Row],[Preis]]</f>
        <v>336.17</v>
      </c>
    </row>
    <row r="19" spans="1:22" x14ac:dyDescent="0.3">
      <c r="A19" t="s">
        <v>5</v>
      </c>
      <c r="B19">
        <v>1</v>
      </c>
      <c r="C19">
        <f>Tabelle1[[#This Row],[Kanäle pro Gerät]]*Tabelle1[[#This Row],[Menge KNX-Geräte]]</f>
        <v>1</v>
      </c>
      <c r="D19">
        <v>4</v>
      </c>
      <c r="E19">
        <f>Tabelle1[[#This Row],[TE]]*SUM(Tabelle1[[#This Row],[Küche]:[Klo]])</f>
        <v>4</v>
      </c>
      <c r="F19" s="2" t="s">
        <v>18</v>
      </c>
      <c r="G19" s="1">
        <v>149.81</v>
      </c>
      <c r="H19" t="s">
        <v>13</v>
      </c>
      <c r="I19" s="11"/>
      <c r="J19" s="11"/>
      <c r="K19" s="11"/>
      <c r="L19" s="11"/>
      <c r="M19" s="11"/>
      <c r="N19" s="11">
        <v>1</v>
      </c>
      <c r="O19" s="11"/>
      <c r="P19" s="11"/>
      <c r="Q19">
        <v>1</v>
      </c>
      <c r="R19">
        <f>IF(Tabelle1[[#This Row],[KNX-fähig]]=1,SUM(Tabelle1[[#This Row],[Küche]:[Klo]]),0)</f>
        <v>1</v>
      </c>
      <c r="S19" s="1">
        <f>SUM(Tabelle1[[#This Row],[Küche]:[Klo]])*Tabelle1[[#This Row],[Preis]]</f>
        <v>149.81</v>
      </c>
    </row>
    <row r="20" spans="1:22" ht="15" thickBot="1" x14ac:dyDescent="0.35">
      <c r="S20" s="20">
        <f>SUBTOTAL(109,Tabelle1[Endpreis])</f>
        <v>3524.6899999999996</v>
      </c>
    </row>
    <row r="21" spans="1:22" x14ac:dyDescent="0.3">
      <c r="U21" s="12" t="s">
        <v>53</v>
      </c>
      <c r="V21" s="19">
        <f>SUBTOTAL(109,Tabelle1[Menge KNX-Geräte])</f>
        <v>15</v>
      </c>
    </row>
    <row r="22" spans="1:22" ht="15" thickBot="1" x14ac:dyDescent="0.35">
      <c r="U22" s="14" t="s">
        <v>54</v>
      </c>
      <c r="V22" s="15">
        <f>SUBTOTAL(109,Tabelle1[Platzbedarf])</f>
        <v>30</v>
      </c>
    </row>
    <row r="23" spans="1:22" x14ac:dyDescent="0.3">
      <c r="U23" s="12" t="s">
        <v>50</v>
      </c>
      <c r="V23" s="13">
        <f>Schaltstellen!K3+Schaltstellen!K5+Schaltstellen!K6*2</f>
        <v>28</v>
      </c>
    </row>
    <row r="24" spans="1:22" ht="15" thickBot="1" x14ac:dyDescent="0.35">
      <c r="U24" s="14" t="s">
        <v>51</v>
      </c>
      <c r="V24" s="15">
        <f>Schaltstellen!K4</f>
        <v>3</v>
      </c>
    </row>
  </sheetData>
  <mergeCells count="1">
    <mergeCell ref="A1:S2"/>
  </mergeCells>
  <phoneticPr fontId="3" type="noConversion"/>
  <conditionalFormatting sqref="U21:V21">
    <cfRule type="cellIs" dxfId="5" priority="6" operator="between">
      <formula>21</formula>
      <formula>10000</formula>
    </cfRule>
  </conditionalFormatting>
  <conditionalFormatting sqref="V23">
    <cfRule type="cellIs" dxfId="4" priority="3" operator="lessThanOrEqual">
      <formula>$C$14</formula>
    </cfRule>
    <cfRule type="cellIs" dxfId="3" priority="5" operator="greaterThan">
      <formula>$C$14</formula>
    </cfRule>
  </conditionalFormatting>
  <conditionalFormatting sqref="V24">
    <cfRule type="cellIs" dxfId="2" priority="2" operator="lessThanOrEqual">
      <formula>$C$8</formula>
    </cfRule>
    <cfRule type="cellIs" dxfId="1" priority="4" operator="greaterThan">
      <formula>$C$8</formula>
    </cfRule>
  </conditionalFormatting>
  <conditionalFormatting sqref="V21">
    <cfRule type="cellIs" dxfId="0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9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4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5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7" r:id="rId7" display="https://www.voltus.de/?cl=details&amp;anid=dc7d3d94598bcca1b0cb6028bb0a05ee" xr:uid="{A682DA0F-3E44-499B-BB59-0919BCDE1553}"/>
    <hyperlink ref="F16" r:id="rId8" xr:uid="{67C0BD22-D810-495F-95F5-ADC5830CA0E1}"/>
    <hyperlink ref="F18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K6"/>
  <sheetViews>
    <sheetView workbookViewId="0">
      <selection activeCell="G12" sqref="G12"/>
    </sheetView>
  </sheetViews>
  <sheetFormatPr baseColWidth="10" defaultRowHeight="14.4" x14ac:dyDescent="0.3"/>
  <cols>
    <col min="1" max="1" width="17.5546875" bestFit="1" customWidth="1"/>
    <col min="2" max="9" width="6" bestFit="1" customWidth="1"/>
    <col min="10" max="10" width="6" customWidth="1"/>
    <col min="11" max="11" width="6" bestFit="1" customWidth="1"/>
    <col min="14" max="14" width="22.6640625" bestFit="1" customWidth="1"/>
  </cols>
  <sheetData>
    <row r="2" spans="1:11" ht="72" x14ac:dyDescent="0.3">
      <c r="A2" s="17" t="s">
        <v>55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18" t="s">
        <v>58</v>
      </c>
      <c r="K2" s="6" t="s">
        <v>36</v>
      </c>
    </row>
    <row r="3" spans="1:11" x14ac:dyDescent="0.3">
      <c r="A3" t="s">
        <v>33</v>
      </c>
      <c r="B3">
        <v>2</v>
      </c>
      <c r="C3">
        <v>1</v>
      </c>
      <c r="D3">
        <v>2</v>
      </c>
      <c r="F3">
        <v>1</v>
      </c>
      <c r="G3">
        <v>1</v>
      </c>
      <c r="H3">
        <v>2</v>
      </c>
      <c r="J3">
        <v>1</v>
      </c>
      <c r="K3">
        <f>SUM(Tabelle2[[#This Row],[Küche]:[Hof]])</f>
        <v>10</v>
      </c>
    </row>
    <row r="4" spans="1:11" x14ac:dyDescent="0.3">
      <c r="A4" t="s">
        <v>34</v>
      </c>
      <c r="C4">
        <v>1</v>
      </c>
      <c r="D4">
        <v>1</v>
      </c>
      <c r="F4">
        <v>1</v>
      </c>
      <c r="K4">
        <f>SUM(Tabelle2[[#This Row],[Küche]:[Hof]])</f>
        <v>3</v>
      </c>
    </row>
    <row r="5" spans="1:11" x14ac:dyDescent="0.3">
      <c r="A5" t="s">
        <v>35</v>
      </c>
      <c r="C5">
        <v>2</v>
      </c>
      <c r="D5">
        <v>2</v>
      </c>
      <c r="H5">
        <v>2</v>
      </c>
      <c r="K5">
        <f>SUM(Tabelle2[[#This Row],[Küche]:[Hof]])</f>
        <v>6</v>
      </c>
    </row>
    <row r="6" spans="1:11" x14ac:dyDescent="0.3">
      <c r="A6" t="s">
        <v>49</v>
      </c>
      <c r="B6">
        <v>1</v>
      </c>
      <c r="C6">
        <v>2</v>
      </c>
      <c r="D6">
        <v>1</v>
      </c>
      <c r="F6">
        <v>1</v>
      </c>
      <c r="H6">
        <v>1</v>
      </c>
      <c r="K6" s="10">
        <f>SUM(Tabelle2[[#This Row],[Küche]:[Hof]])</f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38B-CA97-415B-9D7B-EBA766BFF152}">
  <dimension ref="A1:F3"/>
  <sheetViews>
    <sheetView workbookViewId="0">
      <selection activeCell="A4" sqref="A4"/>
    </sheetView>
  </sheetViews>
  <sheetFormatPr baseColWidth="10" defaultRowHeight="14.4" x14ac:dyDescent="0.3"/>
  <cols>
    <col min="1" max="1" width="10.109375" bestFit="1" customWidth="1"/>
    <col min="2" max="2" width="13" bestFit="1" customWidth="1"/>
    <col min="3" max="3" width="13" customWidth="1"/>
    <col min="4" max="4" width="31.6640625" bestFit="1" customWidth="1"/>
    <col min="5" max="5" width="13.6640625" bestFit="1" customWidth="1"/>
    <col min="6" max="6" width="9.44140625" bestFit="1" customWidth="1"/>
  </cols>
  <sheetData>
    <row r="1" spans="1:6" x14ac:dyDescent="0.3">
      <c r="A1" t="s">
        <v>67</v>
      </c>
      <c r="B1" t="s">
        <v>66</v>
      </c>
      <c r="C1" t="s">
        <v>3</v>
      </c>
      <c r="D1" t="s">
        <v>68</v>
      </c>
      <c r="E1" t="s">
        <v>69</v>
      </c>
      <c r="F1" t="s">
        <v>70</v>
      </c>
    </row>
    <row r="2" spans="1:6" x14ac:dyDescent="0.3">
      <c r="A2" s="21">
        <v>44168</v>
      </c>
      <c r="B2" s="23" t="s">
        <v>71</v>
      </c>
      <c r="C2" s="23" t="s">
        <v>74</v>
      </c>
      <c r="D2" s="23" t="s">
        <v>72</v>
      </c>
      <c r="E2" s="23" t="s">
        <v>73</v>
      </c>
      <c r="F2" s="22">
        <v>296.82</v>
      </c>
    </row>
    <row r="3" spans="1:6" x14ac:dyDescent="0.3">
      <c r="A3" s="21">
        <v>44181</v>
      </c>
      <c r="B3" s="23" t="s">
        <v>128</v>
      </c>
      <c r="C3" s="23" t="s">
        <v>74</v>
      </c>
      <c r="D3" s="23" t="s">
        <v>129</v>
      </c>
      <c r="E3" s="23" t="s">
        <v>73</v>
      </c>
      <c r="F3" s="22">
        <v>52.46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F161-F071-4988-9777-7297A2D0610F}">
  <dimension ref="A1:D37"/>
  <sheetViews>
    <sheetView workbookViewId="0">
      <selection activeCell="K10" sqref="K10"/>
    </sheetView>
  </sheetViews>
  <sheetFormatPr baseColWidth="10" defaultRowHeight="14.4" x14ac:dyDescent="0.3"/>
  <cols>
    <col min="1" max="1" width="11.88671875" bestFit="1" customWidth="1"/>
    <col min="2" max="2" width="21.33203125" bestFit="1" customWidth="1"/>
    <col min="3" max="3" width="21.33203125" customWidth="1"/>
  </cols>
  <sheetData>
    <row r="1" spans="1:4" x14ac:dyDescent="0.3">
      <c r="A1" t="s">
        <v>75</v>
      </c>
      <c r="B1" t="s">
        <v>76</v>
      </c>
      <c r="C1" t="s">
        <v>83</v>
      </c>
      <c r="D1" t="s">
        <v>77</v>
      </c>
    </row>
    <row r="2" spans="1:4" x14ac:dyDescent="0.3">
      <c r="A2" t="s">
        <v>93</v>
      </c>
      <c r="B2" t="s">
        <v>78</v>
      </c>
      <c r="C2" t="s">
        <v>105</v>
      </c>
    </row>
    <row r="3" spans="1:4" x14ac:dyDescent="0.3">
      <c r="B3" t="s">
        <v>79</v>
      </c>
      <c r="C3" t="s">
        <v>105</v>
      </c>
    </row>
    <row r="4" spans="1:4" x14ac:dyDescent="0.3">
      <c r="B4" t="s">
        <v>80</v>
      </c>
      <c r="C4" t="s">
        <v>106</v>
      </c>
    </row>
    <row r="5" spans="1:4" x14ac:dyDescent="0.3">
      <c r="B5" t="s">
        <v>81</v>
      </c>
      <c r="C5" t="s">
        <v>106</v>
      </c>
    </row>
    <row r="6" spans="1:4" x14ac:dyDescent="0.3">
      <c r="B6" t="s">
        <v>82</v>
      </c>
      <c r="C6" t="s">
        <v>106</v>
      </c>
    </row>
    <row r="7" spans="1:4" x14ac:dyDescent="0.3">
      <c r="B7" t="s">
        <v>100</v>
      </c>
      <c r="C7" t="s">
        <v>107</v>
      </c>
    </row>
    <row r="8" spans="1:4" x14ac:dyDescent="0.3">
      <c r="A8" t="s">
        <v>25</v>
      </c>
      <c r="B8" t="s">
        <v>84</v>
      </c>
      <c r="C8" t="s">
        <v>108</v>
      </c>
    </row>
    <row r="9" spans="1:4" x14ac:dyDescent="0.3">
      <c r="B9" t="s">
        <v>85</v>
      </c>
      <c r="C9" t="s">
        <v>108</v>
      </c>
    </row>
    <row r="10" spans="1:4" x14ac:dyDescent="0.3">
      <c r="B10" t="s">
        <v>86</v>
      </c>
      <c r="C10" t="s">
        <v>109</v>
      </c>
    </row>
    <row r="11" spans="1:4" x14ac:dyDescent="0.3">
      <c r="B11" t="s">
        <v>87</v>
      </c>
      <c r="C11" t="s">
        <v>109</v>
      </c>
    </row>
    <row r="12" spans="1:4" x14ac:dyDescent="0.3">
      <c r="B12" t="s">
        <v>82</v>
      </c>
      <c r="C12" t="s">
        <v>109</v>
      </c>
    </row>
    <row r="13" spans="1:4" x14ac:dyDescent="0.3">
      <c r="B13" t="s">
        <v>101</v>
      </c>
      <c r="C13" t="s">
        <v>107</v>
      </c>
    </row>
    <row r="14" spans="1:4" x14ac:dyDescent="0.3">
      <c r="B14" t="s">
        <v>102</v>
      </c>
      <c r="C14" t="s">
        <v>107</v>
      </c>
    </row>
    <row r="15" spans="1:4" x14ac:dyDescent="0.3">
      <c r="A15" t="s">
        <v>24</v>
      </c>
      <c r="B15" t="s">
        <v>88</v>
      </c>
      <c r="C15" t="s">
        <v>110</v>
      </c>
    </row>
    <row r="16" spans="1:4" x14ac:dyDescent="0.3">
      <c r="B16" t="s">
        <v>89</v>
      </c>
      <c r="C16" t="s">
        <v>110</v>
      </c>
    </row>
    <row r="17" spans="1:3" x14ac:dyDescent="0.3">
      <c r="B17" t="s">
        <v>85</v>
      </c>
      <c r="C17" t="s">
        <v>110</v>
      </c>
    </row>
    <row r="18" spans="1:3" x14ac:dyDescent="0.3">
      <c r="B18" t="s">
        <v>90</v>
      </c>
      <c r="C18" t="s">
        <v>111</v>
      </c>
    </row>
    <row r="19" spans="1:3" x14ac:dyDescent="0.3">
      <c r="B19" t="s">
        <v>91</v>
      </c>
      <c r="C19" t="s">
        <v>112</v>
      </c>
    </row>
    <row r="20" spans="1:3" x14ac:dyDescent="0.3">
      <c r="B20" t="s">
        <v>94</v>
      </c>
      <c r="C20" t="s">
        <v>113</v>
      </c>
    </row>
    <row r="21" spans="1:3" x14ac:dyDescent="0.3">
      <c r="B21" t="s">
        <v>92</v>
      </c>
      <c r="C21" t="s">
        <v>114</v>
      </c>
    </row>
    <row r="22" spans="1:3" x14ac:dyDescent="0.3">
      <c r="B22" t="s">
        <v>82</v>
      </c>
      <c r="C22" t="s">
        <v>115</v>
      </c>
    </row>
    <row r="23" spans="1:3" x14ac:dyDescent="0.3">
      <c r="B23" t="s">
        <v>100</v>
      </c>
      <c r="C23" t="s">
        <v>107</v>
      </c>
    </row>
    <row r="24" spans="1:3" x14ac:dyDescent="0.3">
      <c r="A24" t="s">
        <v>27</v>
      </c>
      <c r="B24" t="s">
        <v>95</v>
      </c>
      <c r="C24" t="s">
        <v>116</v>
      </c>
    </row>
    <row r="25" spans="1:3" x14ac:dyDescent="0.3">
      <c r="B25" t="s">
        <v>96</v>
      </c>
      <c r="C25" t="s">
        <v>118</v>
      </c>
    </row>
    <row r="26" spans="1:3" x14ac:dyDescent="0.3">
      <c r="B26" t="s">
        <v>16</v>
      </c>
      <c r="C26" t="s">
        <v>117</v>
      </c>
    </row>
    <row r="27" spans="1:3" x14ac:dyDescent="0.3">
      <c r="A27" t="s">
        <v>28</v>
      </c>
      <c r="B27" t="s">
        <v>85</v>
      </c>
      <c r="C27" t="s">
        <v>119</v>
      </c>
    </row>
    <row r="28" spans="1:3" x14ac:dyDescent="0.3">
      <c r="B28" t="s">
        <v>97</v>
      </c>
      <c r="C28" t="s">
        <v>119</v>
      </c>
    </row>
    <row r="29" spans="1:3" x14ac:dyDescent="0.3">
      <c r="B29" t="s">
        <v>98</v>
      </c>
      <c r="C29" t="s">
        <v>120</v>
      </c>
    </row>
    <row r="30" spans="1:3" x14ac:dyDescent="0.3">
      <c r="B30" t="s">
        <v>99</v>
      </c>
      <c r="C30" t="s">
        <v>121</v>
      </c>
    </row>
    <row r="31" spans="1:3" x14ac:dyDescent="0.3">
      <c r="B31" t="s">
        <v>82</v>
      </c>
      <c r="C31" t="s">
        <v>122</v>
      </c>
    </row>
    <row r="32" spans="1:3" x14ac:dyDescent="0.3">
      <c r="B32" t="s">
        <v>100</v>
      </c>
      <c r="C32" t="s">
        <v>107</v>
      </c>
    </row>
    <row r="33" spans="1:3" x14ac:dyDescent="0.3">
      <c r="A33" t="s">
        <v>26</v>
      </c>
      <c r="B33" t="s">
        <v>103</v>
      </c>
    </row>
    <row r="34" spans="1:3" x14ac:dyDescent="0.3">
      <c r="A34" t="s">
        <v>29</v>
      </c>
      <c r="B34" t="s">
        <v>85</v>
      </c>
      <c r="C34" t="s">
        <v>123</v>
      </c>
    </row>
    <row r="35" spans="1:3" x14ac:dyDescent="0.3">
      <c r="B35" t="s">
        <v>82</v>
      </c>
      <c r="C35" t="s">
        <v>124</v>
      </c>
    </row>
    <row r="36" spans="1:3" x14ac:dyDescent="0.3">
      <c r="B36" t="s">
        <v>125</v>
      </c>
      <c r="C36" t="s">
        <v>126</v>
      </c>
    </row>
    <row r="37" spans="1:3" x14ac:dyDescent="0.3">
      <c r="A37" t="s">
        <v>31</v>
      </c>
      <c r="B37" t="s">
        <v>104</v>
      </c>
      <c r="C37" t="s">
        <v>127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77BC-4C1E-413E-A308-080AFE406D61}">
  <dimension ref="A1:C9"/>
  <sheetViews>
    <sheetView tabSelected="1" workbookViewId="0">
      <selection activeCell="H15" sqref="H15"/>
    </sheetView>
  </sheetViews>
  <sheetFormatPr baseColWidth="10" defaultRowHeight="14.4" x14ac:dyDescent="0.3"/>
  <cols>
    <col min="3" max="3" width="16.33203125" bestFit="1" customWidth="1"/>
  </cols>
  <sheetData>
    <row r="1" spans="1:3" x14ac:dyDescent="0.3">
      <c r="C1" t="s">
        <v>130</v>
      </c>
    </row>
    <row r="2" spans="1:3" x14ac:dyDescent="0.3">
      <c r="A2" t="s">
        <v>137</v>
      </c>
      <c r="C2" t="s">
        <v>131</v>
      </c>
    </row>
    <row r="3" spans="1:3" x14ac:dyDescent="0.3">
      <c r="A3" t="s">
        <v>139</v>
      </c>
      <c r="C3" t="s">
        <v>132</v>
      </c>
    </row>
    <row r="4" spans="1:3" x14ac:dyDescent="0.3">
      <c r="A4" s="25" t="s">
        <v>138</v>
      </c>
      <c r="B4" t="s">
        <v>105</v>
      </c>
      <c r="C4" t="s">
        <v>133</v>
      </c>
    </row>
    <row r="5" spans="1:3" x14ac:dyDescent="0.3">
      <c r="A5" s="25"/>
      <c r="B5" t="s">
        <v>106</v>
      </c>
      <c r="C5" t="s">
        <v>136</v>
      </c>
    </row>
    <row r="6" spans="1:3" x14ac:dyDescent="0.3">
      <c r="A6" s="25"/>
      <c r="B6" t="s">
        <v>107</v>
      </c>
      <c r="C6" t="s">
        <v>134</v>
      </c>
    </row>
    <row r="7" spans="1:3" x14ac:dyDescent="0.3">
      <c r="A7" s="25" t="s">
        <v>140</v>
      </c>
      <c r="B7" s="25" t="s">
        <v>105</v>
      </c>
      <c r="C7" t="s">
        <v>135</v>
      </c>
    </row>
    <row r="8" spans="1:3" x14ac:dyDescent="0.3">
      <c r="A8" s="25"/>
      <c r="B8" s="25"/>
      <c r="C8" t="s">
        <v>135</v>
      </c>
    </row>
    <row r="9" spans="1:3" x14ac:dyDescent="0.3">
      <c r="A9" s="25"/>
      <c r="B9" s="25"/>
      <c r="C9" t="s">
        <v>135</v>
      </c>
    </row>
  </sheetData>
  <mergeCells count="3">
    <mergeCell ref="A7:A9"/>
    <mergeCell ref="B7:B9"/>
    <mergeCell ref="A4:A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Schaltstellen</vt:lpstr>
      <vt:lpstr>Kosten</vt:lpstr>
      <vt:lpstr>Sicherungskasten</vt:lpstr>
      <vt:lpstr>Unterverteilung Keller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Thomas Brandl</cp:lastModifiedBy>
  <dcterms:created xsi:type="dcterms:W3CDTF">2020-11-22T19:29:23Z</dcterms:created>
  <dcterms:modified xsi:type="dcterms:W3CDTF">2020-12-17T21:23:02Z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