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filterPrivacy="1" showInkAnnotation="0" codeName="ThisWorkbook" defaultThemeVersion="124226"/>
  <xr:revisionPtr revIDLastSave="0" documentId="13_ncr:1_{AFC914C2-841C-45F2-BB2F-4CF748EE8952}"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Inputs!$C$43</definedName>
    <definedName name="annual_fuel_usage">Inputs!$C$25</definedName>
    <definedName name="AnnualCapacityRevenue">Inputs!#REF!</definedName>
    <definedName name="AnnualCurtailmentRevenue">Inputs!#REF!</definedName>
    <definedName name="AnnualLandLease">Inputs!$D$191</definedName>
    <definedName name="AnnualOMCapacity">Inputs!$D$153</definedName>
    <definedName name="AnnualOMFixed">Inputs!$D$152</definedName>
    <definedName name="AnnualOMProduction">Inputs!$D$154</definedName>
    <definedName name="AnnualPBIFederal">Inputs!$D$159</definedName>
    <definedName name="AnnualPBIOther">Inputs!$D$162</definedName>
    <definedName name="AnnualPBIState">Inputs!$D$160</definedName>
    <definedName name="AnnualPBIUtility">Inputs!$D$161</definedName>
    <definedName name="AnnualPTCFederal">Inputs!$D$164</definedName>
    <definedName name="AnnualPTCState">Inputs!$D$165</definedName>
    <definedName name="AnnualTaxFederal">Inputs!$C$157</definedName>
    <definedName name="AnnualTaxState">Inputs!$C$156</definedName>
    <definedName name="batt_annual_discharge_energy">Inputs!$C$146</definedName>
    <definedName name="cbi_fed_amount">Inputs!$C$118</definedName>
    <definedName name="cbi_fed_deprbas_fed">Inputs!$G$118</definedName>
    <definedName name="cbi_fed_deprbas_sta">Inputs!$H$118</definedName>
    <definedName name="cbi_fed_maxvalue">Inputs!$D$118</definedName>
    <definedName name="cbi_fed_tax_fed">Inputs!$E$118</definedName>
    <definedName name="cbi_fed_tax_sta">Inputs!$F$118</definedName>
    <definedName name="cbi_oth_amount">Inputs!$C$121</definedName>
    <definedName name="cbi_oth_deprbas_fed">Inputs!$G$121</definedName>
    <definedName name="cbi_oth_deprbas_sta">Inputs!$H$121</definedName>
    <definedName name="cbi_oth_maxvalue">Inputs!$D$121</definedName>
    <definedName name="cbi_oth_tax_fed">Inputs!$E$121</definedName>
    <definedName name="cbi_oth_tax_sta">Inputs!$F$121</definedName>
    <definedName name="cbi_sta_amount">Inputs!$C$119</definedName>
    <definedName name="cbi_sta_deprbas_fed">Inputs!$G$119</definedName>
    <definedName name="cbi_sta_deprbas_sta">Inputs!$H$119</definedName>
    <definedName name="cbi_sta_maxvalue">Inputs!$D$119</definedName>
    <definedName name="cbi_sta_tax_fed">Inputs!$E$119</definedName>
    <definedName name="cbi_sta_tax_sta">Inputs!$F$119</definedName>
    <definedName name="cbi_uti_amount">Inputs!$C$120</definedName>
    <definedName name="cbi_uti_deprbas_fed">Inputs!$G$120</definedName>
    <definedName name="cbi_uti_deprbas_sta">Inputs!$H$120</definedName>
    <definedName name="cbi_uti_maxvalue">Inputs!$D$120</definedName>
    <definedName name="cbi_uti_tax_fed">Inputs!$E$120</definedName>
    <definedName name="cbi_uti_tax_sta">Inputs!$F$120</definedName>
    <definedName name="cf_battery_replacement_cost">Inputs!$C$172</definedName>
    <definedName name="cf_disbursement_debtservice">Inputs!#REF!</definedName>
    <definedName name="cf_energy_net">Inputs!$C$144</definedName>
    <definedName name="cf_energy_purchases">Inputs!$C$143</definedName>
    <definedName name="cf_energy_sales">Inputs!$C$142</definedName>
    <definedName name="cf_energy_value">Inputs!$C$150</definedName>
    <definedName name="cf_energy_without_battery">Inputs!$C$145</definedName>
    <definedName name="cf_fuelcell_replacement_cost">Inputs!$C$177</definedName>
    <definedName name="cf_funding_debtservice">Inputs!#REF!</definedName>
    <definedName name="cf_om_capacity1_expense">Inputs!$C$170</definedName>
    <definedName name="cf_om_capacity2_expense">Inputs!$C$175</definedName>
    <definedName name="cf_om_fixed1_expense">Inputs!$C$169</definedName>
    <definedName name="cf_om_fixed2_expense">Inputs!$C$174</definedName>
    <definedName name="cf_om_fuel_expense">Inputs!$C$180</definedName>
    <definedName name="cf_om_opt_fuel_1_expense">Inputs!$C$181</definedName>
    <definedName name="cf_om_opt_fuel_2_expense">Inputs!$C$182</definedName>
    <definedName name="cf_om_production1_expense">Inputs!$C$171</definedName>
    <definedName name="cf_om_production2_expense">Inputs!$C$176</definedName>
    <definedName name="cf_ppa_price">Inputs!$C$149</definedName>
    <definedName name="cf_recapitalization">Inputs!$C$184</definedName>
    <definedName name="cf_reserve_debtservice">Inputs!#REF!</definedName>
    <definedName name="cf_utility_bill">Inputs!$C$167</definedName>
    <definedName name="const_per_interest_rate1">Inputs!$F$73</definedName>
    <definedName name="const_per_interest_rate2">Inputs!$F$74</definedName>
    <definedName name="const_per_interest_rate3">Inputs!$F$75</definedName>
    <definedName name="const_per_interest_rate4">Inputs!$F$76</definedName>
    <definedName name="const_per_interest_rate5">Inputs!$F$77</definedName>
    <definedName name="const_per_months1">Inputs!$E$73</definedName>
    <definedName name="const_per_months2">Inputs!$E$74</definedName>
    <definedName name="const_per_months3">Inputs!$E$75</definedName>
    <definedName name="const_per_months4">Inputs!$E$76</definedName>
    <definedName name="const_per_months5">Inputs!$E$77</definedName>
    <definedName name="const_per_percent1">Inputs!$C$73</definedName>
    <definedName name="const_per_percent2">Inputs!$C$74</definedName>
    <definedName name="const_per_percent3">Inputs!$C$75</definedName>
    <definedName name="const_per_percent4">Inputs!$C$76</definedName>
    <definedName name="const_per_percent5">Inputs!$C$77</definedName>
    <definedName name="const_per_upfront_rate1">Inputs!$D$73</definedName>
    <definedName name="const_per_upfront_rate2">Inputs!$D$74</definedName>
    <definedName name="const_per_upfront_rate3">Inputs!$D$75</definedName>
    <definedName name="const_per_upfront_rate4">Inputs!$D$76</definedName>
    <definedName name="const_per_upfront_rate5">Inputs!$D$77</definedName>
    <definedName name="construction_financing_cost">Inputs!$C$69</definedName>
    <definedName name="cost_dev_fee_percent">Inputs!$C$64</definedName>
    <definedName name="cost_equity_closing">Inputs!$C$62</definedName>
    <definedName name="cost_other_financing">Inputs!$C$63</definedName>
    <definedName name="depr_alloc_custom_percent">Inputs!$C$136</definedName>
    <definedName name="depr_alloc_macrs_15_percent">Inputs!$C$131</definedName>
    <definedName name="depr_alloc_macrs_5_percent">Inputs!$C$130</definedName>
    <definedName name="depr_alloc_sl_15_percent">Inputs!$C$133</definedName>
    <definedName name="depr_alloc_sl_20_percent">Inputs!$C$134</definedName>
    <definedName name="depr_alloc_sl_39_percent">Inputs!$C$135</definedName>
    <definedName name="depr_alloc_sl_5_percent">Inputs!$C$132</definedName>
    <definedName name="depr_bonus_fed">Inputs!$D$137</definedName>
    <definedName name="depr_bonus_fed_custom">Inputs!$D$136</definedName>
    <definedName name="depr_bonus_fed_macrs_15">Inputs!$D$131</definedName>
    <definedName name="depr_bonus_fed_macrs_5">Inputs!$D$130</definedName>
    <definedName name="depr_bonus_fed_sl_15">Inputs!$D$133</definedName>
    <definedName name="depr_bonus_fed_sl_20">Inputs!$D$134</definedName>
    <definedName name="depr_bonus_fed_sl_39">Inputs!$D$135</definedName>
    <definedName name="depr_bonus_fed_sl_5">Inputs!$D$132</definedName>
    <definedName name="depr_bonus_sta">Inputs!$E$137</definedName>
    <definedName name="depr_bonus_sta_custom">Inputs!$E$136</definedName>
    <definedName name="depr_bonus_sta_macrs_15">Inputs!$E$131</definedName>
    <definedName name="depr_bonus_sta_macrs_5">Inputs!$E$130</definedName>
    <definedName name="depr_bonus_sta_sl_15">Inputs!$E$133</definedName>
    <definedName name="depr_bonus_sta_sl_20">Inputs!$E$134</definedName>
    <definedName name="depr_bonus_sta_sl_39">Inputs!$E$135</definedName>
    <definedName name="depr_bonus_sta_sl_5">Inputs!$E$132</definedName>
    <definedName name="depr_custom_schedule">Inputs!$D$186</definedName>
    <definedName name="depr_itc_fed_custom">Inputs!$F$136</definedName>
    <definedName name="depr_itc_fed_macrs_15">Inputs!$F$131</definedName>
    <definedName name="depr_itc_fed_macrs_5">Inputs!$F$130</definedName>
    <definedName name="depr_itc_fed_sl_15">Inputs!$F$133</definedName>
    <definedName name="depr_itc_fed_sl_20">Inputs!$F$134</definedName>
    <definedName name="depr_itc_fed_sl_39">Inputs!$F$135</definedName>
    <definedName name="depr_itc_fed_sl_5">Inputs!$F$132</definedName>
    <definedName name="depr_itc_sta_custom">Inputs!$G$136</definedName>
    <definedName name="depr_itc_sta_macrs_15">Inputs!$G$131</definedName>
    <definedName name="depr_itc_sta_macrs_5">Inputs!$G$130</definedName>
    <definedName name="depr_itc_sta_sl_15">Inputs!$G$133</definedName>
    <definedName name="depr_itc_sta_sl_20">Inputs!$G$134</definedName>
    <definedName name="depr_itc_sta_sl_39">Inputs!$G$135</definedName>
    <definedName name="depr_itc_sta_sl_5">Inputs!$G$132</definedName>
    <definedName name="DeveloperMargin">Inputs!$C$39</definedName>
    <definedName name="equip_reserve_depr_fed">Inputs!$C$90</definedName>
    <definedName name="equip_reserve_depr_sta">Inputs!$C$91</definedName>
    <definedName name="equip1_reserve_cost">Inputs!$C$86</definedName>
    <definedName name="equip1_reserve_freq">Inputs!$E$86</definedName>
    <definedName name="equip2_reserve_cost">Inputs!$C$87</definedName>
    <definedName name="equip2_reserve_freq">Inputs!$E$87</definedName>
    <definedName name="equip3_reserve_cost">Inputs!$C$88</definedName>
    <definedName name="equip3_reserve_freq">Inputs!$E$88</definedName>
    <definedName name="federal_tax_rate">Inputs!$C$48</definedName>
    <definedName name="flip_target_year">Inputs!$C$33</definedName>
    <definedName name="fuelcell_annual_energy_discharged">Inputs!$C$147</definedName>
    <definedName name="FuelCellFuel">Inputs!$C$178</definedName>
    <definedName name="ibi_fed_amount">Inputs!$C$108</definedName>
    <definedName name="ibi_fed_amount_deprbas_fed">Inputs!$G$108</definedName>
    <definedName name="ibi_fed_amount_deprbas_sta">Inputs!$H$108</definedName>
    <definedName name="ibi_fed_amount_tax_fed">Inputs!$E$108</definedName>
    <definedName name="ibi_fed_amount_tax_sta">Inputs!$F$108</definedName>
    <definedName name="ibi_fed_percent">Inputs!$C$113</definedName>
    <definedName name="ibi_fed_percent_deprbas_fed">Inputs!$G$113</definedName>
    <definedName name="ibi_fed_percent_deprbas_sta">Inputs!$H$113</definedName>
    <definedName name="ibi_fed_percent_maxvalue">Inputs!$D$113</definedName>
    <definedName name="ibi_fed_percent_tax_fed">Inputs!$E$113</definedName>
    <definedName name="ibi_fed_percent_tax_sta">Inputs!$F$113</definedName>
    <definedName name="ibi_oth_amount">Inputs!$C$111</definedName>
    <definedName name="ibi_oth_amount_deprbas_fed">Inputs!$G$111</definedName>
    <definedName name="ibi_oth_amount_deprbas_sta">Inputs!$H$111</definedName>
    <definedName name="ibi_oth_amount_tax_fed">Inputs!$E$111</definedName>
    <definedName name="ibi_oth_amount_tax_sta">Inputs!$F$111</definedName>
    <definedName name="ibi_oth_percent">Inputs!$C$116</definedName>
    <definedName name="ibi_oth_percent_deprbas_fed">Inputs!$G$116</definedName>
    <definedName name="ibi_oth_percent_deprbas_sta">Inputs!$H$116</definedName>
    <definedName name="ibi_oth_percent_maxvalue">Inputs!$D$116</definedName>
    <definedName name="ibi_oth_percent_tax_fed">Inputs!$E$116</definedName>
    <definedName name="ibi_oth_percent_tax_sta">Inputs!$F$116</definedName>
    <definedName name="ibi_sta_amount">Inputs!$C$109</definedName>
    <definedName name="ibi_sta_amount_deprbas_fed">Inputs!$G$109</definedName>
    <definedName name="ibi_sta_amount_deprbas_sta">Inputs!$H$109</definedName>
    <definedName name="ibi_sta_amount_tax_fed">Inputs!$E$109</definedName>
    <definedName name="ibi_sta_amount_tax_sta">Inputs!$F$109</definedName>
    <definedName name="ibi_sta_percent">Inputs!$C$114</definedName>
    <definedName name="ibi_sta_percent_deprbas_fed">Inputs!$G$114</definedName>
    <definedName name="ibi_sta_percent_deprbas_sta">Inputs!$H$114</definedName>
    <definedName name="ibi_sta_percent_maxvalue">Inputs!$D$114</definedName>
    <definedName name="ibi_sta_percent_tax_fed">Inputs!$E$114</definedName>
    <definedName name="ibi_sta_percent_tax_sta">Inputs!$F$114</definedName>
    <definedName name="ibi_uti_amount">Inputs!$C$110</definedName>
    <definedName name="ibi_uti_amount_deprbas_fed">Inputs!$G$110</definedName>
    <definedName name="ibi_uti_amount_deprbas_sta">Inputs!$H$110</definedName>
    <definedName name="ibi_uti_amount_tax_fed">Inputs!$E$110</definedName>
    <definedName name="ibi_uti_amount_tax_sta">Inputs!$F$110</definedName>
    <definedName name="ibi_uti_percent">Inputs!$C$115</definedName>
    <definedName name="ibi_uti_percent_deprbas_fed">Inputs!$G$115</definedName>
    <definedName name="ibi_uti_percent_deprbas_sta">Inputs!$H$115</definedName>
    <definedName name="ibi_uti_percent_maxvalue">Inputs!$D$115</definedName>
    <definedName name="ibi_uti_percent_tax_fed">Inputs!$E$115</definedName>
    <definedName name="ibi_uti_percent_tax_sta">Inputs!$F$115</definedName>
    <definedName name="inflation_rate">Inputs!$C$44</definedName>
    <definedName name="insurance_rate">Inputs!$C$51</definedName>
    <definedName name="IRRTarget">Inputs!$C$32</definedName>
    <definedName name="itc_fed_amount">Inputs!$C$96</definedName>
    <definedName name="itc_fed_amount_deprbas_fed">Inputs!$E$96</definedName>
    <definedName name="itc_fed_amount_deprbas_sta">Inputs!$F$96</definedName>
    <definedName name="itc_fed_percent">Inputs!$C$99</definedName>
    <definedName name="itc_fed_percent_deprbas_fed">Inputs!$E$99</definedName>
    <definedName name="itc_fed_percent_deprbas_sta">Inputs!$F$99</definedName>
    <definedName name="itc_fed_percent_maxvalue">Inputs!$D$99</definedName>
    <definedName name="itc_sta_amount">Inputs!$C$97</definedName>
    <definedName name="itc_sta_amount_deprbas_fed">Inputs!$E$97</definedName>
    <definedName name="itc_sta_amount_deprbas_sta">Inputs!$F$97</definedName>
    <definedName name="itc_sta_percent">Inputs!$C$100</definedName>
    <definedName name="itc_sta_percent_deprbas_fed">Inputs!$E$100</definedName>
    <definedName name="itc_sta_percent_deprbas_sta">Inputs!$F$100</definedName>
    <definedName name="itc_sta_percent_maxvalue">Inputs!$D$100</definedName>
    <definedName name="months_receivables_reserve">Inputs!$C$84</definedName>
    <definedName name="months_working_reserve">Inputs!$C$82</definedName>
    <definedName name="NominalDiscountRate">Inputs!$C$46</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production">Inputs!$C$13</definedName>
    <definedName name="om_production_escal">Inputs!$C$14</definedName>
    <definedName name="pbi_fed_amount">Inputs!$C$123</definedName>
    <definedName name="pbi_fed_escal">Inputs!$E$123</definedName>
    <definedName name="pbi_fed_for_ds">Inputs!$H$123</definedName>
    <definedName name="pbi_fed_tax_fed">Inputs!$F$123</definedName>
    <definedName name="pbi_fed_tax_sta">Inputs!$G$123</definedName>
    <definedName name="pbi_fed_term">Inputs!$D$123</definedName>
    <definedName name="pbi_oth_amount">Inputs!$C$126</definedName>
    <definedName name="pbi_oth_escal">Inputs!$E$126</definedName>
    <definedName name="pbi_oth_for_ds">Inputs!$H$126</definedName>
    <definedName name="pbi_oth_tax_fed">Inputs!$F$126</definedName>
    <definedName name="pbi_oth_tax_sta">Inputs!$G$126</definedName>
    <definedName name="pbi_oth_term">Inputs!$D$126</definedName>
    <definedName name="pbi_sta_amount">Inputs!$C$124</definedName>
    <definedName name="pbi_sta_escal">Inputs!$E$124</definedName>
    <definedName name="pbi_sta_for_ds">Inputs!$H$124</definedName>
    <definedName name="pbi_sta_tax_fed">Inputs!$F$124</definedName>
    <definedName name="pbi_sta_tax_sta">Inputs!$G$124</definedName>
    <definedName name="pbi_sta_term">Inputs!$D$124</definedName>
    <definedName name="pbi_uti_amount">Inputs!$C$125</definedName>
    <definedName name="pbi_uti_escal">Inputs!$E$125</definedName>
    <definedName name="pbi_uti_for_ds">Inputs!$H$125</definedName>
    <definedName name="pbi_uti_tax_fed">Inputs!$F$125</definedName>
    <definedName name="pbi_uti_tax_sta">Inputs!$G$125</definedName>
    <definedName name="pbi_uti_term">Inputs!$D$125</definedName>
    <definedName name="ppa_escalation">Inputs!$C$35</definedName>
    <definedName name="PPAPriceInput">Inputs!$C$34</definedName>
    <definedName name="prop_tax_assessed_decline">Inputs!$C$55</definedName>
    <definedName name="prop_tax_cost_assessed_percent">Inputs!$C$53</definedName>
    <definedName name="property_tax_rate">Inputs!$C$56</definedName>
    <definedName name="PropertyTaxAssessedValue">Inputs!$C$54</definedName>
    <definedName name="ptc_fed_amount">Inputs!$C$102</definedName>
    <definedName name="ptc_fed_escal">Inputs!$E$102</definedName>
    <definedName name="ptc_fed_term">Inputs!$D$102</definedName>
    <definedName name="ptc_sta_amount">Inputs!$C$103</definedName>
    <definedName name="ptc_sta_escal">Inputs!$E$103</definedName>
    <definedName name="ptc_sta_term">Inputs!$D$103</definedName>
    <definedName name="real_discount_rate">Inputs!$C$45</definedName>
    <definedName name="reserves_interest">Inputs!$C$81</definedName>
    <definedName name="RevenueSelfConsumption">Inputs!#REF!</definedName>
    <definedName name="sales_tax_rate">Inputs!$C$50</definedName>
    <definedName name="salvage_percentage">Inputs!$C$58</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Inputs!$C$38</definedName>
    <definedName name="sponsor_operating_margin_escalation">Inputs!$C$40</definedName>
    <definedName name="state_tax_rate">Inputs!$C$49</definedName>
    <definedName name="StorageCosts">Inputs!$C$188</definedName>
    <definedName name="StorageDischarge">Inputs!$C$189</definedName>
    <definedName name="system_capacity">Inputs!$C$3</definedName>
    <definedName name="system_heat_rate">Inputs!$C$26</definedName>
    <definedName name="tax_investor_required_lease_reserve">Inputs!$C$41</definedName>
    <definedName name="TODMultipliersApply">Inputs!$C$36</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P641" i="7" l="1"/>
  <c r="AO641" i="7"/>
  <c r="AN641" i="7"/>
  <c r="AM641" i="7"/>
  <c r="AL641" i="7"/>
  <c r="AK641" i="7"/>
  <c r="AJ641" i="7"/>
  <c r="AI641" i="7"/>
  <c r="AH641" i="7"/>
  <c r="AG641" i="7"/>
  <c r="AF641" i="7"/>
  <c r="AE641" i="7"/>
  <c r="AD641" i="7"/>
  <c r="AC641" i="7"/>
  <c r="AB641" i="7"/>
  <c r="AA641"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F17" i="1" l="1"/>
  <c r="F15" i="1"/>
  <c r="F13" i="1"/>
  <c r="B16" i="7" a="1"/>
  <c r="D16" i="7" s="1"/>
  <c r="AN17" i="7" l="1"/>
  <c r="AH17" i="7"/>
  <c r="AC17" i="7"/>
  <c r="X17" i="7"/>
  <c r="R17" i="7"/>
  <c r="M17" i="7"/>
  <c r="H17" i="7"/>
  <c r="B17" i="7"/>
  <c r="AL16" i="7"/>
  <c r="AG16" i="7"/>
  <c r="AA16" i="7"/>
  <c r="V16" i="7"/>
  <c r="Q16" i="7"/>
  <c r="K16" i="7"/>
  <c r="F16" i="7"/>
  <c r="AL17" i="7"/>
  <c r="AG17" i="7"/>
  <c r="AB17" i="7"/>
  <c r="V17" i="7"/>
  <c r="Q17" i="7"/>
  <c r="L17" i="7"/>
  <c r="F17" i="7"/>
  <c r="AP16" i="7"/>
  <c r="AK16" i="7"/>
  <c r="AE16" i="7"/>
  <c r="Z16" i="7"/>
  <c r="U16" i="7"/>
  <c r="O16" i="7"/>
  <c r="J16" i="7"/>
  <c r="E16" i="7"/>
  <c r="AP17" i="7"/>
  <c r="AK17" i="7"/>
  <c r="AF17" i="7"/>
  <c r="Z17" i="7"/>
  <c r="U17" i="7"/>
  <c r="P17" i="7"/>
  <c r="J17" i="7"/>
  <c r="E17" i="7"/>
  <c r="AO16" i="7"/>
  <c r="AI16" i="7"/>
  <c r="AD16" i="7"/>
  <c r="Y16" i="7"/>
  <c r="S16" i="7"/>
  <c r="N16" i="7"/>
  <c r="I16" i="7"/>
  <c r="C16" i="7"/>
  <c r="AO17" i="7"/>
  <c r="AJ17" i="7"/>
  <c r="AD17" i="7"/>
  <c r="Y17" i="7"/>
  <c r="T17" i="7"/>
  <c r="N17" i="7"/>
  <c r="I17" i="7"/>
  <c r="D17" i="7"/>
  <c r="AM16" i="7"/>
  <c r="AH16" i="7"/>
  <c r="AC16" i="7"/>
  <c r="W16" i="7"/>
  <c r="R16" i="7"/>
  <c r="M16" i="7"/>
  <c r="G16" i="7"/>
  <c r="B16" i="7"/>
  <c r="AM17" i="7"/>
  <c r="AI17" i="7"/>
  <c r="AE17" i="7"/>
  <c r="AA17" i="7"/>
  <c r="W17" i="7"/>
  <c r="S17" i="7"/>
  <c r="O17" i="7"/>
  <c r="K17" i="7"/>
  <c r="G17" i="7"/>
  <c r="C17" i="7"/>
  <c r="AN16" i="7"/>
  <c r="AJ16" i="7"/>
  <c r="AF16" i="7"/>
  <c r="AB16" i="7"/>
  <c r="X16" i="7"/>
  <c r="T16" i="7"/>
  <c r="P16" i="7"/>
  <c r="L16" i="7"/>
  <c r="H16" i="7"/>
  <c r="C217" i="7" l="1"/>
  <c r="C199" i="7"/>
  <c r="AI217" i="7"/>
  <c r="AI199" i="7"/>
  <c r="AJ217" i="7"/>
  <c r="AJ199" i="7"/>
  <c r="AK217" i="7"/>
  <c r="AK199" i="7"/>
  <c r="Q217" i="7"/>
  <c r="Q199" i="7"/>
  <c r="AL217" i="7"/>
  <c r="AL199" i="7"/>
  <c r="X217" i="7"/>
  <c r="X199" i="7"/>
  <c r="W217" i="7"/>
  <c r="W199" i="7"/>
  <c r="AO217" i="7"/>
  <c r="AO199" i="7"/>
  <c r="AP217" i="7"/>
  <c r="AP199" i="7"/>
  <c r="H217" i="7"/>
  <c r="H199" i="7"/>
  <c r="K217" i="7"/>
  <c r="K199" i="7"/>
  <c r="AB217" i="7"/>
  <c r="AB199" i="7"/>
  <c r="S217" i="7"/>
  <c r="S199" i="7"/>
  <c r="N217" i="7"/>
  <c r="N199" i="7"/>
  <c r="P217" i="7"/>
  <c r="P199" i="7"/>
  <c r="G199" i="7"/>
  <c r="G217" i="7"/>
  <c r="AM217" i="7"/>
  <c r="AM199" i="7"/>
  <c r="T217" i="7"/>
  <c r="T199" i="7"/>
  <c r="U217" i="7"/>
  <c r="U199" i="7"/>
  <c r="V217" i="7"/>
  <c r="V199" i="7"/>
  <c r="AC217" i="7"/>
  <c r="AC199" i="7"/>
  <c r="AA199" i="7"/>
  <c r="AA217" i="7"/>
  <c r="D217" i="7"/>
  <c r="D199" i="7"/>
  <c r="Y217" i="7"/>
  <c r="Y199" i="7"/>
  <c r="E217" i="7"/>
  <c r="E199" i="7"/>
  <c r="Z217" i="7"/>
  <c r="Z199" i="7"/>
  <c r="F217" i="7"/>
  <c r="F199" i="7"/>
  <c r="M217" i="7"/>
  <c r="M199" i="7"/>
  <c r="AH217" i="7"/>
  <c r="AH199" i="7"/>
  <c r="O217" i="7"/>
  <c r="O199" i="7"/>
  <c r="AE217" i="7"/>
  <c r="AE199" i="7"/>
  <c r="I217" i="7"/>
  <c r="I199" i="7"/>
  <c r="AD217" i="7"/>
  <c r="AD199" i="7"/>
  <c r="J217" i="7"/>
  <c r="J199" i="7"/>
  <c r="AF217" i="7"/>
  <c r="AF199" i="7"/>
  <c r="L217" i="7"/>
  <c r="L199" i="7"/>
  <c r="AG217" i="7"/>
  <c r="AG199" i="7"/>
  <c r="R217" i="7"/>
  <c r="R199" i="7"/>
  <c r="AN217" i="7"/>
  <c r="AN199" i="7"/>
  <c r="B47" i="7" a="1"/>
  <c r="AE49" i="7" s="1"/>
  <c r="B42" i="7" a="1"/>
  <c r="C42" i="7" s="1"/>
  <c r="B37" i="7" a="1"/>
  <c r="N37" i="7" s="1"/>
  <c r="AG46" i="7" l="1"/>
  <c r="V46" i="7"/>
  <c r="L46" i="7"/>
  <c r="AP45" i="7"/>
  <c r="AE45" i="7"/>
  <c r="U45" i="7"/>
  <c r="G45" i="7"/>
  <c r="AF44" i="7"/>
  <c r="P44" i="7"/>
  <c r="AO43" i="7"/>
  <c r="Y43" i="7"/>
  <c r="I43" i="7"/>
  <c r="AH42" i="7"/>
  <c r="R42" i="7"/>
  <c r="B42" i="7"/>
  <c r="AH46" i="7"/>
  <c r="X46" i="7"/>
  <c r="M46" i="7"/>
  <c r="B46" i="7"/>
  <c r="AG45" i="7"/>
  <c r="V45" i="7"/>
  <c r="J45" i="7"/>
  <c r="AI44" i="7"/>
  <c r="S44" i="7"/>
  <c r="C44" i="7"/>
  <c r="AB43" i="7"/>
  <c r="L43" i="7"/>
  <c r="AK42" i="7"/>
  <c r="U42" i="7"/>
  <c r="E42" i="7"/>
  <c r="AN46" i="7"/>
  <c r="AC46" i="7"/>
  <c r="R46" i="7"/>
  <c r="H46" i="7"/>
  <c r="AL45" i="7"/>
  <c r="AA45" i="7"/>
  <c r="Q45" i="7"/>
  <c r="B45" i="7"/>
  <c r="AA44" i="7"/>
  <c r="K44" i="7"/>
  <c r="AJ43" i="7"/>
  <c r="T43" i="7"/>
  <c r="D43" i="7"/>
  <c r="AC42" i="7"/>
  <c r="M42" i="7"/>
  <c r="AL46" i="7"/>
  <c r="AB46" i="7"/>
  <c r="Q46" i="7"/>
  <c r="F46" i="7"/>
  <c r="AK45" i="7"/>
  <c r="Z45" i="7"/>
  <c r="O45" i="7"/>
  <c r="AN44" i="7"/>
  <c r="X44" i="7"/>
  <c r="H44" i="7"/>
  <c r="AG43" i="7"/>
  <c r="Q43" i="7"/>
  <c r="AP42" i="7"/>
  <c r="Z42" i="7"/>
  <c r="J42" i="7"/>
  <c r="AF40" i="7"/>
  <c r="T40" i="7"/>
  <c r="K40" i="7"/>
  <c r="AO39" i="7"/>
  <c r="AC39" i="7"/>
  <c r="T39" i="7"/>
  <c r="I39" i="7"/>
  <c r="AL38" i="7"/>
  <c r="AC38" i="7"/>
  <c r="R38" i="7"/>
  <c r="F38" i="7"/>
  <c r="AL37" i="7"/>
  <c r="V37" i="7"/>
  <c r="AN40" i="7"/>
  <c r="AB40" i="7"/>
  <c r="S40" i="7"/>
  <c r="H40" i="7"/>
  <c r="AK39" i="7"/>
  <c r="AB39" i="7"/>
  <c r="Q39" i="7"/>
  <c r="E39" i="7"/>
  <c r="AK38" i="7"/>
  <c r="Z38" i="7"/>
  <c r="N38" i="7"/>
  <c r="E38" i="7"/>
  <c r="AE37" i="7"/>
  <c r="O37" i="7"/>
  <c r="AJ40" i="7"/>
  <c r="AA40" i="7"/>
  <c r="P40" i="7"/>
  <c r="D40" i="7"/>
  <c r="AJ39" i="7"/>
  <c r="Y39" i="7"/>
  <c r="M39" i="7"/>
  <c r="D39" i="7"/>
  <c r="AH38" i="7"/>
  <c r="V38" i="7"/>
  <c r="M38" i="7"/>
  <c r="B38" i="7"/>
  <c r="AD37" i="7"/>
  <c r="D37" i="7"/>
  <c r="G37" i="7"/>
  <c r="R37" i="7"/>
  <c r="Z37" i="7"/>
  <c r="AH37" i="7"/>
  <c r="AP37" i="7"/>
  <c r="I38" i="7"/>
  <c r="Q38" i="7"/>
  <c r="Y38" i="7"/>
  <c r="AG38" i="7"/>
  <c r="AO38" i="7"/>
  <c r="H39" i="7"/>
  <c r="P39" i="7"/>
  <c r="X39" i="7"/>
  <c r="AF39" i="7"/>
  <c r="AN39" i="7"/>
  <c r="G40" i="7"/>
  <c r="O40" i="7"/>
  <c r="W40" i="7"/>
  <c r="AE40" i="7"/>
  <c r="AM40" i="7"/>
  <c r="K37" i="7"/>
  <c r="S37" i="7"/>
  <c r="AA37" i="7"/>
  <c r="AI37" i="7"/>
  <c r="E47" i="7"/>
  <c r="AI49" i="7"/>
  <c r="AM49" i="7"/>
  <c r="AI40" i="7"/>
  <c r="X40" i="7"/>
  <c r="L40" i="7"/>
  <c r="C40" i="7"/>
  <c r="AG39" i="7"/>
  <c r="U39" i="7"/>
  <c r="L39" i="7"/>
  <c r="AP38" i="7"/>
  <c r="AD38" i="7"/>
  <c r="U38" i="7"/>
  <c r="J38" i="7"/>
  <c r="AM37" i="7"/>
  <c r="W37" i="7"/>
  <c r="C37" i="7"/>
  <c r="AP46" i="7"/>
  <c r="AK46" i="7"/>
  <c r="AF46" i="7"/>
  <c r="Z46" i="7"/>
  <c r="U46" i="7"/>
  <c r="P46" i="7"/>
  <c r="J46" i="7"/>
  <c r="E46" i="7"/>
  <c r="AO45" i="7"/>
  <c r="AI45" i="7"/>
  <c r="AD45" i="7"/>
  <c r="Y45" i="7"/>
  <c r="S45" i="7"/>
  <c r="N45" i="7"/>
  <c r="F45" i="7"/>
  <c r="AM44" i="7"/>
  <c r="AE44" i="7"/>
  <c r="W44" i="7"/>
  <c r="O44" i="7"/>
  <c r="G44" i="7"/>
  <c r="AN43" i="7"/>
  <c r="AF43" i="7"/>
  <c r="X43" i="7"/>
  <c r="P43" i="7"/>
  <c r="H43" i="7"/>
  <c r="AO42" i="7"/>
  <c r="AG42" i="7"/>
  <c r="Y42" i="7"/>
  <c r="Q42" i="7"/>
  <c r="I42" i="7"/>
  <c r="AO46" i="7"/>
  <c r="AJ46" i="7"/>
  <c r="AD46" i="7"/>
  <c r="Y46" i="7"/>
  <c r="T46" i="7"/>
  <c r="N46" i="7"/>
  <c r="I46" i="7"/>
  <c r="D46" i="7"/>
  <c r="AM45" i="7"/>
  <c r="AH45" i="7"/>
  <c r="AC45" i="7"/>
  <c r="W45" i="7"/>
  <c r="R45" i="7"/>
  <c r="K45" i="7"/>
  <c r="C45" i="7"/>
  <c r="AJ44" i="7"/>
  <c r="AB44" i="7"/>
  <c r="T44" i="7"/>
  <c r="L44" i="7"/>
  <c r="D44" i="7"/>
  <c r="AK43" i="7"/>
  <c r="AC43" i="7"/>
  <c r="U43" i="7"/>
  <c r="M43" i="7"/>
  <c r="E43" i="7"/>
  <c r="AL42" i="7"/>
  <c r="AD42" i="7"/>
  <c r="V42" i="7"/>
  <c r="N42" i="7"/>
  <c r="F42"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T48" i="7"/>
  <c r="W49" i="7"/>
  <c r="O49" i="7"/>
  <c r="K49" i="7"/>
  <c r="C49" i="7"/>
  <c r="AN48" i="7"/>
  <c r="AJ48" i="7"/>
  <c r="AB48" i="7"/>
  <c r="X48" i="7"/>
  <c r="P48" i="7"/>
  <c r="H48" i="7"/>
  <c r="D48" i="7"/>
  <c r="AO47" i="7"/>
  <c r="AG47" i="7"/>
  <c r="AC47" i="7"/>
  <c r="Y47" i="7"/>
  <c r="U47" i="7"/>
  <c r="Q47" i="7"/>
  <c r="M47" i="7"/>
  <c r="I47"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A49" i="7"/>
  <c r="S49" i="7"/>
  <c r="G49" i="7"/>
  <c r="AF48" i="7"/>
  <c r="L48" i="7"/>
  <c r="AK47" i="7"/>
  <c r="M45" i="7"/>
  <c r="I45" i="7"/>
  <c r="E45" i="7"/>
  <c r="AP44" i="7"/>
  <c r="AL44" i="7"/>
  <c r="AH44" i="7"/>
  <c r="AD44" i="7"/>
  <c r="Z44" i="7"/>
  <c r="V44" i="7"/>
  <c r="R44" i="7"/>
  <c r="N44" i="7"/>
  <c r="J44" i="7"/>
  <c r="F44" i="7"/>
  <c r="B44" i="7"/>
  <c r="AM43" i="7"/>
  <c r="AI43" i="7"/>
  <c r="AE43" i="7"/>
  <c r="AA43" i="7"/>
  <c r="W43" i="7"/>
  <c r="S43" i="7"/>
  <c r="O43" i="7"/>
  <c r="K43" i="7"/>
  <c r="G43" i="7"/>
  <c r="C43" i="7"/>
  <c r="AN42" i="7"/>
  <c r="AJ42" i="7"/>
  <c r="AF42" i="7"/>
  <c r="AB42" i="7"/>
  <c r="X42" i="7"/>
  <c r="T42" i="7"/>
  <c r="P42" i="7"/>
  <c r="L42" i="7"/>
  <c r="H42" i="7"/>
  <c r="D42" i="7"/>
  <c r="AM46" i="7"/>
  <c r="AI46" i="7"/>
  <c r="AE46" i="7"/>
  <c r="AA46" i="7"/>
  <c r="W46" i="7"/>
  <c r="S46" i="7"/>
  <c r="O46" i="7"/>
  <c r="K46" i="7"/>
  <c r="G46" i="7"/>
  <c r="C46" i="7"/>
  <c r="AN45" i="7"/>
  <c r="AJ45" i="7"/>
  <c r="AF45" i="7"/>
  <c r="AB45" i="7"/>
  <c r="X45" i="7"/>
  <c r="T45" i="7"/>
  <c r="P45" i="7"/>
  <c r="L45" i="7"/>
  <c r="H45" i="7"/>
  <c r="D45" i="7"/>
  <c r="AO44" i="7"/>
  <c r="AK44" i="7"/>
  <c r="AG44" i="7"/>
  <c r="AC44" i="7"/>
  <c r="Y44" i="7"/>
  <c r="U44" i="7"/>
  <c r="Q44" i="7"/>
  <c r="M44" i="7"/>
  <c r="I44" i="7"/>
  <c r="E44" i="7"/>
  <c r="AP43" i="7"/>
  <c r="AL43" i="7"/>
  <c r="AH43" i="7"/>
  <c r="AD43" i="7"/>
  <c r="Z43" i="7"/>
  <c r="V43" i="7"/>
  <c r="R43" i="7"/>
  <c r="N43" i="7"/>
  <c r="J43" i="7"/>
  <c r="F43" i="7"/>
  <c r="B43" i="7"/>
  <c r="AM42" i="7"/>
  <c r="AI42" i="7"/>
  <c r="AE42" i="7"/>
  <c r="AA42" i="7"/>
  <c r="W42" i="7"/>
  <c r="S42" i="7"/>
  <c r="O42" i="7"/>
  <c r="K42" i="7"/>
  <c r="G42" i="7"/>
  <c r="J37" i="7"/>
  <c r="F37" i="7"/>
  <c r="B37" i="7"/>
  <c r="AP40" i="7"/>
  <c r="AL40" i="7"/>
  <c r="AH40" i="7"/>
  <c r="AD40" i="7"/>
  <c r="Z40" i="7"/>
  <c r="V40" i="7"/>
  <c r="R40" i="7"/>
  <c r="N40" i="7"/>
  <c r="J40" i="7"/>
  <c r="F40" i="7"/>
  <c r="B40" i="7"/>
  <c r="AM39" i="7"/>
  <c r="AI39" i="7"/>
  <c r="AE39" i="7"/>
  <c r="AA39" i="7"/>
  <c r="W39" i="7"/>
  <c r="S39" i="7"/>
  <c r="O39" i="7"/>
  <c r="K39" i="7"/>
  <c r="G39" i="7"/>
  <c r="C39" i="7"/>
  <c r="AN38" i="7"/>
  <c r="AJ38" i="7"/>
  <c r="AF38" i="7"/>
  <c r="AB38" i="7"/>
  <c r="X38" i="7"/>
  <c r="T38" i="7"/>
  <c r="P38" i="7"/>
  <c r="L38" i="7"/>
  <c r="H38" i="7"/>
  <c r="D38" i="7"/>
  <c r="AO37" i="7"/>
  <c r="AK37" i="7"/>
  <c r="AG37" i="7"/>
  <c r="AC37" i="7"/>
  <c r="Y37" i="7"/>
  <c r="U37" i="7"/>
  <c r="Q37" i="7"/>
  <c r="M37" i="7"/>
  <c r="I37" i="7"/>
  <c r="E37" i="7"/>
  <c r="AO40" i="7"/>
  <c r="AK40" i="7"/>
  <c r="AG40" i="7"/>
  <c r="AC40" i="7"/>
  <c r="Y40" i="7"/>
  <c r="U40" i="7"/>
  <c r="Q40" i="7"/>
  <c r="M40" i="7"/>
  <c r="I40" i="7"/>
  <c r="E40" i="7"/>
  <c r="AP39" i="7"/>
  <c r="AL39" i="7"/>
  <c r="AH39" i="7"/>
  <c r="AD39" i="7"/>
  <c r="Z39" i="7"/>
  <c r="V39" i="7"/>
  <c r="R39" i="7"/>
  <c r="N39" i="7"/>
  <c r="J39" i="7"/>
  <c r="F39" i="7"/>
  <c r="B39" i="7"/>
  <c r="AM38" i="7"/>
  <c r="AI38" i="7"/>
  <c r="AE38" i="7"/>
  <c r="AA38" i="7"/>
  <c r="W38" i="7"/>
  <c r="S38" i="7"/>
  <c r="O38" i="7"/>
  <c r="K38" i="7"/>
  <c r="G38" i="7"/>
  <c r="C38" i="7"/>
  <c r="AN37" i="7"/>
  <c r="AJ37" i="7"/>
  <c r="AF37" i="7"/>
  <c r="AB37" i="7"/>
  <c r="X37" i="7"/>
  <c r="T37" i="7"/>
  <c r="P37" i="7"/>
  <c r="L37" i="7"/>
  <c r="H37" i="7"/>
  <c r="B8" i="7" a="1"/>
  <c r="D8" i="7" s="1"/>
  <c r="B5" i="7" a="1"/>
  <c r="C5" i="7" s="1"/>
  <c r="N9" i="7" l="1"/>
  <c r="AM10" i="7"/>
  <c r="AA10" i="7"/>
  <c r="L10" i="7"/>
  <c r="AK9" i="7"/>
  <c r="Y9" i="7"/>
  <c r="D9" i="7"/>
  <c r="W8" i="7"/>
  <c r="B8" i="7"/>
  <c r="AK10" i="7"/>
  <c r="W10" i="7"/>
  <c r="G10" i="7"/>
  <c r="AJ9" i="7"/>
  <c r="P9" i="7"/>
  <c r="AI8" i="7"/>
  <c r="N8" i="7"/>
  <c r="AG10" i="7"/>
  <c r="Q10" i="7"/>
  <c r="E10" i="7"/>
  <c r="AF9" i="7"/>
  <c r="AH8" i="7"/>
  <c r="M8" i="7"/>
  <c r="AB10" i="7"/>
  <c r="P10" i="7"/>
  <c r="AP9" i="7"/>
  <c r="Z9" i="7"/>
  <c r="E9" i="7"/>
  <c r="Y8" i="7"/>
  <c r="C8" i="7"/>
  <c r="U9" i="7"/>
  <c r="J9" i="7"/>
  <c r="AO8" i="7"/>
  <c r="AD8" i="7"/>
  <c r="S8" i="7"/>
  <c r="I8" i="7"/>
  <c r="AF10" i="7"/>
  <c r="U10" i="7"/>
  <c r="K10" i="7"/>
  <c r="AO9" i="7"/>
  <c r="AD9" i="7"/>
  <c r="T9" i="7"/>
  <c r="I9" i="7"/>
  <c r="AM8" i="7"/>
  <c r="AC8" i="7"/>
  <c r="R8" i="7"/>
  <c r="G8" i="7"/>
  <c r="C15" i="7"/>
  <c r="AO10" i="7"/>
  <c r="AJ10" i="7"/>
  <c r="AE10" i="7"/>
  <c r="Y10" i="7"/>
  <c r="T10" i="7"/>
  <c r="O10" i="7"/>
  <c r="I10" i="7"/>
  <c r="D10" i="7"/>
  <c r="AN9" i="7"/>
  <c r="AH9" i="7"/>
  <c r="AC9" i="7"/>
  <c r="X9" i="7"/>
  <c r="R9" i="7"/>
  <c r="M9" i="7"/>
  <c r="H9" i="7"/>
  <c r="B9" i="7"/>
  <c r="AL8" i="7"/>
  <c r="AG8" i="7"/>
  <c r="AA8" i="7"/>
  <c r="V8" i="7"/>
  <c r="Q8" i="7"/>
  <c r="K8" i="7"/>
  <c r="F8" i="7"/>
  <c r="AN10" i="7"/>
  <c r="AI10" i="7"/>
  <c r="AC10" i="7"/>
  <c r="X10" i="7"/>
  <c r="S10" i="7"/>
  <c r="M10" i="7"/>
  <c r="H10" i="7"/>
  <c r="C10" i="7"/>
  <c r="AL9" i="7"/>
  <c r="AG9" i="7"/>
  <c r="AB9" i="7"/>
  <c r="V9" i="7"/>
  <c r="Q9" i="7"/>
  <c r="L9" i="7"/>
  <c r="F9" i="7"/>
  <c r="AP8" i="7"/>
  <c r="AK8" i="7"/>
  <c r="AE8" i="7"/>
  <c r="Z8" i="7"/>
  <c r="U8" i="7"/>
  <c r="O8" i="7"/>
  <c r="J8" i="7"/>
  <c r="E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AI6" i="7"/>
  <c r="AA6" i="7"/>
  <c r="W6" i="7"/>
  <c r="S6" i="7"/>
  <c r="O6" i="7"/>
  <c r="K6" i="7"/>
  <c r="G6" i="7"/>
  <c r="C6" i="7"/>
  <c r="C7" i="7" s="1"/>
  <c r="AN5" i="7"/>
  <c r="AJ5" i="7"/>
  <c r="AF5" i="7"/>
  <c r="AB5" i="7"/>
  <c r="X5" i="7"/>
  <c r="T5" i="7"/>
  <c r="P5" i="7"/>
  <c r="L5" i="7"/>
  <c r="H5" i="7"/>
  <c r="D5" i="7"/>
  <c r="AM6" i="7"/>
  <c r="AE6" i="7"/>
  <c r="AP6" i="7"/>
  <c r="AL6" i="7"/>
  <c r="AH6" i="7"/>
  <c r="AD6" i="7"/>
  <c r="Z6" i="7"/>
  <c r="V6" i="7"/>
  <c r="R6" i="7"/>
  <c r="N6" i="7"/>
  <c r="J6" i="7"/>
  <c r="F6" i="7"/>
  <c r="B6" i="7"/>
  <c r="AM5" i="7"/>
  <c r="AI5" i="7"/>
  <c r="AE5" i="7"/>
  <c r="AA5" i="7"/>
  <c r="W5" i="7"/>
  <c r="S5" i="7"/>
  <c r="O5" i="7"/>
  <c r="K5" i="7"/>
  <c r="G5" i="7"/>
  <c r="B174" i="7"/>
  <c r="B173" i="7"/>
  <c r="B144" i="7"/>
  <c r="B143" i="7"/>
  <c r="B7" i="7" l="1"/>
  <c r="G15" i="7"/>
  <c r="G7" i="7"/>
  <c r="AM7" i="7"/>
  <c r="AM15" i="7"/>
  <c r="L7" i="7"/>
  <c r="L15" i="7"/>
  <c r="AB7" i="7"/>
  <c r="AB15" i="7"/>
  <c r="E15" i="7"/>
  <c r="E7" i="7"/>
  <c r="U15" i="7"/>
  <c r="U7" i="7"/>
  <c r="AK15" i="7"/>
  <c r="AK7" i="7"/>
  <c r="R15" i="7"/>
  <c r="R7" i="7"/>
  <c r="I15" i="7"/>
  <c r="I7" i="7"/>
  <c r="S7" i="7"/>
  <c r="S15" i="7"/>
  <c r="AI15" i="7"/>
  <c r="AI7" i="7"/>
  <c r="H7" i="7"/>
  <c r="H15" i="7"/>
  <c r="X7" i="7"/>
  <c r="X15" i="7"/>
  <c r="AN7" i="7"/>
  <c r="AN15" i="7"/>
  <c r="Q15" i="7"/>
  <c r="Q7" i="7"/>
  <c r="AG15" i="7"/>
  <c r="AG7" i="7"/>
  <c r="N15" i="7"/>
  <c r="N7" i="7"/>
  <c r="AD15" i="7"/>
  <c r="AD7" i="7"/>
  <c r="W15" i="7"/>
  <c r="W7" i="7"/>
  <c r="AH15" i="7"/>
  <c r="AH7" i="7"/>
  <c r="K7" i="7"/>
  <c r="K15" i="7"/>
  <c r="AA7" i="7"/>
  <c r="AA15" i="7"/>
  <c r="P7" i="7"/>
  <c r="P15" i="7"/>
  <c r="AF7" i="7"/>
  <c r="AF15" i="7"/>
  <c r="Y15" i="7"/>
  <c r="Y7" i="7"/>
  <c r="AO15" i="7"/>
  <c r="AO7" i="7"/>
  <c r="F15" i="7"/>
  <c r="F7" i="7"/>
  <c r="V15" i="7"/>
  <c r="V7" i="7"/>
  <c r="AL15" i="7"/>
  <c r="AL7" i="7"/>
  <c r="O15" i="7"/>
  <c r="O7" i="7"/>
  <c r="AE7" i="7"/>
  <c r="AE15" i="7"/>
  <c r="D7" i="7"/>
  <c r="D15" i="7"/>
  <c r="T7" i="7"/>
  <c r="T15" i="7"/>
  <c r="AJ7" i="7"/>
  <c r="AJ15" i="7"/>
  <c r="M15" i="7"/>
  <c r="M7" i="7"/>
  <c r="AC15" i="7"/>
  <c r="AC7" i="7"/>
  <c r="J15" i="7"/>
  <c r="J7" i="7"/>
  <c r="Z15" i="7"/>
  <c r="Z7" i="7"/>
  <c r="AP15" i="7"/>
  <c r="AP7" i="7"/>
  <c r="C232" i="7" a="1"/>
  <c r="D232" i="7" s="1"/>
  <c r="AM232" i="7" l="1"/>
  <c r="AI232" i="7"/>
  <c r="AE232" i="7"/>
  <c r="AA232" i="7"/>
  <c r="W232" i="7"/>
  <c r="S232" i="7"/>
  <c r="O232" i="7"/>
  <c r="K232" i="7"/>
  <c r="G232" i="7"/>
  <c r="C232" i="7"/>
  <c r="AP232" i="7"/>
  <c r="AL232" i="7"/>
  <c r="AH232" i="7"/>
  <c r="AD232" i="7"/>
  <c r="Z232" i="7"/>
  <c r="V232" i="7"/>
  <c r="R232" i="7"/>
  <c r="N232" i="7"/>
  <c r="J232" i="7"/>
  <c r="F232" i="7"/>
  <c r="AO232" i="7"/>
  <c r="AK232" i="7"/>
  <c r="AG232" i="7"/>
  <c r="AC232" i="7"/>
  <c r="Y232" i="7"/>
  <c r="U232" i="7"/>
  <c r="Q232" i="7"/>
  <c r="M232" i="7"/>
  <c r="I232" i="7"/>
  <c r="E232" i="7"/>
  <c r="AN232" i="7"/>
  <c r="AJ232" i="7"/>
  <c r="AF232" i="7"/>
  <c r="AB232" i="7"/>
  <c r="X232" i="7"/>
  <c r="T232" i="7"/>
  <c r="P232" i="7"/>
  <c r="L232" i="7"/>
  <c r="H232" i="7"/>
  <c r="C213" i="7" a="1"/>
  <c r="D213" i="7" s="1"/>
  <c r="AO213" i="7" l="1"/>
  <c r="AK213" i="7"/>
  <c r="AG213" i="7"/>
  <c r="AC213" i="7"/>
  <c r="Y213" i="7"/>
  <c r="U213" i="7"/>
  <c r="Q213" i="7"/>
  <c r="M213" i="7"/>
  <c r="I213" i="7"/>
  <c r="E213" i="7"/>
  <c r="AM213" i="7"/>
  <c r="AI213" i="7"/>
  <c r="AE213" i="7"/>
  <c r="AA213" i="7"/>
  <c r="W213" i="7"/>
  <c r="S213" i="7"/>
  <c r="O213" i="7"/>
  <c r="K213" i="7"/>
  <c r="G213" i="7"/>
  <c r="C213" i="7"/>
  <c r="AP213" i="7"/>
  <c r="AL213" i="7"/>
  <c r="AH213" i="7"/>
  <c r="AD213" i="7"/>
  <c r="Z213" i="7"/>
  <c r="V213" i="7"/>
  <c r="R213" i="7"/>
  <c r="N213" i="7"/>
  <c r="J213" i="7"/>
  <c r="F213" i="7"/>
  <c r="AN213" i="7"/>
  <c r="AJ213" i="7"/>
  <c r="AF213" i="7"/>
  <c r="AB213" i="7"/>
  <c r="X213" i="7"/>
  <c r="T213" i="7"/>
  <c r="P213" i="7"/>
  <c r="L213" i="7"/>
  <c r="H213" i="7"/>
  <c r="A202" i="7"/>
  <c r="B158" i="7" l="1"/>
  <c r="B169" i="7"/>
  <c r="B170" i="7"/>
  <c r="B175" i="7"/>
  <c r="B171" i="7" l="1"/>
  <c r="M300" i="7"/>
  <c r="AP260" i="7" l="1"/>
  <c r="AO260" i="7"/>
  <c r="AN260" i="7"/>
  <c r="AM260" i="7"/>
  <c r="AL260" i="7"/>
  <c r="AK260" i="7"/>
  <c r="AJ260" i="7"/>
  <c r="AI260" i="7"/>
  <c r="AH260" i="7"/>
  <c r="AG260" i="7"/>
  <c r="AF260" i="7"/>
  <c r="AE260" i="7"/>
  <c r="AD260" i="7"/>
  <c r="AC260" i="7"/>
  <c r="AB260" i="7"/>
  <c r="AA260" i="7"/>
  <c r="Z260" i="7"/>
  <c r="Y260" i="7"/>
  <c r="X260" i="7"/>
  <c r="W260" i="7"/>
  <c r="V260" i="7"/>
  <c r="U260" i="7"/>
  <c r="T260" i="7"/>
  <c r="S260" i="7"/>
  <c r="R260" i="7"/>
  <c r="Q260" i="7"/>
  <c r="P260" i="7"/>
  <c r="O260" i="7"/>
  <c r="N260" i="7"/>
  <c r="M260" i="7"/>
  <c r="L260" i="7"/>
  <c r="K260" i="7"/>
  <c r="J260" i="7"/>
  <c r="I260" i="7"/>
  <c r="H260" i="7"/>
  <c r="G260" i="7"/>
  <c r="F260" i="7"/>
  <c r="E260" i="7"/>
  <c r="D260" i="7"/>
  <c r="AP291" i="7"/>
  <c r="AO291" i="7"/>
  <c r="AN291" i="7"/>
  <c r="AM291" i="7"/>
  <c r="AL291" i="7"/>
  <c r="AK291" i="7"/>
  <c r="AJ291" i="7"/>
  <c r="AI291" i="7"/>
  <c r="AH291" i="7"/>
  <c r="AG291" i="7"/>
  <c r="AF291" i="7"/>
  <c r="AE291" i="7"/>
  <c r="AD291" i="7"/>
  <c r="AC291" i="7"/>
  <c r="AB291" i="7"/>
  <c r="AA291" i="7"/>
  <c r="Z291" i="7"/>
  <c r="Y291" i="7"/>
  <c r="X291" i="7"/>
  <c r="W291" i="7"/>
  <c r="V291" i="7"/>
  <c r="U291" i="7"/>
  <c r="T291" i="7"/>
  <c r="S291" i="7"/>
  <c r="R291" i="7"/>
  <c r="Q291" i="7"/>
  <c r="P291" i="7"/>
  <c r="O291" i="7"/>
  <c r="N291" i="7"/>
  <c r="M291" i="7"/>
  <c r="L291" i="7"/>
  <c r="K291" i="7"/>
  <c r="J291" i="7"/>
  <c r="I291" i="7"/>
  <c r="H291" i="7"/>
  <c r="G291" i="7"/>
  <c r="F291" i="7"/>
  <c r="E291" i="7"/>
  <c r="D291" i="7"/>
  <c r="AP229" i="7" l="1"/>
  <c r="AO229" i="7"/>
  <c r="AN229" i="7"/>
  <c r="AM229" i="7"/>
  <c r="AL229" i="7"/>
  <c r="AK229" i="7"/>
  <c r="AJ229" i="7"/>
  <c r="AI229" i="7"/>
  <c r="AH229" i="7"/>
  <c r="AG229" i="7"/>
  <c r="AF229" i="7"/>
  <c r="AE229" i="7"/>
  <c r="AD229" i="7"/>
  <c r="AC229" i="7"/>
  <c r="AB229" i="7"/>
  <c r="AA229" i="7"/>
  <c r="Z229" i="7"/>
  <c r="Y229" i="7"/>
  <c r="X229" i="7"/>
  <c r="W229" i="7"/>
  <c r="V229" i="7"/>
  <c r="U229" i="7"/>
  <c r="T229" i="7"/>
  <c r="S229" i="7"/>
  <c r="R229" i="7"/>
  <c r="Q229" i="7"/>
  <c r="P229" i="7"/>
  <c r="O229" i="7"/>
  <c r="N229" i="7"/>
  <c r="M229" i="7"/>
  <c r="L229" i="7"/>
  <c r="K229" i="7"/>
  <c r="J229" i="7"/>
  <c r="I229" i="7"/>
  <c r="H229" i="7"/>
  <c r="G229" i="7"/>
  <c r="F229" i="7"/>
  <c r="E229" i="7"/>
  <c r="D229" i="7"/>
  <c r="C229" i="7"/>
  <c r="B137" i="7" l="1"/>
  <c r="B136" i="7"/>
  <c r="B135" i="7"/>
  <c r="B138" i="7"/>
  <c r="C125" i="7" a="1"/>
  <c r="C125" i="7" s="1"/>
  <c r="C126" i="7" s="1"/>
  <c r="C120" i="7" a="1"/>
  <c r="D120" i="7" s="1"/>
  <c r="B639" i="7"/>
  <c r="B627" i="7"/>
  <c r="AP125" i="7" l="1"/>
  <c r="AP126" i="7" s="1"/>
  <c r="AL125" i="7"/>
  <c r="AL126" i="7" s="1"/>
  <c r="AH125" i="7"/>
  <c r="AH126" i="7" s="1"/>
  <c r="AD125" i="7"/>
  <c r="AD126" i="7" s="1"/>
  <c r="Z125" i="7"/>
  <c r="Z126" i="7" s="1"/>
  <c r="V125" i="7"/>
  <c r="V126" i="7" s="1"/>
  <c r="R125" i="7"/>
  <c r="R126" i="7" s="1"/>
  <c r="N125" i="7"/>
  <c r="N126" i="7" s="1"/>
  <c r="J125" i="7"/>
  <c r="J126" i="7" s="1"/>
  <c r="F125" i="7"/>
  <c r="F126" i="7" s="1"/>
  <c r="AO125" i="7"/>
  <c r="AO126" i="7" s="1"/>
  <c r="E125" i="7"/>
  <c r="E126" i="7" s="1"/>
  <c r="AK125" i="7"/>
  <c r="AK126" i="7" s="1"/>
  <c r="AG125" i="7"/>
  <c r="AG126" i="7" s="1"/>
  <c r="AC125" i="7"/>
  <c r="AC126" i="7" s="1"/>
  <c r="Y125" i="7"/>
  <c r="Y126" i="7" s="1"/>
  <c r="U125" i="7"/>
  <c r="U126" i="7" s="1"/>
  <c r="Q125" i="7"/>
  <c r="Q126" i="7" s="1"/>
  <c r="M125" i="7"/>
  <c r="M126" i="7" s="1"/>
  <c r="I125" i="7"/>
  <c r="I126" i="7" s="1"/>
  <c r="AN125" i="7"/>
  <c r="AN126" i="7" s="1"/>
  <c r="AJ125" i="7"/>
  <c r="AJ126" i="7" s="1"/>
  <c r="AF125" i="7"/>
  <c r="AF126" i="7" s="1"/>
  <c r="AB125" i="7"/>
  <c r="AB126" i="7" s="1"/>
  <c r="X125" i="7"/>
  <c r="X126" i="7" s="1"/>
  <c r="T125" i="7"/>
  <c r="T126" i="7" s="1"/>
  <c r="P125" i="7"/>
  <c r="P126" i="7" s="1"/>
  <c r="L125" i="7"/>
  <c r="L126" i="7" s="1"/>
  <c r="H125" i="7"/>
  <c r="H126" i="7" s="1"/>
  <c r="D125" i="7"/>
  <c r="D126" i="7" s="1"/>
  <c r="AM125" i="7"/>
  <c r="AM126" i="7" s="1"/>
  <c r="AI125" i="7"/>
  <c r="AI126" i="7" s="1"/>
  <c r="AE125" i="7"/>
  <c r="AE126" i="7" s="1"/>
  <c r="AA125" i="7"/>
  <c r="AA126" i="7" s="1"/>
  <c r="W125" i="7"/>
  <c r="W126" i="7" s="1"/>
  <c r="S125" i="7"/>
  <c r="S126" i="7" s="1"/>
  <c r="O125" i="7"/>
  <c r="O126" i="7" s="1"/>
  <c r="K125" i="7"/>
  <c r="K126" i="7" s="1"/>
  <c r="G125" i="7"/>
  <c r="G126" i="7" s="1"/>
  <c r="AO120" i="7"/>
  <c r="AK120" i="7"/>
  <c r="AG120" i="7"/>
  <c r="AC120" i="7"/>
  <c r="Y120" i="7"/>
  <c r="U120" i="7"/>
  <c r="Q120" i="7"/>
  <c r="M120" i="7"/>
  <c r="I120" i="7"/>
  <c r="E120" i="7"/>
  <c r="AM120" i="7"/>
  <c r="AI120" i="7"/>
  <c r="AE120" i="7"/>
  <c r="AA120" i="7"/>
  <c r="W120" i="7"/>
  <c r="S120" i="7"/>
  <c r="O120" i="7"/>
  <c r="K120" i="7"/>
  <c r="G120" i="7"/>
  <c r="C120" i="7"/>
  <c r="AP120" i="7"/>
  <c r="AL120" i="7"/>
  <c r="AH120" i="7"/>
  <c r="AD120" i="7"/>
  <c r="Z120" i="7"/>
  <c r="V120" i="7"/>
  <c r="R120" i="7"/>
  <c r="N120" i="7"/>
  <c r="J120" i="7"/>
  <c r="F120" i="7"/>
  <c r="AN120" i="7"/>
  <c r="AJ120" i="7"/>
  <c r="AF120" i="7"/>
  <c r="AB120" i="7"/>
  <c r="X120" i="7"/>
  <c r="T120" i="7"/>
  <c r="P120" i="7"/>
  <c r="L120" i="7"/>
  <c r="H120" i="7"/>
  <c r="B95" i="7"/>
  <c r="B88" i="7" l="1"/>
  <c r="AP629" i="7" l="1"/>
  <c r="B69" i="7" l="1"/>
  <c r="B67" i="7"/>
  <c r="B65" i="7"/>
  <c r="B60" i="7"/>
  <c r="B59" i="7"/>
  <c r="B349" i="7" l="1"/>
  <c r="AP108" i="7" l="1"/>
  <c r="AO108" i="7"/>
  <c r="AN108" i="7"/>
  <c r="AM108" i="7"/>
  <c r="AL108" i="7"/>
  <c r="AK108" i="7"/>
  <c r="AJ108" i="7"/>
  <c r="AI108" i="7"/>
  <c r="AH108" i="7"/>
  <c r="AG108" i="7"/>
  <c r="AF108" i="7"/>
  <c r="AE108" i="7"/>
  <c r="AD108" i="7"/>
  <c r="AC108" i="7"/>
  <c r="AB108" i="7"/>
  <c r="AA108" i="7"/>
  <c r="Z108" i="7"/>
  <c r="Y108" i="7"/>
  <c r="X108" i="7"/>
  <c r="W108" i="7"/>
  <c r="V108" i="7"/>
  <c r="U108" i="7"/>
  <c r="T108" i="7"/>
  <c r="S108" i="7"/>
  <c r="R108" i="7"/>
  <c r="Q108" i="7"/>
  <c r="P108" i="7"/>
  <c r="O108" i="7"/>
  <c r="N108" i="7"/>
  <c r="M108" i="7"/>
  <c r="L108" i="7"/>
  <c r="K108" i="7"/>
  <c r="J108" i="7"/>
  <c r="I108" i="7"/>
  <c r="H108" i="7"/>
  <c r="G108" i="7"/>
  <c r="F108" i="7"/>
  <c r="E108" i="7"/>
  <c r="D108" i="7"/>
  <c r="C108" i="7"/>
  <c r="B121" i="7" l="1"/>
  <c r="C83" i="1" l="1"/>
  <c r="B82" i="7"/>
  <c r="C65" i="1" l="1"/>
  <c r="B133" i="7" l="1"/>
  <c r="B87" i="7"/>
  <c r="B66" i="7"/>
  <c r="C39" i="1"/>
  <c r="C66" i="1" l="1"/>
  <c r="C145" i="7" s="1"/>
  <c r="C2" i="7"/>
  <c r="C639" i="7" l="1"/>
  <c r="C627" i="7"/>
  <c r="C741" i="7"/>
  <c r="C634" i="7"/>
  <c r="C136" i="7" s="1"/>
  <c r="C745" i="7"/>
  <c r="C239" i="7"/>
  <c r="C267" i="7"/>
  <c r="C19" i="7"/>
  <c r="C51" i="7"/>
  <c r="C628" i="7"/>
  <c r="C135" i="7" s="1"/>
  <c r="D2" i="7"/>
  <c r="P306" i="7"/>
  <c r="P305" i="7"/>
  <c r="P304" i="7"/>
  <c r="P303" i="7"/>
  <c r="P302" i="7"/>
  <c r="P301" i="7"/>
  <c r="P300" i="7"/>
  <c r="P442" i="7"/>
  <c r="P441" i="7"/>
  <c r="P440" i="7"/>
  <c r="P439" i="7"/>
  <c r="P438" i="7"/>
  <c r="P437" i="7"/>
  <c r="G442" i="7"/>
  <c r="G441" i="7"/>
  <c r="G440" i="7"/>
  <c r="G439" i="7"/>
  <c r="G438" i="7"/>
  <c r="G437" i="7"/>
  <c r="G436" i="7"/>
  <c r="G306" i="7"/>
  <c r="G305" i="7"/>
  <c r="G304" i="7"/>
  <c r="G303" i="7"/>
  <c r="G302" i="7"/>
  <c r="G301" i="7"/>
  <c r="G300" i="7"/>
  <c r="C81" i="7" l="1"/>
  <c r="C219" i="7"/>
  <c r="C201" i="7"/>
  <c r="C138" i="7"/>
  <c r="C220" i="7"/>
  <c r="C202" i="7"/>
  <c r="C200" i="7"/>
  <c r="C218" i="7"/>
  <c r="C137" i="7"/>
  <c r="D627" i="7"/>
  <c r="D639" i="7"/>
  <c r="D745" i="7"/>
  <c r="D741" i="7"/>
  <c r="D634" i="7"/>
  <c r="D136" i="7" s="1"/>
  <c r="C238" i="7"/>
  <c r="C88" i="7"/>
  <c r="C121" i="7"/>
  <c r="C122" i="7" s="1"/>
  <c r="C158" i="7"/>
  <c r="D51" i="7"/>
  <c r="C91" i="7"/>
  <c r="E2" i="7"/>
  <c r="G443" i="7"/>
  <c r="P307" i="7"/>
  <c r="G307" i="7"/>
  <c r="C138" i="1"/>
  <c r="B306" i="7" s="1"/>
  <c r="D200" i="7" l="1"/>
  <c r="D218" i="7"/>
  <c r="D138" i="7"/>
  <c r="D202" i="7"/>
  <c r="D220" i="7"/>
  <c r="D81" i="7"/>
  <c r="D219" i="7"/>
  <c r="D201" i="7"/>
  <c r="D137" i="7"/>
  <c r="E639" i="7"/>
  <c r="E627" i="7"/>
  <c r="E741" i="7"/>
  <c r="E634" i="7"/>
  <c r="E136" i="7" s="1"/>
  <c r="E51" i="7"/>
  <c r="D91" i="7"/>
  <c r="F2" i="7"/>
  <c r="B483" i="7"/>
  <c r="B482" i="7"/>
  <c r="C475" i="7" a="1"/>
  <c r="D475" i="7" s="1"/>
  <c r="M442" i="7"/>
  <c r="M441" i="7"/>
  <c r="B442" i="7"/>
  <c r="B347" i="7"/>
  <c r="B346" i="7"/>
  <c r="C339" i="7" a="1"/>
  <c r="D339" i="7" s="1"/>
  <c r="B339" i="7"/>
  <c r="B338" i="7"/>
  <c r="M306" i="7"/>
  <c r="M305" i="7"/>
  <c r="B305" i="7"/>
  <c r="E81" i="7" l="1"/>
  <c r="E219" i="7"/>
  <c r="E201" i="7"/>
  <c r="E138" i="7"/>
  <c r="E202" i="7"/>
  <c r="E220" i="7"/>
  <c r="F627" i="7"/>
  <c r="F639" i="7"/>
  <c r="F741" i="7"/>
  <c r="F634" i="7"/>
  <c r="F136" i="7" s="1"/>
  <c r="F51" i="7"/>
  <c r="E91" i="7"/>
  <c r="G2" i="7"/>
  <c r="AM475" i="7"/>
  <c r="AI475" i="7"/>
  <c r="AE475" i="7"/>
  <c r="AA475" i="7"/>
  <c r="W475" i="7"/>
  <c r="S475" i="7"/>
  <c r="O475" i="7"/>
  <c r="K475" i="7"/>
  <c r="G475" i="7"/>
  <c r="C475" i="7"/>
  <c r="AP475" i="7"/>
  <c r="AL475" i="7"/>
  <c r="AH475" i="7"/>
  <c r="AD475" i="7"/>
  <c r="Z475" i="7"/>
  <c r="V475" i="7"/>
  <c r="R475" i="7"/>
  <c r="N475" i="7"/>
  <c r="J475" i="7"/>
  <c r="F475" i="7"/>
  <c r="AO475" i="7"/>
  <c r="AK475" i="7"/>
  <c r="AG475" i="7"/>
  <c r="AC475" i="7"/>
  <c r="Y475" i="7"/>
  <c r="U475" i="7"/>
  <c r="Q475" i="7"/>
  <c r="M475" i="7"/>
  <c r="I475" i="7"/>
  <c r="E475" i="7"/>
  <c r="AN475" i="7"/>
  <c r="AJ475" i="7"/>
  <c r="AF475" i="7"/>
  <c r="AB475" i="7"/>
  <c r="X475" i="7"/>
  <c r="T475" i="7"/>
  <c r="P475" i="7"/>
  <c r="L475" i="7"/>
  <c r="H475" i="7"/>
  <c r="AO339" i="7"/>
  <c r="AK339" i="7"/>
  <c r="AG339" i="7"/>
  <c r="AC339" i="7"/>
  <c r="Y339" i="7"/>
  <c r="U339" i="7"/>
  <c r="Q339" i="7"/>
  <c r="M339" i="7"/>
  <c r="I339" i="7"/>
  <c r="E339" i="7"/>
  <c r="AM339" i="7"/>
  <c r="AI339" i="7"/>
  <c r="AE339" i="7"/>
  <c r="AA339" i="7"/>
  <c r="W339" i="7"/>
  <c r="S339" i="7"/>
  <c r="O339" i="7"/>
  <c r="K339" i="7"/>
  <c r="G339" i="7"/>
  <c r="C339" i="7"/>
  <c r="AP339" i="7"/>
  <c r="AL339" i="7"/>
  <c r="AH339" i="7"/>
  <c r="AD339" i="7"/>
  <c r="Z339" i="7"/>
  <c r="V339" i="7"/>
  <c r="R339" i="7"/>
  <c r="N339" i="7"/>
  <c r="J339" i="7"/>
  <c r="F339" i="7"/>
  <c r="AN339" i="7"/>
  <c r="AJ339" i="7"/>
  <c r="AF339" i="7"/>
  <c r="AB339" i="7"/>
  <c r="X339" i="7"/>
  <c r="T339" i="7"/>
  <c r="P339" i="7"/>
  <c r="L339" i="7"/>
  <c r="H339" i="7"/>
  <c r="C35" i="7" a="1"/>
  <c r="E35" i="7" s="1"/>
  <c r="F138" i="7" l="1"/>
  <c r="F202" i="7"/>
  <c r="F220" i="7"/>
  <c r="F81" i="7"/>
  <c r="F201" i="7"/>
  <c r="F219" i="7"/>
  <c r="G639" i="7"/>
  <c r="G627" i="7"/>
  <c r="G741" i="7"/>
  <c r="G634" i="7"/>
  <c r="G136" i="7" s="1"/>
  <c r="G51" i="7"/>
  <c r="F91" i="7"/>
  <c r="H2" i="7"/>
  <c r="B475" i="7" a="1"/>
  <c r="B475" i="7" s="1"/>
  <c r="AM35" i="7"/>
  <c r="AH35" i="7"/>
  <c r="AB35" i="7"/>
  <c r="W35" i="7"/>
  <c r="R35" i="7"/>
  <c r="L35" i="7"/>
  <c r="G35" i="7"/>
  <c r="AL35" i="7"/>
  <c r="AF35" i="7"/>
  <c r="AA35" i="7"/>
  <c r="V35" i="7"/>
  <c r="P35" i="7"/>
  <c r="K35" i="7"/>
  <c r="F35" i="7"/>
  <c r="AP35" i="7"/>
  <c r="AJ35" i="7"/>
  <c r="AE35" i="7"/>
  <c r="Z35" i="7"/>
  <c r="T35" i="7"/>
  <c r="O35" i="7"/>
  <c r="J35" i="7"/>
  <c r="D35" i="7"/>
  <c r="AN35" i="7"/>
  <c r="AI35" i="7"/>
  <c r="AD35" i="7"/>
  <c r="X35" i="7"/>
  <c r="S35" i="7"/>
  <c r="N35" i="7"/>
  <c r="H35" i="7"/>
  <c r="C35" i="7"/>
  <c r="AO35" i="7"/>
  <c r="AK35" i="7"/>
  <c r="AG35" i="7"/>
  <c r="AC35" i="7"/>
  <c r="Y35" i="7"/>
  <c r="U35" i="7"/>
  <c r="Q35" i="7"/>
  <c r="M35" i="7"/>
  <c r="I35" i="7"/>
  <c r="G138" i="7" l="1"/>
  <c r="G202" i="7"/>
  <c r="G220" i="7"/>
  <c r="G81" i="7"/>
  <c r="G201" i="7"/>
  <c r="G219" i="7"/>
  <c r="H627" i="7"/>
  <c r="H639" i="7"/>
  <c r="H741" i="7"/>
  <c r="H634" i="7"/>
  <c r="H136" i="7" s="1"/>
  <c r="H51" i="7"/>
  <c r="G91" i="7"/>
  <c r="I2" i="7"/>
  <c r="H138" i="7" l="1"/>
  <c r="H202" i="7"/>
  <c r="H220" i="7"/>
  <c r="H81" i="7"/>
  <c r="H201" i="7"/>
  <c r="H219" i="7"/>
  <c r="I627" i="7"/>
  <c r="I639" i="7"/>
  <c r="I741" i="7"/>
  <c r="I634" i="7"/>
  <c r="I136" i="7" s="1"/>
  <c r="I51" i="7"/>
  <c r="H91" i="7"/>
  <c r="J2" i="7"/>
  <c r="I138" i="7" l="1"/>
  <c r="I202" i="7"/>
  <c r="I220" i="7"/>
  <c r="I81" i="7"/>
  <c r="I219" i="7"/>
  <c r="I201" i="7"/>
  <c r="J639" i="7"/>
  <c r="J627" i="7"/>
  <c r="J741" i="7"/>
  <c r="J634" i="7"/>
  <c r="J136" i="7" s="1"/>
  <c r="J51" i="7"/>
  <c r="I91" i="7"/>
  <c r="K2" i="7"/>
  <c r="J138" i="7" l="1"/>
  <c r="J202" i="7"/>
  <c r="J220" i="7"/>
  <c r="J81" i="7"/>
  <c r="J219" i="7"/>
  <c r="J201" i="7"/>
  <c r="K639" i="7"/>
  <c r="K627" i="7"/>
  <c r="K741" i="7"/>
  <c r="K634" i="7"/>
  <c r="K136" i="7" s="1"/>
  <c r="K51" i="7"/>
  <c r="J91" i="7"/>
  <c r="L2" i="7"/>
  <c r="K138" i="7" l="1"/>
  <c r="K202" i="7"/>
  <c r="K220" i="7"/>
  <c r="K81" i="7"/>
  <c r="K201" i="7"/>
  <c r="K219" i="7"/>
  <c r="L627" i="7"/>
  <c r="L639" i="7"/>
  <c r="L741" i="7"/>
  <c r="L634" i="7"/>
  <c r="L136" i="7" s="1"/>
  <c r="L51" i="7"/>
  <c r="K91" i="7"/>
  <c r="M2" i="7"/>
  <c r="L138" i="7" l="1"/>
  <c r="L202" i="7"/>
  <c r="L220" i="7"/>
  <c r="L81" i="7"/>
  <c r="L201" i="7"/>
  <c r="L219" i="7"/>
  <c r="M639" i="7"/>
  <c r="M627" i="7"/>
  <c r="M741" i="7"/>
  <c r="M634" i="7"/>
  <c r="M136" i="7" s="1"/>
  <c r="M51" i="7"/>
  <c r="L91" i="7"/>
  <c r="N2" i="7"/>
  <c r="C293" i="7" a="1"/>
  <c r="E293" i="7" s="1"/>
  <c r="C262" i="7" a="1"/>
  <c r="C262" i="7" s="1"/>
  <c r="M138" i="7" l="1"/>
  <c r="M202" i="7"/>
  <c r="M220" i="7"/>
  <c r="M81" i="7"/>
  <c r="M219" i="7"/>
  <c r="M201" i="7"/>
  <c r="N627" i="7"/>
  <c r="N639" i="7"/>
  <c r="N741" i="7"/>
  <c r="N634" i="7"/>
  <c r="N136" i="7" s="1"/>
  <c r="N51" i="7"/>
  <c r="M91" i="7"/>
  <c r="O2" i="7"/>
  <c r="K293" i="7"/>
  <c r="W293" i="7"/>
  <c r="L293" i="7"/>
  <c r="AB293" i="7"/>
  <c r="D293" i="7"/>
  <c r="AM293" i="7"/>
  <c r="R293" i="7"/>
  <c r="G293" i="7"/>
  <c r="AH293" i="7"/>
  <c r="P293" i="7"/>
  <c r="F293" i="7"/>
  <c r="AL293" i="7"/>
  <c r="AF293" i="7"/>
  <c r="AA293" i="7"/>
  <c r="V293" i="7"/>
  <c r="AO262" i="7"/>
  <c r="AK262" i="7"/>
  <c r="AG262" i="7"/>
  <c r="AC262" i="7"/>
  <c r="Y262" i="7"/>
  <c r="U262" i="7"/>
  <c r="Q262" i="7"/>
  <c r="M262" i="7"/>
  <c r="I262" i="7"/>
  <c r="E262" i="7"/>
  <c r="AP293" i="7"/>
  <c r="AJ293" i="7"/>
  <c r="AE293" i="7"/>
  <c r="Z293" i="7"/>
  <c r="T293" i="7"/>
  <c r="O293" i="7"/>
  <c r="J293" i="7"/>
  <c r="AN262" i="7"/>
  <c r="AJ262" i="7"/>
  <c r="AF262" i="7"/>
  <c r="AB262" i="7"/>
  <c r="X262" i="7"/>
  <c r="T262" i="7"/>
  <c r="P262" i="7"/>
  <c r="L262" i="7"/>
  <c r="H262" i="7"/>
  <c r="D262" i="7"/>
  <c r="AN293" i="7"/>
  <c r="AI293" i="7"/>
  <c r="AD293" i="7"/>
  <c r="X293" i="7"/>
  <c r="S293" i="7"/>
  <c r="N293" i="7"/>
  <c r="H293" i="7"/>
  <c r="C293" i="7"/>
  <c r="AP262" i="7"/>
  <c r="AL262" i="7"/>
  <c r="AH262" i="7"/>
  <c r="AD262" i="7"/>
  <c r="Z262" i="7"/>
  <c r="V262" i="7"/>
  <c r="R262" i="7"/>
  <c r="N262" i="7"/>
  <c r="J262" i="7"/>
  <c r="F262" i="7"/>
  <c r="AM262" i="7"/>
  <c r="AI262" i="7"/>
  <c r="AE262" i="7"/>
  <c r="AA262" i="7"/>
  <c r="W262" i="7"/>
  <c r="S262" i="7"/>
  <c r="O262" i="7"/>
  <c r="K262" i="7"/>
  <c r="G262" i="7"/>
  <c r="AO293" i="7"/>
  <c r="AK293" i="7"/>
  <c r="AG293" i="7"/>
  <c r="AC293" i="7"/>
  <c r="Y293" i="7"/>
  <c r="U293" i="7"/>
  <c r="Q293" i="7"/>
  <c r="M293" i="7"/>
  <c r="I293" i="7"/>
  <c r="N138" i="7" l="1"/>
  <c r="N202" i="7"/>
  <c r="N220" i="7"/>
  <c r="N81" i="7"/>
  <c r="N201" i="7"/>
  <c r="N219" i="7"/>
  <c r="O639" i="7"/>
  <c r="O627" i="7"/>
  <c r="O741" i="7"/>
  <c r="O634" i="7"/>
  <c r="O136" i="7" s="1"/>
  <c r="O51" i="7"/>
  <c r="N91" i="7"/>
  <c r="P2" i="7"/>
  <c r="O138" i="7" l="1"/>
  <c r="O202" i="7"/>
  <c r="O220" i="7"/>
  <c r="O81" i="7"/>
  <c r="O219" i="7"/>
  <c r="O201" i="7"/>
  <c r="P627" i="7"/>
  <c r="P639" i="7"/>
  <c r="P741" i="7"/>
  <c r="P634" i="7"/>
  <c r="P136" i="7" s="1"/>
  <c r="P51" i="7"/>
  <c r="O91" i="7"/>
  <c r="Q2" i="7"/>
  <c r="D140" i="1"/>
  <c r="P81" i="7" l="1"/>
  <c r="P201" i="7"/>
  <c r="P219" i="7"/>
  <c r="P138" i="7"/>
  <c r="P202" i="7"/>
  <c r="P220" i="7"/>
  <c r="Q627" i="7"/>
  <c r="Q639" i="7"/>
  <c r="Q741" i="7"/>
  <c r="Q634" i="7"/>
  <c r="Q136" i="7" s="1"/>
  <c r="Q51" i="7"/>
  <c r="P91" i="7"/>
  <c r="R2" i="7"/>
  <c r="E140" i="1"/>
  <c r="Q138" i="7" l="1"/>
  <c r="Q202" i="7"/>
  <c r="Q220" i="7"/>
  <c r="Q81" i="7"/>
  <c r="Q219" i="7"/>
  <c r="Q201" i="7"/>
  <c r="R639" i="7"/>
  <c r="R627" i="7"/>
  <c r="R741" i="7"/>
  <c r="R634" i="7"/>
  <c r="R136" i="7" s="1"/>
  <c r="R51" i="7"/>
  <c r="Q91" i="7"/>
  <c r="S2" i="7"/>
  <c r="F140" i="1"/>
  <c r="R138" i="7" l="1"/>
  <c r="R202" i="7"/>
  <c r="R220" i="7"/>
  <c r="R81" i="7"/>
  <c r="R201" i="7"/>
  <c r="R219" i="7"/>
  <c r="S639" i="7"/>
  <c r="S627" i="7"/>
  <c r="S741" i="7"/>
  <c r="S634" i="7"/>
  <c r="S136" i="7" s="1"/>
  <c r="S51" i="7"/>
  <c r="R91" i="7"/>
  <c r="T2" i="7"/>
  <c r="G140" i="1"/>
  <c r="H140" i="1" l="1"/>
  <c r="I140" i="1" s="1"/>
  <c r="S138" i="7"/>
  <c r="S202" i="7"/>
  <c r="S220" i="7"/>
  <c r="S81" i="7"/>
  <c r="S201" i="7"/>
  <c r="S219" i="7"/>
  <c r="T627" i="7"/>
  <c r="T639" i="7"/>
  <c r="T741" i="7"/>
  <c r="T634" i="7"/>
  <c r="T136" i="7" s="1"/>
  <c r="T51" i="7"/>
  <c r="S91" i="7"/>
  <c r="U2" i="7"/>
  <c r="T138" i="7" l="1"/>
  <c r="T202" i="7"/>
  <c r="T220" i="7"/>
  <c r="T81" i="7"/>
  <c r="T219" i="7"/>
  <c r="T201" i="7"/>
  <c r="U639" i="7"/>
  <c r="U627" i="7"/>
  <c r="U741" i="7"/>
  <c r="U634" i="7"/>
  <c r="U136" i="7" s="1"/>
  <c r="U51" i="7"/>
  <c r="T91" i="7"/>
  <c r="V2" i="7"/>
  <c r="J140" i="1"/>
  <c r="M436" i="7"/>
  <c r="B463" i="7"/>
  <c r="B462" i="7"/>
  <c r="B460" i="7"/>
  <c r="B324" i="7"/>
  <c r="B457" i="7"/>
  <c r="B456" i="7"/>
  <c r="B455" i="7"/>
  <c r="B454" i="7"/>
  <c r="B321" i="7"/>
  <c r="B320" i="7"/>
  <c r="B319" i="7"/>
  <c r="B327" i="7"/>
  <c r="B326" i="7"/>
  <c r="U138" i="7" l="1"/>
  <c r="U202" i="7"/>
  <c r="U220" i="7"/>
  <c r="U81" i="7"/>
  <c r="U219" i="7"/>
  <c r="U201" i="7"/>
  <c r="V627" i="7"/>
  <c r="V639" i="7"/>
  <c r="V741" i="7"/>
  <c r="V634" i="7"/>
  <c r="V136" i="7" s="1"/>
  <c r="V51" i="7"/>
  <c r="U91" i="7"/>
  <c r="W2" i="7"/>
  <c r="K140" i="1"/>
  <c r="F9" i="1"/>
  <c r="V138" i="7" l="1"/>
  <c r="V202" i="7"/>
  <c r="V220" i="7"/>
  <c r="V81" i="7"/>
  <c r="V201" i="7"/>
  <c r="V219" i="7"/>
  <c r="W639" i="7"/>
  <c r="W627" i="7"/>
  <c r="W741" i="7"/>
  <c r="W634" i="7"/>
  <c r="W136" i="7" s="1"/>
  <c r="W51" i="7"/>
  <c r="V91" i="7"/>
  <c r="X2" i="7"/>
  <c r="L140" i="1"/>
  <c r="AK187" i="7"/>
  <c r="AP187" i="7"/>
  <c r="AB187" i="7"/>
  <c r="AD187" i="7"/>
  <c r="AO187" i="7"/>
  <c r="AH187" i="7"/>
  <c r="AI187" i="7"/>
  <c r="AC187" i="7"/>
  <c r="AE187" i="7"/>
  <c r="AF187" i="7"/>
  <c r="AM187" i="7"/>
  <c r="AN187" i="7"/>
  <c r="AG187" i="7"/>
  <c r="AJ187" i="7"/>
  <c r="AL187" i="7"/>
  <c r="B647" i="7"/>
  <c r="B92" i="7"/>
  <c r="W138" i="7" l="1"/>
  <c r="W202" i="7"/>
  <c r="W220" i="7"/>
  <c r="W81" i="7"/>
  <c r="W201" i="7"/>
  <c r="W219" i="7"/>
  <c r="X627" i="7"/>
  <c r="X639" i="7"/>
  <c r="X741" i="7"/>
  <c r="X634" i="7"/>
  <c r="X136" i="7" s="1"/>
  <c r="X51" i="7"/>
  <c r="W91" i="7"/>
  <c r="Y2" i="7"/>
  <c r="M140" i="1"/>
  <c r="F10" i="1"/>
  <c r="X138" i="7" l="1"/>
  <c r="X202" i="7"/>
  <c r="X220" i="7"/>
  <c r="X81" i="7"/>
  <c r="X201" i="7"/>
  <c r="X219" i="7"/>
  <c r="Y639" i="7"/>
  <c r="Y627" i="7"/>
  <c r="Y741" i="7"/>
  <c r="Y634" i="7"/>
  <c r="Y136" i="7" s="1"/>
  <c r="Y51" i="7"/>
  <c r="X91" i="7"/>
  <c r="Z2" i="7"/>
  <c r="N140" i="1"/>
  <c r="G77" i="1"/>
  <c r="G76" i="1"/>
  <c r="G75" i="1"/>
  <c r="G74" i="1"/>
  <c r="G73" i="1"/>
  <c r="Y138" i="7" l="1"/>
  <c r="Y202" i="7"/>
  <c r="Y220" i="7"/>
  <c r="Y81" i="7"/>
  <c r="Y219" i="7"/>
  <c r="Y201" i="7"/>
  <c r="Z639" i="7"/>
  <c r="Z627" i="7"/>
  <c r="Z741" i="7"/>
  <c r="Z634" i="7"/>
  <c r="Z136" i="7" s="1"/>
  <c r="Z51" i="7"/>
  <c r="Y91" i="7"/>
  <c r="AA2" i="7"/>
  <c r="O140" i="1"/>
  <c r="B440" i="7"/>
  <c r="B439" i="7"/>
  <c r="B304" i="7"/>
  <c r="B303" i="7"/>
  <c r="B437" i="7"/>
  <c r="B302" i="7"/>
  <c r="B436" i="7"/>
  <c r="B301" i="7"/>
  <c r="B300" i="7"/>
  <c r="B438" i="7"/>
  <c r="B441" i="7"/>
  <c r="C137" i="1"/>
  <c r="H73" i="1"/>
  <c r="I73" i="1" s="1"/>
  <c r="H75" i="1"/>
  <c r="I75" i="1" s="1"/>
  <c r="H76" i="1"/>
  <c r="I76" i="1" s="1"/>
  <c r="H77" i="1"/>
  <c r="I77" i="1" s="1"/>
  <c r="H74" i="1"/>
  <c r="I74" i="1" s="1"/>
  <c r="G78" i="1"/>
  <c r="Z138" i="7" l="1"/>
  <c r="Z202" i="7"/>
  <c r="Z220" i="7"/>
  <c r="Z81" i="7"/>
  <c r="Z219" i="7"/>
  <c r="Z201" i="7"/>
  <c r="AA639" i="7"/>
  <c r="AA627" i="7"/>
  <c r="AA741" i="7"/>
  <c r="AA634" i="7"/>
  <c r="AA136" i="7" s="1"/>
  <c r="AA51" i="7"/>
  <c r="Z91" i="7"/>
  <c r="AB2" i="7"/>
  <c r="B307" i="7"/>
  <c r="B443" i="7"/>
  <c r="P140" i="1"/>
  <c r="H78" i="1"/>
  <c r="I78" i="1"/>
  <c r="C46" i="1"/>
  <c r="B68" i="7" l="1"/>
  <c r="B70" i="7" s="1"/>
  <c r="B61" i="7"/>
  <c r="B62" i="7" s="1"/>
  <c r="B86" i="7" s="1"/>
  <c r="AA138" i="7"/>
  <c r="AA202" i="7"/>
  <c r="AA220" i="7"/>
  <c r="AA81" i="7"/>
  <c r="AA201" i="7"/>
  <c r="AA219" i="7"/>
  <c r="AB627" i="7"/>
  <c r="AB639" i="7"/>
  <c r="AB741" i="7"/>
  <c r="AB634" i="7"/>
  <c r="AB136" i="7" s="1"/>
  <c r="AB51" i="7"/>
  <c r="AA91" i="7"/>
  <c r="AC2" i="7"/>
  <c r="Q140" i="1"/>
  <c r="B341" i="7"/>
  <c r="G42" i="4"/>
  <c r="G3" i="4"/>
  <c r="F19" i="1" l="1"/>
  <c r="B73" i="7"/>
  <c r="B155" i="7"/>
  <c r="C302" i="7"/>
  <c r="C300" i="7"/>
  <c r="C301" i="7"/>
  <c r="B85" i="7"/>
  <c r="B125" i="7"/>
  <c r="C442" i="7"/>
  <c r="C441" i="7"/>
  <c r="C440" i="7"/>
  <c r="B120" i="7"/>
  <c r="B122" i="7" s="1"/>
  <c r="C439" i="7"/>
  <c r="C438" i="7"/>
  <c r="C437" i="7"/>
  <c r="C436" i="7"/>
  <c r="C306" i="7"/>
  <c r="C305" i="7"/>
  <c r="C304" i="7"/>
  <c r="C303" i="7"/>
  <c r="AB138" i="7"/>
  <c r="AB202" i="7"/>
  <c r="AB220" i="7"/>
  <c r="AB81" i="7"/>
  <c r="AB219" i="7"/>
  <c r="AB201" i="7"/>
  <c r="AC627" i="7"/>
  <c r="AC639" i="7"/>
  <c r="AC741" i="7"/>
  <c r="AC634" i="7"/>
  <c r="AC136" i="7" s="1"/>
  <c r="AC51" i="7"/>
  <c r="AB91" i="7"/>
  <c r="AD2" i="7"/>
  <c r="R140" i="1"/>
  <c r="C599" i="7"/>
  <c r="C600" i="7"/>
  <c r="C601" i="7"/>
  <c r="C602" i="7"/>
  <c r="C591" i="7"/>
  <c r="C592" i="7"/>
  <c r="C593" i="7"/>
  <c r="C594" i="7"/>
  <c r="C289" i="7" l="1"/>
  <c r="C258" i="7"/>
  <c r="C288" i="7"/>
  <c r="C257" i="7"/>
  <c r="C252" i="7"/>
  <c r="C283" i="7"/>
  <c r="C251" i="7"/>
  <c r="C282" i="7"/>
  <c r="C250" i="7"/>
  <c r="C281" i="7"/>
  <c r="C287" i="7"/>
  <c r="C256" i="7"/>
  <c r="C249" i="7"/>
  <c r="C280" i="7"/>
  <c r="C255" i="7"/>
  <c r="C286" i="7"/>
  <c r="AC138" i="7"/>
  <c r="AC202" i="7"/>
  <c r="AC220" i="7"/>
  <c r="AC81" i="7"/>
  <c r="AC219" i="7"/>
  <c r="AC201" i="7"/>
  <c r="AD627" i="7"/>
  <c r="AD639" i="7"/>
  <c r="AD741" i="7"/>
  <c r="AD634" i="7"/>
  <c r="AD136" i="7" s="1"/>
  <c r="B318" i="7"/>
  <c r="AD51" i="7"/>
  <c r="AC91" i="7"/>
  <c r="AE2" i="7"/>
  <c r="S140" i="1"/>
  <c r="B325" i="7"/>
  <c r="B328" i="7" s="1"/>
  <c r="E307" i="7" s="1"/>
  <c r="E306" i="7" s="1"/>
  <c r="B461" i="7"/>
  <c r="C595" i="7"/>
  <c r="C603" i="7"/>
  <c r="C253" i="7" l="1"/>
  <c r="B157" i="7"/>
  <c r="B74" i="7"/>
  <c r="C290" i="7"/>
  <c r="C259" i="7"/>
  <c r="AD81" i="7"/>
  <c r="AD201" i="7"/>
  <c r="AD219" i="7"/>
  <c r="C284" i="7"/>
  <c r="AD138" i="7"/>
  <c r="AD202" i="7"/>
  <c r="AD220" i="7"/>
  <c r="AE639" i="7"/>
  <c r="AE627" i="7"/>
  <c r="AE741" i="7"/>
  <c r="AE634" i="7"/>
  <c r="AE136" i="7" s="1"/>
  <c r="AE51" i="7"/>
  <c r="AD91" i="7"/>
  <c r="AF2" i="7"/>
  <c r="T140" i="1"/>
  <c r="C59" i="1"/>
  <c r="C54" i="1"/>
  <c r="AE81" i="7" l="1"/>
  <c r="AE219" i="7"/>
  <c r="AE201" i="7"/>
  <c r="AE138" i="7"/>
  <c r="AE220" i="7"/>
  <c r="AE202" i="7"/>
  <c r="AF627" i="7"/>
  <c r="AF639" i="7"/>
  <c r="AF741" i="7"/>
  <c r="AF634" i="7"/>
  <c r="AF136" i="7" s="1"/>
  <c r="AF51" i="7"/>
  <c r="AE91" i="7"/>
  <c r="AG2" i="7"/>
  <c r="U140" i="1"/>
  <c r="B451" i="7"/>
  <c r="B450" i="7"/>
  <c r="B449" i="7"/>
  <c r="B448" i="7"/>
  <c r="B315" i="7"/>
  <c r="B314" i="7"/>
  <c r="B313" i="7"/>
  <c r="B312" i="7"/>
  <c r="AF138" i="7" l="1"/>
  <c r="AF202" i="7"/>
  <c r="AF220" i="7"/>
  <c r="AF81" i="7"/>
  <c r="AF219" i="7"/>
  <c r="AF201" i="7"/>
  <c r="AG639" i="7"/>
  <c r="AG627" i="7"/>
  <c r="AG741" i="7"/>
  <c r="AG634" i="7"/>
  <c r="AG136" i="7" s="1"/>
  <c r="AG51" i="7"/>
  <c r="AF91" i="7"/>
  <c r="AH2" i="7"/>
  <c r="V140" i="1"/>
  <c r="AG138" i="7" l="1"/>
  <c r="AG202" i="7"/>
  <c r="AG220" i="7"/>
  <c r="AG81" i="7"/>
  <c r="AG219" i="7"/>
  <c r="AG201" i="7"/>
  <c r="AH639" i="7"/>
  <c r="AH627" i="7"/>
  <c r="AH741" i="7"/>
  <c r="AH634" i="7"/>
  <c r="AH136" i="7" s="1"/>
  <c r="AH51" i="7"/>
  <c r="AG91" i="7"/>
  <c r="AI2" i="7"/>
  <c r="C22" i="7"/>
  <c r="C50" i="7" s="1"/>
  <c r="C483" i="7"/>
  <c r="C347" i="7"/>
  <c r="W140" i="1"/>
  <c r="C640" i="7"/>
  <c r="C578" i="7"/>
  <c r="C573" i="7"/>
  <c r="C619" i="7"/>
  <c r="C615" i="7"/>
  <c r="C611" i="7"/>
  <c r="C607" i="7"/>
  <c r="C29" i="7"/>
  <c r="C33" i="7"/>
  <c r="C26" i="7"/>
  <c r="C715" i="7"/>
  <c r="C683" i="7"/>
  <c r="C651" i="7"/>
  <c r="C52" i="7"/>
  <c r="AH138" i="7" l="1"/>
  <c r="AH202" i="7"/>
  <c r="AH220" i="7"/>
  <c r="AH81" i="7"/>
  <c r="AH219" i="7"/>
  <c r="AH201" i="7"/>
  <c r="AI639" i="7"/>
  <c r="AI627" i="7"/>
  <c r="AI741" i="7"/>
  <c r="AI634" i="7"/>
  <c r="AI136" i="7" s="1"/>
  <c r="AI51" i="7"/>
  <c r="AH91" i="7"/>
  <c r="AJ2" i="7"/>
  <c r="D22" i="7"/>
  <c r="D50" i="7" s="1"/>
  <c r="D483" i="7"/>
  <c r="D347" i="7"/>
  <c r="C95" i="7"/>
  <c r="X140" i="1"/>
  <c r="D640" i="7"/>
  <c r="D619" i="7"/>
  <c r="D615" i="7"/>
  <c r="D611" i="7"/>
  <c r="D607" i="7"/>
  <c r="D578" i="7"/>
  <c r="D573" i="7"/>
  <c r="D29" i="7"/>
  <c r="D33" i="7"/>
  <c r="D26" i="7"/>
  <c r="D715" i="7"/>
  <c r="D683" i="7"/>
  <c r="D651" i="7"/>
  <c r="D19" i="7"/>
  <c r="D52" i="7"/>
  <c r="AI138" i="7" l="1"/>
  <c r="AI220" i="7"/>
  <c r="AI202" i="7"/>
  <c r="AI81" i="7"/>
  <c r="AI201" i="7"/>
  <c r="AI219" i="7"/>
  <c r="AJ627" i="7"/>
  <c r="AJ639" i="7"/>
  <c r="AJ741" i="7"/>
  <c r="AJ634" i="7"/>
  <c r="AJ136" i="7" s="1"/>
  <c r="D238" i="7"/>
  <c r="D88" i="7"/>
  <c r="D121" i="7"/>
  <c r="D122" i="7" s="1"/>
  <c r="D158" i="7"/>
  <c r="AJ51" i="7"/>
  <c r="AI91" i="7"/>
  <c r="AK2" i="7"/>
  <c r="E22" i="7"/>
  <c r="E50" i="7" s="1"/>
  <c r="E483" i="7"/>
  <c r="E347" i="7"/>
  <c r="D95" i="7"/>
  <c r="Y140" i="1"/>
  <c r="E640" i="7"/>
  <c r="E578" i="7"/>
  <c r="E573" i="7"/>
  <c r="E619" i="7"/>
  <c r="E615" i="7"/>
  <c r="E611" i="7"/>
  <c r="E607" i="7"/>
  <c r="E29" i="7"/>
  <c r="E33" i="7"/>
  <c r="E26" i="7"/>
  <c r="E715" i="7"/>
  <c r="E683" i="7"/>
  <c r="E651" i="7"/>
  <c r="E52" i="7"/>
  <c r="E19" i="7"/>
  <c r="D86" i="1"/>
  <c r="D88" i="1"/>
  <c r="D87" i="1"/>
  <c r="AJ138" i="7" l="1"/>
  <c r="AJ202" i="7"/>
  <c r="AJ220" i="7"/>
  <c r="AJ81" i="7"/>
  <c r="AJ219" i="7"/>
  <c r="AJ201" i="7"/>
  <c r="AK627" i="7"/>
  <c r="AK639" i="7"/>
  <c r="AK741" i="7"/>
  <c r="AK634" i="7"/>
  <c r="AK136" i="7" s="1"/>
  <c r="E238" i="7"/>
  <c r="E88" i="7"/>
  <c r="E121" i="7"/>
  <c r="E122" i="7" s="1"/>
  <c r="E158" i="7"/>
  <c r="AK51" i="7"/>
  <c r="AJ91" i="7"/>
  <c r="AL2" i="7"/>
  <c r="F22" i="7"/>
  <c r="F50" i="7" s="1"/>
  <c r="F483" i="7"/>
  <c r="F347" i="7"/>
  <c r="Z140" i="1"/>
  <c r="E95" i="7"/>
  <c r="F640" i="7"/>
  <c r="F573" i="7"/>
  <c r="F619" i="7"/>
  <c r="F615" i="7"/>
  <c r="F611" i="7"/>
  <c r="F607" i="7"/>
  <c r="F578" i="7"/>
  <c r="F29" i="7"/>
  <c r="F33" i="7"/>
  <c r="F26" i="7"/>
  <c r="F683" i="7"/>
  <c r="F715" i="7"/>
  <c r="F651" i="7"/>
  <c r="F52" i="7"/>
  <c r="F19" i="7"/>
  <c r="AK138" i="7" l="1"/>
  <c r="AK202" i="7"/>
  <c r="AK220" i="7"/>
  <c r="AK81" i="7"/>
  <c r="AK219" i="7"/>
  <c r="AK201" i="7"/>
  <c r="AL627" i="7"/>
  <c r="AL639" i="7"/>
  <c r="AL741" i="7"/>
  <c r="AL634" i="7"/>
  <c r="AL136" i="7" s="1"/>
  <c r="F238" i="7"/>
  <c r="F88" i="7"/>
  <c r="F121" i="7"/>
  <c r="F122" i="7" s="1"/>
  <c r="F158" i="7"/>
  <c r="AL51" i="7"/>
  <c r="AK91" i="7"/>
  <c r="AM2" i="7"/>
  <c r="G22" i="7"/>
  <c r="G50" i="7" s="1"/>
  <c r="G483" i="7"/>
  <c r="G347" i="7"/>
  <c r="F95" i="7"/>
  <c r="AA140" i="1"/>
  <c r="G640" i="7"/>
  <c r="G578" i="7"/>
  <c r="G573" i="7"/>
  <c r="G611" i="7"/>
  <c r="G619" i="7"/>
  <c r="G615" i="7"/>
  <c r="G607" i="7"/>
  <c r="G29" i="7"/>
  <c r="G33" i="7"/>
  <c r="G26" i="7"/>
  <c r="G715" i="7"/>
  <c r="G683" i="7"/>
  <c r="G651" i="7"/>
  <c r="G19" i="7"/>
  <c r="G52" i="7"/>
  <c r="AP269" i="7"/>
  <c r="AO269" i="7"/>
  <c r="AN269" i="7"/>
  <c r="AM269" i="7"/>
  <c r="AL269" i="7"/>
  <c r="AK269" i="7"/>
  <c r="AJ269" i="7"/>
  <c r="AI269" i="7"/>
  <c r="AH269" i="7"/>
  <c r="AG269" i="7"/>
  <c r="AF269" i="7"/>
  <c r="AE269" i="7"/>
  <c r="AD269" i="7"/>
  <c r="AC269" i="7"/>
  <c r="AB269" i="7"/>
  <c r="AA269" i="7"/>
  <c r="Z269" i="7"/>
  <c r="Y269" i="7"/>
  <c r="X269" i="7"/>
  <c r="W269" i="7"/>
  <c r="V269" i="7"/>
  <c r="U269" i="7"/>
  <c r="T269" i="7"/>
  <c r="S269" i="7"/>
  <c r="R269" i="7"/>
  <c r="Q269" i="7"/>
  <c r="P269" i="7"/>
  <c r="O269" i="7"/>
  <c r="N269" i="7"/>
  <c r="M269" i="7"/>
  <c r="L269" i="7"/>
  <c r="K269" i="7"/>
  <c r="J269" i="7"/>
  <c r="I269" i="7"/>
  <c r="H269" i="7"/>
  <c r="G269" i="7"/>
  <c r="F269" i="7"/>
  <c r="E269" i="7"/>
  <c r="D269" i="7"/>
  <c r="AL138" i="7" l="1"/>
  <c r="AL202" i="7"/>
  <c r="AL220" i="7"/>
  <c r="AL81" i="7"/>
  <c r="AL201" i="7"/>
  <c r="AL219" i="7"/>
  <c r="AM639" i="7"/>
  <c r="AM627" i="7"/>
  <c r="G238" i="7"/>
  <c r="G88" i="7"/>
  <c r="AM741" i="7"/>
  <c r="AM634" i="7"/>
  <c r="AM136" i="7" s="1"/>
  <c r="G121" i="7"/>
  <c r="G122" i="7" s="1"/>
  <c r="G158" i="7"/>
  <c r="AM51" i="7"/>
  <c r="AL91" i="7"/>
  <c r="AN2" i="7"/>
  <c r="H22" i="7"/>
  <c r="H50" i="7" s="1"/>
  <c r="H483" i="7"/>
  <c r="H347" i="7"/>
  <c r="G95" i="7"/>
  <c r="AB140" i="1"/>
  <c r="H640" i="7"/>
  <c r="H611" i="7"/>
  <c r="H578" i="7"/>
  <c r="H573" i="7"/>
  <c r="H619" i="7"/>
  <c r="H615" i="7"/>
  <c r="H607" i="7"/>
  <c r="H29" i="7"/>
  <c r="H33" i="7"/>
  <c r="H26" i="7"/>
  <c r="H715" i="7"/>
  <c r="H651" i="7"/>
  <c r="H683" i="7"/>
  <c r="H19" i="7"/>
  <c r="H52" i="7"/>
  <c r="A728" i="7"/>
  <c r="A729" i="7" s="1"/>
  <c r="A730" i="7" s="1"/>
  <c r="A731" i="7" s="1"/>
  <c r="A732" i="7" s="1"/>
  <c r="A733" i="7" s="1"/>
  <c r="A734" i="7" s="1"/>
  <c r="A735" i="7" s="1"/>
  <c r="A736" i="7" s="1"/>
  <c r="A716" i="7"/>
  <c r="H716" i="7" s="1"/>
  <c r="B711" i="7"/>
  <c r="C708" i="7" s="1"/>
  <c r="A696" i="7"/>
  <c r="A697" i="7" s="1"/>
  <c r="A698" i="7" s="1"/>
  <c r="A699" i="7" s="1"/>
  <c r="A700" i="7" s="1"/>
  <c r="A701" i="7" s="1"/>
  <c r="A702" i="7" s="1"/>
  <c r="A703" i="7" s="1"/>
  <c r="A704" i="7" s="1"/>
  <c r="A684" i="7"/>
  <c r="H684" i="7" s="1"/>
  <c r="B679" i="7"/>
  <c r="C676" i="7" s="1"/>
  <c r="A664" i="7"/>
  <c r="A665" i="7" s="1"/>
  <c r="A666" i="7" s="1"/>
  <c r="A667" i="7" s="1"/>
  <c r="A668" i="7" s="1"/>
  <c r="A669" i="7" s="1"/>
  <c r="A670" i="7" s="1"/>
  <c r="A671" i="7" s="1"/>
  <c r="A672" i="7" s="1"/>
  <c r="A652" i="7"/>
  <c r="H652" i="7" s="1"/>
  <c r="C644" i="7"/>
  <c r="A618" i="7"/>
  <c r="A614" i="7"/>
  <c r="A610" i="7"/>
  <c r="A606" i="7"/>
  <c r="A602" i="7"/>
  <c r="A327" i="7" s="1"/>
  <c r="A601" i="7"/>
  <c r="A326" i="7" s="1"/>
  <c r="A600" i="7"/>
  <c r="A325" i="7" s="1"/>
  <c r="A599" i="7"/>
  <c r="A324" i="7" s="1"/>
  <c r="A594" i="7"/>
  <c r="A321" i="7" s="1"/>
  <c r="A593" i="7"/>
  <c r="A320" i="7" s="1"/>
  <c r="A592" i="7"/>
  <c r="A319" i="7" s="1"/>
  <c r="A591" i="7"/>
  <c r="A318" i="7" s="1"/>
  <c r="A590" i="7"/>
  <c r="A317" i="7" s="1"/>
  <c r="C588" i="7"/>
  <c r="A588" i="7"/>
  <c r="A315" i="7" s="1"/>
  <c r="C587" i="7"/>
  <c r="A587" i="7"/>
  <c r="A314" i="7" s="1"/>
  <c r="C586" i="7"/>
  <c r="A586" i="7"/>
  <c r="A313" i="7" s="1"/>
  <c r="C585" i="7"/>
  <c r="A585" i="7"/>
  <c r="A312" i="7" s="1"/>
  <c r="A584" i="7"/>
  <c r="A311" i="7" s="1"/>
  <c r="K443" i="7"/>
  <c r="K307" i="7"/>
  <c r="A559" i="7"/>
  <c r="A560" i="7" s="1"/>
  <c r="A561" i="7" s="1"/>
  <c r="A562" i="7" s="1"/>
  <c r="A563" i="7" s="1"/>
  <c r="A564" i="7" s="1"/>
  <c r="A565" i="7" s="1"/>
  <c r="A566" i="7" s="1"/>
  <c r="A567" i="7" s="1"/>
  <c r="A547" i="7"/>
  <c r="A548" i="7" s="1"/>
  <c r="A549" i="7" s="1"/>
  <c r="A550" i="7" s="1"/>
  <c r="A551" i="7" s="1"/>
  <c r="A552" i="7" s="1"/>
  <c r="A553" i="7" s="1"/>
  <c r="A554" i="7" s="1"/>
  <c r="A555" i="7" s="1"/>
  <c r="A533" i="7"/>
  <c r="A534" i="7" s="1"/>
  <c r="A535" i="7" s="1"/>
  <c r="A536" i="7" s="1"/>
  <c r="A537" i="7" s="1"/>
  <c r="A538" i="7" s="1"/>
  <c r="A539" i="7" s="1"/>
  <c r="A540" i="7" s="1"/>
  <c r="A541" i="7" s="1"/>
  <c r="A521" i="7"/>
  <c r="A522" i="7" s="1"/>
  <c r="A523" i="7" s="1"/>
  <c r="A524" i="7" s="1"/>
  <c r="A525" i="7" s="1"/>
  <c r="A526" i="7" s="1"/>
  <c r="A527" i="7" s="1"/>
  <c r="A528" i="7" s="1"/>
  <c r="A529" i="7" s="1"/>
  <c r="A507" i="7"/>
  <c r="A508" i="7" s="1"/>
  <c r="A509" i="7" s="1"/>
  <c r="A510" i="7" s="1"/>
  <c r="A511" i="7" s="1"/>
  <c r="A512" i="7" s="1"/>
  <c r="A513" i="7" s="1"/>
  <c r="A514" i="7" s="1"/>
  <c r="A515" i="7" s="1"/>
  <c r="A495" i="7"/>
  <c r="A496" i="7" s="1"/>
  <c r="A497" i="7" s="1"/>
  <c r="A498" i="7" s="1"/>
  <c r="A499" i="7" s="1"/>
  <c r="A500" i="7" s="1"/>
  <c r="A501" i="7" s="1"/>
  <c r="A502" i="7" s="1"/>
  <c r="A503" i="7" s="1"/>
  <c r="B489" i="7"/>
  <c r="B488" i="7"/>
  <c r="A465" i="7"/>
  <c r="A422" i="7"/>
  <c r="A423" i="7" s="1"/>
  <c r="A424" i="7" s="1"/>
  <c r="A425" i="7" s="1"/>
  <c r="A426" i="7" s="1"/>
  <c r="A427" i="7" s="1"/>
  <c r="A428" i="7" s="1"/>
  <c r="A429" i="7" s="1"/>
  <c r="A430" i="7" s="1"/>
  <c r="A410" i="7"/>
  <c r="A411" i="7" s="1"/>
  <c r="A412" i="7" s="1"/>
  <c r="A413" i="7" s="1"/>
  <c r="A414" i="7" s="1"/>
  <c r="A415" i="7" s="1"/>
  <c r="A416" i="7" s="1"/>
  <c r="A417" i="7" s="1"/>
  <c r="A418" i="7" s="1"/>
  <c r="A396" i="7"/>
  <c r="A397" i="7" s="1"/>
  <c r="A398" i="7" s="1"/>
  <c r="A399" i="7" s="1"/>
  <c r="A400" i="7" s="1"/>
  <c r="A401" i="7" s="1"/>
  <c r="A402" i="7" s="1"/>
  <c r="A403" i="7" s="1"/>
  <c r="A404" i="7" s="1"/>
  <c r="A384" i="7"/>
  <c r="A385" i="7" s="1"/>
  <c r="A386" i="7" s="1"/>
  <c r="A387" i="7" s="1"/>
  <c r="A388" i="7" s="1"/>
  <c r="A389" i="7" s="1"/>
  <c r="A390" i="7" s="1"/>
  <c r="A391" i="7" s="1"/>
  <c r="A392" i="7" s="1"/>
  <c r="A370" i="7"/>
  <c r="A371" i="7" s="1"/>
  <c r="A372" i="7" s="1"/>
  <c r="A373" i="7" s="1"/>
  <c r="A374" i="7" s="1"/>
  <c r="A375" i="7" s="1"/>
  <c r="A376" i="7" s="1"/>
  <c r="A377" i="7" s="1"/>
  <c r="A378" i="7" s="1"/>
  <c r="A359" i="7"/>
  <c r="A360" i="7" s="1"/>
  <c r="A361" i="7" s="1"/>
  <c r="A362" i="7" s="1"/>
  <c r="A363" i="7" s="1"/>
  <c r="A364" i="7" s="1"/>
  <c r="A365" i="7" s="1"/>
  <c r="A366" i="7" s="1"/>
  <c r="A367" i="7" s="1"/>
  <c r="B353" i="7"/>
  <c r="B352" i="7"/>
  <c r="A328" i="7"/>
  <c r="A323" i="7"/>
  <c r="A322" i="7"/>
  <c r="A316" i="7"/>
  <c r="A310" i="7"/>
  <c r="A305" i="7"/>
  <c r="A441" i="7" s="1"/>
  <c r="A304" i="7"/>
  <c r="A440" i="7" s="1"/>
  <c r="A303" i="7"/>
  <c r="A439" i="7" s="1"/>
  <c r="A302" i="7"/>
  <c r="A438" i="7" s="1"/>
  <c r="A301" i="7"/>
  <c r="A437" i="7" s="1"/>
  <c r="A300" i="7"/>
  <c r="A436" i="7" s="1"/>
  <c r="B100" i="7"/>
  <c r="B99" i="7"/>
  <c r="B98" i="7"/>
  <c r="B94" i="7"/>
  <c r="B93" i="7"/>
  <c r="AM138" i="7" l="1"/>
  <c r="AM202" i="7"/>
  <c r="AM220" i="7"/>
  <c r="C243" i="7"/>
  <c r="C274" i="7"/>
  <c r="C276" i="7"/>
  <c r="C245" i="7"/>
  <c r="AM81" i="7"/>
  <c r="AM219" i="7"/>
  <c r="AM201" i="7"/>
  <c r="C244" i="7"/>
  <c r="C275" i="7"/>
  <c r="C246" i="7"/>
  <c r="C277" i="7"/>
  <c r="AN627" i="7"/>
  <c r="AN639" i="7"/>
  <c r="H238" i="7"/>
  <c r="H88" i="7"/>
  <c r="AN741" i="7"/>
  <c r="AN634" i="7"/>
  <c r="AN136" i="7" s="1"/>
  <c r="H121" i="7"/>
  <c r="H122" i="7" s="1"/>
  <c r="H158" i="7"/>
  <c r="AN51" i="7"/>
  <c r="AM91" i="7"/>
  <c r="B101" i="7"/>
  <c r="B134" i="7" s="1"/>
  <c r="AO2" i="7"/>
  <c r="I22" i="7"/>
  <c r="I50" i="7" s="1"/>
  <c r="I483" i="7"/>
  <c r="I347" i="7"/>
  <c r="AC140" i="1"/>
  <c r="I640" i="7"/>
  <c r="H95" i="7"/>
  <c r="I578" i="7"/>
  <c r="I573" i="7"/>
  <c r="I619" i="7"/>
  <c r="I615" i="7"/>
  <c r="I611" i="7"/>
  <c r="I607" i="7"/>
  <c r="I29" i="7"/>
  <c r="I33" i="7"/>
  <c r="I26" i="7"/>
  <c r="A717" i="7"/>
  <c r="C729" i="7" s="1"/>
  <c r="C716" i="7"/>
  <c r="C410" i="7" s="1"/>
  <c r="D716" i="7"/>
  <c r="E716" i="7"/>
  <c r="F716" i="7"/>
  <c r="G716" i="7"/>
  <c r="A653" i="7"/>
  <c r="C665" i="7" s="1"/>
  <c r="C652" i="7"/>
  <c r="D652" i="7"/>
  <c r="E652" i="7"/>
  <c r="F652" i="7"/>
  <c r="G652" i="7"/>
  <c r="A685" i="7"/>
  <c r="I685" i="7" s="1"/>
  <c r="C684" i="7"/>
  <c r="C384" i="7" s="1"/>
  <c r="D684" i="7"/>
  <c r="E684" i="7"/>
  <c r="F684" i="7"/>
  <c r="G684" i="7"/>
  <c r="I716" i="7"/>
  <c r="I715" i="7"/>
  <c r="I717" i="7"/>
  <c r="I683" i="7"/>
  <c r="I684" i="7"/>
  <c r="I651" i="7"/>
  <c r="I652" i="7"/>
  <c r="I52" i="7"/>
  <c r="I19" i="7"/>
  <c r="C589" i="7"/>
  <c r="C596" i="7" s="1"/>
  <c r="B75" i="7" s="1"/>
  <c r="B76" i="7" s="1"/>
  <c r="B185" i="7" s="1"/>
  <c r="B322" i="7"/>
  <c r="B316" i="7"/>
  <c r="B452" i="7"/>
  <c r="B458" i="7"/>
  <c r="D664" i="7"/>
  <c r="D472" i="7"/>
  <c r="D338" i="7"/>
  <c r="C728" i="7"/>
  <c r="C409" i="7"/>
  <c r="C696" i="7"/>
  <c r="C664" i="7"/>
  <c r="C358" i="7"/>
  <c r="C579" i="7"/>
  <c r="C574" i="7"/>
  <c r="C473" i="7"/>
  <c r="C472" i="7"/>
  <c r="C471" i="7"/>
  <c r="C470" i="7"/>
  <c r="C469" i="7"/>
  <c r="C489" i="7"/>
  <c r="C353" i="7"/>
  <c r="C337" i="7"/>
  <c r="C336" i="7"/>
  <c r="C335" i="7"/>
  <c r="C334" i="7"/>
  <c r="C333" i="7"/>
  <c r="C28" i="7"/>
  <c r="D28" i="7"/>
  <c r="A470" i="7"/>
  <c r="A478" i="7" s="1"/>
  <c r="A472" i="7"/>
  <c r="A480" i="7" s="1"/>
  <c r="A474" i="7"/>
  <c r="A482" i="7" s="1"/>
  <c r="A447" i="7"/>
  <c r="A458" i="7"/>
  <c r="A459" i="7"/>
  <c r="A333" i="7"/>
  <c r="A341" i="7" s="1"/>
  <c r="A334" i="7"/>
  <c r="A342" i="7" s="1"/>
  <c r="A335" i="7"/>
  <c r="A343" i="7" s="1"/>
  <c r="A336" i="7"/>
  <c r="A344" i="7" s="1"/>
  <c r="A337" i="7"/>
  <c r="A345" i="7" s="1"/>
  <c r="A338" i="7"/>
  <c r="A346" i="7" s="1"/>
  <c r="A469" i="7"/>
  <c r="A477" i="7" s="1"/>
  <c r="A471" i="7"/>
  <c r="A479" i="7" s="1"/>
  <c r="A473" i="7"/>
  <c r="A481" i="7" s="1"/>
  <c r="A446" i="7"/>
  <c r="A452" i="7"/>
  <c r="A453" i="7"/>
  <c r="A464" i="7"/>
  <c r="C247" i="7" l="1"/>
  <c r="C260" i="7" s="1"/>
  <c r="AN81" i="7"/>
  <c r="AN219" i="7"/>
  <c r="AN201" i="7"/>
  <c r="B156" i="7"/>
  <c r="AN138" i="7"/>
  <c r="AN202" i="7"/>
  <c r="AN220" i="7"/>
  <c r="C278" i="7"/>
  <c r="C291" i="7" s="1"/>
  <c r="AO639" i="7"/>
  <c r="AO627" i="7"/>
  <c r="I238" i="7"/>
  <c r="I88" i="7"/>
  <c r="AO741" i="7"/>
  <c r="AO634" i="7"/>
  <c r="AO136" i="7" s="1"/>
  <c r="B126" i="7"/>
  <c r="I121" i="7"/>
  <c r="I122" i="7" s="1"/>
  <c r="I158" i="7"/>
  <c r="AO51" i="7"/>
  <c r="AN91" i="7"/>
  <c r="AP2" i="7"/>
  <c r="D443" i="7"/>
  <c r="D442" i="7" s="1"/>
  <c r="J22" i="7"/>
  <c r="J50" i="7" s="1"/>
  <c r="J483" i="7"/>
  <c r="J347" i="7"/>
  <c r="D307" i="7"/>
  <c r="B329" i="7"/>
  <c r="I95" i="7"/>
  <c r="AD140" i="1"/>
  <c r="J640" i="7"/>
  <c r="J578" i="7"/>
  <c r="J607" i="7"/>
  <c r="J573" i="7"/>
  <c r="J619" i="7"/>
  <c r="J615" i="7"/>
  <c r="J611" i="7"/>
  <c r="J29" i="7"/>
  <c r="J33" i="7"/>
  <c r="J26" i="7"/>
  <c r="I653" i="7"/>
  <c r="D697" i="7"/>
  <c r="C697" i="7"/>
  <c r="C354" i="7"/>
  <c r="A654" i="7"/>
  <c r="D666" i="7" s="1"/>
  <c r="C653" i="7"/>
  <c r="C360" i="7" s="1"/>
  <c r="D653" i="7"/>
  <c r="E653" i="7"/>
  <c r="F653" i="7"/>
  <c r="G653" i="7"/>
  <c r="H653" i="7"/>
  <c r="A686" i="7"/>
  <c r="D698" i="7" s="1"/>
  <c r="C685" i="7"/>
  <c r="C385" i="7" s="1"/>
  <c r="D685" i="7"/>
  <c r="E685" i="7"/>
  <c r="F685" i="7"/>
  <c r="G685" i="7"/>
  <c r="H685" i="7"/>
  <c r="A718" i="7"/>
  <c r="J718" i="7" s="1"/>
  <c r="C717" i="7"/>
  <c r="C411" i="7" s="1"/>
  <c r="D717" i="7"/>
  <c r="E717" i="7"/>
  <c r="F717" i="7"/>
  <c r="G717" i="7"/>
  <c r="H717" i="7"/>
  <c r="J715" i="7"/>
  <c r="J686" i="7"/>
  <c r="J685" i="7"/>
  <c r="J684" i="7"/>
  <c r="J683" i="7"/>
  <c r="J717" i="7"/>
  <c r="J716" i="7"/>
  <c r="J652" i="7"/>
  <c r="J653" i="7"/>
  <c r="J651" i="7"/>
  <c r="J52" i="7"/>
  <c r="J19" i="7"/>
  <c r="D574" i="7"/>
  <c r="D334" i="7"/>
  <c r="D335" i="7"/>
  <c r="D469" i="7"/>
  <c r="D473" i="7"/>
  <c r="D579" i="7"/>
  <c r="D665" i="7"/>
  <c r="D383" i="7"/>
  <c r="D410" i="7"/>
  <c r="D353" i="7"/>
  <c r="D336" i="7"/>
  <c r="D470" i="7"/>
  <c r="D474" i="7"/>
  <c r="D358" i="7"/>
  <c r="D728" i="7"/>
  <c r="D30" i="7"/>
  <c r="D333" i="7"/>
  <c r="D337" i="7"/>
  <c r="D471" i="7"/>
  <c r="D489" i="7"/>
  <c r="D359" i="7"/>
  <c r="D696" i="7"/>
  <c r="D729" i="7"/>
  <c r="D628" i="7"/>
  <c r="D135" i="7" s="1"/>
  <c r="C490" i="7"/>
  <c r="C383" i="7"/>
  <c r="C30" i="7"/>
  <c r="E728" i="7"/>
  <c r="E729" i="7"/>
  <c r="E697" i="7"/>
  <c r="E696" i="7"/>
  <c r="E664" i="7"/>
  <c r="E579" i="7"/>
  <c r="E474" i="7"/>
  <c r="E473" i="7"/>
  <c r="E472" i="7"/>
  <c r="E470" i="7"/>
  <c r="E469" i="7"/>
  <c r="E489" i="7"/>
  <c r="E338" i="7"/>
  <c r="E337" i="7"/>
  <c r="E336" i="7"/>
  <c r="E334" i="7"/>
  <c r="E333" i="7"/>
  <c r="E28" i="7"/>
  <c r="C547" i="7"/>
  <c r="C359" i="7"/>
  <c r="C494" i="7"/>
  <c r="C521" i="7"/>
  <c r="C546" i="7"/>
  <c r="D409" i="7"/>
  <c r="AO138" i="7" l="1"/>
  <c r="AO202" i="7"/>
  <c r="AO220" i="7"/>
  <c r="AO81" i="7"/>
  <c r="AO219" i="7"/>
  <c r="AO201" i="7"/>
  <c r="AP639" i="7"/>
  <c r="AP627" i="7"/>
  <c r="J238" i="7"/>
  <c r="J88" i="7"/>
  <c r="AP741" i="7"/>
  <c r="AP634" i="7"/>
  <c r="AP136" i="7" s="1"/>
  <c r="J121" i="7"/>
  <c r="J122" i="7" s="1"/>
  <c r="J158" i="7"/>
  <c r="AP51" i="7"/>
  <c r="AO91" i="7"/>
  <c r="K22" i="7"/>
  <c r="K50" i="7" s="1"/>
  <c r="K483" i="7"/>
  <c r="K347" i="7"/>
  <c r="J95" i="7"/>
  <c r="D305" i="7"/>
  <c r="D306" i="7"/>
  <c r="AE140" i="1"/>
  <c r="K640" i="7"/>
  <c r="K578" i="7"/>
  <c r="K573" i="7"/>
  <c r="K619" i="7"/>
  <c r="K615" i="7"/>
  <c r="K611" i="7"/>
  <c r="K607" i="7"/>
  <c r="K29" i="7"/>
  <c r="K33" i="7"/>
  <c r="K26" i="7"/>
  <c r="D301" i="7"/>
  <c r="D302" i="7"/>
  <c r="D304" i="7"/>
  <c r="D300" i="7"/>
  <c r="D303" i="7"/>
  <c r="D441" i="7"/>
  <c r="D439" i="7"/>
  <c r="D436" i="7"/>
  <c r="D437" i="7"/>
  <c r="D438" i="7"/>
  <c r="D440" i="7"/>
  <c r="D520" i="7"/>
  <c r="C496" i="7"/>
  <c r="C522" i="7"/>
  <c r="D495" i="7"/>
  <c r="C548" i="7"/>
  <c r="C520" i="7"/>
  <c r="E698" i="7"/>
  <c r="E666" i="7"/>
  <c r="D360" i="7"/>
  <c r="D411" i="7"/>
  <c r="D730" i="7"/>
  <c r="J654" i="7"/>
  <c r="A719" i="7"/>
  <c r="C731" i="7" s="1"/>
  <c r="C718" i="7"/>
  <c r="D718" i="7"/>
  <c r="E718" i="7"/>
  <c r="F718" i="7"/>
  <c r="G718" i="7"/>
  <c r="H718" i="7"/>
  <c r="C730" i="7"/>
  <c r="I718" i="7"/>
  <c r="A655" i="7"/>
  <c r="F667" i="7" s="1"/>
  <c r="C654" i="7"/>
  <c r="D654" i="7"/>
  <c r="E654" i="7"/>
  <c r="F654" i="7"/>
  <c r="G654" i="7"/>
  <c r="H654" i="7"/>
  <c r="I654" i="7"/>
  <c r="C666" i="7"/>
  <c r="D385" i="7"/>
  <c r="A687" i="7"/>
  <c r="K687" i="7" s="1"/>
  <c r="C686" i="7"/>
  <c r="D686" i="7"/>
  <c r="E686" i="7"/>
  <c r="F686" i="7"/>
  <c r="G686" i="7"/>
  <c r="H686" i="7"/>
  <c r="C698" i="7"/>
  <c r="C699" i="7"/>
  <c r="I686" i="7"/>
  <c r="K718" i="7"/>
  <c r="K717" i="7"/>
  <c r="K715" i="7"/>
  <c r="K686" i="7"/>
  <c r="K716" i="7"/>
  <c r="K684" i="7"/>
  <c r="K654" i="7"/>
  <c r="K652" i="7"/>
  <c r="K685" i="7"/>
  <c r="K653" i="7"/>
  <c r="K651" i="7"/>
  <c r="K683" i="7"/>
  <c r="D354" i="7"/>
  <c r="D490" i="7"/>
  <c r="K19" i="7"/>
  <c r="K52" i="7"/>
  <c r="E335" i="7"/>
  <c r="E353" i="7"/>
  <c r="E471" i="7"/>
  <c r="E574" i="7"/>
  <c r="E665" i="7"/>
  <c r="E730" i="7"/>
  <c r="E385" i="7"/>
  <c r="E358" i="7"/>
  <c r="E411" i="7"/>
  <c r="E410" i="7"/>
  <c r="D384" i="7"/>
  <c r="E359" i="7"/>
  <c r="E384" i="7"/>
  <c r="F628" i="7"/>
  <c r="F135" i="7" s="1"/>
  <c r="E628" i="7"/>
  <c r="E135" i="7" s="1"/>
  <c r="E409" i="7"/>
  <c r="E30" i="7"/>
  <c r="D547" i="7"/>
  <c r="D546" i="7"/>
  <c r="C495" i="7"/>
  <c r="D494" i="7"/>
  <c r="F730" i="7"/>
  <c r="F729" i="7"/>
  <c r="F411" i="7"/>
  <c r="F410" i="7"/>
  <c r="F409" i="7"/>
  <c r="F698" i="7"/>
  <c r="F697" i="7"/>
  <c r="F696" i="7"/>
  <c r="F385" i="7"/>
  <c r="F384" i="7"/>
  <c r="F383" i="7"/>
  <c r="F666" i="7"/>
  <c r="F665" i="7"/>
  <c r="F664" i="7"/>
  <c r="F359" i="7"/>
  <c r="F358" i="7"/>
  <c r="F579" i="7"/>
  <c r="F574" i="7"/>
  <c r="F489" i="7"/>
  <c r="F474" i="7"/>
  <c r="F473" i="7"/>
  <c r="F472" i="7"/>
  <c r="F471" i="7"/>
  <c r="F470" i="7"/>
  <c r="F469" i="7"/>
  <c r="F338" i="7"/>
  <c r="F337" i="7"/>
  <c r="F336" i="7"/>
  <c r="F335" i="7"/>
  <c r="F334" i="7"/>
  <c r="F333" i="7"/>
  <c r="F353" i="7"/>
  <c r="F28" i="7"/>
  <c r="E354" i="7"/>
  <c r="E490" i="7"/>
  <c r="AP81" i="7" l="1"/>
  <c r="AP219" i="7"/>
  <c r="AP201" i="7"/>
  <c r="AP138" i="7"/>
  <c r="AP202" i="7"/>
  <c r="AP220" i="7"/>
  <c r="K238" i="7"/>
  <c r="K88" i="7"/>
  <c r="K121" i="7"/>
  <c r="K122" i="7" s="1"/>
  <c r="K158" i="7"/>
  <c r="AP91" i="7"/>
  <c r="L22" i="7"/>
  <c r="L50" i="7" s="1"/>
  <c r="L483" i="7"/>
  <c r="L347" i="7"/>
  <c r="K95" i="7"/>
  <c r="AF140" i="1"/>
  <c r="L640" i="7"/>
  <c r="L615" i="7"/>
  <c r="L607" i="7"/>
  <c r="L578" i="7"/>
  <c r="L573" i="7"/>
  <c r="L619" i="7"/>
  <c r="L611" i="7"/>
  <c r="L29" i="7"/>
  <c r="L33" i="7"/>
  <c r="L26" i="7"/>
  <c r="D522" i="7"/>
  <c r="E521" i="7"/>
  <c r="E495" i="7"/>
  <c r="D521" i="7"/>
  <c r="E547" i="7"/>
  <c r="E546" i="7"/>
  <c r="E548" i="7"/>
  <c r="D548" i="7"/>
  <c r="E494" i="7"/>
  <c r="D496" i="7"/>
  <c r="E522" i="7"/>
  <c r="F731" i="7"/>
  <c r="F699" i="7"/>
  <c r="F361" i="7"/>
  <c r="E386" i="7"/>
  <c r="F386" i="7"/>
  <c r="K655" i="7"/>
  <c r="E361" i="7"/>
  <c r="E412" i="7"/>
  <c r="C386" i="7"/>
  <c r="D386" i="7"/>
  <c r="C361" i="7"/>
  <c r="D361" i="7"/>
  <c r="A688" i="7"/>
  <c r="C700" i="7" s="1"/>
  <c r="C687" i="7"/>
  <c r="D687" i="7"/>
  <c r="E687" i="7"/>
  <c r="F687" i="7"/>
  <c r="G687" i="7"/>
  <c r="H687" i="7"/>
  <c r="I687" i="7"/>
  <c r="J687" i="7"/>
  <c r="D699" i="7"/>
  <c r="A656" i="7"/>
  <c r="E668" i="7" s="1"/>
  <c r="C655" i="7"/>
  <c r="D655" i="7"/>
  <c r="E655" i="7"/>
  <c r="F655" i="7"/>
  <c r="G655" i="7"/>
  <c r="H655" i="7"/>
  <c r="I655" i="7"/>
  <c r="C668" i="7"/>
  <c r="J655" i="7"/>
  <c r="E667" i="7"/>
  <c r="D667" i="7"/>
  <c r="E699" i="7"/>
  <c r="K719" i="7"/>
  <c r="C667" i="7"/>
  <c r="C412" i="7"/>
  <c r="D412" i="7"/>
  <c r="A720" i="7"/>
  <c r="C732" i="7" s="1"/>
  <c r="C719" i="7"/>
  <c r="D719" i="7"/>
  <c r="E719" i="7"/>
  <c r="F719" i="7"/>
  <c r="G719" i="7"/>
  <c r="H719" i="7"/>
  <c r="I719" i="7"/>
  <c r="E731" i="7"/>
  <c r="J719" i="7"/>
  <c r="D731" i="7"/>
  <c r="L718" i="7"/>
  <c r="L716" i="7"/>
  <c r="L719" i="7"/>
  <c r="L717" i="7"/>
  <c r="L715" i="7"/>
  <c r="L686" i="7"/>
  <c r="L684" i="7"/>
  <c r="L655" i="7"/>
  <c r="L654" i="7"/>
  <c r="L653" i="7"/>
  <c r="L652" i="7"/>
  <c r="L651" i="7"/>
  <c r="L687" i="7"/>
  <c r="L685" i="7"/>
  <c r="L683" i="7"/>
  <c r="L19" i="7"/>
  <c r="L52" i="7"/>
  <c r="E360" i="7"/>
  <c r="E383" i="7"/>
  <c r="F412" i="7"/>
  <c r="F360" i="7"/>
  <c r="G628" i="7"/>
  <c r="G135" i="7" s="1"/>
  <c r="F30" i="7"/>
  <c r="F494" i="7"/>
  <c r="F522" i="7"/>
  <c r="F546" i="7"/>
  <c r="F547" i="7"/>
  <c r="G731" i="7"/>
  <c r="G730" i="7"/>
  <c r="G729" i="7"/>
  <c r="G412" i="7"/>
  <c r="G411" i="7"/>
  <c r="G410" i="7"/>
  <c r="G409" i="7"/>
  <c r="G699" i="7"/>
  <c r="G698" i="7"/>
  <c r="G697" i="7"/>
  <c r="G696" i="7"/>
  <c r="G386" i="7"/>
  <c r="G385" i="7"/>
  <c r="G384" i="7"/>
  <c r="G383" i="7"/>
  <c r="G667" i="7"/>
  <c r="G666" i="7"/>
  <c r="G665" i="7"/>
  <c r="G664" i="7"/>
  <c r="G361" i="7"/>
  <c r="G360" i="7"/>
  <c r="G359" i="7"/>
  <c r="G358" i="7"/>
  <c r="G579" i="7"/>
  <c r="G574" i="7"/>
  <c r="G474" i="7"/>
  <c r="G473" i="7"/>
  <c r="G472" i="7"/>
  <c r="G471" i="7"/>
  <c r="G470" i="7"/>
  <c r="G469" i="7"/>
  <c r="G489" i="7"/>
  <c r="G353" i="7"/>
  <c r="G338" i="7"/>
  <c r="G337" i="7"/>
  <c r="G336" i="7"/>
  <c r="G335" i="7"/>
  <c r="G334" i="7"/>
  <c r="G333" i="7"/>
  <c r="G28" i="7"/>
  <c r="F354" i="7"/>
  <c r="F495" i="7"/>
  <c r="F520" i="7"/>
  <c r="F548" i="7"/>
  <c r="F490" i="7"/>
  <c r="F521" i="7"/>
  <c r="D732" i="7" l="1"/>
  <c r="E732" i="7"/>
  <c r="L238" i="7"/>
  <c r="L88" i="7"/>
  <c r="L121" i="7"/>
  <c r="L122" i="7" s="1"/>
  <c r="L158" i="7"/>
  <c r="M22" i="7"/>
  <c r="M50" i="7" s="1"/>
  <c r="M483" i="7"/>
  <c r="M347" i="7"/>
  <c r="L95" i="7"/>
  <c r="AG140" i="1"/>
  <c r="M640" i="7"/>
  <c r="M578" i="7"/>
  <c r="M573" i="7"/>
  <c r="M619" i="7"/>
  <c r="M615" i="7"/>
  <c r="M611" i="7"/>
  <c r="M607" i="7"/>
  <c r="M29" i="7"/>
  <c r="M33" i="7"/>
  <c r="M26" i="7"/>
  <c r="E520" i="7"/>
  <c r="F523" i="7"/>
  <c r="D497" i="7"/>
  <c r="E523" i="7"/>
  <c r="C497" i="7"/>
  <c r="F497" i="7"/>
  <c r="D523" i="7"/>
  <c r="F496" i="7"/>
  <c r="C523" i="7"/>
  <c r="F549" i="7"/>
  <c r="E549" i="7"/>
  <c r="D549" i="7"/>
  <c r="E497" i="7"/>
  <c r="E496" i="7"/>
  <c r="C549" i="7"/>
  <c r="G700" i="7"/>
  <c r="E700" i="7"/>
  <c r="L688" i="7"/>
  <c r="G387" i="7"/>
  <c r="D668" i="7"/>
  <c r="G362" i="7"/>
  <c r="G668" i="7"/>
  <c r="L656" i="7"/>
  <c r="G413" i="7"/>
  <c r="D700" i="7"/>
  <c r="G732" i="7"/>
  <c r="L720" i="7"/>
  <c r="F700" i="7"/>
  <c r="C362" i="7"/>
  <c r="D362" i="7"/>
  <c r="F362" i="7"/>
  <c r="E362" i="7"/>
  <c r="D413" i="7"/>
  <c r="C413" i="7"/>
  <c r="F413" i="7"/>
  <c r="E413" i="7"/>
  <c r="A657" i="7"/>
  <c r="C669" i="7" s="1"/>
  <c r="C656" i="7"/>
  <c r="D656" i="7"/>
  <c r="E656" i="7"/>
  <c r="F656" i="7"/>
  <c r="G656" i="7"/>
  <c r="H656" i="7"/>
  <c r="I656" i="7"/>
  <c r="J656" i="7"/>
  <c r="K656" i="7"/>
  <c r="F668" i="7"/>
  <c r="C387" i="7"/>
  <c r="D387" i="7"/>
  <c r="F387" i="7"/>
  <c r="E387" i="7"/>
  <c r="A721" i="7"/>
  <c r="E733" i="7" s="1"/>
  <c r="C720" i="7"/>
  <c r="D720" i="7"/>
  <c r="E720" i="7"/>
  <c r="F720" i="7"/>
  <c r="G720" i="7"/>
  <c r="H720" i="7"/>
  <c r="I720" i="7"/>
  <c r="J720" i="7"/>
  <c r="K720" i="7"/>
  <c r="F732" i="7"/>
  <c r="A689" i="7"/>
  <c r="D701" i="7" s="1"/>
  <c r="C688" i="7"/>
  <c r="D688" i="7"/>
  <c r="E688" i="7"/>
  <c r="F688" i="7"/>
  <c r="G688" i="7"/>
  <c r="H688" i="7"/>
  <c r="I688" i="7"/>
  <c r="J688" i="7"/>
  <c r="K688" i="7"/>
  <c r="M719" i="7"/>
  <c r="M717" i="7"/>
  <c r="M716" i="7"/>
  <c r="M715" i="7"/>
  <c r="M720" i="7"/>
  <c r="M683" i="7"/>
  <c r="M688" i="7"/>
  <c r="M686" i="7"/>
  <c r="M718" i="7"/>
  <c r="M687" i="7"/>
  <c r="M685" i="7"/>
  <c r="M655" i="7"/>
  <c r="M653" i="7"/>
  <c r="M651" i="7"/>
  <c r="M684" i="7"/>
  <c r="M656" i="7"/>
  <c r="M654" i="7"/>
  <c r="M652" i="7"/>
  <c r="M52" i="7"/>
  <c r="M19" i="7"/>
  <c r="H628" i="7"/>
  <c r="H135" i="7" s="1"/>
  <c r="G30" i="7"/>
  <c r="G494" i="7"/>
  <c r="G497" i="7"/>
  <c r="G521" i="7"/>
  <c r="G549" i="7"/>
  <c r="G522" i="7"/>
  <c r="G546" i="7"/>
  <c r="H732" i="7"/>
  <c r="H731" i="7"/>
  <c r="H730" i="7"/>
  <c r="H729" i="7"/>
  <c r="H413" i="7"/>
  <c r="H412" i="7"/>
  <c r="H411" i="7"/>
  <c r="H410" i="7"/>
  <c r="H409" i="7"/>
  <c r="H700" i="7"/>
  <c r="H699" i="7"/>
  <c r="H698" i="7"/>
  <c r="H697" i="7"/>
  <c r="H696" i="7"/>
  <c r="H387" i="7"/>
  <c r="H386" i="7"/>
  <c r="H385" i="7"/>
  <c r="H384" i="7"/>
  <c r="H383" i="7"/>
  <c r="H668" i="7"/>
  <c r="H667" i="7"/>
  <c r="H666" i="7"/>
  <c r="H665" i="7"/>
  <c r="H664" i="7"/>
  <c r="H362" i="7"/>
  <c r="H361" i="7"/>
  <c r="H360" i="7"/>
  <c r="H359" i="7"/>
  <c r="H358" i="7"/>
  <c r="H579" i="7"/>
  <c r="H574" i="7"/>
  <c r="H489" i="7"/>
  <c r="H474" i="7"/>
  <c r="H473" i="7"/>
  <c r="H472" i="7"/>
  <c r="H471" i="7"/>
  <c r="H470" i="7"/>
  <c r="H469" i="7"/>
  <c r="H338" i="7"/>
  <c r="H337" i="7"/>
  <c r="H336" i="7"/>
  <c r="H335" i="7"/>
  <c r="H334" i="7"/>
  <c r="H333" i="7"/>
  <c r="H353" i="7"/>
  <c r="H28" i="7"/>
  <c r="G354" i="7"/>
  <c r="G496" i="7"/>
  <c r="G495" i="7"/>
  <c r="G523" i="7"/>
  <c r="G547" i="7"/>
  <c r="G520" i="7"/>
  <c r="G548" i="7"/>
  <c r="G490" i="7"/>
  <c r="M238" i="7" l="1"/>
  <c r="M88" i="7"/>
  <c r="M121" i="7"/>
  <c r="M122" i="7" s="1"/>
  <c r="M158" i="7"/>
  <c r="N22" i="7"/>
  <c r="N50" i="7" s="1"/>
  <c r="N483" i="7"/>
  <c r="N347" i="7"/>
  <c r="M95" i="7"/>
  <c r="AH140" i="1"/>
  <c r="N640" i="7"/>
  <c r="N573" i="7"/>
  <c r="N619" i="7"/>
  <c r="N615" i="7"/>
  <c r="N611" i="7"/>
  <c r="N607" i="7"/>
  <c r="N578" i="7"/>
  <c r="N29" i="7"/>
  <c r="N33" i="7"/>
  <c r="N26" i="7"/>
  <c r="C498" i="7"/>
  <c r="G498" i="7"/>
  <c r="E550" i="7"/>
  <c r="E524" i="7"/>
  <c r="F550" i="7"/>
  <c r="G524" i="7"/>
  <c r="F524" i="7"/>
  <c r="C550" i="7"/>
  <c r="D498" i="7"/>
  <c r="D524" i="7"/>
  <c r="D550" i="7"/>
  <c r="F498" i="7"/>
  <c r="C524" i="7"/>
  <c r="E498" i="7"/>
  <c r="G550" i="7"/>
  <c r="H701" i="7"/>
  <c r="H733" i="7"/>
  <c r="H669" i="7"/>
  <c r="F669" i="7"/>
  <c r="M689" i="7"/>
  <c r="E701" i="7"/>
  <c r="F701" i="7"/>
  <c r="H363" i="7"/>
  <c r="D669" i="7"/>
  <c r="C701" i="7"/>
  <c r="E669" i="7"/>
  <c r="M657" i="7"/>
  <c r="H388" i="7"/>
  <c r="M721" i="7"/>
  <c r="F733" i="7"/>
  <c r="D733" i="7"/>
  <c r="C733" i="7"/>
  <c r="H414" i="7"/>
  <c r="A690" i="7"/>
  <c r="E702" i="7" s="1"/>
  <c r="C689" i="7"/>
  <c r="D689" i="7"/>
  <c r="E689" i="7"/>
  <c r="F689" i="7"/>
  <c r="G689" i="7"/>
  <c r="H689" i="7"/>
  <c r="I689" i="7"/>
  <c r="J689" i="7"/>
  <c r="K689" i="7"/>
  <c r="L689" i="7"/>
  <c r="G701" i="7"/>
  <c r="C414" i="7"/>
  <c r="D414" i="7"/>
  <c r="E414" i="7"/>
  <c r="F414" i="7"/>
  <c r="G414" i="7"/>
  <c r="C363" i="7"/>
  <c r="D363" i="7"/>
  <c r="E363" i="7"/>
  <c r="G363" i="7"/>
  <c r="F363" i="7"/>
  <c r="C388" i="7"/>
  <c r="D388" i="7"/>
  <c r="E388" i="7"/>
  <c r="F388" i="7"/>
  <c r="G388" i="7"/>
  <c r="A722" i="7"/>
  <c r="G734" i="7" s="1"/>
  <c r="C721" i="7"/>
  <c r="D721" i="7"/>
  <c r="E721" i="7"/>
  <c r="F721" i="7"/>
  <c r="G721" i="7"/>
  <c r="H721" i="7"/>
  <c r="I721" i="7"/>
  <c r="J721" i="7"/>
  <c r="K721" i="7"/>
  <c r="G733" i="7"/>
  <c r="L721" i="7"/>
  <c r="A658" i="7"/>
  <c r="G670" i="7" s="1"/>
  <c r="C657" i="7"/>
  <c r="D657" i="7"/>
  <c r="E657" i="7"/>
  <c r="F657" i="7"/>
  <c r="G657" i="7"/>
  <c r="H657" i="7"/>
  <c r="I657" i="7"/>
  <c r="C670" i="7"/>
  <c r="J657" i="7"/>
  <c r="K657" i="7"/>
  <c r="L657" i="7"/>
  <c r="G669" i="7"/>
  <c r="N721" i="7"/>
  <c r="N719" i="7"/>
  <c r="N717" i="7"/>
  <c r="N689" i="7"/>
  <c r="N688" i="7"/>
  <c r="N687" i="7"/>
  <c r="N686" i="7"/>
  <c r="N685" i="7"/>
  <c r="N684" i="7"/>
  <c r="N683" i="7"/>
  <c r="N716" i="7"/>
  <c r="N720" i="7"/>
  <c r="N715" i="7"/>
  <c r="N718" i="7"/>
  <c r="N657" i="7"/>
  <c r="N655" i="7"/>
  <c r="N653" i="7"/>
  <c r="N651" i="7"/>
  <c r="N656" i="7"/>
  <c r="N654" i="7"/>
  <c r="N652" i="7"/>
  <c r="N52" i="7"/>
  <c r="N19" i="7"/>
  <c r="I628" i="7"/>
  <c r="I135" i="7" s="1"/>
  <c r="H30" i="7"/>
  <c r="H495" i="7"/>
  <c r="H496" i="7"/>
  <c r="H520" i="7"/>
  <c r="H524" i="7"/>
  <c r="H548" i="7"/>
  <c r="H490" i="7"/>
  <c r="H521" i="7"/>
  <c r="H549" i="7"/>
  <c r="I733" i="7"/>
  <c r="I732" i="7"/>
  <c r="I731" i="7"/>
  <c r="I730" i="7"/>
  <c r="I414" i="7"/>
  <c r="I413" i="7"/>
  <c r="I412" i="7"/>
  <c r="I411" i="7"/>
  <c r="I410" i="7"/>
  <c r="I388" i="7"/>
  <c r="I387" i="7"/>
  <c r="I409" i="7"/>
  <c r="I701" i="7"/>
  <c r="I700" i="7"/>
  <c r="I699" i="7"/>
  <c r="I698" i="7"/>
  <c r="I697" i="7"/>
  <c r="I696" i="7"/>
  <c r="I363" i="7"/>
  <c r="I362" i="7"/>
  <c r="I386" i="7"/>
  <c r="I384" i="7"/>
  <c r="I383" i="7"/>
  <c r="I669" i="7"/>
  <c r="I668" i="7"/>
  <c r="I667" i="7"/>
  <c r="I666" i="7"/>
  <c r="I665" i="7"/>
  <c r="I664" i="7"/>
  <c r="I361" i="7"/>
  <c r="I360" i="7"/>
  <c r="I359" i="7"/>
  <c r="I358" i="7"/>
  <c r="I579" i="7"/>
  <c r="I574" i="7"/>
  <c r="I474" i="7"/>
  <c r="I473" i="7"/>
  <c r="I472" i="7"/>
  <c r="I471" i="7"/>
  <c r="I470" i="7"/>
  <c r="I469" i="7"/>
  <c r="I385" i="7"/>
  <c r="I489" i="7"/>
  <c r="I353" i="7"/>
  <c r="I338" i="7"/>
  <c r="I337" i="7"/>
  <c r="I336" i="7"/>
  <c r="I335" i="7"/>
  <c r="I334" i="7"/>
  <c r="I333" i="7"/>
  <c r="I28" i="7"/>
  <c r="H354" i="7"/>
  <c r="H497" i="7"/>
  <c r="H494" i="7"/>
  <c r="H498" i="7"/>
  <c r="H522" i="7"/>
  <c r="H546" i="7"/>
  <c r="H550" i="7"/>
  <c r="H523" i="7"/>
  <c r="H547" i="7"/>
  <c r="N238" i="7" l="1"/>
  <c r="N88" i="7"/>
  <c r="N121" i="7"/>
  <c r="N122" i="7" s="1"/>
  <c r="N158" i="7"/>
  <c r="O22" i="7"/>
  <c r="O50" i="7" s="1"/>
  <c r="O483" i="7"/>
  <c r="O347" i="7"/>
  <c r="AI140" i="1"/>
  <c r="O640" i="7"/>
  <c r="N95" i="7"/>
  <c r="O578" i="7"/>
  <c r="O619" i="7"/>
  <c r="O615" i="7"/>
  <c r="O607" i="7"/>
  <c r="O573" i="7"/>
  <c r="O611" i="7"/>
  <c r="O29" i="7"/>
  <c r="O33" i="7"/>
  <c r="O26" i="7"/>
  <c r="G525" i="7"/>
  <c r="D499" i="7"/>
  <c r="H525" i="7"/>
  <c r="E525" i="7"/>
  <c r="G551" i="7"/>
  <c r="D525" i="7"/>
  <c r="F551" i="7"/>
  <c r="H551" i="7"/>
  <c r="C499" i="7"/>
  <c r="C525" i="7"/>
  <c r="E551" i="7"/>
  <c r="F499" i="7"/>
  <c r="D551" i="7"/>
  <c r="H499" i="7"/>
  <c r="G499" i="7"/>
  <c r="C551" i="7"/>
  <c r="F525" i="7"/>
  <c r="E499" i="7"/>
  <c r="C734" i="7"/>
  <c r="F734" i="7"/>
  <c r="I702" i="7"/>
  <c r="N690" i="7"/>
  <c r="F702" i="7"/>
  <c r="C702" i="7"/>
  <c r="I734" i="7"/>
  <c r="E734" i="7"/>
  <c r="D734" i="7"/>
  <c r="I670" i="7"/>
  <c r="N722" i="7"/>
  <c r="I389" i="7"/>
  <c r="D702" i="7"/>
  <c r="D670" i="7"/>
  <c r="G702" i="7"/>
  <c r="N658" i="7"/>
  <c r="F670" i="7"/>
  <c r="I415" i="7"/>
  <c r="A723" i="7"/>
  <c r="D735" i="7" s="1"/>
  <c r="C722" i="7"/>
  <c r="D722" i="7"/>
  <c r="E722" i="7"/>
  <c r="F722" i="7"/>
  <c r="G722" i="7"/>
  <c r="H722" i="7"/>
  <c r="I722" i="7"/>
  <c r="J722" i="7"/>
  <c r="K722" i="7"/>
  <c r="L722" i="7"/>
  <c r="H734" i="7"/>
  <c r="M722" i="7"/>
  <c r="C364" i="7"/>
  <c r="E364" i="7"/>
  <c r="D364" i="7"/>
  <c r="F364" i="7"/>
  <c r="G364" i="7"/>
  <c r="H364" i="7"/>
  <c r="C389" i="7"/>
  <c r="D389" i="7"/>
  <c r="F389" i="7"/>
  <c r="E389" i="7"/>
  <c r="G389" i="7"/>
  <c r="H389" i="7"/>
  <c r="A659" i="7"/>
  <c r="E671" i="7" s="1"/>
  <c r="C658" i="7"/>
  <c r="D658" i="7"/>
  <c r="E658" i="7"/>
  <c r="F658" i="7"/>
  <c r="G658" i="7"/>
  <c r="H658" i="7"/>
  <c r="I658" i="7"/>
  <c r="C671" i="7"/>
  <c r="J658" i="7"/>
  <c r="K658" i="7"/>
  <c r="L658" i="7"/>
  <c r="M658" i="7"/>
  <c r="H670" i="7"/>
  <c r="A691" i="7"/>
  <c r="F703" i="7" s="1"/>
  <c r="C690" i="7"/>
  <c r="D690" i="7"/>
  <c r="E690" i="7"/>
  <c r="F690" i="7"/>
  <c r="G690" i="7"/>
  <c r="H690" i="7"/>
  <c r="I690" i="7"/>
  <c r="C703" i="7"/>
  <c r="J690" i="7"/>
  <c r="K690" i="7"/>
  <c r="L690" i="7"/>
  <c r="M690" i="7"/>
  <c r="H702" i="7"/>
  <c r="I364" i="7"/>
  <c r="E670" i="7"/>
  <c r="C415" i="7"/>
  <c r="D415" i="7"/>
  <c r="E415" i="7"/>
  <c r="F415" i="7"/>
  <c r="G415" i="7"/>
  <c r="H415" i="7"/>
  <c r="O722" i="7"/>
  <c r="O721" i="7"/>
  <c r="O720" i="7"/>
  <c r="O719" i="7"/>
  <c r="O718" i="7"/>
  <c r="O717" i="7"/>
  <c r="O715" i="7"/>
  <c r="O690" i="7"/>
  <c r="O688" i="7"/>
  <c r="O716" i="7"/>
  <c r="O689" i="7"/>
  <c r="O687" i="7"/>
  <c r="O685" i="7"/>
  <c r="O683" i="7"/>
  <c r="O656" i="7"/>
  <c r="O654" i="7"/>
  <c r="O652" i="7"/>
  <c r="O684" i="7"/>
  <c r="O658" i="7"/>
  <c r="O686" i="7"/>
  <c r="O657" i="7"/>
  <c r="O655" i="7"/>
  <c r="O653" i="7"/>
  <c r="O651" i="7"/>
  <c r="O19" i="7"/>
  <c r="O52" i="7"/>
  <c r="J628" i="7"/>
  <c r="J135" i="7" s="1"/>
  <c r="I498" i="7"/>
  <c r="I497" i="7"/>
  <c r="I521" i="7"/>
  <c r="I525" i="7"/>
  <c r="I549" i="7"/>
  <c r="I522" i="7"/>
  <c r="I546" i="7"/>
  <c r="I550" i="7"/>
  <c r="I30" i="7"/>
  <c r="J734" i="7"/>
  <c r="J733" i="7"/>
  <c r="J732" i="7"/>
  <c r="J731" i="7"/>
  <c r="J730" i="7"/>
  <c r="J415" i="7"/>
  <c r="J414" i="7"/>
  <c r="J413" i="7"/>
  <c r="J412" i="7"/>
  <c r="J411" i="7"/>
  <c r="J410" i="7"/>
  <c r="J409" i="7"/>
  <c r="J702" i="7"/>
  <c r="J701" i="7"/>
  <c r="J700" i="7"/>
  <c r="J699" i="7"/>
  <c r="J698" i="7"/>
  <c r="J697" i="7"/>
  <c r="J696" i="7"/>
  <c r="J389" i="7"/>
  <c r="J388" i="7"/>
  <c r="J387" i="7"/>
  <c r="J386" i="7"/>
  <c r="J385" i="7"/>
  <c r="J384" i="7"/>
  <c r="J383" i="7"/>
  <c r="J670" i="7"/>
  <c r="J669" i="7"/>
  <c r="J668" i="7"/>
  <c r="J667" i="7"/>
  <c r="J666" i="7"/>
  <c r="J665" i="7"/>
  <c r="J664" i="7"/>
  <c r="J364" i="7"/>
  <c r="J363" i="7"/>
  <c r="J362" i="7"/>
  <c r="J361" i="7"/>
  <c r="J360" i="7"/>
  <c r="J359" i="7"/>
  <c r="J358" i="7"/>
  <c r="J579" i="7"/>
  <c r="J574" i="7"/>
  <c r="J489" i="7"/>
  <c r="J474" i="7"/>
  <c r="J473" i="7"/>
  <c r="J472" i="7"/>
  <c r="J471" i="7"/>
  <c r="J470" i="7"/>
  <c r="J469" i="7"/>
  <c r="J338" i="7"/>
  <c r="J337" i="7"/>
  <c r="J336" i="7"/>
  <c r="J335" i="7"/>
  <c r="J334" i="7"/>
  <c r="J333" i="7"/>
  <c r="J353" i="7"/>
  <c r="J28" i="7"/>
  <c r="I354" i="7"/>
  <c r="I494" i="7"/>
  <c r="I496" i="7"/>
  <c r="I495" i="7"/>
  <c r="I499" i="7"/>
  <c r="I523" i="7"/>
  <c r="I547" i="7"/>
  <c r="I551" i="7"/>
  <c r="I520" i="7"/>
  <c r="I524" i="7"/>
  <c r="I548" i="7"/>
  <c r="I490" i="7"/>
  <c r="C735" i="7" l="1"/>
  <c r="O238" i="7"/>
  <c r="O88" i="7"/>
  <c r="O121" i="7"/>
  <c r="O122" i="7" s="1"/>
  <c r="O158" i="7"/>
  <c r="P22" i="7"/>
  <c r="P50" i="7" s="1"/>
  <c r="P483" i="7"/>
  <c r="P347" i="7"/>
  <c r="AJ140" i="1"/>
  <c r="O95" i="7"/>
  <c r="P640" i="7"/>
  <c r="P619" i="7"/>
  <c r="P611" i="7"/>
  <c r="P578" i="7"/>
  <c r="P573" i="7"/>
  <c r="P615" i="7"/>
  <c r="P607" i="7"/>
  <c r="P29" i="7"/>
  <c r="P33" i="7"/>
  <c r="P26" i="7"/>
  <c r="O659" i="7"/>
  <c r="C500" i="7"/>
  <c r="H552" i="7"/>
  <c r="D526" i="7"/>
  <c r="I500" i="7"/>
  <c r="G552" i="7"/>
  <c r="C526" i="7"/>
  <c r="F552" i="7"/>
  <c r="H500" i="7"/>
  <c r="F526" i="7"/>
  <c r="E552" i="7"/>
  <c r="G500" i="7"/>
  <c r="D552" i="7"/>
  <c r="H526" i="7"/>
  <c r="F500" i="7"/>
  <c r="I526" i="7"/>
  <c r="C552" i="7"/>
  <c r="G526" i="7"/>
  <c r="D500" i="7"/>
  <c r="E526" i="7"/>
  <c r="E500" i="7"/>
  <c r="I552" i="7"/>
  <c r="E703" i="7"/>
  <c r="G671" i="7"/>
  <c r="D671" i="7"/>
  <c r="J671" i="7"/>
  <c r="H671" i="7"/>
  <c r="F671" i="7"/>
  <c r="J735" i="7"/>
  <c r="F735" i="7"/>
  <c r="O691" i="7"/>
  <c r="H703" i="7"/>
  <c r="G703" i="7"/>
  <c r="J365" i="7"/>
  <c r="H735" i="7"/>
  <c r="J703" i="7"/>
  <c r="D703" i="7"/>
  <c r="E735" i="7"/>
  <c r="O723" i="7"/>
  <c r="G735" i="7"/>
  <c r="J390" i="7"/>
  <c r="A692" i="7"/>
  <c r="D704" i="7" s="1"/>
  <c r="C691" i="7"/>
  <c r="D691" i="7"/>
  <c r="E691" i="7"/>
  <c r="F691" i="7"/>
  <c r="G691" i="7"/>
  <c r="H691" i="7"/>
  <c r="I691" i="7"/>
  <c r="J691" i="7"/>
  <c r="K691" i="7"/>
  <c r="L691" i="7"/>
  <c r="M691" i="7"/>
  <c r="I703" i="7"/>
  <c r="N691" i="7"/>
  <c r="D416" i="7"/>
  <c r="C416" i="7"/>
  <c r="E416" i="7"/>
  <c r="F416" i="7"/>
  <c r="G416" i="7"/>
  <c r="H416" i="7"/>
  <c r="I416" i="7"/>
  <c r="C365" i="7"/>
  <c r="D365" i="7"/>
  <c r="F365" i="7"/>
  <c r="E365" i="7"/>
  <c r="G365" i="7"/>
  <c r="H365" i="7"/>
  <c r="I365" i="7"/>
  <c r="A724" i="7"/>
  <c r="I736" i="7" s="1"/>
  <c r="C723" i="7"/>
  <c r="D723" i="7"/>
  <c r="E723" i="7"/>
  <c r="F723" i="7"/>
  <c r="G723" i="7"/>
  <c r="H723" i="7"/>
  <c r="I723" i="7"/>
  <c r="C736" i="7"/>
  <c r="J723" i="7"/>
  <c r="K723" i="7"/>
  <c r="L723" i="7"/>
  <c r="M723" i="7"/>
  <c r="I735" i="7"/>
  <c r="N723" i="7"/>
  <c r="J416" i="7"/>
  <c r="C390" i="7"/>
  <c r="E390" i="7"/>
  <c r="D390" i="7"/>
  <c r="F390" i="7"/>
  <c r="G390" i="7"/>
  <c r="H390" i="7"/>
  <c r="I390" i="7"/>
  <c r="A660" i="7"/>
  <c r="F672" i="7" s="1"/>
  <c r="C659" i="7"/>
  <c r="D659" i="7"/>
  <c r="E659" i="7"/>
  <c r="F659" i="7"/>
  <c r="G659" i="7"/>
  <c r="H659" i="7"/>
  <c r="I659" i="7"/>
  <c r="C672" i="7"/>
  <c r="J659" i="7"/>
  <c r="K659" i="7"/>
  <c r="L659" i="7"/>
  <c r="M659" i="7"/>
  <c r="N659" i="7"/>
  <c r="I671" i="7"/>
  <c r="P722" i="7"/>
  <c r="P720" i="7"/>
  <c r="P718" i="7"/>
  <c r="P721" i="7"/>
  <c r="P717" i="7"/>
  <c r="P719" i="7"/>
  <c r="P690" i="7"/>
  <c r="P688" i="7"/>
  <c r="P684" i="7"/>
  <c r="P715" i="7"/>
  <c r="P716" i="7"/>
  <c r="P691" i="7"/>
  <c r="P689" i="7"/>
  <c r="P687" i="7"/>
  <c r="P723" i="7"/>
  <c r="P657" i="7"/>
  <c r="P656" i="7"/>
  <c r="P655" i="7"/>
  <c r="P654" i="7"/>
  <c r="P653" i="7"/>
  <c r="P652" i="7"/>
  <c r="P651" i="7"/>
  <c r="P686" i="7"/>
  <c r="P683" i="7"/>
  <c r="P658" i="7"/>
  <c r="P685" i="7"/>
  <c r="P659" i="7"/>
  <c r="P19" i="7"/>
  <c r="P52" i="7"/>
  <c r="K628" i="7"/>
  <c r="K135" i="7" s="1"/>
  <c r="J499" i="7"/>
  <c r="J494" i="7"/>
  <c r="J498" i="7"/>
  <c r="J522" i="7"/>
  <c r="J526" i="7"/>
  <c r="J546" i="7"/>
  <c r="J550" i="7"/>
  <c r="J523" i="7"/>
  <c r="J547" i="7"/>
  <c r="J551" i="7"/>
  <c r="J30" i="7"/>
  <c r="K735" i="7"/>
  <c r="K734" i="7"/>
  <c r="K733" i="7"/>
  <c r="K732" i="7"/>
  <c r="K731" i="7"/>
  <c r="K730" i="7"/>
  <c r="K416" i="7"/>
  <c r="K415" i="7"/>
  <c r="K414" i="7"/>
  <c r="K413" i="7"/>
  <c r="K412" i="7"/>
  <c r="K411" i="7"/>
  <c r="K390" i="7"/>
  <c r="K389" i="7"/>
  <c r="K388" i="7"/>
  <c r="K387" i="7"/>
  <c r="K410" i="7"/>
  <c r="K703" i="7"/>
  <c r="K702" i="7"/>
  <c r="K701" i="7"/>
  <c r="K700" i="7"/>
  <c r="K699" i="7"/>
  <c r="K698" i="7"/>
  <c r="K697" i="7"/>
  <c r="K696" i="7"/>
  <c r="K386" i="7"/>
  <c r="K365" i="7"/>
  <c r="K364" i="7"/>
  <c r="K363" i="7"/>
  <c r="K362" i="7"/>
  <c r="K385" i="7"/>
  <c r="K384" i="7"/>
  <c r="K383" i="7"/>
  <c r="K671" i="7"/>
  <c r="K670" i="7"/>
  <c r="K669" i="7"/>
  <c r="K668" i="7"/>
  <c r="K667" i="7"/>
  <c r="K666" i="7"/>
  <c r="K665" i="7"/>
  <c r="K664" i="7"/>
  <c r="K360" i="7"/>
  <c r="K361" i="7"/>
  <c r="K359" i="7"/>
  <c r="K579" i="7"/>
  <c r="K574" i="7"/>
  <c r="K474" i="7"/>
  <c r="K473" i="7"/>
  <c r="K472" i="7"/>
  <c r="K471" i="7"/>
  <c r="K470" i="7"/>
  <c r="K469" i="7"/>
  <c r="K489" i="7"/>
  <c r="K353" i="7"/>
  <c r="K338" i="7"/>
  <c r="K337" i="7"/>
  <c r="K336" i="7"/>
  <c r="K335" i="7"/>
  <c r="K334" i="7"/>
  <c r="K333" i="7"/>
  <c r="K28" i="7"/>
  <c r="J497" i="7"/>
  <c r="J354" i="7"/>
  <c r="J495" i="7"/>
  <c r="J496" i="7"/>
  <c r="J500" i="7"/>
  <c r="J520" i="7"/>
  <c r="J524" i="7"/>
  <c r="J548" i="7"/>
  <c r="J552" i="7"/>
  <c r="J490" i="7"/>
  <c r="J521" i="7"/>
  <c r="J525" i="7"/>
  <c r="J549" i="7"/>
  <c r="P238" i="7" l="1"/>
  <c r="P88" i="7"/>
  <c r="P121" i="7"/>
  <c r="P122" i="7" s="1"/>
  <c r="P158" i="7"/>
  <c r="K736" i="7"/>
  <c r="Q22" i="7"/>
  <c r="Q50" i="7" s="1"/>
  <c r="Q483" i="7"/>
  <c r="Q347" i="7"/>
  <c r="K704" i="7"/>
  <c r="AK140" i="1"/>
  <c r="Q640" i="7"/>
  <c r="P95" i="7"/>
  <c r="Q578" i="7"/>
  <c r="Q573" i="7"/>
  <c r="Q619" i="7"/>
  <c r="Q615" i="7"/>
  <c r="Q611" i="7"/>
  <c r="Q607" i="7"/>
  <c r="Q29" i="7"/>
  <c r="Q33" i="7"/>
  <c r="Q26" i="7"/>
  <c r="E527" i="7"/>
  <c r="C501" i="7"/>
  <c r="D527" i="7"/>
  <c r="C527" i="7"/>
  <c r="I553" i="7"/>
  <c r="D553" i="7"/>
  <c r="J553" i="7"/>
  <c r="I501" i="7"/>
  <c r="H553" i="7"/>
  <c r="D501" i="7"/>
  <c r="I527" i="7"/>
  <c r="H501" i="7"/>
  <c r="G553" i="7"/>
  <c r="H527" i="7"/>
  <c r="G501" i="7"/>
  <c r="F553" i="7"/>
  <c r="G527" i="7"/>
  <c r="E501" i="7"/>
  <c r="E553" i="7"/>
  <c r="J501" i="7"/>
  <c r="F527" i="7"/>
  <c r="F501" i="7"/>
  <c r="C553" i="7"/>
  <c r="J527" i="7"/>
  <c r="C704" i="7"/>
  <c r="G704" i="7"/>
  <c r="G672" i="7"/>
  <c r="P660" i="7"/>
  <c r="K391" i="7"/>
  <c r="F736" i="7"/>
  <c r="H736" i="7"/>
  <c r="K417" i="7"/>
  <c r="I672" i="7"/>
  <c r="D672" i="7"/>
  <c r="E704" i="7"/>
  <c r="E736" i="7"/>
  <c r="H672" i="7"/>
  <c r="E672" i="7"/>
  <c r="G736" i="7"/>
  <c r="D736" i="7"/>
  <c r="I704" i="7"/>
  <c r="K672" i="7"/>
  <c r="P692" i="7"/>
  <c r="P724" i="7"/>
  <c r="H704" i="7"/>
  <c r="F704" i="7"/>
  <c r="K366" i="7"/>
  <c r="C417" i="7"/>
  <c r="D417" i="7"/>
  <c r="E417" i="7"/>
  <c r="F417" i="7"/>
  <c r="G417" i="7"/>
  <c r="H417" i="7"/>
  <c r="I417" i="7"/>
  <c r="J417" i="7"/>
  <c r="C660" i="7"/>
  <c r="D660" i="7"/>
  <c r="D661" i="7" s="1"/>
  <c r="D646" i="7" s="1"/>
  <c r="E660" i="7"/>
  <c r="E661" i="7" s="1"/>
  <c r="E646" i="7" s="1"/>
  <c r="F660" i="7"/>
  <c r="F661" i="7" s="1"/>
  <c r="F646" i="7" s="1"/>
  <c r="G660" i="7"/>
  <c r="G661" i="7" s="1"/>
  <c r="G646" i="7" s="1"/>
  <c r="H660" i="7"/>
  <c r="H661" i="7" s="1"/>
  <c r="H646" i="7" s="1"/>
  <c r="I660" i="7"/>
  <c r="I661" i="7" s="1"/>
  <c r="I646" i="7" s="1"/>
  <c r="J660" i="7"/>
  <c r="J661" i="7" s="1"/>
  <c r="J646" i="7" s="1"/>
  <c r="K660" i="7"/>
  <c r="K661" i="7" s="1"/>
  <c r="K646" i="7" s="1"/>
  <c r="K98" i="7" s="1"/>
  <c r="L660" i="7"/>
  <c r="M660" i="7"/>
  <c r="N660" i="7"/>
  <c r="O660" i="7"/>
  <c r="J672" i="7"/>
  <c r="C724" i="7"/>
  <c r="D724" i="7"/>
  <c r="D725" i="7" s="1"/>
  <c r="D710" i="7" s="1"/>
  <c r="D100" i="7" s="1"/>
  <c r="E724" i="7"/>
  <c r="E725" i="7" s="1"/>
  <c r="E710" i="7" s="1"/>
  <c r="E100" i="7" s="1"/>
  <c r="F724" i="7"/>
  <c r="F725" i="7" s="1"/>
  <c r="F710" i="7" s="1"/>
  <c r="F100" i="7" s="1"/>
  <c r="G724" i="7"/>
  <c r="G725" i="7" s="1"/>
  <c r="G710" i="7" s="1"/>
  <c r="G100" i="7" s="1"/>
  <c r="H724" i="7"/>
  <c r="H725" i="7" s="1"/>
  <c r="H710" i="7" s="1"/>
  <c r="H100" i="7" s="1"/>
  <c r="I724" i="7"/>
  <c r="I725" i="7" s="1"/>
  <c r="I710" i="7" s="1"/>
  <c r="I100" i="7" s="1"/>
  <c r="J724" i="7"/>
  <c r="J725" i="7" s="1"/>
  <c r="J710" i="7" s="1"/>
  <c r="J100" i="7" s="1"/>
  <c r="K724" i="7"/>
  <c r="K725" i="7" s="1"/>
  <c r="K710" i="7" s="1"/>
  <c r="K100" i="7" s="1"/>
  <c r="L724" i="7"/>
  <c r="M724" i="7"/>
  <c r="N724" i="7"/>
  <c r="O724" i="7"/>
  <c r="J736" i="7"/>
  <c r="C391" i="7"/>
  <c r="D391" i="7"/>
  <c r="F391" i="7"/>
  <c r="E391" i="7"/>
  <c r="G391" i="7"/>
  <c r="H391" i="7"/>
  <c r="I391" i="7"/>
  <c r="J391" i="7"/>
  <c r="C366" i="7"/>
  <c r="D366" i="7"/>
  <c r="E366" i="7"/>
  <c r="F366" i="7"/>
  <c r="G366" i="7"/>
  <c r="H366" i="7"/>
  <c r="I366" i="7"/>
  <c r="J366" i="7"/>
  <c r="C692" i="7"/>
  <c r="D692" i="7"/>
  <c r="D693" i="7" s="1"/>
  <c r="D678" i="7" s="1"/>
  <c r="D99" i="7" s="1"/>
  <c r="E692" i="7"/>
  <c r="E693" i="7" s="1"/>
  <c r="E678" i="7" s="1"/>
  <c r="E99" i="7" s="1"/>
  <c r="F692" i="7"/>
  <c r="F693" i="7" s="1"/>
  <c r="F678" i="7" s="1"/>
  <c r="F99" i="7" s="1"/>
  <c r="G692" i="7"/>
  <c r="G693" i="7" s="1"/>
  <c r="G678" i="7" s="1"/>
  <c r="G99" i="7" s="1"/>
  <c r="H692" i="7"/>
  <c r="H693" i="7" s="1"/>
  <c r="H678" i="7" s="1"/>
  <c r="H99" i="7" s="1"/>
  <c r="I692" i="7"/>
  <c r="I693" i="7" s="1"/>
  <c r="I678" i="7" s="1"/>
  <c r="I99" i="7" s="1"/>
  <c r="J692" i="7"/>
  <c r="J693" i="7" s="1"/>
  <c r="J678" i="7" s="1"/>
  <c r="J99" i="7" s="1"/>
  <c r="K692" i="7"/>
  <c r="K693" i="7" s="1"/>
  <c r="K678" i="7" s="1"/>
  <c r="K99" i="7" s="1"/>
  <c r="L692" i="7"/>
  <c r="M692" i="7"/>
  <c r="N692" i="7"/>
  <c r="J704" i="7"/>
  <c r="O692" i="7"/>
  <c r="Q716" i="7"/>
  <c r="Q715" i="7"/>
  <c r="Q724" i="7"/>
  <c r="Q722" i="7"/>
  <c r="Q720" i="7"/>
  <c r="Q718" i="7"/>
  <c r="Q721" i="7"/>
  <c r="Q691" i="7"/>
  <c r="Q689" i="7"/>
  <c r="Q723" i="7"/>
  <c r="Q717" i="7"/>
  <c r="Q719" i="7"/>
  <c r="Q692" i="7"/>
  <c r="Q690" i="7"/>
  <c r="Q688" i="7"/>
  <c r="Q686" i="7"/>
  <c r="Q684" i="7"/>
  <c r="Q660" i="7"/>
  <c r="Q658" i="7"/>
  <c r="Q683" i="7"/>
  <c r="Q656" i="7"/>
  <c r="Q654" i="7"/>
  <c r="Q652" i="7"/>
  <c r="Q685" i="7"/>
  <c r="Q659" i="7"/>
  <c r="Q657" i="7"/>
  <c r="Q655" i="7"/>
  <c r="Q653" i="7"/>
  <c r="Q651" i="7"/>
  <c r="Q687" i="7"/>
  <c r="Q52" i="7"/>
  <c r="Q19" i="7"/>
  <c r="L628" i="7"/>
  <c r="L135" i="7" s="1"/>
  <c r="K522" i="7"/>
  <c r="K501" i="7"/>
  <c r="K550" i="7"/>
  <c r="K497" i="7"/>
  <c r="K526" i="7"/>
  <c r="K354" i="7"/>
  <c r="K498" i="7"/>
  <c r="L736" i="7"/>
  <c r="L735" i="7"/>
  <c r="L734" i="7"/>
  <c r="L733" i="7"/>
  <c r="L732" i="7"/>
  <c r="L731" i="7"/>
  <c r="L729" i="7"/>
  <c r="L417" i="7"/>
  <c r="L416" i="7"/>
  <c r="L415" i="7"/>
  <c r="L414" i="7"/>
  <c r="L413" i="7"/>
  <c r="L412" i="7"/>
  <c r="L411" i="7"/>
  <c r="L410" i="7"/>
  <c r="L704" i="7"/>
  <c r="L703" i="7"/>
  <c r="L702" i="7"/>
  <c r="L701" i="7"/>
  <c r="L700" i="7"/>
  <c r="L699" i="7"/>
  <c r="L698" i="7"/>
  <c r="L697" i="7"/>
  <c r="L696" i="7"/>
  <c r="L391" i="7"/>
  <c r="L390" i="7"/>
  <c r="L389" i="7"/>
  <c r="L388" i="7"/>
  <c r="L387" i="7"/>
  <c r="L386" i="7"/>
  <c r="L385" i="7"/>
  <c r="L384" i="7"/>
  <c r="L383" i="7"/>
  <c r="L672" i="7"/>
  <c r="L671" i="7"/>
  <c r="L670" i="7"/>
  <c r="L669" i="7"/>
  <c r="L668" i="7"/>
  <c r="L667" i="7"/>
  <c r="L666" i="7"/>
  <c r="L665" i="7"/>
  <c r="L664" i="7"/>
  <c r="L366" i="7"/>
  <c r="L365" i="7"/>
  <c r="L364" i="7"/>
  <c r="L363" i="7"/>
  <c r="L362" i="7"/>
  <c r="L361" i="7"/>
  <c r="L360" i="7"/>
  <c r="L359" i="7"/>
  <c r="L579" i="7"/>
  <c r="L574" i="7"/>
  <c r="L489" i="7"/>
  <c r="L474" i="7"/>
  <c r="L473" i="7"/>
  <c r="L472" i="7"/>
  <c r="L471" i="7"/>
  <c r="L470" i="7"/>
  <c r="L469" i="7"/>
  <c r="L338" i="7"/>
  <c r="L337" i="7"/>
  <c r="L336" i="7"/>
  <c r="L335" i="7"/>
  <c r="L334" i="7"/>
  <c r="L333" i="7"/>
  <c r="L353" i="7"/>
  <c r="L28" i="7"/>
  <c r="K500" i="7"/>
  <c r="K521" i="7"/>
  <c r="K525" i="7"/>
  <c r="K549" i="7"/>
  <c r="K553" i="7"/>
  <c r="K30" i="7"/>
  <c r="K358" i="7"/>
  <c r="K409" i="7"/>
  <c r="K496" i="7"/>
  <c r="K495" i="7"/>
  <c r="K499" i="7"/>
  <c r="K523" i="7"/>
  <c r="K527" i="7"/>
  <c r="K547" i="7"/>
  <c r="K551" i="7"/>
  <c r="K520" i="7"/>
  <c r="K524" i="7"/>
  <c r="K548" i="7"/>
  <c r="K552" i="7"/>
  <c r="K490" i="7"/>
  <c r="K101" i="7" l="1"/>
  <c r="K134" i="7" s="1"/>
  <c r="G98" i="7"/>
  <c r="G101" i="7" s="1"/>
  <c r="G134" i="7" s="1"/>
  <c r="J98" i="7"/>
  <c r="J101" i="7" s="1"/>
  <c r="J134" i="7" s="1"/>
  <c r="F98" i="7"/>
  <c r="F101" i="7" s="1"/>
  <c r="F134" i="7" s="1"/>
  <c r="I98" i="7"/>
  <c r="I101" i="7" s="1"/>
  <c r="E98" i="7"/>
  <c r="E101" i="7" s="1"/>
  <c r="E134" i="7" s="1"/>
  <c r="Q238" i="7"/>
  <c r="Q88" i="7"/>
  <c r="H98" i="7"/>
  <c r="H101" i="7" s="1"/>
  <c r="H134" i="7" s="1"/>
  <c r="D98" i="7"/>
  <c r="D101" i="7" s="1"/>
  <c r="D134" i="7" s="1"/>
  <c r="Q121" i="7"/>
  <c r="Q122" i="7" s="1"/>
  <c r="Q158" i="7"/>
  <c r="R22" i="7"/>
  <c r="R50" i="7" s="1"/>
  <c r="R483" i="7"/>
  <c r="R347" i="7"/>
  <c r="Q95" i="7"/>
  <c r="AL140" i="1"/>
  <c r="R640" i="7"/>
  <c r="R615" i="7"/>
  <c r="R611" i="7"/>
  <c r="R578" i="7"/>
  <c r="R573" i="7"/>
  <c r="R619" i="7"/>
  <c r="R607" i="7"/>
  <c r="R29" i="7"/>
  <c r="R33" i="7"/>
  <c r="R26" i="7"/>
  <c r="D502" i="7"/>
  <c r="D528" i="7"/>
  <c r="H554" i="7"/>
  <c r="K528" i="7"/>
  <c r="G554" i="7"/>
  <c r="J502" i="7"/>
  <c r="J528" i="7"/>
  <c r="F554" i="7"/>
  <c r="I502" i="7"/>
  <c r="I528" i="7"/>
  <c r="E554" i="7"/>
  <c r="H502" i="7"/>
  <c r="H528" i="7"/>
  <c r="D554" i="7"/>
  <c r="G502" i="7"/>
  <c r="G528" i="7"/>
  <c r="C554" i="7"/>
  <c r="K554" i="7"/>
  <c r="C502" i="7"/>
  <c r="F502" i="7"/>
  <c r="E528" i="7"/>
  <c r="J554" i="7"/>
  <c r="K502" i="7"/>
  <c r="C528" i="7"/>
  <c r="E502" i="7"/>
  <c r="F528" i="7"/>
  <c r="I554" i="7"/>
  <c r="L367" i="7"/>
  <c r="L418" i="7"/>
  <c r="L392" i="7"/>
  <c r="C367" i="7"/>
  <c r="D367" i="7"/>
  <c r="E367" i="7"/>
  <c r="F367" i="7"/>
  <c r="G367" i="7"/>
  <c r="H367" i="7"/>
  <c r="I367" i="7"/>
  <c r="J367" i="7"/>
  <c r="K367" i="7"/>
  <c r="C661" i="7"/>
  <c r="C646" i="7" s="1"/>
  <c r="C392" i="7"/>
  <c r="D392" i="7"/>
  <c r="E392" i="7"/>
  <c r="F392" i="7"/>
  <c r="G392" i="7"/>
  <c r="H392" i="7"/>
  <c r="I392" i="7"/>
  <c r="J392" i="7"/>
  <c r="K392" i="7"/>
  <c r="C693" i="7"/>
  <c r="C678" i="7" s="1"/>
  <c r="C99" i="7" s="1"/>
  <c r="C418" i="7"/>
  <c r="D418" i="7"/>
  <c r="F418" i="7"/>
  <c r="E418" i="7"/>
  <c r="G418" i="7"/>
  <c r="H418" i="7"/>
  <c r="I418" i="7"/>
  <c r="J418" i="7"/>
  <c r="K418" i="7"/>
  <c r="C725" i="7"/>
  <c r="C710" i="7" s="1"/>
  <c r="C100" i="7" s="1"/>
  <c r="R723" i="7"/>
  <c r="R721" i="7"/>
  <c r="R719" i="7"/>
  <c r="R717" i="7"/>
  <c r="R722" i="7"/>
  <c r="R718" i="7"/>
  <c r="R716" i="7"/>
  <c r="R692" i="7"/>
  <c r="R691" i="7"/>
  <c r="R690" i="7"/>
  <c r="R689" i="7"/>
  <c r="R688" i="7"/>
  <c r="R687" i="7"/>
  <c r="R686" i="7"/>
  <c r="R685" i="7"/>
  <c r="R684" i="7"/>
  <c r="R683" i="7"/>
  <c r="R660" i="7"/>
  <c r="R659" i="7"/>
  <c r="R658" i="7"/>
  <c r="R720" i="7"/>
  <c r="R715" i="7"/>
  <c r="R724" i="7"/>
  <c r="R657" i="7"/>
  <c r="R655" i="7"/>
  <c r="R653" i="7"/>
  <c r="R651" i="7"/>
  <c r="R656" i="7"/>
  <c r="R654" i="7"/>
  <c r="R652" i="7"/>
  <c r="R52" i="7"/>
  <c r="R19" i="7"/>
  <c r="M628" i="7"/>
  <c r="M135" i="7" s="1"/>
  <c r="L409" i="7"/>
  <c r="L661" i="7"/>
  <c r="L646" i="7" s="1"/>
  <c r="L98" i="7" s="1"/>
  <c r="L725" i="7"/>
  <c r="L710" i="7" s="1"/>
  <c r="L100" i="7" s="1"/>
  <c r="L358" i="7"/>
  <c r="L30" i="7"/>
  <c r="L693" i="7"/>
  <c r="L678" i="7" s="1"/>
  <c r="L99" i="7" s="1"/>
  <c r="K546" i="7"/>
  <c r="L499" i="7"/>
  <c r="L354" i="7"/>
  <c r="L497" i="7"/>
  <c r="L498" i="7"/>
  <c r="L502" i="7"/>
  <c r="L522" i="7"/>
  <c r="L526" i="7"/>
  <c r="L550" i="7"/>
  <c r="L554" i="7"/>
  <c r="L523" i="7"/>
  <c r="L527" i="7"/>
  <c r="L547" i="7"/>
  <c r="L551" i="7"/>
  <c r="K494" i="7"/>
  <c r="M736" i="7"/>
  <c r="M735" i="7"/>
  <c r="M734" i="7"/>
  <c r="M733" i="7"/>
  <c r="M732" i="7"/>
  <c r="M731" i="7"/>
  <c r="M728" i="7"/>
  <c r="M418" i="7"/>
  <c r="M417" i="7"/>
  <c r="M416" i="7"/>
  <c r="M415" i="7"/>
  <c r="M414" i="7"/>
  <c r="M413" i="7"/>
  <c r="M412" i="7"/>
  <c r="M411" i="7"/>
  <c r="M410" i="7"/>
  <c r="M392" i="7"/>
  <c r="M391" i="7"/>
  <c r="M390" i="7"/>
  <c r="M389" i="7"/>
  <c r="M388" i="7"/>
  <c r="M387" i="7"/>
  <c r="M386" i="7"/>
  <c r="M704" i="7"/>
  <c r="M703" i="7"/>
  <c r="M702" i="7"/>
  <c r="M701" i="7"/>
  <c r="M700" i="7"/>
  <c r="M699" i="7"/>
  <c r="M698" i="7"/>
  <c r="M697" i="7"/>
  <c r="M696" i="7"/>
  <c r="M367" i="7"/>
  <c r="M366" i="7"/>
  <c r="M365" i="7"/>
  <c r="M364" i="7"/>
  <c r="M363" i="7"/>
  <c r="M362" i="7"/>
  <c r="M385" i="7"/>
  <c r="M384" i="7"/>
  <c r="M383" i="7"/>
  <c r="M672" i="7"/>
  <c r="M671" i="7"/>
  <c r="M670" i="7"/>
  <c r="M669" i="7"/>
  <c r="M668" i="7"/>
  <c r="M667" i="7"/>
  <c r="M666" i="7"/>
  <c r="M665" i="7"/>
  <c r="M664" i="7"/>
  <c r="M361" i="7"/>
  <c r="M360" i="7"/>
  <c r="M359" i="7"/>
  <c r="M358" i="7"/>
  <c r="M579" i="7"/>
  <c r="M574" i="7"/>
  <c r="M474" i="7"/>
  <c r="M473" i="7"/>
  <c r="M472" i="7"/>
  <c r="M471" i="7"/>
  <c r="M470" i="7"/>
  <c r="M469" i="7"/>
  <c r="M489" i="7"/>
  <c r="M353" i="7"/>
  <c r="M338" i="7"/>
  <c r="M337" i="7"/>
  <c r="M336" i="7"/>
  <c r="M335" i="7"/>
  <c r="M334" i="7"/>
  <c r="M333" i="7"/>
  <c r="M28" i="7"/>
  <c r="L495" i="7"/>
  <c r="L501" i="7"/>
  <c r="L496" i="7"/>
  <c r="L500" i="7"/>
  <c r="L520" i="7"/>
  <c r="L524" i="7"/>
  <c r="L528" i="7"/>
  <c r="L548" i="7"/>
  <c r="L552" i="7"/>
  <c r="L490" i="7"/>
  <c r="L521" i="7"/>
  <c r="L525" i="7"/>
  <c r="L549" i="7"/>
  <c r="L553" i="7"/>
  <c r="I111" i="7" l="1"/>
  <c r="I134" i="7"/>
  <c r="F111" i="7"/>
  <c r="D111" i="7"/>
  <c r="E111" i="7"/>
  <c r="J111" i="7"/>
  <c r="H111" i="7"/>
  <c r="G111" i="7"/>
  <c r="K111" i="7"/>
  <c r="R238" i="7"/>
  <c r="R88" i="7"/>
  <c r="C98" i="7"/>
  <c r="C101" i="7" s="1"/>
  <c r="C134" i="7" s="1"/>
  <c r="C139" i="7" s="1"/>
  <c r="L101" i="7"/>
  <c r="L134" i="7" s="1"/>
  <c r="R121" i="7"/>
  <c r="R122" i="7" s="1"/>
  <c r="R158" i="7"/>
  <c r="S22" i="7"/>
  <c r="S50" i="7" s="1"/>
  <c r="S483" i="7"/>
  <c r="S347" i="7"/>
  <c r="R95" i="7"/>
  <c r="AM140" i="1"/>
  <c r="S640" i="7"/>
  <c r="S578" i="7"/>
  <c r="S573" i="7"/>
  <c r="S619" i="7"/>
  <c r="S615" i="7"/>
  <c r="S611" i="7"/>
  <c r="S607" i="7"/>
  <c r="S29" i="7"/>
  <c r="S33" i="7"/>
  <c r="S26" i="7"/>
  <c r="H503" i="7"/>
  <c r="J555" i="7"/>
  <c r="E529" i="7"/>
  <c r="G503" i="7"/>
  <c r="L494" i="7"/>
  <c r="I555" i="7"/>
  <c r="D529" i="7"/>
  <c r="F503" i="7"/>
  <c r="F529" i="7"/>
  <c r="L546" i="7"/>
  <c r="H555" i="7"/>
  <c r="K529" i="7"/>
  <c r="C529" i="7"/>
  <c r="E503" i="7"/>
  <c r="L529" i="7"/>
  <c r="G555" i="7"/>
  <c r="J529" i="7"/>
  <c r="D503" i="7"/>
  <c r="L555" i="7"/>
  <c r="C555" i="7"/>
  <c r="E555" i="7"/>
  <c r="I529" i="7"/>
  <c r="K503" i="7"/>
  <c r="C503" i="7"/>
  <c r="L503" i="7"/>
  <c r="K555" i="7"/>
  <c r="F555" i="7"/>
  <c r="H529" i="7"/>
  <c r="J503" i="7"/>
  <c r="D555" i="7"/>
  <c r="G529" i="7"/>
  <c r="I503" i="7"/>
  <c r="S724" i="7"/>
  <c r="S723" i="7"/>
  <c r="S722" i="7"/>
  <c r="S721" i="7"/>
  <c r="S720" i="7"/>
  <c r="S719" i="7"/>
  <c r="S718" i="7"/>
  <c r="S717" i="7"/>
  <c r="S687" i="7"/>
  <c r="S716" i="7"/>
  <c r="S692" i="7"/>
  <c r="S690" i="7"/>
  <c r="S688" i="7"/>
  <c r="S686" i="7"/>
  <c r="S715" i="7"/>
  <c r="S691" i="7"/>
  <c r="S689" i="7"/>
  <c r="S685" i="7"/>
  <c r="S683" i="7"/>
  <c r="S658" i="7"/>
  <c r="S657" i="7"/>
  <c r="S655" i="7"/>
  <c r="S653" i="7"/>
  <c r="S651" i="7"/>
  <c r="S684" i="7"/>
  <c r="S659" i="7"/>
  <c r="S656" i="7"/>
  <c r="S654" i="7"/>
  <c r="S652" i="7"/>
  <c r="S660" i="7"/>
  <c r="S19" i="7"/>
  <c r="S52" i="7"/>
  <c r="N628" i="7"/>
  <c r="N135" i="7" s="1"/>
  <c r="M409" i="7"/>
  <c r="M725" i="7"/>
  <c r="M710" i="7" s="1"/>
  <c r="M100" i="7" s="1"/>
  <c r="M30" i="7"/>
  <c r="M495" i="7"/>
  <c r="M524" i="7"/>
  <c r="M528" i="7"/>
  <c r="M547" i="7"/>
  <c r="M502" i="7"/>
  <c r="M551" i="7"/>
  <c r="M555" i="7"/>
  <c r="M498" i="7"/>
  <c r="M500" i="7"/>
  <c r="M497" i="7"/>
  <c r="M501" i="7"/>
  <c r="M521" i="7"/>
  <c r="M525" i="7"/>
  <c r="M529" i="7"/>
  <c r="M549" i="7"/>
  <c r="M553" i="7"/>
  <c r="M522" i="7"/>
  <c r="M526" i="7"/>
  <c r="M550" i="7"/>
  <c r="M554" i="7"/>
  <c r="N736" i="7"/>
  <c r="N735" i="7"/>
  <c r="N734" i="7"/>
  <c r="N733" i="7"/>
  <c r="N732" i="7"/>
  <c r="N731" i="7"/>
  <c r="N728" i="7"/>
  <c r="N418" i="7"/>
  <c r="N417" i="7"/>
  <c r="N416" i="7"/>
  <c r="N415" i="7"/>
  <c r="N414" i="7"/>
  <c r="N413" i="7"/>
  <c r="N412" i="7"/>
  <c r="N411" i="7"/>
  <c r="N410" i="7"/>
  <c r="N409" i="7"/>
  <c r="N704" i="7"/>
  <c r="N703" i="7"/>
  <c r="N702" i="7"/>
  <c r="N701" i="7"/>
  <c r="N700" i="7"/>
  <c r="N699" i="7"/>
  <c r="N698" i="7"/>
  <c r="N697" i="7"/>
  <c r="N696" i="7"/>
  <c r="N392" i="7"/>
  <c r="N391" i="7"/>
  <c r="N390" i="7"/>
  <c r="N389" i="7"/>
  <c r="N388" i="7"/>
  <c r="N387" i="7"/>
  <c r="N386" i="7"/>
  <c r="N385" i="7"/>
  <c r="N384" i="7"/>
  <c r="N383" i="7"/>
  <c r="N672" i="7"/>
  <c r="N671" i="7"/>
  <c r="N670" i="7"/>
  <c r="N669" i="7"/>
  <c r="N668" i="7"/>
  <c r="N667" i="7"/>
  <c r="N666" i="7"/>
  <c r="N665" i="7"/>
  <c r="N664" i="7"/>
  <c r="N367" i="7"/>
  <c r="N366" i="7"/>
  <c r="N365" i="7"/>
  <c r="N364" i="7"/>
  <c r="N363" i="7"/>
  <c r="N362" i="7"/>
  <c r="N361" i="7"/>
  <c r="N360" i="7"/>
  <c r="N359" i="7"/>
  <c r="N358" i="7"/>
  <c r="N579" i="7"/>
  <c r="N574" i="7"/>
  <c r="N489" i="7"/>
  <c r="N474" i="7"/>
  <c r="N473" i="7"/>
  <c r="N472" i="7"/>
  <c r="N471" i="7"/>
  <c r="N470" i="7"/>
  <c r="N469" i="7"/>
  <c r="N338" i="7"/>
  <c r="N337" i="7"/>
  <c r="N336" i="7"/>
  <c r="N335" i="7"/>
  <c r="N334" i="7"/>
  <c r="N333" i="7"/>
  <c r="N353" i="7"/>
  <c r="N28" i="7"/>
  <c r="M354" i="7"/>
  <c r="M494" i="7"/>
  <c r="M496" i="7"/>
  <c r="M499" i="7"/>
  <c r="M503" i="7"/>
  <c r="M523" i="7"/>
  <c r="M527" i="7"/>
  <c r="M520" i="7"/>
  <c r="M548" i="7"/>
  <c r="M552" i="7"/>
  <c r="M490" i="7"/>
  <c r="M661" i="7"/>
  <c r="M646" i="7" s="1"/>
  <c r="M98" i="7" s="1"/>
  <c r="M693" i="7"/>
  <c r="M678" i="7" s="1"/>
  <c r="M99" i="7" s="1"/>
  <c r="L111" i="7" l="1"/>
  <c r="C111" i="7"/>
  <c r="M101" i="7"/>
  <c r="M134" i="7" s="1"/>
  <c r="S238" i="7"/>
  <c r="S88" i="7"/>
  <c r="S121" i="7"/>
  <c r="S122" i="7" s="1"/>
  <c r="S158" i="7"/>
  <c r="T22" i="7"/>
  <c r="T50" i="7" s="1"/>
  <c r="T483" i="7"/>
  <c r="T347" i="7"/>
  <c r="S95" i="7"/>
  <c r="AN140" i="1"/>
  <c r="T640" i="7"/>
  <c r="T615" i="7"/>
  <c r="T607" i="7"/>
  <c r="T578" i="7"/>
  <c r="T573" i="7"/>
  <c r="T619" i="7"/>
  <c r="T611" i="7"/>
  <c r="T29" i="7"/>
  <c r="T33" i="7"/>
  <c r="T26" i="7"/>
  <c r="M546" i="7"/>
  <c r="T723" i="7"/>
  <c r="T721" i="7"/>
  <c r="T719" i="7"/>
  <c r="T717" i="7"/>
  <c r="T715" i="7"/>
  <c r="T716" i="7"/>
  <c r="T722" i="7"/>
  <c r="T692" i="7"/>
  <c r="T690" i="7"/>
  <c r="T688" i="7"/>
  <c r="T724" i="7"/>
  <c r="T718" i="7"/>
  <c r="T720" i="7"/>
  <c r="T691" i="7"/>
  <c r="T689" i="7"/>
  <c r="T687" i="7"/>
  <c r="T685" i="7"/>
  <c r="T683" i="7"/>
  <c r="T659" i="7"/>
  <c r="T657" i="7"/>
  <c r="T656" i="7"/>
  <c r="T655" i="7"/>
  <c r="T654" i="7"/>
  <c r="T653" i="7"/>
  <c r="T652" i="7"/>
  <c r="T651" i="7"/>
  <c r="T684" i="7"/>
  <c r="T686" i="7"/>
  <c r="T660" i="7"/>
  <c r="T658" i="7"/>
  <c r="T19" i="7"/>
  <c r="T52" i="7"/>
  <c r="O628" i="7"/>
  <c r="O135" i="7" s="1"/>
  <c r="N523" i="7"/>
  <c r="N499" i="7"/>
  <c r="N501" i="7"/>
  <c r="N547" i="7"/>
  <c r="N551" i="7"/>
  <c r="N555" i="7"/>
  <c r="N527" i="7"/>
  <c r="N497" i="7"/>
  <c r="N354" i="7"/>
  <c r="N495" i="7"/>
  <c r="N503" i="7"/>
  <c r="N496" i="7"/>
  <c r="N500" i="7"/>
  <c r="N520" i="7"/>
  <c r="N524" i="7"/>
  <c r="N528" i="7"/>
  <c r="N548" i="7"/>
  <c r="N552" i="7"/>
  <c r="N490" i="7"/>
  <c r="N521" i="7"/>
  <c r="N525" i="7"/>
  <c r="N529" i="7"/>
  <c r="N549" i="7"/>
  <c r="N553" i="7"/>
  <c r="O736" i="7"/>
  <c r="O735" i="7"/>
  <c r="O734" i="7"/>
  <c r="O733" i="7"/>
  <c r="O732" i="7"/>
  <c r="O730" i="7"/>
  <c r="O418" i="7"/>
  <c r="O417" i="7"/>
  <c r="O416" i="7"/>
  <c r="O415" i="7"/>
  <c r="O414" i="7"/>
  <c r="O413" i="7"/>
  <c r="O412" i="7"/>
  <c r="O411" i="7"/>
  <c r="O728" i="7"/>
  <c r="O409" i="7"/>
  <c r="O392" i="7"/>
  <c r="O391" i="7"/>
  <c r="O390" i="7"/>
  <c r="O389" i="7"/>
  <c r="O388" i="7"/>
  <c r="O387" i="7"/>
  <c r="O386" i="7"/>
  <c r="O410" i="7"/>
  <c r="O704" i="7"/>
  <c r="O703" i="7"/>
  <c r="O702" i="7"/>
  <c r="O701" i="7"/>
  <c r="O700" i="7"/>
  <c r="O699" i="7"/>
  <c r="O698" i="7"/>
  <c r="O697" i="7"/>
  <c r="O696" i="7"/>
  <c r="O367" i="7"/>
  <c r="O366" i="7"/>
  <c r="O365" i="7"/>
  <c r="O364" i="7"/>
  <c r="O363" i="7"/>
  <c r="O362" i="7"/>
  <c r="O385" i="7"/>
  <c r="O384" i="7"/>
  <c r="O383" i="7"/>
  <c r="O672" i="7"/>
  <c r="O671" i="7"/>
  <c r="O670" i="7"/>
  <c r="O669" i="7"/>
  <c r="O668" i="7"/>
  <c r="O667" i="7"/>
  <c r="O666" i="7"/>
  <c r="O665" i="7"/>
  <c r="O663" i="7"/>
  <c r="O360" i="7"/>
  <c r="O361" i="7"/>
  <c r="O359" i="7"/>
  <c r="O579" i="7"/>
  <c r="O574" i="7"/>
  <c r="O474" i="7"/>
  <c r="O473" i="7"/>
  <c r="O472" i="7"/>
  <c r="O471" i="7"/>
  <c r="O470" i="7"/>
  <c r="O469" i="7"/>
  <c r="O489" i="7"/>
  <c r="O353" i="7"/>
  <c r="O338" i="7"/>
  <c r="O337" i="7"/>
  <c r="O336" i="7"/>
  <c r="O335" i="7"/>
  <c r="O334" i="7"/>
  <c r="O333" i="7"/>
  <c r="O28" i="7"/>
  <c r="N494" i="7"/>
  <c r="N498" i="7"/>
  <c r="N502" i="7"/>
  <c r="N522" i="7"/>
  <c r="N526" i="7"/>
  <c r="N546" i="7"/>
  <c r="N550" i="7"/>
  <c r="N554" i="7"/>
  <c r="N30" i="7"/>
  <c r="N661" i="7"/>
  <c r="N646" i="7" s="1"/>
  <c r="N98" i="7" s="1"/>
  <c r="N693" i="7"/>
  <c r="N678" i="7" s="1"/>
  <c r="N99" i="7" s="1"/>
  <c r="N725" i="7"/>
  <c r="N710" i="7" s="1"/>
  <c r="N100" i="7" s="1"/>
  <c r="M111" i="7" l="1"/>
  <c r="N101" i="7"/>
  <c r="N134" i="7" s="1"/>
  <c r="T238" i="7"/>
  <c r="T88" i="7"/>
  <c r="T121" i="7"/>
  <c r="T122" i="7" s="1"/>
  <c r="T158" i="7"/>
  <c r="U22" i="7"/>
  <c r="U50" i="7" s="1"/>
  <c r="U483" i="7"/>
  <c r="U347" i="7"/>
  <c r="T95" i="7"/>
  <c r="AO140" i="1"/>
  <c r="U640" i="7"/>
  <c r="U578" i="7"/>
  <c r="U573" i="7"/>
  <c r="U619" i="7"/>
  <c r="U615" i="7"/>
  <c r="U611" i="7"/>
  <c r="U607" i="7"/>
  <c r="U29" i="7"/>
  <c r="U33" i="7"/>
  <c r="U26" i="7"/>
  <c r="U724" i="7"/>
  <c r="U722" i="7"/>
  <c r="U720" i="7"/>
  <c r="U718" i="7"/>
  <c r="U716" i="7"/>
  <c r="U715" i="7"/>
  <c r="U692" i="7"/>
  <c r="U723" i="7"/>
  <c r="U719" i="7"/>
  <c r="U721" i="7"/>
  <c r="U717" i="7"/>
  <c r="U691" i="7"/>
  <c r="U689" i="7"/>
  <c r="U687" i="7"/>
  <c r="U690" i="7"/>
  <c r="U688" i="7"/>
  <c r="U686" i="7"/>
  <c r="U684" i="7"/>
  <c r="U660" i="7"/>
  <c r="U659" i="7"/>
  <c r="U685" i="7"/>
  <c r="U656" i="7"/>
  <c r="U654" i="7"/>
  <c r="U652" i="7"/>
  <c r="U658" i="7"/>
  <c r="U683" i="7"/>
  <c r="U657" i="7"/>
  <c r="U655" i="7"/>
  <c r="U653" i="7"/>
  <c r="U651" i="7"/>
  <c r="U52" i="7"/>
  <c r="U19" i="7"/>
  <c r="P628" i="7"/>
  <c r="P135" i="7" s="1"/>
  <c r="O30" i="7"/>
  <c r="O661" i="7"/>
  <c r="O646" i="7" s="1"/>
  <c r="O98" i="7" s="1"/>
  <c r="O693" i="7"/>
  <c r="O678" i="7" s="1"/>
  <c r="O99" i="7" s="1"/>
  <c r="O522" i="7"/>
  <c r="O501" i="7"/>
  <c r="O550" i="7"/>
  <c r="O497" i="7"/>
  <c r="O525" i="7"/>
  <c r="P736" i="7"/>
  <c r="P735" i="7"/>
  <c r="P734" i="7"/>
  <c r="P733" i="7"/>
  <c r="P732" i="7"/>
  <c r="P730" i="7"/>
  <c r="P728" i="7"/>
  <c r="P418" i="7"/>
  <c r="P417" i="7"/>
  <c r="P416" i="7"/>
  <c r="P415" i="7"/>
  <c r="P414" i="7"/>
  <c r="P413" i="7"/>
  <c r="P412" i="7"/>
  <c r="P411" i="7"/>
  <c r="P410" i="7"/>
  <c r="P409" i="7"/>
  <c r="P704" i="7"/>
  <c r="P703" i="7"/>
  <c r="P702" i="7"/>
  <c r="P701" i="7"/>
  <c r="P700" i="7"/>
  <c r="P699" i="7"/>
  <c r="P698" i="7"/>
  <c r="P697" i="7"/>
  <c r="P696" i="7"/>
  <c r="P392" i="7"/>
  <c r="P391" i="7"/>
  <c r="P390" i="7"/>
  <c r="P389" i="7"/>
  <c r="P388" i="7"/>
  <c r="P387" i="7"/>
  <c r="P386" i="7"/>
  <c r="P385" i="7"/>
  <c r="P384" i="7"/>
  <c r="P383" i="7"/>
  <c r="P672" i="7"/>
  <c r="P671" i="7"/>
  <c r="P670" i="7"/>
  <c r="P669" i="7"/>
  <c r="P668" i="7"/>
  <c r="P667" i="7"/>
  <c r="P666" i="7"/>
  <c r="P665" i="7"/>
  <c r="P663" i="7"/>
  <c r="P367" i="7"/>
  <c r="P366" i="7"/>
  <c r="P365" i="7"/>
  <c r="P364" i="7"/>
  <c r="P363" i="7"/>
  <c r="P362" i="7"/>
  <c r="P361" i="7"/>
  <c r="P360" i="7"/>
  <c r="P359" i="7"/>
  <c r="P579" i="7"/>
  <c r="P574" i="7"/>
  <c r="P489" i="7"/>
  <c r="P474" i="7"/>
  <c r="P473" i="7"/>
  <c r="P472" i="7"/>
  <c r="P471" i="7"/>
  <c r="P470" i="7"/>
  <c r="P469" i="7"/>
  <c r="P338" i="7"/>
  <c r="P337" i="7"/>
  <c r="P336" i="7"/>
  <c r="P335" i="7"/>
  <c r="P334" i="7"/>
  <c r="P333" i="7"/>
  <c r="P353" i="7"/>
  <c r="P28" i="7"/>
  <c r="O498" i="7"/>
  <c r="O499" i="7"/>
  <c r="O523" i="7"/>
  <c r="O547" i="7"/>
  <c r="O551" i="7"/>
  <c r="O555" i="7"/>
  <c r="O524" i="7"/>
  <c r="O528" i="7"/>
  <c r="O552" i="7"/>
  <c r="O490" i="7"/>
  <c r="O500" i="7"/>
  <c r="O502" i="7"/>
  <c r="O521" i="7"/>
  <c r="O529" i="7"/>
  <c r="O549" i="7"/>
  <c r="O553" i="7"/>
  <c r="O526" i="7"/>
  <c r="O546" i="7"/>
  <c r="O554" i="7"/>
  <c r="O358" i="7"/>
  <c r="O725" i="7"/>
  <c r="O710" i="7" s="1"/>
  <c r="O100" i="7" s="1"/>
  <c r="O354" i="7"/>
  <c r="O496" i="7"/>
  <c r="O495" i="7"/>
  <c r="O503" i="7"/>
  <c r="O527" i="7"/>
  <c r="O520" i="7"/>
  <c r="O548" i="7"/>
  <c r="N111" i="7" l="1"/>
  <c r="O101" i="7"/>
  <c r="O134" i="7" s="1"/>
  <c r="U238" i="7"/>
  <c r="U88" i="7"/>
  <c r="U121" i="7"/>
  <c r="U122" i="7" s="1"/>
  <c r="U158" i="7"/>
  <c r="V22" i="7"/>
  <c r="V50" i="7" s="1"/>
  <c r="V483" i="7"/>
  <c r="V347" i="7"/>
  <c r="U95" i="7"/>
  <c r="AP140" i="1"/>
  <c r="V640" i="7"/>
  <c r="V573" i="7"/>
  <c r="V619" i="7"/>
  <c r="V615" i="7"/>
  <c r="V611" i="7"/>
  <c r="V607" i="7"/>
  <c r="V578" i="7"/>
  <c r="V29" i="7"/>
  <c r="V33" i="7"/>
  <c r="V26" i="7"/>
  <c r="V724" i="7"/>
  <c r="V722" i="7"/>
  <c r="V720" i="7"/>
  <c r="V718" i="7"/>
  <c r="V691" i="7"/>
  <c r="V690" i="7"/>
  <c r="V689" i="7"/>
  <c r="V688" i="7"/>
  <c r="V687" i="7"/>
  <c r="V686" i="7"/>
  <c r="V685" i="7"/>
  <c r="V684" i="7"/>
  <c r="V683" i="7"/>
  <c r="V660" i="7"/>
  <c r="V659" i="7"/>
  <c r="V658" i="7"/>
  <c r="V717" i="7"/>
  <c r="V692" i="7"/>
  <c r="V723" i="7"/>
  <c r="V719" i="7"/>
  <c r="V715" i="7"/>
  <c r="V721" i="7"/>
  <c r="V716" i="7"/>
  <c r="V656" i="7"/>
  <c r="V654" i="7"/>
  <c r="V652" i="7"/>
  <c r="V657" i="7"/>
  <c r="V655" i="7"/>
  <c r="V653" i="7"/>
  <c r="V651" i="7"/>
  <c r="V52" i="7"/>
  <c r="V19" i="7"/>
  <c r="Q628" i="7"/>
  <c r="Q135" i="7" s="1"/>
  <c r="O494" i="7"/>
  <c r="P499" i="7"/>
  <c r="P354" i="7"/>
  <c r="P497" i="7"/>
  <c r="P498" i="7"/>
  <c r="P502" i="7"/>
  <c r="P522" i="7"/>
  <c r="P526" i="7"/>
  <c r="P546" i="7"/>
  <c r="P550" i="7"/>
  <c r="P554" i="7"/>
  <c r="P523" i="7"/>
  <c r="P527" i="7"/>
  <c r="P547" i="7"/>
  <c r="P551" i="7"/>
  <c r="P555" i="7"/>
  <c r="P30" i="7"/>
  <c r="P358" i="7"/>
  <c r="P661" i="7"/>
  <c r="P646" i="7" s="1"/>
  <c r="P98" i="7" s="1"/>
  <c r="P693" i="7"/>
  <c r="P678" i="7" s="1"/>
  <c r="P99" i="7" s="1"/>
  <c r="P725" i="7"/>
  <c r="P710" i="7" s="1"/>
  <c r="P100" i="7" s="1"/>
  <c r="Q736" i="7"/>
  <c r="Q735" i="7"/>
  <c r="Q734" i="7"/>
  <c r="Q733" i="7"/>
  <c r="Q732" i="7"/>
  <c r="Q730" i="7"/>
  <c r="Q728" i="7"/>
  <c r="Q418" i="7"/>
  <c r="Q417" i="7"/>
  <c r="Q416" i="7"/>
  <c r="Q415" i="7"/>
  <c r="Q414" i="7"/>
  <c r="Q413" i="7"/>
  <c r="Q412" i="7"/>
  <c r="Q411" i="7"/>
  <c r="Q410" i="7"/>
  <c r="Q392" i="7"/>
  <c r="Q391" i="7"/>
  <c r="Q390" i="7"/>
  <c r="Q389" i="7"/>
  <c r="Q388" i="7"/>
  <c r="Q387" i="7"/>
  <c r="Q386" i="7"/>
  <c r="Q409" i="7"/>
  <c r="Q704" i="7"/>
  <c r="Q703" i="7"/>
  <c r="Q702" i="7"/>
  <c r="Q701" i="7"/>
  <c r="Q700" i="7"/>
  <c r="Q699" i="7"/>
  <c r="Q698" i="7"/>
  <c r="Q697" i="7"/>
  <c r="Q696" i="7"/>
  <c r="Q385" i="7"/>
  <c r="Q367" i="7"/>
  <c r="Q366" i="7"/>
  <c r="Q365" i="7"/>
  <c r="Q364" i="7"/>
  <c r="Q363" i="7"/>
  <c r="Q362" i="7"/>
  <c r="Q384" i="7"/>
  <c r="Q672" i="7"/>
  <c r="Q671" i="7"/>
  <c r="Q670" i="7"/>
  <c r="Q669" i="7"/>
  <c r="Q668" i="7"/>
  <c r="Q667" i="7"/>
  <c r="Q666" i="7"/>
  <c r="Q665" i="7"/>
  <c r="Q663" i="7"/>
  <c r="Q361" i="7"/>
  <c r="Q360" i="7"/>
  <c r="Q359" i="7"/>
  <c r="Q579" i="7"/>
  <c r="Q574" i="7"/>
  <c r="Q474" i="7"/>
  <c r="Q473" i="7"/>
  <c r="Q472" i="7"/>
  <c r="Q471" i="7"/>
  <c r="Q470" i="7"/>
  <c r="Q469" i="7"/>
  <c r="Q489" i="7"/>
  <c r="Q353" i="7"/>
  <c r="Q338" i="7"/>
  <c r="Q337" i="7"/>
  <c r="Q336" i="7"/>
  <c r="Q335" i="7"/>
  <c r="Q334" i="7"/>
  <c r="Q333" i="7"/>
  <c r="Q28" i="7"/>
  <c r="P495" i="7"/>
  <c r="P503" i="7"/>
  <c r="P501" i="7"/>
  <c r="P496" i="7"/>
  <c r="P500" i="7"/>
  <c r="P520" i="7"/>
  <c r="P524" i="7"/>
  <c r="P528" i="7"/>
  <c r="P548" i="7"/>
  <c r="P552" i="7"/>
  <c r="P490" i="7"/>
  <c r="P521" i="7"/>
  <c r="P525" i="7"/>
  <c r="P529" i="7"/>
  <c r="P549" i="7"/>
  <c r="P553" i="7"/>
  <c r="O111" i="7" l="1"/>
  <c r="P101" i="7"/>
  <c r="P134" i="7" s="1"/>
  <c r="V238" i="7"/>
  <c r="V88" i="7"/>
  <c r="V121" i="7"/>
  <c r="V122" i="7" s="1"/>
  <c r="V158" i="7"/>
  <c r="W22" i="7"/>
  <c r="W50" i="7" s="1"/>
  <c r="W483" i="7"/>
  <c r="W347" i="7"/>
  <c r="AQ140" i="1"/>
  <c r="V95" i="7"/>
  <c r="W640" i="7"/>
  <c r="W578" i="7"/>
  <c r="W573" i="7"/>
  <c r="W611" i="7"/>
  <c r="W619" i="7"/>
  <c r="W615" i="7"/>
  <c r="W607" i="7"/>
  <c r="W29" i="7"/>
  <c r="W33" i="7"/>
  <c r="W26" i="7"/>
  <c r="W724" i="7"/>
  <c r="W723" i="7"/>
  <c r="W722" i="7"/>
  <c r="W721" i="7"/>
  <c r="W720" i="7"/>
  <c r="W719" i="7"/>
  <c r="W718" i="7"/>
  <c r="W717" i="7"/>
  <c r="W716" i="7"/>
  <c r="W692" i="7"/>
  <c r="W715" i="7"/>
  <c r="W691" i="7"/>
  <c r="W689" i="7"/>
  <c r="W690" i="7"/>
  <c r="W688" i="7"/>
  <c r="W686" i="7"/>
  <c r="W684" i="7"/>
  <c r="W660" i="7"/>
  <c r="W658" i="7"/>
  <c r="W685" i="7"/>
  <c r="W657" i="7"/>
  <c r="W655" i="7"/>
  <c r="W653" i="7"/>
  <c r="W651" i="7"/>
  <c r="W687" i="7"/>
  <c r="W683" i="7"/>
  <c r="W659" i="7"/>
  <c r="W656" i="7"/>
  <c r="W654" i="7"/>
  <c r="W652" i="7"/>
  <c r="W19" i="7"/>
  <c r="W52" i="7"/>
  <c r="R628" i="7"/>
  <c r="R135" i="7" s="1"/>
  <c r="Q358" i="7"/>
  <c r="Q693" i="7"/>
  <c r="Q678" i="7" s="1"/>
  <c r="Q99" i="7" s="1"/>
  <c r="Q30" i="7"/>
  <c r="Q383" i="7"/>
  <c r="Q661" i="7"/>
  <c r="Q646" i="7" s="1"/>
  <c r="Q98" i="7" s="1"/>
  <c r="Q498" i="7"/>
  <c r="Q500" i="7"/>
  <c r="Q497" i="7"/>
  <c r="Q501" i="7"/>
  <c r="Q521" i="7"/>
  <c r="Q525" i="7"/>
  <c r="Q529" i="7"/>
  <c r="Q549" i="7"/>
  <c r="Q553" i="7"/>
  <c r="Q522" i="7"/>
  <c r="Q526" i="7"/>
  <c r="Q546" i="7"/>
  <c r="Q550" i="7"/>
  <c r="Q554" i="7"/>
  <c r="P494" i="7"/>
  <c r="Q725" i="7"/>
  <c r="Q710" i="7" s="1"/>
  <c r="Q100" i="7" s="1"/>
  <c r="R736" i="7"/>
  <c r="R735" i="7"/>
  <c r="R734" i="7"/>
  <c r="R733" i="7"/>
  <c r="R731" i="7"/>
  <c r="R729" i="7"/>
  <c r="R728" i="7"/>
  <c r="R418" i="7"/>
  <c r="R417" i="7"/>
  <c r="R416" i="7"/>
  <c r="R415" i="7"/>
  <c r="R414" i="7"/>
  <c r="R413" i="7"/>
  <c r="R412" i="7"/>
  <c r="R411" i="7"/>
  <c r="R410" i="7"/>
  <c r="R409" i="7"/>
  <c r="R704" i="7"/>
  <c r="R703" i="7"/>
  <c r="R702" i="7"/>
  <c r="R701" i="7"/>
  <c r="R700" i="7"/>
  <c r="R699" i="7"/>
  <c r="R698" i="7"/>
  <c r="R697" i="7"/>
  <c r="R695" i="7"/>
  <c r="R392" i="7"/>
  <c r="R391" i="7"/>
  <c r="R390" i="7"/>
  <c r="R389" i="7"/>
  <c r="R388" i="7"/>
  <c r="R387" i="7"/>
  <c r="R386" i="7"/>
  <c r="R385" i="7"/>
  <c r="R384" i="7"/>
  <c r="R383" i="7"/>
  <c r="R672" i="7"/>
  <c r="R671" i="7"/>
  <c r="R670" i="7"/>
  <c r="R669" i="7"/>
  <c r="R668" i="7"/>
  <c r="R667" i="7"/>
  <c r="R666" i="7"/>
  <c r="R665" i="7"/>
  <c r="R663" i="7"/>
  <c r="R367" i="7"/>
  <c r="R366" i="7"/>
  <c r="R365" i="7"/>
  <c r="R364" i="7"/>
  <c r="R363" i="7"/>
  <c r="R362" i="7"/>
  <c r="R361" i="7"/>
  <c r="R360" i="7"/>
  <c r="R359" i="7"/>
  <c r="R579" i="7"/>
  <c r="R574" i="7"/>
  <c r="R489" i="7"/>
  <c r="R474" i="7"/>
  <c r="R473" i="7"/>
  <c r="R472" i="7"/>
  <c r="R471" i="7"/>
  <c r="R470" i="7"/>
  <c r="R469" i="7"/>
  <c r="R338" i="7"/>
  <c r="R337" i="7"/>
  <c r="R336" i="7"/>
  <c r="R335" i="7"/>
  <c r="R334" i="7"/>
  <c r="R333" i="7"/>
  <c r="R353" i="7"/>
  <c r="R28" i="7"/>
  <c r="Q354" i="7"/>
  <c r="Q502" i="7"/>
  <c r="Q496" i="7"/>
  <c r="Q495" i="7"/>
  <c r="Q499" i="7"/>
  <c r="Q503" i="7"/>
  <c r="Q523" i="7"/>
  <c r="Q527" i="7"/>
  <c r="Q547" i="7"/>
  <c r="Q551" i="7"/>
  <c r="Q555" i="7"/>
  <c r="Q524" i="7"/>
  <c r="Q528" i="7"/>
  <c r="Q548" i="7"/>
  <c r="Q552" i="7"/>
  <c r="Q490" i="7"/>
  <c r="P111" i="7" l="1"/>
  <c r="W238" i="7"/>
  <c r="W88" i="7"/>
  <c r="Q101" i="7"/>
  <c r="W121" i="7"/>
  <c r="W122" i="7" s="1"/>
  <c r="W158" i="7"/>
  <c r="X22" i="7"/>
  <c r="X50" i="7" s="1"/>
  <c r="X483" i="7"/>
  <c r="X347" i="7"/>
  <c r="W95" i="7"/>
  <c r="X640" i="7"/>
  <c r="X611" i="7"/>
  <c r="X578" i="7"/>
  <c r="X573" i="7"/>
  <c r="X619" i="7"/>
  <c r="X615" i="7"/>
  <c r="X607" i="7"/>
  <c r="X29" i="7"/>
  <c r="X33" i="7"/>
  <c r="X26" i="7"/>
  <c r="Q520" i="7"/>
  <c r="Q494" i="7"/>
  <c r="X723" i="7"/>
  <c r="X721" i="7"/>
  <c r="X719" i="7"/>
  <c r="X717" i="7"/>
  <c r="X724" i="7"/>
  <c r="X720" i="7"/>
  <c r="X716" i="7"/>
  <c r="X722" i="7"/>
  <c r="X715" i="7"/>
  <c r="X691" i="7"/>
  <c r="X689" i="7"/>
  <c r="X685" i="7"/>
  <c r="X718" i="7"/>
  <c r="X690" i="7"/>
  <c r="X688" i="7"/>
  <c r="X686" i="7"/>
  <c r="X692" i="7"/>
  <c r="X657" i="7"/>
  <c r="X656" i="7"/>
  <c r="X655" i="7"/>
  <c r="X654" i="7"/>
  <c r="X653" i="7"/>
  <c r="X652" i="7"/>
  <c r="X651" i="7"/>
  <c r="X687" i="7"/>
  <c r="X683" i="7"/>
  <c r="X660" i="7"/>
  <c r="X658" i="7"/>
  <c r="X659" i="7"/>
  <c r="X684" i="7"/>
  <c r="X19" i="7"/>
  <c r="X52" i="7"/>
  <c r="S628" i="7"/>
  <c r="S135" i="7" s="1"/>
  <c r="B464" i="7"/>
  <c r="E443" i="7" s="1"/>
  <c r="E442" i="7" s="1"/>
  <c r="R358" i="7"/>
  <c r="S736" i="7"/>
  <c r="S735" i="7"/>
  <c r="S734" i="7"/>
  <c r="S733" i="7"/>
  <c r="S731" i="7"/>
  <c r="S729" i="7"/>
  <c r="S418" i="7"/>
  <c r="S417" i="7"/>
  <c r="S416" i="7"/>
  <c r="S415" i="7"/>
  <c r="S414" i="7"/>
  <c r="S413" i="7"/>
  <c r="S412" i="7"/>
  <c r="S411" i="7"/>
  <c r="S728" i="7"/>
  <c r="S409" i="7"/>
  <c r="S392" i="7"/>
  <c r="S391" i="7"/>
  <c r="S390" i="7"/>
  <c r="S389" i="7"/>
  <c r="S388" i="7"/>
  <c r="S387" i="7"/>
  <c r="S386" i="7"/>
  <c r="S410" i="7"/>
  <c r="S704" i="7"/>
  <c r="S703" i="7"/>
  <c r="S702" i="7"/>
  <c r="S701" i="7"/>
  <c r="S700" i="7"/>
  <c r="S699" i="7"/>
  <c r="S698" i="7"/>
  <c r="S697" i="7"/>
  <c r="S695" i="7"/>
  <c r="S367" i="7"/>
  <c r="S366" i="7"/>
  <c r="S365" i="7"/>
  <c r="S364" i="7"/>
  <c r="S363" i="7"/>
  <c r="S362" i="7"/>
  <c r="S385" i="7"/>
  <c r="S384" i="7"/>
  <c r="S383" i="7"/>
  <c r="S672" i="7"/>
  <c r="S671" i="7"/>
  <c r="S670" i="7"/>
  <c r="S669" i="7"/>
  <c r="S668" i="7"/>
  <c r="S667" i="7"/>
  <c r="S666" i="7"/>
  <c r="S665" i="7"/>
  <c r="S663" i="7"/>
  <c r="S360" i="7"/>
  <c r="S361" i="7"/>
  <c r="S359" i="7"/>
  <c r="S579" i="7"/>
  <c r="S574" i="7"/>
  <c r="S474" i="7"/>
  <c r="S473" i="7"/>
  <c r="S472" i="7"/>
  <c r="S471" i="7"/>
  <c r="S470" i="7"/>
  <c r="S469" i="7"/>
  <c r="S489" i="7"/>
  <c r="S353" i="7"/>
  <c r="S338" i="7"/>
  <c r="S337" i="7"/>
  <c r="S336" i="7"/>
  <c r="S335" i="7"/>
  <c r="S334" i="7"/>
  <c r="S333" i="7"/>
  <c r="S28" i="7"/>
  <c r="R501" i="7"/>
  <c r="R499" i="7"/>
  <c r="R498" i="7"/>
  <c r="R502" i="7"/>
  <c r="R522" i="7"/>
  <c r="R526" i="7"/>
  <c r="R546" i="7"/>
  <c r="R550" i="7"/>
  <c r="R554" i="7"/>
  <c r="R523" i="7"/>
  <c r="R527" i="7"/>
  <c r="R547" i="7"/>
  <c r="R551" i="7"/>
  <c r="R555" i="7"/>
  <c r="R30" i="7"/>
  <c r="R661" i="7"/>
  <c r="R646" i="7" s="1"/>
  <c r="R98" i="7" s="1"/>
  <c r="R693" i="7"/>
  <c r="R678" i="7" s="1"/>
  <c r="R99" i="7" s="1"/>
  <c r="R725" i="7"/>
  <c r="R710" i="7" s="1"/>
  <c r="R100" i="7" s="1"/>
  <c r="R497" i="7"/>
  <c r="R354" i="7"/>
  <c r="R495" i="7"/>
  <c r="R503" i="7"/>
  <c r="R496" i="7"/>
  <c r="R500" i="7"/>
  <c r="R520" i="7"/>
  <c r="R524" i="7"/>
  <c r="R528" i="7"/>
  <c r="R548" i="7"/>
  <c r="R552" i="7"/>
  <c r="R490" i="7"/>
  <c r="R521" i="7"/>
  <c r="R525" i="7"/>
  <c r="R529" i="7"/>
  <c r="R549" i="7"/>
  <c r="R553" i="7"/>
  <c r="Q111" i="7" l="1"/>
  <c r="Q134" i="7"/>
  <c r="R101" i="7"/>
  <c r="R134" i="7" s="1"/>
  <c r="X238" i="7"/>
  <c r="X88" i="7"/>
  <c r="X121" i="7"/>
  <c r="X122" i="7" s="1"/>
  <c r="X158" i="7"/>
  <c r="Y22" i="7"/>
  <c r="Y50" i="7" s="1"/>
  <c r="Y483" i="7"/>
  <c r="Y347" i="7"/>
  <c r="Y640" i="7"/>
  <c r="X95" i="7"/>
  <c r="Y578" i="7"/>
  <c r="Y573" i="7"/>
  <c r="Y619" i="7"/>
  <c r="Y615" i="7"/>
  <c r="Y611" i="7"/>
  <c r="Y607" i="7"/>
  <c r="Y29" i="7"/>
  <c r="Y33" i="7"/>
  <c r="Y26" i="7"/>
  <c r="E439" i="7"/>
  <c r="B465" i="7"/>
  <c r="E300" i="7"/>
  <c r="E303" i="7"/>
  <c r="E305" i="7"/>
  <c r="E304" i="7"/>
  <c r="E301" i="7"/>
  <c r="E302" i="7"/>
  <c r="R494" i="7"/>
  <c r="Y715" i="7"/>
  <c r="Y692" i="7"/>
  <c r="Y723" i="7"/>
  <c r="Y721" i="7"/>
  <c r="Y719" i="7"/>
  <c r="Y717" i="7"/>
  <c r="Y718" i="7"/>
  <c r="Y724" i="7"/>
  <c r="Y690" i="7"/>
  <c r="Y688" i="7"/>
  <c r="Y720" i="7"/>
  <c r="Y716" i="7"/>
  <c r="Y722" i="7"/>
  <c r="Y691" i="7"/>
  <c r="Y689" i="7"/>
  <c r="Y687" i="7"/>
  <c r="Y685" i="7"/>
  <c r="Y683" i="7"/>
  <c r="Y659" i="7"/>
  <c r="Y660" i="7"/>
  <c r="Y658" i="7"/>
  <c r="Y657" i="7"/>
  <c r="Y655" i="7"/>
  <c r="Y653" i="7"/>
  <c r="Y651" i="7"/>
  <c r="Y686" i="7"/>
  <c r="Y684" i="7"/>
  <c r="Y656" i="7"/>
  <c r="Y654" i="7"/>
  <c r="Y652" i="7"/>
  <c r="Y52" i="7"/>
  <c r="Y19" i="7"/>
  <c r="T628" i="7"/>
  <c r="T135" i="7" s="1"/>
  <c r="S358" i="7"/>
  <c r="T736" i="7"/>
  <c r="T735" i="7"/>
  <c r="T734" i="7"/>
  <c r="T733" i="7"/>
  <c r="T731" i="7"/>
  <c r="T729" i="7"/>
  <c r="T728" i="7"/>
  <c r="T418" i="7"/>
  <c r="T417" i="7"/>
  <c r="T416" i="7"/>
  <c r="T415" i="7"/>
  <c r="T414" i="7"/>
  <c r="T413" i="7"/>
  <c r="T412" i="7"/>
  <c r="T411" i="7"/>
  <c r="T410" i="7"/>
  <c r="T409" i="7"/>
  <c r="T704" i="7"/>
  <c r="T703" i="7"/>
  <c r="T702" i="7"/>
  <c r="T701" i="7"/>
  <c r="T700" i="7"/>
  <c r="T699" i="7"/>
  <c r="T698" i="7"/>
  <c r="T697" i="7"/>
  <c r="T695" i="7"/>
  <c r="T392" i="7"/>
  <c r="T391" i="7"/>
  <c r="T390" i="7"/>
  <c r="T389" i="7"/>
  <c r="T388" i="7"/>
  <c r="T387" i="7"/>
  <c r="T386" i="7"/>
  <c r="T385" i="7"/>
  <c r="T384" i="7"/>
  <c r="T383" i="7"/>
  <c r="T672" i="7"/>
  <c r="T671" i="7"/>
  <c r="T670" i="7"/>
  <c r="T669" i="7"/>
  <c r="T668" i="7"/>
  <c r="T667" i="7"/>
  <c r="T666" i="7"/>
  <c r="T665" i="7"/>
  <c r="T663" i="7"/>
  <c r="T367" i="7"/>
  <c r="T366" i="7"/>
  <c r="T365" i="7"/>
  <c r="T364" i="7"/>
  <c r="T363" i="7"/>
  <c r="T362" i="7"/>
  <c r="T361" i="7"/>
  <c r="T360" i="7"/>
  <c r="T359" i="7"/>
  <c r="T579" i="7"/>
  <c r="T574" i="7"/>
  <c r="T489" i="7"/>
  <c r="T474" i="7"/>
  <c r="T473" i="7"/>
  <c r="T472" i="7"/>
  <c r="T471" i="7"/>
  <c r="T470" i="7"/>
  <c r="T469" i="7"/>
  <c r="T338" i="7"/>
  <c r="T337" i="7"/>
  <c r="T336" i="7"/>
  <c r="T335" i="7"/>
  <c r="T334" i="7"/>
  <c r="T333" i="7"/>
  <c r="T353" i="7"/>
  <c r="T28" i="7"/>
  <c r="S354" i="7"/>
  <c r="S496" i="7"/>
  <c r="S498" i="7"/>
  <c r="S495" i="7"/>
  <c r="S499" i="7"/>
  <c r="S503" i="7"/>
  <c r="S523" i="7"/>
  <c r="S527" i="7"/>
  <c r="S547" i="7"/>
  <c r="S551" i="7"/>
  <c r="S555" i="7"/>
  <c r="S520" i="7"/>
  <c r="S524" i="7"/>
  <c r="S528" i="7"/>
  <c r="S548" i="7"/>
  <c r="S552" i="7"/>
  <c r="S490" i="7"/>
  <c r="S30" i="7"/>
  <c r="S661" i="7"/>
  <c r="S646" i="7" s="1"/>
  <c r="S98" i="7" s="1"/>
  <c r="S693" i="7"/>
  <c r="S678" i="7" s="1"/>
  <c r="S99" i="7" s="1"/>
  <c r="S500" i="7"/>
  <c r="S502" i="7"/>
  <c r="S497" i="7"/>
  <c r="S501" i="7"/>
  <c r="S521" i="7"/>
  <c r="S525" i="7"/>
  <c r="S529" i="7"/>
  <c r="S549" i="7"/>
  <c r="S553" i="7"/>
  <c r="S522" i="7"/>
  <c r="S526" i="7"/>
  <c r="S546" i="7"/>
  <c r="S550" i="7"/>
  <c r="S554" i="7"/>
  <c r="S725" i="7"/>
  <c r="S710" i="7" s="1"/>
  <c r="S100" i="7" s="1"/>
  <c r="R111" i="7" l="1"/>
  <c r="S101" i="7"/>
  <c r="S134" i="7" s="1"/>
  <c r="Y238" i="7"/>
  <c r="Y88" i="7"/>
  <c r="Y121" i="7"/>
  <c r="Y122" i="7" s="1"/>
  <c r="Y158" i="7"/>
  <c r="Z22" i="7"/>
  <c r="Z50" i="7" s="1"/>
  <c r="Z483" i="7"/>
  <c r="Z347" i="7"/>
  <c r="Y95" i="7"/>
  <c r="Z640" i="7"/>
  <c r="Z578" i="7"/>
  <c r="Z607" i="7"/>
  <c r="Z573" i="7"/>
  <c r="Z619" i="7"/>
  <c r="Z615" i="7"/>
  <c r="Z611" i="7"/>
  <c r="Z29" i="7"/>
  <c r="Z33" i="7"/>
  <c r="Z26" i="7"/>
  <c r="E436" i="7"/>
  <c r="E438" i="7"/>
  <c r="E437" i="7"/>
  <c r="E441" i="7"/>
  <c r="E440" i="7"/>
  <c r="S494" i="7"/>
  <c r="Z724" i="7"/>
  <c r="Z722" i="7"/>
  <c r="Z720" i="7"/>
  <c r="Z718" i="7"/>
  <c r="Z716" i="7"/>
  <c r="Z721" i="7"/>
  <c r="Z717" i="7"/>
  <c r="Z715" i="7"/>
  <c r="Z691" i="7"/>
  <c r="Z690" i="7"/>
  <c r="Z689" i="7"/>
  <c r="Z688" i="7"/>
  <c r="Z687" i="7"/>
  <c r="Z686" i="7"/>
  <c r="Z685" i="7"/>
  <c r="Z684" i="7"/>
  <c r="Z683" i="7"/>
  <c r="Z660" i="7"/>
  <c r="Z659" i="7"/>
  <c r="Z658" i="7"/>
  <c r="Z723" i="7"/>
  <c r="Z719" i="7"/>
  <c r="Z692" i="7"/>
  <c r="Z651" i="7"/>
  <c r="Z656" i="7"/>
  <c r="Z654" i="7"/>
  <c r="Z652" i="7"/>
  <c r="Z657" i="7"/>
  <c r="Z655" i="7"/>
  <c r="Z653" i="7"/>
  <c r="Z52" i="7"/>
  <c r="Z19" i="7"/>
  <c r="U628" i="7"/>
  <c r="U135" i="7" s="1"/>
  <c r="T358" i="7"/>
  <c r="T725" i="7"/>
  <c r="T710" i="7" s="1"/>
  <c r="T100" i="7" s="1"/>
  <c r="U736" i="7"/>
  <c r="U735" i="7"/>
  <c r="U734" i="7"/>
  <c r="U732" i="7"/>
  <c r="U731" i="7"/>
  <c r="U729" i="7"/>
  <c r="U728" i="7"/>
  <c r="U418" i="7"/>
  <c r="U417" i="7"/>
  <c r="U416" i="7"/>
  <c r="U415" i="7"/>
  <c r="U414" i="7"/>
  <c r="U413" i="7"/>
  <c r="U412" i="7"/>
  <c r="U411" i="7"/>
  <c r="U410" i="7"/>
  <c r="U392" i="7"/>
  <c r="U391" i="7"/>
  <c r="U390" i="7"/>
  <c r="U389" i="7"/>
  <c r="U388" i="7"/>
  <c r="U387" i="7"/>
  <c r="U386" i="7"/>
  <c r="U409" i="7"/>
  <c r="U704" i="7"/>
  <c r="U703" i="7"/>
  <c r="U702" i="7"/>
  <c r="U701" i="7"/>
  <c r="U700" i="7"/>
  <c r="U699" i="7"/>
  <c r="U698" i="7"/>
  <c r="U697" i="7"/>
  <c r="U695" i="7"/>
  <c r="U385" i="7"/>
  <c r="U367" i="7"/>
  <c r="U366" i="7"/>
  <c r="U365" i="7"/>
  <c r="U364" i="7"/>
  <c r="U363" i="7"/>
  <c r="U362" i="7"/>
  <c r="U384" i="7"/>
  <c r="U383" i="7"/>
  <c r="U672" i="7"/>
  <c r="U671" i="7"/>
  <c r="U670" i="7"/>
  <c r="U669" i="7"/>
  <c r="U668" i="7"/>
  <c r="U667" i="7"/>
  <c r="U666" i="7"/>
  <c r="U665" i="7"/>
  <c r="U663" i="7"/>
  <c r="U361" i="7"/>
  <c r="U360" i="7"/>
  <c r="U359" i="7"/>
  <c r="U579" i="7"/>
  <c r="U574" i="7"/>
  <c r="U474" i="7"/>
  <c r="U473" i="7"/>
  <c r="U472" i="7"/>
  <c r="U471" i="7"/>
  <c r="U470" i="7"/>
  <c r="U469" i="7"/>
  <c r="U489" i="7"/>
  <c r="U353" i="7"/>
  <c r="U338" i="7"/>
  <c r="U337" i="7"/>
  <c r="U336" i="7"/>
  <c r="U335" i="7"/>
  <c r="U334" i="7"/>
  <c r="U333" i="7"/>
  <c r="U28" i="7"/>
  <c r="T499" i="7"/>
  <c r="T354" i="7"/>
  <c r="T497" i="7"/>
  <c r="T498" i="7"/>
  <c r="T502" i="7"/>
  <c r="T522" i="7"/>
  <c r="T526" i="7"/>
  <c r="T546" i="7"/>
  <c r="T550" i="7"/>
  <c r="T554" i="7"/>
  <c r="T523" i="7"/>
  <c r="T527" i="7"/>
  <c r="T547" i="7"/>
  <c r="T551" i="7"/>
  <c r="T555" i="7"/>
  <c r="T30" i="7"/>
  <c r="T661" i="7"/>
  <c r="T646" i="7" s="1"/>
  <c r="T98" i="7" s="1"/>
  <c r="T693" i="7"/>
  <c r="T678" i="7" s="1"/>
  <c r="T99" i="7" s="1"/>
  <c r="T495" i="7"/>
  <c r="T503" i="7"/>
  <c r="T501" i="7"/>
  <c r="T496" i="7"/>
  <c r="T500" i="7"/>
  <c r="T520" i="7"/>
  <c r="T524" i="7"/>
  <c r="T528" i="7"/>
  <c r="T548" i="7"/>
  <c r="T552" i="7"/>
  <c r="T490" i="7"/>
  <c r="T521" i="7"/>
  <c r="T525" i="7"/>
  <c r="T529" i="7"/>
  <c r="T549" i="7"/>
  <c r="T553" i="7"/>
  <c r="S111" i="7" l="1"/>
  <c r="T101" i="7"/>
  <c r="T134" i="7" s="1"/>
  <c r="Z238" i="7"/>
  <c r="Z88" i="7"/>
  <c r="Z121" i="7"/>
  <c r="Z122" i="7" s="1"/>
  <c r="Z158" i="7"/>
  <c r="Z95" i="7"/>
  <c r="AA22" i="7"/>
  <c r="AA50" i="7" s="1"/>
  <c r="AA483" i="7"/>
  <c r="AA347" i="7"/>
  <c r="AA640" i="7"/>
  <c r="AA578" i="7"/>
  <c r="AA573" i="7"/>
  <c r="AA619" i="7"/>
  <c r="AA615" i="7"/>
  <c r="AA611" i="7"/>
  <c r="AA607" i="7"/>
  <c r="AA29" i="7"/>
  <c r="AA33" i="7"/>
  <c r="AA26" i="7"/>
  <c r="T494" i="7"/>
  <c r="AA724" i="7"/>
  <c r="AA723" i="7"/>
  <c r="AA722" i="7"/>
  <c r="AA721" i="7"/>
  <c r="AA720" i="7"/>
  <c r="AA719" i="7"/>
  <c r="AA718" i="7"/>
  <c r="AA717" i="7"/>
  <c r="AA716" i="7"/>
  <c r="AA692" i="7"/>
  <c r="AA691" i="7"/>
  <c r="AA689" i="7"/>
  <c r="AA687" i="7"/>
  <c r="AA715" i="7"/>
  <c r="AA690" i="7"/>
  <c r="AA688" i="7"/>
  <c r="AA686" i="7"/>
  <c r="AA684" i="7"/>
  <c r="AA660" i="7"/>
  <c r="AA656" i="7"/>
  <c r="AA654" i="7"/>
  <c r="AA652" i="7"/>
  <c r="AA683" i="7"/>
  <c r="AA659" i="7"/>
  <c r="AA657" i="7"/>
  <c r="AA655" i="7"/>
  <c r="AA653" i="7"/>
  <c r="AA651" i="7"/>
  <c r="AA685" i="7"/>
  <c r="AA658" i="7"/>
  <c r="AA19" i="7"/>
  <c r="AA52" i="7"/>
  <c r="V628" i="7"/>
  <c r="V135" i="7" s="1"/>
  <c r="U358" i="7"/>
  <c r="U725" i="7"/>
  <c r="U710" i="7" s="1"/>
  <c r="U100" i="7" s="1"/>
  <c r="V736" i="7"/>
  <c r="V735" i="7"/>
  <c r="V734" i="7"/>
  <c r="V732" i="7"/>
  <c r="V731" i="7"/>
  <c r="V729" i="7"/>
  <c r="V728" i="7"/>
  <c r="V418" i="7"/>
  <c r="V417" i="7"/>
  <c r="V416" i="7"/>
  <c r="V415" i="7"/>
  <c r="V414" i="7"/>
  <c r="V413" i="7"/>
  <c r="V412" i="7"/>
  <c r="V411" i="7"/>
  <c r="V410" i="7"/>
  <c r="V409" i="7"/>
  <c r="V704" i="7"/>
  <c r="V703" i="7"/>
  <c r="V702" i="7"/>
  <c r="V701" i="7"/>
  <c r="V700" i="7"/>
  <c r="V699" i="7"/>
  <c r="V698" i="7"/>
  <c r="V697" i="7"/>
  <c r="V695" i="7"/>
  <c r="V392" i="7"/>
  <c r="V391" i="7"/>
  <c r="V390" i="7"/>
  <c r="V389" i="7"/>
  <c r="V388" i="7"/>
  <c r="V387" i="7"/>
  <c r="V386" i="7"/>
  <c r="V385" i="7"/>
  <c r="V384" i="7"/>
  <c r="V383" i="7"/>
  <c r="V672" i="7"/>
  <c r="V671" i="7"/>
  <c r="V670" i="7"/>
  <c r="V669" i="7"/>
  <c r="V668" i="7"/>
  <c r="V667" i="7"/>
  <c r="V666" i="7"/>
  <c r="V665" i="7"/>
  <c r="V663" i="7"/>
  <c r="V367" i="7"/>
  <c r="V366" i="7"/>
  <c r="V365" i="7"/>
  <c r="V364" i="7"/>
  <c r="V363" i="7"/>
  <c r="V362" i="7"/>
  <c r="V361" i="7"/>
  <c r="V360" i="7"/>
  <c r="V359" i="7"/>
  <c r="V579" i="7"/>
  <c r="V574" i="7"/>
  <c r="V489" i="7"/>
  <c r="V474" i="7"/>
  <c r="V473" i="7"/>
  <c r="V472" i="7"/>
  <c r="V471" i="7"/>
  <c r="V470" i="7"/>
  <c r="V469" i="7"/>
  <c r="V338" i="7"/>
  <c r="V337" i="7"/>
  <c r="V336" i="7"/>
  <c r="V335" i="7"/>
  <c r="V334" i="7"/>
  <c r="V333" i="7"/>
  <c r="V353" i="7"/>
  <c r="V28" i="7"/>
  <c r="U354" i="7"/>
  <c r="U502" i="7"/>
  <c r="U496" i="7"/>
  <c r="U495" i="7"/>
  <c r="U499" i="7"/>
  <c r="U503" i="7"/>
  <c r="U523" i="7"/>
  <c r="U527" i="7"/>
  <c r="U547" i="7"/>
  <c r="U551" i="7"/>
  <c r="U555" i="7"/>
  <c r="U520" i="7"/>
  <c r="U524" i="7"/>
  <c r="U528" i="7"/>
  <c r="U548" i="7"/>
  <c r="U552" i="7"/>
  <c r="U490" i="7"/>
  <c r="U30" i="7"/>
  <c r="U661" i="7"/>
  <c r="U646" i="7" s="1"/>
  <c r="U98" i="7" s="1"/>
  <c r="U693" i="7"/>
  <c r="U678" i="7" s="1"/>
  <c r="U99" i="7" s="1"/>
  <c r="U498" i="7"/>
  <c r="U500" i="7"/>
  <c r="U497" i="7"/>
  <c r="U501" i="7"/>
  <c r="U521" i="7"/>
  <c r="U525" i="7"/>
  <c r="U529" i="7"/>
  <c r="U549" i="7"/>
  <c r="U553" i="7"/>
  <c r="U522" i="7"/>
  <c r="U526" i="7"/>
  <c r="U546" i="7"/>
  <c r="U550" i="7"/>
  <c r="U554" i="7"/>
  <c r="T111" i="7" l="1"/>
  <c r="U101" i="7"/>
  <c r="U134" i="7" s="1"/>
  <c r="AA238" i="7"/>
  <c r="AA88" i="7"/>
  <c r="AA121" i="7"/>
  <c r="AA122" i="7" s="1"/>
  <c r="AA158" i="7"/>
  <c r="AB22" i="7"/>
  <c r="AB50" i="7" s="1"/>
  <c r="AB483" i="7"/>
  <c r="AB347" i="7"/>
  <c r="AA95" i="7"/>
  <c r="AB640" i="7"/>
  <c r="AB615" i="7"/>
  <c r="AB607" i="7"/>
  <c r="AB578" i="7"/>
  <c r="AB573" i="7"/>
  <c r="AB619" i="7"/>
  <c r="AB611" i="7"/>
  <c r="AB29" i="7"/>
  <c r="AB26" i="7"/>
  <c r="AB33" i="7"/>
  <c r="U494" i="7"/>
  <c r="AB724" i="7"/>
  <c r="AB722" i="7"/>
  <c r="AB720" i="7"/>
  <c r="AB718" i="7"/>
  <c r="AB692" i="7"/>
  <c r="AB719" i="7"/>
  <c r="AB716" i="7"/>
  <c r="AB691" i="7"/>
  <c r="AB689" i="7"/>
  <c r="AB721" i="7"/>
  <c r="AB715" i="7"/>
  <c r="AB723" i="7"/>
  <c r="AB717" i="7"/>
  <c r="AB690" i="7"/>
  <c r="AB688" i="7"/>
  <c r="AB686" i="7"/>
  <c r="AB684" i="7"/>
  <c r="AB660" i="7"/>
  <c r="AB658" i="7"/>
  <c r="AB657" i="7"/>
  <c r="AB656" i="7"/>
  <c r="AB655" i="7"/>
  <c r="AB654" i="7"/>
  <c r="AB653" i="7"/>
  <c r="AB652" i="7"/>
  <c r="AB651" i="7"/>
  <c r="AB683" i="7"/>
  <c r="AB659" i="7"/>
  <c r="AB687" i="7"/>
  <c r="AB685" i="7"/>
  <c r="AB19" i="7"/>
  <c r="AB52" i="7"/>
  <c r="W628" i="7"/>
  <c r="W135" i="7" s="1"/>
  <c r="V661" i="7"/>
  <c r="V646" i="7" s="1"/>
  <c r="V98" i="7" s="1"/>
  <c r="V725" i="7"/>
  <c r="V710" i="7" s="1"/>
  <c r="V100" i="7" s="1"/>
  <c r="V358" i="7"/>
  <c r="V30" i="7"/>
  <c r="V693" i="7"/>
  <c r="V678" i="7" s="1"/>
  <c r="V99" i="7" s="1"/>
  <c r="W736" i="7"/>
  <c r="W735" i="7"/>
  <c r="W734" i="7"/>
  <c r="W732" i="7"/>
  <c r="W730" i="7"/>
  <c r="W729" i="7"/>
  <c r="W418" i="7"/>
  <c r="W417" i="7"/>
  <c r="W416" i="7"/>
  <c r="W415" i="7"/>
  <c r="W414" i="7"/>
  <c r="W413" i="7"/>
  <c r="W412" i="7"/>
  <c r="W411" i="7"/>
  <c r="W727" i="7"/>
  <c r="W409" i="7"/>
  <c r="W392" i="7"/>
  <c r="W391" i="7"/>
  <c r="W390" i="7"/>
  <c r="W389" i="7"/>
  <c r="W388" i="7"/>
  <c r="W387" i="7"/>
  <c r="W386" i="7"/>
  <c r="W410" i="7"/>
  <c r="W704" i="7"/>
  <c r="W703" i="7"/>
  <c r="W702" i="7"/>
  <c r="W701" i="7"/>
  <c r="W700" i="7"/>
  <c r="W699" i="7"/>
  <c r="W698" i="7"/>
  <c r="W697" i="7"/>
  <c r="W695" i="7"/>
  <c r="W367" i="7"/>
  <c r="W366" i="7"/>
  <c r="W365" i="7"/>
  <c r="W364" i="7"/>
  <c r="W363" i="7"/>
  <c r="W362" i="7"/>
  <c r="W385" i="7"/>
  <c r="W384" i="7"/>
  <c r="W383" i="7"/>
  <c r="W672" i="7"/>
  <c r="W671" i="7"/>
  <c r="W670" i="7"/>
  <c r="W669" i="7"/>
  <c r="W668" i="7"/>
  <c r="W667" i="7"/>
  <c r="W666" i="7"/>
  <c r="W665" i="7"/>
  <c r="W663" i="7"/>
  <c r="W360" i="7"/>
  <c r="W361" i="7"/>
  <c r="W359" i="7"/>
  <c r="W579" i="7"/>
  <c r="W574" i="7"/>
  <c r="W474" i="7"/>
  <c r="W473" i="7"/>
  <c r="W472" i="7"/>
  <c r="W471" i="7"/>
  <c r="W470" i="7"/>
  <c r="W469" i="7"/>
  <c r="W489" i="7"/>
  <c r="W353" i="7"/>
  <c r="W338" i="7"/>
  <c r="W337" i="7"/>
  <c r="W336" i="7"/>
  <c r="W335" i="7"/>
  <c r="W334" i="7"/>
  <c r="W333" i="7"/>
  <c r="W28" i="7"/>
  <c r="V497" i="7"/>
  <c r="V354" i="7"/>
  <c r="V495" i="7"/>
  <c r="V503" i="7"/>
  <c r="V496" i="7"/>
  <c r="V500" i="7"/>
  <c r="V520" i="7"/>
  <c r="V524" i="7"/>
  <c r="V528" i="7"/>
  <c r="V548" i="7"/>
  <c r="V552" i="7"/>
  <c r="V490" i="7"/>
  <c r="V521" i="7"/>
  <c r="V525" i="7"/>
  <c r="V529" i="7"/>
  <c r="V549" i="7"/>
  <c r="V553" i="7"/>
  <c r="V501" i="7"/>
  <c r="V499" i="7"/>
  <c r="V498" i="7"/>
  <c r="V502" i="7"/>
  <c r="V522" i="7"/>
  <c r="V526" i="7"/>
  <c r="V546" i="7"/>
  <c r="V550" i="7"/>
  <c r="V554" i="7"/>
  <c r="V523" i="7"/>
  <c r="V527" i="7"/>
  <c r="V547" i="7"/>
  <c r="V551" i="7"/>
  <c r="V555" i="7"/>
  <c r="U111" i="7" l="1"/>
  <c r="AB238" i="7"/>
  <c r="AB88" i="7"/>
  <c r="V101" i="7"/>
  <c r="V134" i="7" s="1"/>
  <c r="AB121" i="7"/>
  <c r="AB122" i="7" s="1"/>
  <c r="AB158" i="7"/>
  <c r="AB95" i="7"/>
  <c r="AC22" i="7"/>
  <c r="AC50" i="7" s="1"/>
  <c r="AC483" i="7"/>
  <c r="AC347" i="7"/>
  <c r="AC640" i="7"/>
  <c r="AC578" i="7"/>
  <c r="AC573" i="7"/>
  <c r="AC619" i="7"/>
  <c r="AC615" i="7"/>
  <c r="AC611" i="7"/>
  <c r="AC607" i="7"/>
  <c r="AC29" i="7"/>
  <c r="AC33" i="7"/>
  <c r="AC26" i="7"/>
  <c r="V494" i="7"/>
  <c r="AC723" i="7"/>
  <c r="AC721" i="7"/>
  <c r="AC719" i="7"/>
  <c r="AC717" i="7"/>
  <c r="AC715" i="7"/>
  <c r="AC692" i="7"/>
  <c r="AC722" i="7"/>
  <c r="AC718" i="7"/>
  <c r="AC724" i="7"/>
  <c r="AC716" i="7"/>
  <c r="AC683" i="7"/>
  <c r="AC720" i="7"/>
  <c r="AC690" i="7"/>
  <c r="AC688" i="7"/>
  <c r="AC686" i="7"/>
  <c r="AC691" i="7"/>
  <c r="AC689" i="7"/>
  <c r="AC687" i="7"/>
  <c r="AC685" i="7"/>
  <c r="AC684" i="7"/>
  <c r="AC657" i="7"/>
  <c r="AC655" i="7"/>
  <c r="AC653" i="7"/>
  <c r="AC651" i="7"/>
  <c r="AC658" i="7"/>
  <c r="AC660" i="7"/>
  <c r="AC659" i="7"/>
  <c r="AC656" i="7"/>
  <c r="AC654" i="7"/>
  <c r="AC652" i="7"/>
  <c r="AC52" i="7"/>
  <c r="AC19" i="7"/>
  <c r="X628" i="7"/>
  <c r="X135" i="7" s="1"/>
  <c r="W358" i="7"/>
  <c r="W30" i="7"/>
  <c r="W693" i="7"/>
  <c r="W678" i="7" s="1"/>
  <c r="W99" i="7" s="1"/>
  <c r="W661" i="7"/>
  <c r="W646" i="7" s="1"/>
  <c r="W98" i="7" s="1"/>
  <c r="W500" i="7"/>
  <c r="W502" i="7"/>
  <c r="W497" i="7"/>
  <c r="W501" i="7"/>
  <c r="W521" i="7"/>
  <c r="W525" i="7"/>
  <c r="W529" i="7"/>
  <c r="W549" i="7"/>
  <c r="W553" i="7"/>
  <c r="W522" i="7"/>
  <c r="W526" i="7"/>
  <c r="W546" i="7"/>
  <c r="W550" i="7"/>
  <c r="W554" i="7"/>
  <c r="W725" i="7"/>
  <c r="W710" i="7" s="1"/>
  <c r="W100" i="7" s="1"/>
  <c r="X736" i="7"/>
  <c r="X735" i="7"/>
  <c r="X733" i="7"/>
  <c r="X732" i="7"/>
  <c r="X730" i="7"/>
  <c r="X729" i="7"/>
  <c r="X727" i="7"/>
  <c r="X418" i="7"/>
  <c r="X417" i="7"/>
  <c r="X416" i="7"/>
  <c r="X415" i="7"/>
  <c r="X414" i="7"/>
  <c r="X412" i="7"/>
  <c r="X411" i="7"/>
  <c r="X410" i="7"/>
  <c r="X409" i="7"/>
  <c r="X704" i="7"/>
  <c r="X703" i="7"/>
  <c r="X702" i="7"/>
  <c r="X701" i="7"/>
  <c r="X700" i="7"/>
  <c r="X699" i="7"/>
  <c r="X698" i="7"/>
  <c r="X697" i="7"/>
  <c r="X695" i="7"/>
  <c r="X392" i="7"/>
  <c r="X391" i="7"/>
  <c r="X390" i="7"/>
  <c r="X389" i="7"/>
  <c r="X388" i="7"/>
  <c r="X387" i="7"/>
  <c r="X386" i="7"/>
  <c r="X385" i="7"/>
  <c r="X384" i="7"/>
  <c r="X383" i="7"/>
  <c r="X672" i="7"/>
  <c r="X671" i="7"/>
  <c r="X670" i="7"/>
  <c r="X669" i="7"/>
  <c r="X668" i="7"/>
  <c r="X667" i="7"/>
  <c r="X666" i="7"/>
  <c r="X665" i="7"/>
  <c r="X663" i="7"/>
  <c r="X367" i="7"/>
  <c r="X366" i="7"/>
  <c r="X365" i="7"/>
  <c r="X364" i="7"/>
  <c r="X363" i="7"/>
  <c r="X362" i="7"/>
  <c r="X361" i="7"/>
  <c r="X360" i="7"/>
  <c r="X359" i="7"/>
  <c r="X579" i="7"/>
  <c r="X574" i="7"/>
  <c r="X489" i="7"/>
  <c r="X474" i="7"/>
  <c r="X473" i="7"/>
  <c r="X472" i="7"/>
  <c r="X471" i="7"/>
  <c r="X470" i="7"/>
  <c r="X469" i="7"/>
  <c r="X413" i="7"/>
  <c r="X338" i="7"/>
  <c r="X337" i="7"/>
  <c r="X336" i="7"/>
  <c r="X335" i="7"/>
  <c r="X334" i="7"/>
  <c r="X333" i="7"/>
  <c r="X353" i="7"/>
  <c r="X28" i="7"/>
  <c r="W354" i="7"/>
  <c r="W496" i="7"/>
  <c r="W498" i="7"/>
  <c r="W495" i="7"/>
  <c r="W499" i="7"/>
  <c r="W503" i="7"/>
  <c r="W523" i="7"/>
  <c r="W527" i="7"/>
  <c r="W547" i="7"/>
  <c r="W551" i="7"/>
  <c r="W555" i="7"/>
  <c r="W520" i="7"/>
  <c r="W524" i="7"/>
  <c r="W528" i="7"/>
  <c r="W548" i="7"/>
  <c r="W552" i="7"/>
  <c r="W490" i="7"/>
  <c r="V111" i="7" l="1"/>
  <c r="AC238" i="7"/>
  <c r="AC88" i="7"/>
  <c r="W101" i="7"/>
  <c r="W134" i="7" s="1"/>
  <c r="AC121" i="7"/>
  <c r="AC122" i="7" s="1"/>
  <c r="AC158" i="7"/>
  <c r="AD22" i="7"/>
  <c r="AD50" i="7" s="1"/>
  <c r="AD483" i="7"/>
  <c r="AD347" i="7"/>
  <c r="AC95" i="7"/>
  <c r="AD640" i="7"/>
  <c r="AD619" i="7"/>
  <c r="AD615" i="7"/>
  <c r="AD611" i="7"/>
  <c r="AD607" i="7"/>
  <c r="AD578" i="7"/>
  <c r="AD573" i="7"/>
  <c r="AD29" i="7"/>
  <c r="AD33" i="7"/>
  <c r="AD26" i="7"/>
  <c r="W494" i="7"/>
  <c r="AD723" i="7"/>
  <c r="AD721" i="7"/>
  <c r="AD719" i="7"/>
  <c r="AD717" i="7"/>
  <c r="AD716" i="7"/>
  <c r="AD691" i="7"/>
  <c r="AD690" i="7"/>
  <c r="AD689" i="7"/>
  <c r="AD688" i="7"/>
  <c r="AD687" i="7"/>
  <c r="AD686" i="7"/>
  <c r="AD685" i="7"/>
  <c r="AD684" i="7"/>
  <c r="AD683" i="7"/>
  <c r="AD660" i="7"/>
  <c r="AD659" i="7"/>
  <c r="AD658" i="7"/>
  <c r="AD720" i="7"/>
  <c r="AD715" i="7"/>
  <c r="AD722" i="7"/>
  <c r="AD724" i="7"/>
  <c r="AD718" i="7"/>
  <c r="AD692" i="7"/>
  <c r="AD657" i="7"/>
  <c r="AD655" i="7"/>
  <c r="AD653" i="7"/>
  <c r="AD651" i="7"/>
  <c r="AD656" i="7"/>
  <c r="AD654" i="7"/>
  <c r="AD652" i="7"/>
  <c r="AD52" i="7"/>
  <c r="AD19" i="7"/>
  <c r="Y628" i="7"/>
  <c r="Y135" i="7" s="1"/>
  <c r="X358" i="7"/>
  <c r="X499" i="7"/>
  <c r="X354" i="7"/>
  <c r="X497" i="7"/>
  <c r="X498" i="7"/>
  <c r="X502" i="7"/>
  <c r="X522" i="7"/>
  <c r="X526" i="7"/>
  <c r="X546" i="7"/>
  <c r="X550" i="7"/>
  <c r="X554" i="7"/>
  <c r="X523" i="7"/>
  <c r="X527" i="7"/>
  <c r="X547" i="7"/>
  <c r="X551" i="7"/>
  <c r="X555" i="7"/>
  <c r="X30" i="7"/>
  <c r="X661" i="7"/>
  <c r="X646" i="7" s="1"/>
  <c r="X98" i="7" s="1"/>
  <c r="X693" i="7"/>
  <c r="X678" i="7" s="1"/>
  <c r="X99" i="7" s="1"/>
  <c r="X725" i="7"/>
  <c r="X710" i="7" s="1"/>
  <c r="X100" i="7" s="1"/>
  <c r="Y736" i="7"/>
  <c r="Y735" i="7"/>
  <c r="Y733" i="7"/>
  <c r="Y732" i="7"/>
  <c r="Y730" i="7"/>
  <c r="Y729" i="7"/>
  <c r="Y418" i="7"/>
  <c r="Y417" i="7"/>
  <c r="Y416" i="7"/>
  <c r="Y415" i="7"/>
  <c r="Y414" i="7"/>
  <c r="Y413" i="7"/>
  <c r="Y412" i="7"/>
  <c r="Y411" i="7"/>
  <c r="Y727" i="7"/>
  <c r="Y410" i="7"/>
  <c r="Y392" i="7"/>
  <c r="Y391" i="7"/>
  <c r="Y390" i="7"/>
  <c r="Y389" i="7"/>
  <c r="Y388" i="7"/>
  <c r="Y387" i="7"/>
  <c r="Y386" i="7"/>
  <c r="Y409" i="7"/>
  <c r="Y704" i="7"/>
  <c r="Y703" i="7"/>
  <c r="Y702" i="7"/>
  <c r="Y701" i="7"/>
  <c r="Y700" i="7"/>
  <c r="Y699" i="7"/>
  <c r="Y698" i="7"/>
  <c r="Y697" i="7"/>
  <c r="Y695" i="7"/>
  <c r="Y385" i="7"/>
  <c r="Y367" i="7"/>
  <c r="Y366" i="7"/>
  <c r="Y365" i="7"/>
  <c r="Y364" i="7"/>
  <c r="Y363" i="7"/>
  <c r="Y362" i="7"/>
  <c r="Y384" i="7"/>
  <c r="Y383" i="7"/>
  <c r="Y672" i="7"/>
  <c r="Y671" i="7"/>
  <c r="Y670" i="7"/>
  <c r="Y669" i="7"/>
  <c r="Y668" i="7"/>
  <c r="Y667" i="7"/>
  <c r="Y666" i="7"/>
  <c r="Y665" i="7"/>
  <c r="Y663" i="7"/>
  <c r="Y361" i="7"/>
  <c r="Y360" i="7"/>
  <c r="Y359" i="7"/>
  <c r="Y579" i="7"/>
  <c r="Y574" i="7"/>
  <c r="Y474" i="7"/>
  <c r="Y473" i="7"/>
  <c r="Y472" i="7"/>
  <c r="Y471" i="7"/>
  <c r="Y470" i="7"/>
  <c r="Y469" i="7"/>
  <c r="Y489" i="7"/>
  <c r="Y353" i="7"/>
  <c r="Y338" i="7"/>
  <c r="Y337" i="7"/>
  <c r="Y336" i="7"/>
  <c r="Y335" i="7"/>
  <c r="Y334" i="7"/>
  <c r="Y333" i="7"/>
  <c r="Y28" i="7"/>
  <c r="X495" i="7"/>
  <c r="X503" i="7"/>
  <c r="X501" i="7"/>
  <c r="X496" i="7"/>
  <c r="X500" i="7"/>
  <c r="X520" i="7"/>
  <c r="X524" i="7"/>
  <c r="X528" i="7"/>
  <c r="X548" i="7"/>
  <c r="X552" i="7"/>
  <c r="X490" i="7"/>
  <c r="X521" i="7"/>
  <c r="X525" i="7"/>
  <c r="X529" i="7"/>
  <c r="X549" i="7"/>
  <c r="X553" i="7"/>
  <c r="X101" i="7" l="1"/>
  <c r="X134" i="7" s="1"/>
  <c r="W111" i="7"/>
  <c r="AD238" i="7"/>
  <c r="AD88" i="7"/>
  <c r="X111" i="7"/>
  <c r="AD121" i="7"/>
  <c r="AD122" i="7" s="1"/>
  <c r="AD158" i="7"/>
  <c r="AD95" i="7"/>
  <c r="AE22" i="7"/>
  <c r="AE50" i="7" s="1"/>
  <c r="AE483" i="7"/>
  <c r="AE347" i="7"/>
  <c r="AE640" i="7"/>
  <c r="AE578" i="7"/>
  <c r="AE573" i="7"/>
  <c r="AE619" i="7"/>
  <c r="AE615" i="7"/>
  <c r="AE607" i="7"/>
  <c r="AE611" i="7"/>
  <c r="AE29" i="7"/>
  <c r="AE33" i="7"/>
  <c r="AE26" i="7"/>
  <c r="X494" i="7"/>
  <c r="AE724" i="7"/>
  <c r="AE723" i="7"/>
  <c r="AE722" i="7"/>
  <c r="AE721" i="7"/>
  <c r="AE720" i="7"/>
  <c r="AE719" i="7"/>
  <c r="AE718" i="7"/>
  <c r="AE717" i="7"/>
  <c r="AE716" i="7"/>
  <c r="AE715" i="7"/>
  <c r="AE690" i="7"/>
  <c r="AE688" i="7"/>
  <c r="AE692" i="7"/>
  <c r="AE691" i="7"/>
  <c r="AE689" i="7"/>
  <c r="AE687" i="7"/>
  <c r="AE685" i="7"/>
  <c r="AE683" i="7"/>
  <c r="AE659" i="7"/>
  <c r="AE651" i="7"/>
  <c r="AE686" i="7"/>
  <c r="AE684" i="7"/>
  <c r="AE658" i="7"/>
  <c r="AE656" i="7"/>
  <c r="AE654" i="7"/>
  <c r="AE652" i="7"/>
  <c r="AE660" i="7"/>
  <c r="AE657" i="7"/>
  <c r="AE655" i="7"/>
  <c r="AE653" i="7"/>
  <c r="AE19" i="7"/>
  <c r="AE52" i="7"/>
  <c r="Z628" i="7"/>
  <c r="Z135" i="7" s="1"/>
  <c r="Y358" i="7"/>
  <c r="Y725" i="7"/>
  <c r="Y710" i="7" s="1"/>
  <c r="Y100" i="7" s="1"/>
  <c r="Y30" i="7"/>
  <c r="Z736" i="7"/>
  <c r="Z735" i="7"/>
  <c r="Z733" i="7"/>
  <c r="Z732" i="7"/>
  <c r="Z730" i="7"/>
  <c r="Z729" i="7"/>
  <c r="Z727" i="7"/>
  <c r="Z418" i="7"/>
  <c r="Z417" i="7"/>
  <c r="Z416" i="7"/>
  <c r="Z415" i="7"/>
  <c r="Z414" i="7"/>
  <c r="Z413" i="7"/>
  <c r="Z412" i="7"/>
  <c r="Z411" i="7"/>
  <c r="Z410" i="7"/>
  <c r="Z409" i="7"/>
  <c r="Z704" i="7"/>
  <c r="Z703" i="7"/>
  <c r="Z702" i="7"/>
  <c r="Z701" i="7"/>
  <c r="Z700" i="7"/>
  <c r="Z699" i="7"/>
  <c r="Z698" i="7"/>
  <c r="Z697" i="7"/>
  <c r="Z695" i="7"/>
  <c r="Z392" i="7"/>
  <c r="Z391" i="7"/>
  <c r="Z390" i="7"/>
  <c r="Z389" i="7"/>
  <c r="Z388" i="7"/>
  <c r="Z387" i="7"/>
  <c r="Z386" i="7"/>
  <c r="Z385" i="7"/>
  <c r="Z384" i="7"/>
  <c r="Z383" i="7"/>
  <c r="Z672" i="7"/>
  <c r="Z671" i="7"/>
  <c r="Z670" i="7"/>
  <c r="Z669" i="7"/>
  <c r="Z668" i="7"/>
  <c r="Z667" i="7"/>
  <c r="Z666" i="7"/>
  <c r="Z665" i="7"/>
  <c r="Z663" i="7"/>
  <c r="Z367" i="7"/>
  <c r="Z366" i="7"/>
  <c r="Z365" i="7"/>
  <c r="Z364" i="7"/>
  <c r="Z363" i="7"/>
  <c r="Z362" i="7"/>
  <c r="Z361" i="7"/>
  <c r="Z360" i="7"/>
  <c r="Z359" i="7"/>
  <c r="Z579" i="7"/>
  <c r="Z574" i="7"/>
  <c r="Z489" i="7"/>
  <c r="Z474" i="7"/>
  <c r="Z473" i="7"/>
  <c r="Z472" i="7"/>
  <c r="Z471" i="7"/>
  <c r="Z470" i="7"/>
  <c r="Z469" i="7"/>
  <c r="Z338" i="7"/>
  <c r="Z337" i="7"/>
  <c r="Z336" i="7"/>
  <c r="Z335" i="7"/>
  <c r="Z334" i="7"/>
  <c r="Z333" i="7"/>
  <c r="Z353" i="7"/>
  <c r="Z28" i="7"/>
  <c r="Y354" i="7"/>
  <c r="Y502" i="7"/>
  <c r="Y496" i="7"/>
  <c r="Y495" i="7"/>
  <c r="Y499" i="7"/>
  <c r="Y503" i="7"/>
  <c r="Y523" i="7"/>
  <c r="Y527" i="7"/>
  <c r="Y547" i="7"/>
  <c r="Y551" i="7"/>
  <c r="Y555" i="7"/>
  <c r="Y520" i="7"/>
  <c r="Y524" i="7"/>
  <c r="Y528" i="7"/>
  <c r="Y548" i="7"/>
  <c r="Y552" i="7"/>
  <c r="Y490" i="7"/>
  <c r="Y661" i="7"/>
  <c r="Y646" i="7" s="1"/>
  <c r="Y98" i="7" s="1"/>
  <c r="Y693" i="7"/>
  <c r="Y678" i="7" s="1"/>
  <c r="Y99" i="7" s="1"/>
  <c r="Y498" i="7"/>
  <c r="Y500" i="7"/>
  <c r="Y497" i="7"/>
  <c r="Y501" i="7"/>
  <c r="Y521" i="7"/>
  <c r="Y525" i="7"/>
  <c r="Y529" i="7"/>
  <c r="Y549" i="7"/>
  <c r="Y553" i="7"/>
  <c r="Y522" i="7"/>
  <c r="Y526" i="7"/>
  <c r="Y546" i="7"/>
  <c r="Y550" i="7"/>
  <c r="Y554" i="7"/>
  <c r="Y101" i="7" l="1"/>
  <c r="Y134" i="7" s="1"/>
  <c r="AE238" i="7"/>
  <c r="AE88" i="7"/>
  <c r="AE121" i="7"/>
  <c r="AE122" i="7" s="1"/>
  <c r="AE158" i="7"/>
  <c r="AF22" i="7"/>
  <c r="AF50" i="7" s="1"/>
  <c r="AF483" i="7"/>
  <c r="AF347" i="7"/>
  <c r="AE95" i="7"/>
  <c r="AF640" i="7"/>
  <c r="AF611" i="7"/>
  <c r="AF578" i="7"/>
  <c r="AF573" i="7"/>
  <c r="AF619" i="7"/>
  <c r="AF615" i="7"/>
  <c r="AF607" i="7"/>
  <c r="AF29" i="7"/>
  <c r="AF33" i="7"/>
  <c r="AF26" i="7"/>
  <c r="Y494" i="7"/>
  <c r="AF724" i="7"/>
  <c r="AF722" i="7"/>
  <c r="AF720" i="7"/>
  <c r="AF718" i="7"/>
  <c r="AF716" i="7"/>
  <c r="AF723" i="7"/>
  <c r="AF719" i="7"/>
  <c r="AF715" i="7"/>
  <c r="AF690" i="7"/>
  <c r="AF688" i="7"/>
  <c r="AF686" i="7"/>
  <c r="AF684" i="7"/>
  <c r="AF660" i="7"/>
  <c r="AF721" i="7"/>
  <c r="AF717" i="7"/>
  <c r="AF692" i="7"/>
  <c r="AF691" i="7"/>
  <c r="AF689" i="7"/>
  <c r="AF687" i="7"/>
  <c r="AF657" i="7"/>
  <c r="AF656" i="7"/>
  <c r="AF655" i="7"/>
  <c r="AF654" i="7"/>
  <c r="AF653" i="7"/>
  <c r="AF652" i="7"/>
  <c r="AF651" i="7"/>
  <c r="AF658" i="7"/>
  <c r="AF685" i="7"/>
  <c r="AF659" i="7"/>
  <c r="AF683" i="7"/>
  <c r="AF19" i="7"/>
  <c r="AF52" i="7"/>
  <c r="Z358" i="7"/>
  <c r="AA736" i="7"/>
  <c r="AA734" i="7"/>
  <c r="AA733" i="7"/>
  <c r="AA732" i="7"/>
  <c r="AA730" i="7"/>
  <c r="AA729" i="7"/>
  <c r="AA418" i="7"/>
  <c r="AA417" i="7"/>
  <c r="AA416" i="7"/>
  <c r="AA415" i="7"/>
  <c r="AA414" i="7"/>
  <c r="AA413" i="7"/>
  <c r="AA412" i="7"/>
  <c r="AA411" i="7"/>
  <c r="AA727" i="7"/>
  <c r="AA409" i="7"/>
  <c r="AA392" i="7"/>
  <c r="AA391" i="7"/>
  <c r="AA390" i="7"/>
  <c r="AA389" i="7"/>
  <c r="AA388" i="7"/>
  <c r="AA387" i="7"/>
  <c r="AA386" i="7"/>
  <c r="AA410" i="7"/>
  <c r="AA704" i="7"/>
  <c r="AA703" i="7"/>
  <c r="AA702" i="7"/>
  <c r="AA701" i="7"/>
  <c r="AA700" i="7"/>
  <c r="AA699" i="7"/>
  <c r="AA698" i="7"/>
  <c r="AA697" i="7"/>
  <c r="AA695" i="7"/>
  <c r="AA367" i="7"/>
  <c r="AA366" i="7"/>
  <c r="AA365" i="7"/>
  <c r="AA364" i="7"/>
  <c r="AA363" i="7"/>
  <c r="AA362" i="7"/>
  <c r="AA385" i="7"/>
  <c r="AA384" i="7"/>
  <c r="AA383" i="7"/>
  <c r="AA672" i="7"/>
  <c r="AA671" i="7"/>
  <c r="AA670" i="7"/>
  <c r="AA669" i="7"/>
  <c r="AA668" i="7"/>
  <c r="AA667" i="7"/>
  <c r="AA666" i="7"/>
  <c r="AA664" i="7"/>
  <c r="AA663" i="7"/>
  <c r="AA360" i="7"/>
  <c r="AA361" i="7"/>
  <c r="AA359" i="7"/>
  <c r="AA579" i="7"/>
  <c r="AA574" i="7"/>
  <c r="AA474" i="7"/>
  <c r="AA473" i="7"/>
  <c r="AA472" i="7"/>
  <c r="AA471" i="7"/>
  <c r="AA470" i="7"/>
  <c r="AA469" i="7"/>
  <c r="AA489" i="7"/>
  <c r="AA353" i="7"/>
  <c r="AA338" i="7"/>
  <c r="AA337" i="7"/>
  <c r="AA336" i="7"/>
  <c r="AA335" i="7"/>
  <c r="AA334" i="7"/>
  <c r="AA333" i="7"/>
  <c r="AA28" i="7"/>
  <c r="Z501" i="7"/>
  <c r="Z499" i="7"/>
  <c r="Z498" i="7"/>
  <c r="Z502" i="7"/>
  <c r="Z522" i="7"/>
  <c r="Z526" i="7"/>
  <c r="Z546" i="7"/>
  <c r="Z550" i="7"/>
  <c r="Z554" i="7"/>
  <c r="Z523" i="7"/>
  <c r="Z527" i="7"/>
  <c r="Z547" i="7"/>
  <c r="Z551" i="7"/>
  <c r="Z555" i="7"/>
  <c r="Z30" i="7"/>
  <c r="Z661" i="7"/>
  <c r="Z646" i="7" s="1"/>
  <c r="Z98" i="7" s="1"/>
  <c r="Z693" i="7"/>
  <c r="Z678" i="7" s="1"/>
  <c r="Z99" i="7" s="1"/>
  <c r="Z725" i="7"/>
  <c r="Z710" i="7" s="1"/>
  <c r="Z100" i="7" s="1"/>
  <c r="Z497" i="7"/>
  <c r="Z354" i="7"/>
  <c r="Z495" i="7"/>
  <c r="Z503" i="7"/>
  <c r="Z496" i="7"/>
  <c r="Z500" i="7"/>
  <c r="Z520" i="7"/>
  <c r="Z524" i="7"/>
  <c r="Z528" i="7"/>
  <c r="Z548" i="7"/>
  <c r="Z552" i="7"/>
  <c r="Z490" i="7"/>
  <c r="Z521" i="7"/>
  <c r="Z525" i="7"/>
  <c r="Z529" i="7"/>
  <c r="Z549" i="7"/>
  <c r="Z553" i="7"/>
  <c r="Y111" i="7" l="1"/>
  <c r="Z101" i="7"/>
  <c r="Z134" i="7" s="1"/>
  <c r="AF238" i="7"/>
  <c r="AF88" i="7"/>
  <c r="AF121" i="7"/>
  <c r="AF122" i="7" s="1"/>
  <c r="AF158" i="7"/>
  <c r="AG22" i="7"/>
  <c r="AG50" i="7" s="1"/>
  <c r="AG483" i="7"/>
  <c r="AG347" i="7"/>
  <c r="AF95" i="7"/>
  <c r="AG640" i="7"/>
  <c r="AG578" i="7"/>
  <c r="AG573" i="7"/>
  <c r="AG619" i="7"/>
  <c r="AG615" i="7"/>
  <c r="AG611" i="7"/>
  <c r="AG607" i="7"/>
  <c r="AG29" i="7"/>
  <c r="AG33" i="7"/>
  <c r="AG26" i="7"/>
  <c r="Z494" i="7"/>
  <c r="AG715" i="7"/>
  <c r="AG692" i="7"/>
  <c r="AG724" i="7"/>
  <c r="AG722" i="7"/>
  <c r="AG720" i="7"/>
  <c r="AG718" i="7"/>
  <c r="AG721" i="7"/>
  <c r="AG717" i="7"/>
  <c r="AG691" i="7"/>
  <c r="AG689" i="7"/>
  <c r="AG687" i="7"/>
  <c r="AG723" i="7"/>
  <c r="AG719" i="7"/>
  <c r="AG716" i="7"/>
  <c r="AG690" i="7"/>
  <c r="AG688" i="7"/>
  <c r="AG686" i="7"/>
  <c r="AG684" i="7"/>
  <c r="AG660" i="7"/>
  <c r="AG658" i="7"/>
  <c r="AG685" i="7"/>
  <c r="AG656" i="7"/>
  <c r="AG654" i="7"/>
  <c r="AG652" i="7"/>
  <c r="AG659" i="7"/>
  <c r="AG683" i="7"/>
  <c r="AG657" i="7"/>
  <c r="AG655" i="7"/>
  <c r="AG653" i="7"/>
  <c r="AG651" i="7"/>
  <c r="AG745" i="7"/>
  <c r="AG52" i="7"/>
  <c r="AG19" i="7"/>
  <c r="AA358" i="7"/>
  <c r="AB628" i="7"/>
  <c r="AB135" i="7" s="1"/>
  <c r="AA693" i="7"/>
  <c r="AA678" i="7" s="1"/>
  <c r="AA99" i="7" s="1"/>
  <c r="AA661" i="7"/>
  <c r="AA646" i="7" s="1"/>
  <c r="AA98" i="7" s="1"/>
  <c r="AB736" i="7"/>
  <c r="AB734" i="7"/>
  <c r="AB733" i="7"/>
  <c r="AB731" i="7"/>
  <c r="AB730" i="7"/>
  <c r="AB729" i="7"/>
  <c r="AB727" i="7"/>
  <c r="AB418" i="7"/>
  <c r="AB417" i="7"/>
  <c r="AB416" i="7"/>
  <c r="AB415" i="7"/>
  <c r="AB414" i="7"/>
  <c r="AB413" i="7"/>
  <c r="AB412" i="7"/>
  <c r="AB411" i="7"/>
  <c r="AB410" i="7"/>
  <c r="AB409" i="7"/>
  <c r="AB704" i="7"/>
  <c r="AB703" i="7"/>
  <c r="AB702" i="7"/>
  <c r="AB701" i="7"/>
  <c r="AB700" i="7"/>
  <c r="AB699" i="7"/>
  <c r="AB698" i="7"/>
  <c r="AB697" i="7"/>
  <c r="AB695" i="7"/>
  <c r="AB392" i="7"/>
  <c r="AB391" i="7"/>
  <c r="AB390" i="7"/>
  <c r="AB389" i="7"/>
  <c r="AB388" i="7"/>
  <c r="AB387" i="7"/>
  <c r="AB386" i="7"/>
  <c r="AB385" i="7"/>
  <c r="AB384" i="7"/>
  <c r="AB383" i="7"/>
  <c r="AB672" i="7"/>
  <c r="AB671" i="7"/>
  <c r="AB670" i="7"/>
  <c r="AB669" i="7"/>
  <c r="AB668" i="7"/>
  <c r="AB667" i="7"/>
  <c r="AB666" i="7"/>
  <c r="AB664" i="7"/>
  <c r="AB663" i="7"/>
  <c r="AB367" i="7"/>
  <c r="AB366" i="7"/>
  <c r="AB365" i="7"/>
  <c r="AB364" i="7"/>
  <c r="AB363" i="7"/>
  <c r="AB362" i="7"/>
  <c r="AB361" i="7"/>
  <c r="AB360" i="7"/>
  <c r="AB359" i="7"/>
  <c r="AB358" i="7"/>
  <c r="AB579" i="7"/>
  <c r="AB574" i="7"/>
  <c r="AB489" i="7"/>
  <c r="AB474" i="7"/>
  <c r="AB473" i="7"/>
  <c r="AB472" i="7"/>
  <c r="AB471" i="7"/>
  <c r="AB470" i="7"/>
  <c r="AB469" i="7"/>
  <c r="AB353" i="7"/>
  <c r="AB338" i="7"/>
  <c r="AB337" i="7"/>
  <c r="AB336" i="7"/>
  <c r="AB335" i="7"/>
  <c r="AB334" i="7"/>
  <c r="AB333" i="7"/>
  <c r="AB28" i="7"/>
  <c r="AA500" i="7"/>
  <c r="AA502" i="7"/>
  <c r="AA497" i="7"/>
  <c r="AA501" i="7"/>
  <c r="AA521" i="7"/>
  <c r="AA525" i="7"/>
  <c r="AA529" i="7"/>
  <c r="AA549" i="7"/>
  <c r="AA553" i="7"/>
  <c r="AA522" i="7"/>
  <c r="AA526" i="7"/>
  <c r="AA546" i="7"/>
  <c r="AA550" i="7"/>
  <c r="AA554" i="7"/>
  <c r="AA30" i="7"/>
  <c r="AA725" i="7"/>
  <c r="AA710" i="7" s="1"/>
  <c r="AA100" i="7" s="1"/>
  <c r="AA354" i="7"/>
  <c r="AA496" i="7"/>
  <c r="AA498" i="7"/>
  <c r="AA495" i="7"/>
  <c r="AA499" i="7"/>
  <c r="AA503" i="7"/>
  <c r="AA523" i="7"/>
  <c r="AA527" i="7"/>
  <c r="AA547" i="7"/>
  <c r="AA551" i="7"/>
  <c r="AA555" i="7"/>
  <c r="AA520" i="7"/>
  <c r="AA524" i="7"/>
  <c r="AA528" i="7"/>
  <c r="AA548" i="7"/>
  <c r="AA552" i="7"/>
  <c r="AA490" i="7"/>
  <c r="AG200" i="7" l="1"/>
  <c r="AG218" i="7"/>
  <c r="AG137" i="7"/>
  <c r="Z111" i="7"/>
  <c r="AA101" i="7"/>
  <c r="AA134" i="7" s="1"/>
  <c r="AG238" i="7"/>
  <c r="AG88" i="7"/>
  <c r="AG121" i="7"/>
  <c r="AG122" i="7" s="1"/>
  <c r="AG158" i="7"/>
  <c r="AG95" i="7"/>
  <c r="AH22" i="7"/>
  <c r="AH50" i="7" s="1"/>
  <c r="AH483" i="7"/>
  <c r="AH347" i="7"/>
  <c r="AH640" i="7"/>
  <c r="AH573" i="7"/>
  <c r="AH611" i="7"/>
  <c r="AH578" i="7"/>
  <c r="AH619" i="7"/>
  <c r="AH615" i="7"/>
  <c r="AH607" i="7"/>
  <c r="AH29" i="7"/>
  <c r="AH33" i="7"/>
  <c r="AH26" i="7"/>
  <c r="AA494" i="7"/>
  <c r="AH723" i="7"/>
  <c r="AH721" i="7"/>
  <c r="AH719" i="7"/>
  <c r="AH717" i="7"/>
  <c r="AH724" i="7"/>
  <c r="AH720" i="7"/>
  <c r="AH692" i="7"/>
  <c r="AH691" i="7"/>
  <c r="AH690" i="7"/>
  <c r="AH689" i="7"/>
  <c r="AH688" i="7"/>
  <c r="AH687" i="7"/>
  <c r="AH686" i="7"/>
  <c r="AH685" i="7"/>
  <c r="AH684" i="7"/>
  <c r="AH683" i="7"/>
  <c r="AH660" i="7"/>
  <c r="AH659" i="7"/>
  <c r="AH658" i="7"/>
  <c r="AH722" i="7"/>
  <c r="AH718" i="7"/>
  <c r="AH716" i="7"/>
  <c r="AH715" i="7"/>
  <c r="AH657" i="7"/>
  <c r="AH655" i="7"/>
  <c r="AH653" i="7"/>
  <c r="AH651" i="7"/>
  <c r="AH656" i="7"/>
  <c r="AH654" i="7"/>
  <c r="AH652" i="7"/>
  <c r="AH745" i="7"/>
  <c r="AH52" i="7"/>
  <c r="AH19" i="7"/>
  <c r="AC628" i="7"/>
  <c r="AC135" i="7" s="1"/>
  <c r="AB661" i="7"/>
  <c r="AB646" i="7" s="1"/>
  <c r="AB98" i="7" s="1"/>
  <c r="AB725" i="7"/>
  <c r="AB710" i="7" s="1"/>
  <c r="AB100" i="7" s="1"/>
  <c r="AB30" i="7"/>
  <c r="AB693" i="7"/>
  <c r="AB678" i="7" s="1"/>
  <c r="AB99" i="7" s="1"/>
  <c r="AC736" i="7"/>
  <c r="AC734" i="7"/>
  <c r="AC733" i="7"/>
  <c r="AC731" i="7"/>
  <c r="AC730" i="7"/>
  <c r="AC729" i="7"/>
  <c r="AC418" i="7"/>
  <c r="AC417" i="7"/>
  <c r="AC416" i="7"/>
  <c r="AC415" i="7"/>
  <c r="AC414" i="7"/>
  <c r="AC413" i="7"/>
  <c r="AC412" i="7"/>
  <c r="AC411" i="7"/>
  <c r="AC727" i="7"/>
  <c r="AC410" i="7"/>
  <c r="AC392" i="7"/>
  <c r="AC391" i="7"/>
  <c r="AC390" i="7"/>
  <c r="AC389" i="7"/>
  <c r="AC388" i="7"/>
  <c r="AC387" i="7"/>
  <c r="AC386" i="7"/>
  <c r="AC409" i="7"/>
  <c r="AC704" i="7"/>
  <c r="AC703" i="7"/>
  <c r="AC702" i="7"/>
  <c r="AC701" i="7"/>
  <c r="AC700" i="7"/>
  <c r="AC699" i="7"/>
  <c r="AC698" i="7"/>
  <c r="AC697" i="7"/>
  <c r="AC695" i="7"/>
  <c r="AC385" i="7"/>
  <c r="AC367" i="7"/>
  <c r="AC366" i="7"/>
  <c r="AC365" i="7"/>
  <c r="AC364" i="7"/>
  <c r="AC363" i="7"/>
  <c r="AC362" i="7"/>
  <c r="AC384" i="7"/>
  <c r="AC383" i="7"/>
  <c r="AC672" i="7"/>
  <c r="AC671" i="7"/>
  <c r="AC670" i="7"/>
  <c r="AC669" i="7"/>
  <c r="AC668" i="7"/>
  <c r="AC667" i="7"/>
  <c r="AC666" i="7"/>
  <c r="AC664" i="7"/>
  <c r="AC663" i="7"/>
  <c r="AC361" i="7"/>
  <c r="AC360" i="7"/>
  <c r="AC359" i="7"/>
  <c r="AC358" i="7"/>
  <c r="AC579" i="7"/>
  <c r="AC574" i="7"/>
  <c r="AC474" i="7"/>
  <c r="AC473" i="7"/>
  <c r="AC472" i="7"/>
  <c r="AC471" i="7"/>
  <c r="AC470" i="7"/>
  <c r="AC469" i="7"/>
  <c r="AC489" i="7"/>
  <c r="AC353" i="7"/>
  <c r="AC338" i="7"/>
  <c r="AC337" i="7"/>
  <c r="AC336" i="7"/>
  <c r="AC335" i="7"/>
  <c r="AC334" i="7"/>
  <c r="AC333" i="7"/>
  <c r="AC28" i="7"/>
  <c r="AB499" i="7"/>
  <c r="AB354" i="7"/>
  <c r="AB497" i="7"/>
  <c r="AB496" i="7"/>
  <c r="AB500" i="7"/>
  <c r="AB520" i="7"/>
  <c r="AB524" i="7"/>
  <c r="AB528" i="7"/>
  <c r="AB548" i="7"/>
  <c r="AB552" i="7"/>
  <c r="AB490" i="7"/>
  <c r="AB521" i="7"/>
  <c r="AB525" i="7"/>
  <c r="AB529" i="7"/>
  <c r="AB549" i="7"/>
  <c r="AB553" i="7"/>
  <c r="AB495" i="7"/>
  <c r="AB503" i="7"/>
  <c r="AB501" i="7"/>
  <c r="AB494" i="7"/>
  <c r="AB498" i="7"/>
  <c r="AB502" i="7"/>
  <c r="AB522" i="7"/>
  <c r="AB526" i="7"/>
  <c r="AB546" i="7"/>
  <c r="AB550" i="7"/>
  <c r="AB554" i="7"/>
  <c r="AB523" i="7"/>
  <c r="AB527" i="7"/>
  <c r="AB547" i="7"/>
  <c r="AB551" i="7"/>
  <c r="AB555" i="7"/>
  <c r="AH218" i="7" l="1"/>
  <c r="AH200" i="7"/>
  <c r="AH137" i="7"/>
  <c r="AH238" i="7"/>
  <c r="AH88" i="7"/>
  <c r="AB101" i="7"/>
  <c r="AB134" i="7" s="1"/>
  <c r="AH121" i="7"/>
  <c r="AH122" i="7" s="1"/>
  <c r="AH158" i="7"/>
  <c r="AI22" i="7"/>
  <c r="AI50" i="7" s="1"/>
  <c r="AI483" i="7"/>
  <c r="AI347" i="7"/>
  <c r="AH95" i="7"/>
  <c r="AI640" i="7"/>
  <c r="AI578" i="7"/>
  <c r="AI573" i="7"/>
  <c r="AI619" i="7"/>
  <c r="AI615" i="7"/>
  <c r="AI611" i="7"/>
  <c r="AI607" i="7"/>
  <c r="AI29" i="7"/>
  <c r="AI33" i="7"/>
  <c r="AI26" i="7"/>
  <c r="AI724" i="7"/>
  <c r="AI723" i="7"/>
  <c r="AI722" i="7"/>
  <c r="AI721" i="7"/>
  <c r="AI720" i="7"/>
  <c r="AI719" i="7"/>
  <c r="AI718" i="7"/>
  <c r="AI717" i="7"/>
  <c r="AI716" i="7"/>
  <c r="AI691" i="7"/>
  <c r="AI687" i="7"/>
  <c r="AI692" i="7"/>
  <c r="AI715" i="7"/>
  <c r="AI690" i="7"/>
  <c r="AI688" i="7"/>
  <c r="AI686" i="7"/>
  <c r="AI689" i="7"/>
  <c r="AI685" i="7"/>
  <c r="AI683" i="7"/>
  <c r="AI659" i="7"/>
  <c r="AI657" i="7"/>
  <c r="AI655" i="7"/>
  <c r="AI653" i="7"/>
  <c r="AI651" i="7"/>
  <c r="AI660" i="7"/>
  <c r="AI656" i="7"/>
  <c r="AI654" i="7"/>
  <c r="AI652" i="7"/>
  <c r="AI684" i="7"/>
  <c r="AI658" i="7"/>
  <c r="AI745" i="7"/>
  <c r="AI19" i="7"/>
  <c r="AI52" i="7"/>
  <c r="AD628" i="7"/>
  <c r="AD135" i="7" s="1"/>
  <c r="AC725" i="7"/>
  <c r="AC710" i="7" s="1"/>
  <c r="AC100" i="7" s="1"/>
  <c r="AC30" i="7"/>
  <c r="AD735" i="7"/>
  <c r="AD734" i="7"/>
  <c r="AD733" i="7"/>
  <c r="AD731" i="7"/>
  <c r="AD730" i="7"/>
  <c r="AD729" i="7"/>
  <c r="AD727" i="7"/>
  <c r="AD418" i="7"/>
  <c r="AD417" i="7"/>
  <c r="AD416" i="7"/>
  <c r="AD415" i="7"/>
  <c r="AD414" i="7"/>
  <c r="AD413" i="7"/>
  <c r="AD412" i="7"/>
  <c r="AD411" i="7"/>
  <c r="AD410" i="7"/>
  <c r="AD409" i="7"/>
  <c r="AD704" i="7"/>
  <c r="AD703" i="7"/>
  <c r="AD702" i="7"/>
  <c r="AD701" i="7"/>
  <c r="AD700" i="7"/>
  <c r="AD699" i="7"/>
  <c r="AD698" i="7"/>
  <c r="AD697" i="7"/>
  <c r="AD695" i="7"/>
  <c r="AD392" i="7"/>
  <c r="AD391" i="7"/>
  <c r="AD390" i="7"/>
  <c r="AD389" i="7"/>
  <c r="AD388" i="7"/>
  <c r="AD387" i="7"/>
  <c r="AD386" i="7"/>
  <c r="AD385" i="7"/>
  <c r="AD384" i="7"/>
  <c r="AD383" i="7"/>
  <c r="AD672" i="7"/>
  <c r="AD671" i="7"/>
  <c r="AD670" i="7"/>
  <c r="AD669" i="7"/>
  <c r="AD668" i="7"/>
  <c r="AD667" i="7"/>
  <c r="AD666" i="7"/>
  <c r="AD664" i="7"/>
  <c r="AD663" i="7"/>
  <c r="AD367" i="7"/>
  <c r="AD366" i="7"/>
  <c r="AD365" i="7"/>
  <c r="AD364" i="7"/>
  <c r="AD363" i="7"/>
  <c r="AD362" i="7"/>
  <c r="AD361" i="7"/>
  <c r="AD360" i="7"/>
  <c r="AD359" i="7"/>
  <c r="AD358" i="7"/>
  <c r="AD579" i="7"/>
  <c r="AD574" i="7"/>
  <c r="AD489" i="7"/>
  <c r="AD474" i="7"/>
  <c r="AD473" i="7"/>
  <c r="AD472" i="7"/>
  <c r="AD471" i="7"/>
  <c r="AD470" i="7"/>
  <c r="AD469" i="7"/>
  <c r="AD353" i="7"/>
  <c r="AD338" i="7"/>
  <c r="AD337" i="7"/>
  <c r="AD336" i="7"/>
  <c r="AD335" i="7"/>
  <c r="AD334" i="7"/>
  <c r="AD333" i="7"/>
  <c r="AD28" i="7"/>
  <c r="AC354" i="7"/>
  <c r="AC498" i="7"/>
  <c r="AC496" i="7"/>
  <c r="AC495" i="7"/>
  <c r="AC499" i="7"/>
  <c r="AC503" i="7"/>
  <c r="AC523" i="7"/>
  <c r="AC527" i="7"/>
  <c r="AC547" i="7"/>
  <c r="AC551" i="7"/>
  <c r="AC555" i="7"/>
  <c r="AC520" i="7"/>
  <c r="AC524" i="7"/>
  <c r="AC528" i="7"/>
  <c r="AC548" i="7"/>
  <c r="AC552" i="7"/>
  <c r="AC490" i="7"/>
  <c r="AC661" i="7"/>
  <c r="AC646" i="7" s="1"/>
  <c r="AC98" i="7" s="1"/>
  <c r="AC693" i="7"/>
  <c r="AC678" i="7" s="1"/>
  <c r="AC99" i="7" s="1"/>
  <c r="AC494" i="7"/>
  <c r="AC502" i="7"/>
  <c r="AC500" i="7"/>
  <c r="AC497" i="7"/>
  <c r="AC501" i="7"/>
  <c r="AC521" i="7"/>
  <c r="AC525" i="7"/>
  <c r="AC529" i="7"/>
  <c r="AC549" i="7"/>
  <c r="AC553" i="7"/>
  <c r="AC522" i="7"/>
  <c r="AC526" i="7"/>
  <c r="AC546" i="7"/>
  <c r="AC550" i="7"/>
  <c r="AC554" i="7"/>
  <c r="AI218" i="7" l="1"/>
  <c r="AI200" i="7"/>
  <c r="AI137" i="7"/>
  <c r="AB111" i="7"/>
  <c r="AI238" i="7"/>
  <c r="AI88" i="7"/>
  <c r="AC101" i="7"/>
  <c r="AC134" i="7" s="1"/>
  <c r="AI121" i="7"/>
  <c r="AI122" i="7" s="1"/>
  <c r="AI158" i="7"/>
  <c r="AI95" i="7"/>
  <c r="AJ22" i="7"/>
  <c r="AJ50" i="7" s="1"/>
  <c r="AJ483" i="7"/>
  <c r="AJ347" i="7"/>
  <c r="AJ640" i="7"/>
  <c r="AJ615" i="7"/>
  <c r="AJ611" i="7"/>
  <c r="AJ607" i="7"/>
  <c r="AJ578" i="7"/>
  <c r="AJ573" i="7"/>
  <c r="AJ619" i="7"/>
  <c r="AJ29" i="7"/>
  <c r="AJ33" i="7"/>
  <c r="AJ26" i="7"/>
  <c r="AJ723" i="7"/>
  <c r="AJ721" i="7"/>
  <c r="AJ719" i="7"/>
  <c r="AJ717" i="7"/>
  <c r="AJ715" i="7"/>
  <c r="AJ722" i="7"/>
  <c r="AJ692" i="7"/>
  <c r="AJ718" i="7"/>
  <c r="AJ716" i="7"/>
  <c r="AJ690" i="7"/>
  <c r="AJ688" i="7"/>
  <c r="AJ724" i="7"/>
  <c r="AJ720" i="7"/>
  <c r="AJ691" i="7"/>
  <c r="AJ689" i="7"/>
  <c r="AJ687" i="7"/>
  <c r="AJ685" i="7"/>
  <c r="AJ683" i="7"/>
  <c r="AJ659" i="7"/>
  <c r="AJ657" i="7"/>
  <c r="AJ656" i="7"/>
  <c r="AJ655" i="7"/>
  <c r="AJ654" i="7"/>
  <c r="AJ653" i="7"/>
  <c r="AJ652" i="7"/>
  <c r="AJ651" i="7"/>
  <c r="AJ660" i="7"/>
  <c r="AJ684" i="7"/>
  <c r="AJ658" i="7"/>
  <c r="AJ686" i="7"/>
  <c r="AJ745" i="7"/>
  <c r="AJ19" i="7"/>
  <c r="AJ52" i="7"/>
  <c r="AE628" i="7"/>
  <c r="AE135" i="7" s="1"/>
  <c r="AE735" i="7"/>
  <c r="AE734" i="7"/>
  <c r="AE733" i="7"/>
  <c r="AE731" i="7"/>
  <c r="AE730" i="7"/>
  <c r="AE729" i="7"/>
  <c r="AE727" i="7"/>
  <c r="AE418" i="7"/>
  <c r="AE417" i="7"/>
  <c r="AE416" i="7"/>
  <c r="AE415" i="7"/>
  <c r="AE414" i="7"/>
  <c r="AE413" i="7"/>
  <c r="AE412" i="7"/>
  <c r="AE411" i="7"/>
  <c r="AE409" i="7"/>
  <c r="AE392" i="7"/>
  <c r="AE391" i="7"/>
  <c r="AE390" i="7"/>
  <c r="AE389" i="7"/>
  <c r="AE388" i="7"/>
  <c r="AE387" i="7"/>
  <c r="AE386" i="7"/>
  <c r="AE410" i="7"/>
  <c r="AE704" i="7"/>
  <c r="AE703" i="7"/>
  <c r="AE702" i="7"/>
  <c r="AE701" i="7"/>
  <c r="AE700" i="7"/>
  <c r="AE699" i="7"/>
  <c r="AE698" i="7"/>
  <c r="AE697" i="7"/>
  <c r="AE695" i="7"/>
  <c r="AE367" i="7"/>
  <c r="AE366" i="7"/>
  <c r="AE365" i="7"/>
  <c r="AE364" i="7"/>
  <c r="AE363" i="7"/>
  <c r="AE362" i="7"/>
  <c r="AE385" i="7"/>
  <c r="AE384" i="7"/>
  <c r="AE383" i="7"/>
  <c r="AE672" i="7"/>
  <c r="AE671" i="7"/>
  <c r="AE670" i="7"/>
  <c r="AE669" i="7"/>
  <c r="AE668" i="7"/>
  <c r="AE667" i="7"/>
  <c r="AE666" i="7"/>
  <c r="AE664" i="7"/>
  <c r="AE663" i="7"/>
  <c r="AE360" i="7"/>
  <c r="AE361" i="7"/>
  <c r="AE359" i="7"/>
  <c r="AE358" i="7"/>
  <c r="AE579" i="7"/>
  <c r="AE574" i="7"/>
  <c r="AE474" i="7"/>
  <c r="AE473" i="7"/>
  <c r="AE472" i="7"/>
  <c r="AE471" i="7"/>
  <c r="AE470" i="7"/>
  <c r="AE469" i="7"/>
  <c r="AE489" i="7"/>
  <c r="AE353" i="7"/>
  <c r="AE338" i="7"/>
  <c r="AE337" i="7"/>
  <c r="AE336" i="7"/>
  <c r="AE335" i="7"/>
  <c r="AE334" i="7"/>
  <c r="AE333" i="7"/>
  <c r="AE28" i="7"/>
  <c r="AD497" i="7"/>
  <c r="AD354" i="7"/>
  <c r="AD495" i="7"/>
  <c r="AD503" i="7"/>
  <c r="AD494" i="7"/>
  <c r="AD498" i="7"/>
  <c r="AD502" i="7"/>
  <c r="AD522" i="7"/>
  <c r="AD526" i="7"/>
  <c r="AD546" i="7"/>
  <c r="AD550" i="7"/>
  <c r="AD554" i="7"/>
  <c r="AD523" i="7"/>
  <c r="AD527" i="7"/>
  <c r="AD547" i="7"/>
  <c r="AD551" i="7"/>
  <c r="AD555" i="7"/>
  <c r="AD30" i="7"/>
  <c r="AD661" i="7"/>
  <c r="AD646" i="7" s="1"/>
  <c r="AD98" i="7" s="1"/>
  <c r="AD693" i="7"/>
  <c r="AD678" i="7" s="1"/>
  <c r="AD99" i="7" s="1"/>
  <c r="AD725" i="7"/>
  <c r="AD710" i="7" s="1"/>
  <c r="AD100" i="7" s="1"/>
  <c r="AD501" i="7"/>
  <c r="AD499" i="7"/>
  <c r="AD496" i="7"/>
  <c r="AD500" i="7"/>
  <c r="AD520" i="7"/>
  <c r="AD524" i="7"/>
  <c r="AD528" i="7"/>
  <c r="AD548" i="7"/>
  <c r="AD552" i="7"/>
  <c r="AD490" i="7"/>
  <c r="AD521" i="7"/>
  <c r="AD525" i="7"/>
  <c r="AD529" i="7"/>
  <c r="AD549" i="7"/>
  <c r="AD553" i="7"/>
  <c r="AJ200" i="7" l="1"/>
  <c r="AJ218" i="7"/>
  <c r="AJ137" i="7"/>
  <c r="AC111" i="7"/>
  <c r="AD101" i="7"/>
  <c r="AD134" i="7" s="1"/>
  <c r="AJ238" i="7"/>
  <c r="AJ88" i="7"/>
  <c r="AJ121" i="7"/>
  <c r="AJ122" i="7" s="1"/>
  <c r="AJ158" i="7"/>
  <c r="AK22" i="7"/>
  <c r="AK50" i="7" s="1"/>
  <c r="AK483" i="7"/>
  <c r="AK347" i="7"/>
  <c r="AJ95" i="7"/>
  <c r="AK640" i="7"/>
  <c r="AK578" i="7"/>
  <c r="AK573" i="7"/>
  <c r="AK619" i="7"/>
  <c r="AK615" i="7"/>
  <c r="AK611" i="7"/>
  <c r="AK607" i="7"/>
  <c r="AK29" i="7"/>
  <c r="AK33" i="7"/>
  <c r="AK26" i="7"/>
  <c r="AK724" i="7"/>
  <c r="AK722" i="7"/>
  <c r="AK720" i="7"/>
  <c r="AK718" i="7"/>
  <c r="AK716" i="7"/>
  <c r="AK715" i="7"/>
  <c r="AK692" i="7"/>
  <c r="AK721" i="7"/>
  <c r="AK717" i="7"/>
  <c r="AK723" i="7"/>
  <c r="AK719" i="7"/>
  <c r="AK691" i="7"/>
  <c r="AK689" i="7"/>
  <c r="AK687" i="7"/>
  <c r="AK690" i="7"/>
  <c r="AK688" i="7"/>
  <c r="AK686" i="7"/>
  <c r="AK684" i="7"/>
  <c r="AK660" i="7"/>
  <c r="AK683" i="7"/>
  <c r="AK658" i="7"/>
  <c r="AK656" i="7"/>
  <c r="AK654" i="7"/>
  <c r="AK652" i="7"/>
  <c r="AK685" i="7"/>
  <c r="AK659" i="7"/>
  <c r="AK657" i="7"/>
  <c r="AK655" i="7"/>
  <c r="AK653" i="7"/>
  <c r="AK651" i="7"/>
  <c r="AK745" i="7"/>
  <c r="AK52" i="7"/>
  <c r="AK19" i="7"/>
  <c r="AE661" i="7"/>
  <c r="AE646" i="7" s="1"/>
  <c r="AE98" i="7" s="1"/>
  <c r="AE693" i="7"/>
  <c r="AE678" i="7" s="1"/>
  <c r="AE99" i="7" s="1"/>
  <c r="AE500" i="7"/>
  <c r="AE494" i="7"/>
  <c r="AE502" i="7"/>
  <c r="AE497" i="7"/>
  <c r="AE501" i="7"/>
  <c r="AE521" i="7"/>
  <c r="AE525" i="7"/>
  <c r="AE529" i="7"/>
  <c r="AE549" i="7"/>
  <c r="AE553" i="7"/>
  <c r="AE522" i="7"/>
  <c r="AE526" i="7"/>
  <c r="AE546" i="7"/>
  <c r="AE550" i="7"/>
  <c r="AE554" i="7"/>
  <c r="AE30" i="7"/>
  <c r="AE725" i="7"/>
  <c r="AE710" i="7" s="1"/>
  <c r="AE100" i="7" s="1"/>
  <c r="AF735" i="7"/>
  <c r="AF734" i="7"/>
  <c r="AF733" i="7"/>
  <c r="AF731" i="7"/>
  <c r="AF730" i="7"/>
  <c r="AF729" i="7"/>
  <c r="AF727" i="7"/>
  <c r="AF418" i="7"/>
  <c r="AF417" i="7"/>
  <c r="AF416" i="7"/>
  <c r="AF415" i="7"/>
  <c r="AF414" i="7"/>
  <c r="AF413" i="7"/>
  <c r="AF412" i="7"/>
  <c r="AF411" i="7"/>
  <c r="AF410" i="7"/>
  <c r="AF409" i="7"/>
  <c r="AF704" i="7"/>
  <c r="AF703" i="7"/>
  <c r="AF702" i="7"/>
  <c r="AF701" i="7"/>
  <c r="AF700" i="7"/>
  <c r="AF699" i="7"/>
  <c r="AF698" i="7"/>
  <c r="AF697" i="7"/>
  <c r="AF695" i="7"/>
  <c r="AF392" i="7"/>
  <c r="AF391" i="7"/>
  <c r="AF390" i="7"/>
  <c r="AF389" i="7"/>
  <c r="AF388" i="7"/>
  <c r="AF387" i="7"/>
  <c r="AF386" i="7"/>
  <c r="AF385" i="7"/>
  <c r="AF384" i="7"/>
  <c r="AF383" i="7"/>
  <c r="AF672" i="7"/>
  <c r="AF671" i="7"/>
  <c r="AF670" i="7"/>
  <c r="AF669" i="7"/>
  <c r="AF668" i="7"/>
  <c r="AF667" i="7"/>
  <c r="AF666" i="7"/>
  <c r="AF664" i="7"/>
  <c r="AF663" i="7"/>
  <c r="AF367" i="7"/>
  <c r="AF366" i="7"/>
  <c r="AF365" i="7"/>
  <c r="AF364" i="7"/>
  <c r="AF363" i="7"/>
  <c r="AF362" i="7"/>
  <c r="AF361" i="7"/>
  <c r="AF360" i="7"/>
  <c r="AF359" i="7"/>
  <c r="AF358" i="7"/>
  <c r="AF579" i="7"/>
  <c r="AF574" i="7"/>
  <c r="AF489" i="7"/>
  <c r="AF474" i="7"/>
  <c r="AF473" i="7"/>
  <c r="AF472" i="7"/>
  <c r="AF471" i="7"/>
  <c r="AF470" i="7"/>
  <c r="AF469" i="7"/>
  <c r="AF353" i="7"/>
  <c r="AF338" i="7"/>
  <c r="AF337" i="7"/>
  <c r="AF336" i="7"/>
  <c r="AF335" i="7"/>
  <c r="AF334" i="7"/>
  <c r="AF333" i="7"/>
  <c r="AF28" i="7"/>
  <c r="AE354" i="7"/>
  <c r="AE496" i="7"/>
  <c r="AE498" i="7"/>
  <c r="AE495" i="7"/>
  <c r="AE499" i="7"/>
  <c r="AE503" i="7"/>
  <c r="AE523" i="7"/>
  <c r="AE527" i="7"/>
  <c r="AE547" i="7"/>
  <c r="AE551" i="7"/>
  <c r="AE555" i="7"/>
  <c r="AE520" i="7"/>
  <c r="AE524" i="7"/>
  <c r="AE528" i="7"/>
  <c r="AE548" i="7"/>
  <c r="AE552" i="7"/>
  <c r="AE490" i="7"/>
  <c r="AK200" i="7" l="1"/>
  <c r="AK218" i="7"/>
  <c r="AK137" i="7"/>
  <c r="AD111" i="7"/>
  <c r="AE101" i="7"/>
  <c r="AK238" i="7"/>
  <c r="AK88" i="7"/>
  <c r="AK121" i="7"/>
  <c r="AK122" i="7" s="1"/>
  <c r="AK158" i="7"/>
  <c r="AK95" i="7"/>
  <c r="AL22" i="7"/>
  <c r="AL50" i="7" s="1"/>
  <c r="AL483" i="7"/>
  <c r="AL347" i="7"/>
  <c r="AL640" i="7"/>
  <c r="AL619" i="7"/>
  <c r="AL615" i="7"/>
  <c r="AL611" i="7"/>
  <c r="AL607" i="7"/>
  <c r="AL578" i="7"/>
  <c r="AL573" i="7"/>
  <c r="AL29" i="7"/>
  <c r="AL33" i="7"/>
  <c r="AL26" i="7"/>
  <c r="AL724" i="7"/>
  <c r="AL722" i="7"/>
  <c r="AL720" i="7"/>
  <c r="AL718" i="7"/>
  <c r="AL716" i="7"/>
  <c r="AL691" i="7"/>
  <c r="AL690" i="7"/>
  <c r="AL689" i="7"/>
  <c r="AL688" i="7"/>
  <c r="AL687" i="7"/>
  <c r="AL686" i="7"/>
  <c r="AL685" i="7"/>
  <c r="AL684" i="7"/>
  <c r="AL683" i="7"/>
  <c r="AL660" i="7"/>
  <c r="AL659" i="7"/>
  <c r="AL658" i="7"/>
  <c r="AL723" i="7"/>
  <c r="AL717" i="7"/>
  <c r="AL719" i="7"/>
  <c r="AL715" i="7"/>
  <c r="AL721" i="7"/>
  <c r="AL692" i="7"/>
  <c r="AL656" i="7"/>
  <c r="AL654" i="7"/>
  <c r="AL652" i="7"/>
  <c r="AL657" i="7"/>
  <c r="AL655" i="7"/>
  <c r="AL653" i="7"/>
  <c r="AL651" i="7"/>
  <c r="AL745" i="7"/>
  <c r="AL52" i="7"/>
  <c r="AL19" i="7"/>
  <c r="AG628" i="7"/>
  <c r="AG135" i="7" s="1"/>
  <c r="C474" i="7"/>
  <c r="C338" i="7"/>
  <c r="AF693" i="7"/>
  <c r="AF678" i="7" s="1"/>
  <c r="AF99" i="7" s="1"/>
  <c r="AF30" i="7"/>
  <c r="AF661" i="7"/>
  <c r="AF646" i="7" s="1"/>
  <c r="AF98" i="7" s="1"/>
  <c r="AF725" i="7"/>
  <c r="AF710" i="7" s="1"/>
  <c r="AF100" i="7" s="1"/>
  <c r="AG736" i="7"/>
  <c r="AG735" i="7"/>
  <c r="AG734" i="7"/>
  <c r="AG732" i="7"/>
  <c r="AG731" i="7"/>
  <c r="AG730" i="7"/>
  <c r="AG729" i="7"/>
  <c r="AG418" i="7"/>
  <c r="AG416" i="7"/>
  <c r="AG415" i="7"/>
  <c r="AG414" i="7"/>
  <c r="AG413" i="7"/>
  <c r="AG412" i="7"/>
  <c r="AG411" i="7"/>
  <c r="AG727" i="7"/>
  <c r="AG410" i="7"/>
  <c r="AG392" i="7"/>
  <c r="AG391" i="7"/>
  <c r="AG390" i="7"/>
  <c r="AG389" i="7"/>
  <c r="AG388" i="7"/>
  <c r="AG387" i="7"/>
  <c r="AG386" i="7"/>
  <c r="AG409" i="7"/>
  <c r="AG704" i="7"/>
  <c r="AG703" i="7"/>
  <c r="AG702" i="7"/>
  <c r="AG701" i="7"/>
  <c r="AG700" i="7"/>
  <c r="AG699" i="7"/>
  <c r="AG698" i="7"/>
  <c r="AG696" i="7"/>
  <c r="AG695" i="7"/>
  <c r="AG385" i="7"/>
  <c r="AG367" i="7"/>
  <c r="AG366" i="7"/>
  <c r="AG365" i="7"/>
  <c r="AG364" i="7"/>
  <c r="AG363" i="7"/>
  <c r="AG362" i="7"/>
  <c r="AG384" i="7"/>
  <c r="AG383" i="7"/>
  <c r="AG672" i="7"/>
  <c r="AG671" i="7"/>
  <c r="AG670" i="7"/>
  <c r="AG669" i="7"/>
  <c r="AG668" i="7"/>
  <c r="AG667" i="7"/>
  <c r="AG666" i="7"/>
  <c r="AG664" i="7"/>
  <c r="AG663" i="7"/>
  <c r="AG361" i="7"/>
  <c r="AG360" i="7"/>
  <c r="AG359" i="7"/>
  <c r="AG358" i="7"/>
  <c r="AG579" i="7"/>
  <c r="AG574" i="7"/>
  <c r="AG474" i="7"/>
  <c r="AG473" i="7"/>
  <c r="AG472" i="7"/>
  <c r="AG471" i="7"/>
  <c r="AG470" i="7"/>
  <c r="AG469" i="7"/>
  <c r="AG417" i="7"/>
  <c r="AG489" i="7"/>
  <c r="AG353" i="7"/>
  <c r="AG338" i="7"/>
  <c r="AG337" i="7"/>
  <c r="AG336" i="7"/>
  <c r="AG335" i="7"/>
  <c r="AG334" i="7"/>
  <c r="AG333" i="7"/>
  <c r="AG28" i="7"/>
  <c r="AF499" i="7"/>
  <c r="AF354" i="7"/>
  <c r="AF497" i="7"/>
  <c r="AF496" i="7"/>
  <c r="AF500" i="7"/>
  <c r="AF520" i="7"/>
  <c r="AF524" i="7"/>
  <c r="AF528" i="7"/>
  <c r="AF548" i="7"/>
  <c r="AF552" i="7"/>
  <c r="AF490" i="7"/>
  <c r="AF521" i="7"/>
  <c r="AF525" i="7"/>
  <c r="AF529" i="7"/>
  <c r="AF549" i="7"/>
  <c r="AF553" i="7"/>
  <c r="AF495" i="7"/>
  <c r="AF503" i="7"/>
  <c r="AF501" i="7"/>
  <c r="AF494" i="7"/>
  <c r="AF498" i="7"/>
  <c r="AF502" i="7"/>
  <c r="AF522" i="7"/>
  <c r="AF526" i="7"/>
  <c r="AF546" i="7"/>
  <c r="AF550" i="7"/>
  <c r="AF554" i="7"/>
  <c r="AF523" i="7"/>
  <c r="AF527" i="7"/>
  <c r="AF547" i="7"/>
  <c r="AF551" i="7"/>
  <c r="AF555" i="7"/>
  <c r="AL218" i="7" l="1"/>
  <c r="AL200" i="7"/>
  <c r="AL137" i="7"/>
  <c r="AE111" i="7"/>
  <c r="AE134" i="7"/>
  <c r="AL238" i="7"/>
  <c r="AL88" i="7"/>
  <c r="AF101" i="7"/>
  <c r="AF134" i="7" s="1"/>
  <c r="AL121" i="7"/>
  <c r="AL122" i="7" s="1"/>
  <c r="AL158" i="7"/>
  <c r="AM22" i="7"/>
  <c r="AM50" i="7" s="1"/>
  <c r="AM483" i="7"/>
  <c r="AM347" i="7"/>
  <c r="AL95" i="7"/>
  <c r="AM640" i="7"/>
  <c r="AM573" i="7"/>
  <c r="AM578" i="7"/>
  <c r="AM611" i="7"/>
  <c r="AM619" i="7"/>
  <c r="AM615" i="7"/>
  <c r="AM607" i="7"/>
  <c r="AM29" i="7"/>
  <c r="AM33" i="7"/>
  <c r="AM26" i="7"/>
  <c r="AM724" i="7"/>
  <c r="AM723" i="7"/>
  <c r="AM722" i="7"/>
  <c r="AM721" i="7"/>
  <c r="AM720" i="7"/>
  <c r="AM719" i="7"/>
  <c r="AM718" i="7"/>
  <c r="AM717" i="7"/>
  <c r="AM716" i="7"/>
  <c r="AM692" i="7"/>
  <c r="AM715" i="7"/>
  <c r="AM691" i="7"/>
  <c r="AM689" i="7"/>
  <c r="AM687" i="7"/>
  <c r="AM690" i="7"/>
  <c r="AM688" i="7"/>
  <c r="AM686" i="7"/>
  <c r="AM684" i="7"/>
  <c r="AM660" i="7"/>
  <c r="AM658" i="7"/>
  <c r="AM654" i="7"/>
  <c r="AM683" i="7"/>
  <c r="AM657" i="7"/>
  <c r="AM655" i="7"/>
  <c r="AM653" i="7"/>
  <c r="AM651" i="7"/>
  <c r="AM685" i="7"/>
  <c r="AM659" i="7"/>
  <c r="AM656" i="7"/>
  <c r="AM652" i="7"/>
  <c r="AM745" i="7"/>
  <c r="AM19" i="7"/>
  <c r="AM52" i="7"/>
  <c r="AH628" i="7"/>
  <c r="AH135" i="7" s="1"/>
  <c r="AG725" i="7"/>
  <c r="AG710" i="7" s="1"/>
  <c r="AG100" i="7" s="1"/>
  <c r="AH736" i="7"/>
  <c r="AH735" i="7"/>
  <c r="AH734" i="7"/>
  <c r="AH732" i="7"/>
  <c r="AH731" i="7"/>
  <c r="AH730" i="7"/>
  <c r="AH729" i="7"/>
  <c r="AH727" i="7"/>
  <c r="AH418" i="7"/>
  <c r="AH417" i="7"/>
  <c r="AH416" i="7"/>
  <c r="AH415" i="7"/>
  <c r="AH414" i="7"/>
  <c r="AH412" i="7"/>
  <c r="AH411" i="7"/>
  <c r="AH410" i="7"/>
  <c r="AH409" i="7"/>
  <c r="AH704" i="7"/>
  <c r="AH703" i="7"/>
  <c r="AH702" i="7"/>
  <c r="AH701" i="7"/>
  <c r="AH700" i="7"/>
  <c r="AH699" i="7"/>
  <c r="AH698" i="7"/>
  <c r="AH696" i="7"/>
  <c r="AH695" i="7"/>
  <c r="AH392" i="7"/>
  <c r="AH391" i="7"/>
  <c r="AH390" i="7"/>
  <c r="AH389" i="7"/>
  <c r="AH388" i="7"/>
  <c r="AH387" i="7"/>
  <c r="AH386" i="7"/>
  <c r="AH385" i="7"/>
  <c r="AH384" i="7"/>
  <c r="AH383" i="7"/>
  <c r="AH672" i="7"/>
  <c r="AH671" i="7"/>
  <c r="AH670" i="7"/>
  <c r="AH669" i="7"/>
  <c r="AH668" i="7"/>
  <c r="AH667" i="7"/>
  <c r="AH666" i="7"/>
  <c r="AH664" i="7"/>
  <c r="AH663" i="7"/>
  <c r="AH367" i="7"/>
  <c r="AH366" i="7"/>
  <c r="AH365" i="7"/>
  <c r="AH364" i="7"/>
  <c r="AH363" i="7"/>
  <c r="AH362" i="7"/>
  <c r="AH361" i="7"/>
  <c r="AH360" i="7"/>
  <c r="AH359" i="7"/>
  <c r="AH358" i="7"/>
  <c r="AH579" i="7"/>
  <c r="AH574" i="7"/>
  <c r="AH489" i="7"/>
  <c r="AH474" i="7"/>
  <c r="AH473" i="7"/>
  <c r="AH472" i="7"/>
  <c r="AH471" i="7"/>
  <c r="AH470" i="7"/>
  <c r="AH469" i="7"/>
  <c r="AH413" i="7"/>
  <c r="AH353" i="7"/>
  <c r="AH338" i="7"/>
  <c r="AH337" i="7"/>
  <c r="AH336" i="7"/>
  <c r="AH335" i="7"/>
  <c r="AH334" i="7"/>
  <c r="AH333" i="7"/>
  <c r="AH28" i="7"/>
  <c r="AG354" i="7"/>
  <c r="AG498" i="7"/>
  <c r="AG496" i="7"/>
  <c r="AG495" i="7"/>
  <c r="AG499" i="7"/>
  <c r="AG503" i="7"/>
  <c r="AG523" i="7"/>
  <c r="AG527" i="7"/>
  <c r="AG547" i="7"/>
  <c r="AG551" i="7"/>
  <c r="AG555" i="7"/>
  <c r="AG520" i="7"/>
  <c r="AG524" i="7"/>
  <c r="AG528" i="7"/>
  <c r="AG548" i="7"/>
  <c r="AG552" i="7"/>
  <c r="AG490" i="7"/>
  <c r="AG30" i="7"/>
  <c r="AG661" i="7"/>
  <c r="AG646" i="7" s="1"/>
  <c r="AG98" i="7" s="1"/>
  <c r="AG693" i="7"/>
  <c r="AG678" i="7" s="1"/>
  <c r="AG99" i="7" s="1"/>
  <c r="AG494" i="7"/>
  <c r="AG502" i="7"/>
  <c r="AG500" i="7"/>
  <c r="AG497" i="7"/>
  <c r="AG501" i="7"/>
  <c r="AG521" i="7"/>
  <c r="AG525" i="7"/>
  <c r="AG529" i="7"/>
  <c r="AG549" i="7"/>
  <c r="AG553" i="7"/>
  <c r="AG522" i="7"/>
  <c r="AG526" i="7"/>
  <c r="AG546" i="7"/>
  <c r="AG550" i="7"/>
  <c r="AG554" i="7"/>
  <c r="AM200" i="7" l="1"/>
  <c r="AM218" i="7"/>
  <c r="AM137" i="7"/>
  <c r="AG101" i="7"/>
  <c r="AG134" i="7" s="1"/>
  <c r="AM238" i="7"/>
  <c r="AM88" i="7"/>
  <c r="AM121" i="7"/>
  <c r="AM122" i="7" s="1"/>
  <c r="AM158" i="7"/>
  <c r="AN22" i="7"/>
  <c r="AN50" i="7" s="1"/>
  <c r="AN483" i="7"/>
  <c r="AN347" i="7"/>
  <c r="AM95" i="7"/>
  <c r="AN640" i="7"/>
  <c r="AN578" i="7"/>
  <c r="AN573" i="7"/>
  <c r="AN619" i="7"/>
  <c r="AN615" i="7"/>
  <c r="AN611" i="7"/>
  <c r="AN607" i="7"/>
  <c r="AN29" i="7"/>
  <c r="AN33" i="7"/>
  <c r="AN26" i="7"/>
  <c r="AN723" i="7"/>
  <c r="AN721" i="7"/>
  <c r="AN719" i="7"/>
  <c r="AN717" i="7"/>
  <c r="AN722" i="7"/>
  <c r="AN718" i="7"/>
  <c r="AN716" i="7"/>
  <c r="AN689" i="7"/>
  <c r="AN685" i="7"/>
  <c r="AN683" i="7"/>
  <c r="AN724" i="7"/>
  <c r="AN720" i="7"/>
  <c r="AN692" i="7"/>
  <c r="AN690" i="7"/>
  <c r="AN688" i="7"/>
  <c r="AN686" i="7"/>
  <c r="AN715" i="7"/>
  <c r="AN657" i="7"/>
  <c r="AN656" i="7"/>
  <c r="AN655" i="7"/>
  <c r="AN654" i="7"/>
  <c r="AN653" i="7"/>
  <c r="AN652" i="7"/>
  <c r="AN651" i="7"/>
  <c r="AN691" i="7"/>
  <c r="AN687" i="7"/>
  <c r="AN659" i="7"/>
  <c r="AN658" i="7"/>
  <c r="AN684" i="7"/>
  <c r="AN660" i="7"/>
  <c r="AN745" i="7"/>
  <c r="AN19" i="7"/>
  <c r="AN52" i="7"/>
  <c r="AI628" i="7"/>
  <c r="AI135" i="7" s="1"/>
  <c r="AH30" i="7"/>
  <c r="AH661" i="7"/>
  <c r="AH646" i="7" s="1"/>
  <c r="AH98" i="7" s="1"/>
  <c r="AI736" i="7"/>
  <c r="AI735" i="7"/>
  <c r="AI734" i="7"/>
  <c r="AI732" i="7"/>
  <c r="AI731" i="7"/>
  <c r="AI730" i="7"/>
  <c r="AI729" i="7"/>
  <c r="AI727" i="7"/>
  <c r="AI418" i="7"/>
  <c r="AI417" i="7"/>
  <c r="AI416" i="7"/>
  <c r="AI415" i="7"/>
  <c r="AI414" i="7"/>
  <c r="AI413" i="7"/>
  <c r="AI412" i="7"/>
  <c r="AI411" i="7"/>
  <c r="AI409" i="7"/>
  <c r="AI392" i="7"/>
  <c r="AI391" i="7"/>
  <c r="AI390" i="7"/>
  <c r="AI389" i="7"/>
  <c r="AI388" i="7"/>
  <c r="AI387" i="7"/>
  <c r="AI386" i="7"/>
  <c r="AI410" i="7"/>
  <c r="AI704" i="7"/>
  <c r="AI703" i="7"/>
  <c r="AI702" i="7"/>
  <c r="AI701" i="7"/>
  <c r="AI700" i="7"/>
  <c r="AI699" i="7"/>
  <c r="AI698" i="7"/>
  <c r="AI696" i="7"/>
  <c r="AI695" i="7"/>
  <c r="AI367" i="7"/>
  <c r="AI366" i="7"/>
  <c r="AI365" i="7"/>
  <c r="AI364" i="7"/>
  <c r="AI363" i="7"/>
  <c r="AI362" i="7"/>
  <c r="AI385" i="7"/>
  <c r="AI384" i="7"/>
  <c r="AI383" i="7"/>
  <c r="AI672" i="7"/>
  <c r="AI671" i="7"/>
  <c r="AI670" i="7"/>
  <c r="AI669" i="7"/>
  <c r="AI668" i="7"/>
  <c r="AI667" i="7"/>
  <c r="AI666" i="7"/>
  <c r="AI664" i="7"/>
  <c r="AI663" i="7"/>
  <c r="AI360" i="7"/>
  <c r="AI361" i="7"/>
  <c r="AI359" i="7"/>
  <c r="AI358" i="7"/>
  <c r="AI579" i="7"/>
  <c r="AI574" i="7"/>
  <c r="AI474" i="7"/>
  <c r="AI473" i="7"/>
  <c r="AI472" i="7"/>
  <c r="AI471" i="7"/>
  <c r="AI470" i="7"/>
  <c r="AI469" i="7"/>
  <c r="AI489" i="7"/>
  <c r="AI353" i="7"/>
  <c r="AI338" i="7"/>
  <c r="AI337" i="7"/>
  <c r="AI336" i="7"/>
  <c r="AI335" i="7"/>
  <c r="AI334" i="7"/>
  <c r="AI333" i="7"/>
  <c r="AI28" i="7"/>
  <c r="AH501" i="7"/>
  <c r="AH499" i="7"/>
  <c r="AH496" i="7"/>
  <c r="AH500" i="7"/>
  <c r="AH520" i="7"/>
  <c r="AH524" i="7"/>
  <c r="AH528" i="7"/>
  <c r="AH548" i="7"/>
  <c r="AH552" i="7"/>
  <c r="AH490" i="7"/>
  <c r="AH521" i="7"/>
  <c r="AH525" i="7"/>
  <c r="AH529" i="7"/>
  <c r="AH549" i="7"/>
  <c r="AH553" i="7"/>
  <c r="AH497" i="7"/>
  <c r="AH354" i="7"/>
  <c r="AH495" i="7"/>
  <c r="AH503" i="7"/>
  <c r="AH494" i="7"/>
  <c r="AH498" i="7"/>
  <c r="AH502" i="7"/>
  <c r="AH522" i="7"/>
  <c r="AH526" i="7"/>
  <c r="AH546" i="7"/>
  <c r="AH550" i="7"/>
  <c r="AH554" i="7"/>
  <c r="AH523" i="7"/>
  <c r="AH527" i="7"/>
  <c r="AH547" i="7"/>
  <c r="AH551" i="7"/>
  <c r="AH555" i="7"/>
  <c r="AH693" i="7"/>
  <c r="AH678" i="7" s="1"/>
  <c r="AH99" i="7" s="1"/>
  <c r="AH725" i="7"/>
  <c r="AH710" i="7" s="1"/>
  <c r="AH100" i="7" s="1"/>
  <c r="AN200" i="7" l="1"/>
  <c r="AN218" i="7"/>
  <c r="AN137" i="7"/>
  <c r="AG111" i="7"/>
  <c r="AH101" i="7"/>
  <c r="AH134" i="7" s="1"/>
  <c r="AN238" i="7"/>
  <c r="AN88" i="7"/>
  <c r="AN121" i="7"/>
  <c r="AN122" i="7" s="1"/>
  <c r="AN158" i="7"/>
  <c r="AO22" i="7"/>
  <c r="AO50" i="7" s="1"/>
  <c r="AO483" i="7"/>
  <c r="AO347" i="7"/>
  <c r="AN95" i="7"/>
  <c r="AO640" i="7"/>
  <c r="AO578" i="7"/>
  <c r="AO573" i="7"/>
  <c r="AO619" i="7"/>
  <c r="AO615" i="7"/>
  <c r="AO611" i="7"/>
  <c r="AO607" i="7"/>
  <c r="AO29" i="7"/>
  <c r="AO33" i="7"/>
  <c r="AO26" i="7"/>
  <c r="AO715" i="7"/>
  <c r="AO692" i="7"/>
  <c r="AO723" i="7"/>
  <c r="AO721" i="7"/>
  <c r="AO719" i="7"/>
  <c r="AO717" i="7"/>
  <c r="AO724" i="7"/>
  <c r="AO718" i="7"/>
  <c r="AO720" i="7"/>
  <c r="AO690" i="7"/>
  <c r="AO688" i="7"/>
  <c r="AO722" i="7"/>
  <c r="AO716" i="7"/>
  <c r="AO691" i="7"/>
  <c r="AO689" i="7"/>
  <c r="AO687" i="7"/>
  <c r="AO685" i="7"/>
  <c r="AO683" i="7"/>
  <c r="AO659" i="7"/>
  <c r="AO684" i="7"/>
  <c r="AO657" i="7"/>
  <c r="AO655" i="7"/>
  <c r="AO653" i="7"/>
  <c r="AO651" i="7"/>
  <c r="AO686" i="7"/>
  <c r="AO660" i="7"/>
  <c r="AO656" i="7"/>
  <c r="AO654" i="7"/>
  <c r="AO652" i="7"/>
  <c r="AO658" i="7"/>
  <c r="AO745" i="7"/>
  <c r="AO52" i="7"/>
  <c r="AO19" i="7"/>
  <c r="AJ628" i="7"/>
  <c r="AJ135" i="7" s="1"/>
  <c r="AJ736" i="7"/>
  <c r="AJ735" i="7"/>
  <c r="AJ734" i="7"/>
  <c r="AJ732" i="7"/>
  <c r="AJ731" i="7"/>
  <c r="AJ730" i="7"/>
  <c r="AJ729" i="7"/>
  <c r="AJ727" i="7"/>
  <c r="AJ418" i="7"/>
  <c r="AJ417" i="7"/>
  <c r="AJ416" i="7"/>
  <c r="AJ415" i="7"/>
  <c r="AJ414" i="7"/>
  <c r="AJ413" i="7"/>
  <c r="AJ412" i="7"/>
  <c r="AJ411" i="7"/>
  <c r="AJ410" i="7"/>
  <c r="AJ704" i="7"/>
  <c r="AJ703" i="7"/>
  <c r="AJ702" i="7"/>
  <c r="AJ701" i="7"/>
  <c r="AJ700" i="7"/>
  <c r="AJ699" i="7"/>
  <c r="AJ698" i="7"/>
  <c r="AJ696" i="7"/>
  <c r="AJ695" i="7"/>
  <c r="AJ392" i="7"/>
  <c r="AJ391" i="7"/>
  <c r="AJ390" i="7"/>
  <c r="AJ389" i="7"/>
  <c r="AJ388" i="7"/>
  <c r="AJ387" i="7"/>
  <c r="AJ386" i="7"/>
  <c r="AJ385" i="7"/>
  <c r="AJ384" i="7"/>
  <c r="AJ383" i="7"/>
  <c r="AJ672" i="7"/>
  <c r="AJ671" i="7"/>
  <c r="AJ670" i="7"/>
  <c r="AJ669" i="7"/>
  <c r="AJ668" i="7"/>
  <c r="AJ667" i="7"/>
  <c r="AJ666" i="7"/>
  <c r="AJ664" i="7"/>
  <c r="AJ663" i="7"/>
  <c r="AJ367" i="7"/>
  <c r="AJ366" i="7"/>
  <c r="AJ365" i="7"/>
  <c r="AJ364" i="7"/>
  <c r="AJ363" i="7"/>
  <c r="AJ362" i="7"/>
  <c r="AJ361" i="7"/>
  <c r="AJ360" i="7"/>
  <c r="AJ359" i="7"/>
  <c r="AJ358" i="7"/>
  <c r="AJ579" i="7"/>
  <c r="AJ574" i="7"/>
  <c r="AJ489" i="7"/>
  <c r="AJ474" i="7"/>
  <c r="AJ473" i="7"/>
  <c r="AJ472" i="7"/>
  <c r="AJ471" i="7"/>
  <c r="AJ470" i="7"/>
  <c r="AJ469" i="7"/>
  <c r="AJ409" i="7"/>
  <c r="AJ353" i="7"/>
  <c r="AJ338" i="7"/>
  <c r="AJ337" i="7"/>
  <c r="AJ336" i="7"/>
  <c r="AJ335" i="7"/>
  <c r="AJ334" i="7"/>
  <c r="AJ333" i="7"/>
  <c r="AJ28" i="7"/>
  <c r="AI354" i="7"/>
  <c r="AI496" i="7"/>
  <c r="AI498" i="7"/>
  <c r="AI495" i="7"/>
  <c r="AI499" i="7"/>
  <c r="AI503" i="7"/>
  <c r="AI523" i="7"/>
  <c r="AI527" i="7"/>
  <c r="AI547" i="7"/>
  <c r="AI551" i="7"/>
  <c r="AI555" i="7"/>
  <c r="AI520" i="7"/>
  <c r="AI524" i="7"/>
  <c r="AI528" i="7"/>
  <c r="AI548" i="7"/>
  <c r="AI552" i="7"/>
  <c r="AI490" i="7"/>
  <c r="AI30" i="7"/>
  <c r="AI661" i="7"/>
  <c r="AI646" i="7" s="1"/>
  <c r="AI98" i="7" s="1"/>
  <c r="AI693" i="7"/>
  <c r="AI678" i="7" s="1"/>
  <c r="AI99" i="7" s="1"/>
  <c r="AI500" i="7"/>
  <c r="AI494" i="7"/>
  <c r="AI502" i="7"/>
  <c r="AI497" i="7"/>
  <c r="AI501" i="7"/>
  <c r="AI521" i="7"/>
  <c r="AI525" i="7"/>
  <c r="AI529" i="7"/>
  <c r="AI549" i="7"/>
  <c r="AI553" i="7"/>
  <c r="AI522" i="7"/>
  <c r="AI526" i="7"/>
  <c r="AI546" i="7"/>
  <c r="AI550" i="7"/>
  <c r="AI554" i="7"/>
  <c r="AI725" i="7"/>
  <c r="AI710" i="7" s="1"/>
  <c r="AI100" i="7" s="1"/>
  <c r="AO200" i="7" l="1"/>
  <c r="AO218" i="7"/>
  <c r="AO137" i="7"/>
  <c r="AH111" i="7"/>
  <c r="AI101" i="7"/>
  <c r="AI134" i="7" s="1"/>
  <c r="AO238" i="7"/>
  <c r="AO88" i="7"/>
  <c r="AO121" i="7"/>
  <c r="AO122" i="7" s="1"/>
  <c r="AO158" i="7"/>
  <c r="AO95" i="7"/>
  <c r="AP22" i="7"/>
  <c r="AP50" i="7" s="1"/>
  <c r="AP483" i="7"/>
  <c r="AP347" i="7"/>
  <c r="AP640" i="7"/>
  <c r="AP578" i="7"/>
  <c r="AP615" i="7"/>
  <c r="AP611" i="7"/>
  <c r="AP607" i="7"/>
  <c r="AP573" i="7"/>
  <c r="AP619" i="7"/>
  <c r="AP29" i="7"/>
  <c r="AP33" i="7"/>
  <c r="AP26" i="7"/>
  <c r="AP724" i="7"/>
  <c r="AP722" i="7"/>
  <c r="AP720" i="7"/>
  <c r="AP718" i="7"/>
  <c r="AP716" i="7"/>
  <c r="AP723" i="7"/>
  <c r="AP719" i="7"/>
  <c r="AP715" i="7"/>
  <c r="AP691" i="7"/>
  <c r="AP690" i="7"/>
  <c r="AP689" i="7"/>
  <c r="AP688" i="7"/>
  <c r="AP687" i="7"/>
  <c r="AP686" i="7"/>
  <c r="AP685" i="7"/>
  <c r="AP684" i="7"/>
  <c r="AP683" i="7"/>
  <c r="AP660" i="7"/>
  <c r="AP659" i="7"/>
  <c r="AP658" i="7"/>
  <c r="AP692" i="7"/>
  <c r="AP721" i="7"/>
  <c r="AP717" i="7"/>
  <c r="AP656" i="7"/>
  <c r="AP654" i="7"/>
  <c r="AP652" i="7"/>
  <c r="AP657" i="7"/>
  <c r="AP655" i="7"/>
  <c r="AP653" i="7"/>
  <c r="AP651" i="7"/>
  <c r="AP745" i="7"/>
  <c r="AP52" i="7"/>
  <c r="AP19" i="7"/>
  <c r="AK628" i="7"/>
  <c r="AK135" i="7" s="1"/>
  <c r="AK736" i="7"/>
  <c r="AK735" i="7"/>
  <c r="AK734" i="7"/>
  <c r="AK732" i="7"/>
  <c r="AK731" i="7"/>
  <c r="AK730" i="7"/>
  <c r="AK729" i="7"/>
  <c r="AK418" i="7"/>
  <c r="AK416" i="7"/>
  <c r="AK415" i="7"/>
  <c r="AK414" i="7"/>
  <c r="AK413" i="7"/>
  <c r="AK412" i="7"/>
  <c r="AK411" i="7"/>
  <c r="AK727" i="7"/>
  <c r="AK410" i="7"/>
  <c r="AK392" i="7"/>
  <c r="AK391" i="7"/>
  <c r="AK390" i="7"/>
  <c r="AK389" i="7"/>
  <c r="AK388" i="7"/>
  <c r="AK387" i="7"/>
  <c r="AK386" i="7"/>
  <c r="AK409" i="7"/>
  <c r="AK704" i="7"/>
  <c r="AK703" i="7"/>
  <c r="AK702" i="7"/>
  <c r="AK701" i="7"/>
  <c r="AK700" i="7"/>
  <c r="AK699" i="7"/>
  <c r="AK698" i="7"/>
  <c r="AK696" i="7"/>
  <c r="AK695" i="7"/>
  <c r="AK385" i="7"/>
  <c r="AK367" i="7"/>
  <c r="AK366" i="7"/>
  <c r="AK365" i="7"/>
  <c r="AK364" i="7"/>
  <c r="AK363" i="7"/>
  <c r="AK362" i="7"/>
  <c r="AK384" i="7"/>
  <c r="AK383" i="7"/>
  <c r="AK672" i="7"/>
  <c r="AK671" i="7"/>
  <c r="AK670" i="7"/>
  <c r="AK669" i="7"/>
  <c r="AK668" i="7"/>
  <c r="AK667" i="7"/>
  <c r="AK666" i="7"/>
  <c r="AK664" i="7"/>
  <c r="AK663" i="7"/>
  <c r="AK361" i="7"/>
  <c r="AK360" i="7"/>
  <c r="AK359" i="7"/>
  <c r="AK358" i="7"/>
  <c r="AK579" i="7"/>
  <c r="AK574" i="7"/>
  <c r="AK474" i="7"/>
  <c r="AK473" i="7"/>
  <c r="AK472" i="7"/>
  <c r="AK471" i="7"/>
  <c r="AK470" i="7"/>
  <c r="AK469" i="7"/>
  <c r="AK417" i="7"/>
  <c r="AK489" i="7"/>
  <c r="AK353" i="7"/>
  <c r="AK338" i="7"/>
  <c r="AK337" i="7"/>
  <c r="AK336" i="7"/>
  <c r="AK335" i="7"/>
  <c r="AK334" i="7"/>
  <c r="AK333" i="7"/>
  <c r="AK28" i="7"/>
  <c r="AJ495" i="7"/>
  <c r="AJ503" i="7"/>
  <c r="AJ501" i="7"/>
  <c r="AJ494" i="7"/>
  <c r="AJ498" i="7"/>
  <c r="AJ502" i="7"/>
  <c r="AJ522" i="7"/>
  <c r="AJ526" i="7"/>
  <c r="AJ546" i="7"/>
  <c r="AJ550" i="7"/>
  <c r="AJ554" i="7"/>
  <c r="AJ523" i="7"/>
  <c r="AJ527" i="7"/>
  <c r="AJ547" i="7"/>
  <c r="AJ551" i="7"/>
  <c r="AJ555" i="7"/>
  <c r="AJ30" i="7"/>
  <c r="AJ661" i="7"/>
  <c r="AJ646" i="7" s="1"/>
  <c r="AJ98" i="7" s="1"/>
  <c r="AJ693" i="7"/>
  <c r="AJ678" i="7" s="1"/>
  <c r="AJ99" i="7" s="1"/>
  <c r="AJ725" i="7"/>
  <c r="AJ710" i="7" s="1"/>
  <c r="AJ100" i="7" s="1"/>
  <c r="AJ499" i="7"/>
  <c r="AJ354" i="7"/>
  <c r="AJ497" i="7"/>
  <c r="AJ496" i="7"/>
  <c r="AJ500" i="7"/>
  <c r="AJ520" i="7"/>
  <c r="AJ524" i="7"/>
  <c r="AJ528" i="7"/>
  <c r="AJ548" i="7"/>
  <c r="AJ552" i="7"/>
  <c r="AJ490" i="7"/>
  <c r="AJ521" i="7"/>
  <c r="AJ525" i="7"/>
  <c r="AJ529" i="7"/>
  <c r="AJ549" i="7"/>
  <c r="AJ553" i="7"/>
  <c r="AP218" i="7" l="1"/>
  <c r="AP200" i="7"/>
  <c r="AP137" i="7"/>
  <c r="AI111" i="7"/>
  <c r="AP238" i="7"/>
  <c r="AP88" i="7"/>
  <c r="AJ101" i="7"/>
  <c r="AJ134" i="7" s="1"/>
  <c r="AP121" i="7"/>
  <c r="AP122" i="7" s="1"/>
  <c r="AP158" i="7"/>
  <c r="AP95" i="7"/>
  <c r="AL628" i="7"/>
  <c r="AL135" i="7" s="1"/>
  <c r="AK725" i="7"/>
  <c r="AK710" i="7" s="1"/>
  <c r="AK100" i="7" s="1"/>
  <c r="AK30" i="7"/>
  <c r="AK494" i="7"/>
  <c r="AK502" i="7"/>
  <c r="AK500" i="7"/>
  <c r="AK497" i="7"/>
  <c r="AK501" i="7"/>
  <c r="AK521" i="7"/>
  <c r="AK525" i="7"/>
  <c r="AK529" i="7"/>
  <c r="AK549" i="7"/>
  <c r="AK553" i="7"/>
  <c r="AK522" i="7"/>
  <c r="AK526" i="7"/>
  <c r="AK546" i="7"/>
  <c r="AK550" i="7"/>
  <c r="AK554" i="7"/>
  <c r="AL736" i="7"/>
  <c r="AL735" i="7"/>
  <c r="AL733" i="7"/>
  <c r="AL732" i="7"/>
  <c r="AL731" i="7"/>
  <c r="AL730" i="7"/>
  <c r="AL729" i="7"/>
  <c r="AL727" i="7"/>
  <c r="AL418" i="7"/>
  <c r="AL416" i="7"/>
  <c r="AL415" i="7"/>
  <c r="AL414" i="7"/>
  <c r="AL413" i="7"/>
  <c r="AL412" i="7"/>
  <c r="AL411" i="7"/>
  <c r="AL410" i="7"/>
  <c r="AL409" i="7"/>
  <c r="AL704" i="7"/>
  <c r="AL703" i="7"/>
  <c r="AL702" i="7"/>
  <c r="AL701" i="7"/>
  <c r="AL700" i="7"/>
  <c r="AL699" i="7"/>
  <c r="AL698" i="7"/>
  <c r="AL696" i="7"/>
  <c r="AL695" i="7"/>
  <c r="AL392" i="7"/>
  <c r="AL391" i="7"/>
  <c r="AL390" i="7"/>
  <c r="AL389" i="7"/>
  <c r="AL388" i="7"/>
  <c r="AL387" i="7"/>
  <c r="AL386" i="7"/>
  <c r="AL385" i="7"/>
  <c r="AL384" i="7"/>
  <c r="AL383" i="7"/>
  <c r="AL672" i="7"/>
  <c r="AL671" i="7"/>
  <c r="AL670" i="7"/>
  <c r="AL669" i="7"/>
  <c r="AL668" i="7"/>
  <c r="AL667" i="7"/>
  <c r="AL666" i="7"/>
  <c r="AL664" i="7"/>
  <c r="AL663" i="7"/>
  <c r="AL367" i="7"/>
  <c r="AL366" i="7"/>
  <c r="AL365" i="7"/>
  <c r="AL364" i="7"/>
  <c r="AL363" i="7"/>
  <c r="AL362" i="7"/>
  <c r="AL361" i="7"/>
  <c r="AL360" i="7"/>
  <c r="AL359" i="7"/>
  <c r="AL358" i="7"/>
  <c r="AL579" i="7"/>
  <c r="AL574" i="7"/>
  <c r="AL489" i="7"/>
  <c r="AL474" i="7"/>
  <c r="AL473" i="7"/>
  <c r="AL472" i="7"/>
  <c r="AL471" i="7"/>
  <c r="AL470" i="7"/>
  <c r="AL469" i="7"/>
  <c r="AL417" i="7"/>
  <c r="AL353" i="7"/>
  <c r="AL338" i="7"/>
  <c r="AL337" i="7"/>
  <c r="AL336" i="7"/>
  <c r="AL335" i="7"/>
  <c r="AL334" i="7"/>
  <c r="AL333" i="7"/>
  <c r="AL28" i="7"/>
  <c r="AK354" i="7"/>
  <c r="AK498" i="7"/>
  <c r="AK496" i="7"/>
  <c r="AK495" i="7"/>
  <c r="AK499" i="7"/>
  <c r="AK503" i="7"/>
  <c r="AK523" i="7"/>
  <c r="AK527" i="7"/>
  <c r="AK547" i="7"/>
  <c r="AK551" i="7"/>
  <c r="AK555" i="7"/>
  <c r="AK520" i="7"/>
  <c r="AK524" i="7"/>
  <c r="AK528" i="7"/>
  <c r="AK548" i="7"/>
  <c r="AK552" i="7"/>
  <c r="AK490" i="7"/>
  <c r="AK661" i="7"/>
  <c r="AK646" i="7" s="1"/>
  <c r="AK98" i="7" s="1"/>
  <c r="AK693" i="7"/>
  <c r="AK678" i="7" s="1"/>
  <c r="AK99" i="7" s="1"/>
  <c r="AJ111" i="7" l="1"/>
  <c r="AK101" i="7"/>
  <c r="AK134" i="7" s="1"/>
  <c r="AM628" i="7"/>
  <c r="AM135" i="7" s="1"/>
  <c r="AL661" i="7"/>
  <c r="AL646" i="7" s="1"/>
  <c r="AL98" i="7" s="1"/>
  <c r="AL725" i="7"/>
  <c r="AL710" i="7" s="1"/>
  <c r="AL100" i="7" s="1"/>
  <c r="AL30" i="7"/>
  <c r="AL693" i="7"/>
  <c r="AL678" i="7" s="1"/>
  <c r="AL99" i="7" s="1"/>
  <c r="AM736" i="7"/>
  <c r="AM735" i="7"/>
  <c r="AM733" i="7"/>
  <c r="AM732" i="7"/>
  <c r="AM731" i="7"/>
  <c r="AM730" i="7"/>
  <c r="AM729" i="7"/>
  <c r="AM727" i="7"/>
  <c r="AM418" i="7"/>
  <c r="AM417" i="7"/>
  <c r="AM416" i="7"/>
  <c r="AM415" i="7"/>
  <c r="AM414" i="7"/>
  <c r="AM413" i="7"/>
  <c r="AM412" i="7"/>
  <c r="AM411" i="7"/>
  <c r="AM409" i="7"/>
  <c r="AM392" i="7"/>
  <c r="AM391" i="7"/>
  <c r="AM390" i="7"/>
  <c r="AM389" i="7"/>
  <c r="AM388" i="7"/>
  <c r="AM387" i="7"/>
  <c r="AM386" i="7"/>
  <c r="AM410" i="7"/>
  <c r="AM704" i="7"/>
  <c r="AM703" i="7"/>
  <c r="AM702" i="7"/>
  <c r="AM701" i="7"/>
  <c r="AM700" i="7"/>
  <c r="AM699" i="7"/>
  <c r="AM698" i="7"/>
  <c r="AM696" i="7"/>
  <c r="AM695" i="7"/>
  <c r="AM367" i="7"/>
  <c r="AM366" i="7"/>
  <c r="AM365" i="7"/>
  <c r="AM364" i="7"/>
  <c r="AM363" i="7"/>
  <c r="AM362" i="7"/>
  <c r="AM385" i="7"/>
  <c r="AM384" i="7"/>
  <c r="AM383" i="7"/>
  <c r="AM672" i="7"/>
  <c r="AM671" i="7"/>
  <c r="AM670" i="7"/>
  <c r="AM669" i="7"/>
  <c r="AM668" i="7"/>
  <c r="AM667" i="7"/>
  <c r="AM665" i="7"/>
  <c r="AM664" i="7"/>
  <c r="AM663" i="7"/>
  <c r="AM360" i="7"/>
  <c r="AM361" i="7"/>
  <c r="AM359" i="7"/>
  <c r="AM358" i="7"/>
  <c r="AM579" i="7"/>
  <c r="AM574" i="7"/>
  <c r="AM474" i="7"/>
  <c r="AM473" i="7"/>
  <c r="AM472" i="7"/>
  <c r="AM471" i="7"/>
  <c r="AM470" i="7"/>
  <c r="AM469" i="7"/>
  <c r="AM489" i="7"/>
  <c r="AM353" i="7"/>
  <c r="AM338" i="7"/>
  <c r="AM337" i="7"/>
  <c r="AM336" i="7"/>
  <c r="AM335" i="7"/>
  <c r="AM334" i="7"/>
  <c r="AM333" i="7"/>
  <c r="AM28" i="7"/>
  <c r="AL501" i="7"/>
  <c r="AL499" i="7"/>
  <c r="AL496" i="7"/>
  <c r="AL500" i="7"/>
  <c r="AL520" i="7"/>
  <c r="AL524" i="7"/>
  <c r="AL528" i="7"/>
  <c r="AL548" i="7"/>
  <c r="AL552" i="7"/>
  <c r="AL490" i="7"/>
  <c r="AL521" i="7"/>
  <c r="AL525" i="7"/>
  <c r="AL529" i="7"/>
  <c r="AL549" i="7"/>
  <c r="AL553" i="7"/>
  <c r="AL497" i="7"/>
  <c r="AL354" i="7"/>
  <c r="AL495" i="7"/>
  <c r="AL503" i="7"/>
  <c r="AL494" i="7"/>
  <c r="AL498" i="7"/>
  <c r="AL502" i="7"/>
  <c r="AL522" i="7"/>
  <c r="AL526" i="7"/>
  <c r="AL546" i="7"/>
  <c r="AL550" i="7"/>
  <c r="AL554" i="7"/>
  <c r="AL523" i="7"/>
  <c r="AL527" i="7"/>
  <c r="AL547" i="7"/>
  <c r="AL551" i="7"/>
  <c r="AL555" i="7"/>
  <c r="AK111" i="7" l="1"/>
  <c r="AL101" i="7"/>
  <c r="AL134" i="7" s="1"/>
  <c r="AN628" i="7"/>
  <c r="AN135" i="7" s="1"/>
  <c r="AM30" i="7"/>
  <c r="AM661" i="7"/>
  <c r="AM646" i="7" s="1"/>
  <c r="AM98" i="7" s="1"/>
  <c r="AM693" i="7"/>
  <c r="AM678" i="7" s="1"/>
  <c r="AM99" i="7" s="1"/>
  <c r="AM500" i="7"/>
  <c r="AM494" i="7"/>
  <c r="AM502" i="7"/>
  <c r="AM497" i="7"/>
  <c r="AM501" i="7"/>
  <c r="AM521" i="7"/>
  <c r="AM525" i="7"/>
  <c r="AM529" i="7"/>
  <c r="AM549" i="7"/>
  <c r="AM553" i="7"/>
  <c r="AM522" i="7"/>
  <c r="AM526" i="7"/>
  <c r="AM546" i="7"/>
  <c r="AM550" i="7"/>
  <c r="AM554" i="7"/>
  <c r="AM725" i="7"/>
  <c r="AM710" i="7" s="1"/>
  <c r="AM100" i="7" s="1"/>
  <c r="AN736" i="7"/>
  <c r="AN735" i="7"/>
  <c r="AN733" i="7"/>
  <c r="AN732" i="7"/>
  <c r="AN731" i="7"/>
  <c r="AN730" i="7"/>
  <c r="AN729" i="7"/>
  <c r="AN727" i="7"/>
  <c r="AN418" i="7"/>
  <c r="AN417" i="7"/>
  <c r="AN416" i="7"/>
  <c r="AN415" i="7"/>
  <c r="AN414" i="7"/>
  <c r="AN413" i="7"/>
  <c r="AN412" i="7"/>
  <c r="AN411" i="7"/>
  <c r="AN410" i="7"/>
  <c r="AN409" i="7"/>
  <c r="AN704" i="7"/>
  <c r="AN703" i="7"/>
  <c r="AN702" i="7"/>
  <c r="AN701" i="7"/>
  <c r="AN700" i="7"/>
  <c r="AN699" i="7"/>
  <c r="AN698" i="7"/>
  <c r="AN696" i="7"/>
  <c r="AN695" i="7"/>
  <c r="AN391" i="7"/>
  <c r="AN390" i="7"/>
  <c r="AN389" i="7"/>
  <c r="AN388" i="7"/>
  <c r="AN387" i="7"/>
  <c r="AN386" i="7"/>
  <c r="AN385" i="7"/>
  <c r="AN384" i="7"/>
  <c r="AN383" i="7"/>
  <c r="AN672" i="7"/>
  <c r="AN671" i="7"/>
  <c r="AN670" i="7"/>
  <c r="AN669" i="7"/>
  <c r="AN668" i="7"/>
  <c r="AN667" i="7"/>
  <c r="AN665" i="7"/>
  <c r="AN664" i="7"/>
  <c r="AN663" i="7"/>
  <c r="AN367" i="7"/>
  <c r="AN366" i="7"/>
  <c r="AN365" i="7"/>
  <c r="AN364" i="7"/>
  <c r="AN363" i="7"/>
  <c r="AN362" i="7"/>
  <c r="AN361" i="7"/>
  <c r="AN360" i="7"/>
  <c r="AN359" i="7"/>
  <c r="AN358" i="7"/>
  <c r="AN579" i="7"/>
  <c r="AN574" i="7"/>
  <c r="AN489" i="7"/>
  <c r="AN392" i="7"/>
  <c r="AN474" i="7"/>
  <c r="AN473" i="7"/>
  <c r="AN472" i="7"/>
  <c r="AN471" i="7"/>
  <c r="AN470" i="7"/>
  <c r="AN469" i="7"/>
  <c r="AN353" i="7"/>
  <c r="AN338" i="7"/>
  <c r="AN337" i="7"/>
  <c r="AN336" i="7"/>
  <c r="AN335" i="7"/>
  <c r="AN334" i="7"/>
  <c r="AN333" i="7"/>
  <c r="AN28" i="7"/>
  <c r="AM354" i="7"/>
  <c r="AM496" i="7"/>
  <c r="AM498" i="7"/>
  <c r="AM495" i="7"/>
  <c r="AM499" i="7"/>
  <c r="AM503" i="7"/>
  <c r="AM523" i="7"/>
  <c r="AM527" i="7"/>
  <c r="AM547" i="7"/>
  <c r="AM551" i="7"/>
  <c r="AM555" i="7"/>
  <c r="AM520" i="7"/>
  <c r="AM524" i="7"/>
  <c r="AM528" i="7"/>
  <c r="AM548" i="7"/>
  <c r="AM552" i="7"/>
  <c r="AM490" i="7"/>
  <c r="AL111" i="7" l="1"/>
  <c r="AM101" i="7"/>
  <c r="AM134" i="7" s="1"/>
  <c r="AO628" i="7"/>
  <c r="AO135" i="7" s="1"/>
  <c r="AN499" i="7"/>
  <c r="AN354" i="7"/>
  <c r="AN497" i="7"/>
  <c r="AN496" i="7"/>
  <c r="AN500" i="7"/>
  <c r="AN520" i="7"/>
  <c r="AN524" i="7"/>
  <c r="AN528" i="7"/>
  <c r="AN548" i="7"/>
  <c r="AN552" i="7"/>
  <c r="AN490" i="7"/>
  <c r="AN521" i="7"/>
  <c r="AN525" i="7"/>
  <c r="AN529" i="7"/>
  <c r="AN549" i="7"/>
  <c r="AN553" i="7"/>
  <c r="AO736" i="7"/>
  <c r="AO735" i="7"/>
  <c r="AO733" i="7"/>
  <c r="AO732" i="7"/>
  <c r="AO731" i="7"/>
  <c r="AO730" i="7"/>
  <c r="AO729" i="7"/>
  <c r="AO418" i="7"/>
  <c r="AO416" i="7"/>
  <c r="AO415" i="7"/>
  <c r="AO414" i="7"/>
  <c r="AO413" i="7"/>
  <c r="AO412" i="7"/>
  <c r="AO411" i="7"/>
  <c r="AO727" i="7"/>
  <c r="AO410" i="7"/>
  <c r="AO392" i="7"/>
  <c r="AO391" i="7"/>
  <c r="AO390" i="7"/>
  <c r="AO389" i="7"/>
  <c r="AO388" i="7"/>
  <c r="AO387" i="7"/>
  <c r="AO386" i="7"/>
  <c r="AO409" i="7"/>
  <c r="AO704" i="7"/>
  <c r="AO703" i="7"/>
  <c r="AO702" i="7"/>
  <c r="AO701" i="7"/>
  <c r="AO700" i="7"/>
  <c r="AO699" i="7"/>
  <c r="AO698" i="7"/>
  <c r="AO696" i="7"/>
  <c r="AO695" i="7"/>
  <c r="AO385" i="7"/>
  <c r="AO367" i="7"/>
  <c r="AO366" i="7"/>
  <c r="AO365" i="7"/>
  <c r="AO364" i="7"/>
  <c r="AO363" i="7"/>
  <c r="AO362" i="7"/>
  <c r="AO384" i="7"/>
  <c r="AO383" i="7"/>
  <c r="AO672" i="7"/>
  <c r="AO671" i="7"/>
  <c r="AO670" i="7"/>
  <c r="AO669" i="7"/>
  <c r="AO668" i="7"/>
  <c r="AO667" i="7"/>
  <c r="AO665" i="7"/>
  <c r="AO664" i="7"/>
  <c r="AO663" i="7"/>
  <c r="AO361" i="7"/>
  <c r="AO360" i="7"/>
  <c r="AO359" i="7"/>
  <c r="AO358" i="7"/>
  <c r="AO579" i="7"/>
  <c r="AO574" i="7"/>
  <c r="AO474" i="7"/>
  <c r="AO473" i="7"/>
  <c r="AO472" i="7"/>
  <c r="AO471" i="7"/>
  <c r="AO470" i="7"/>
  <c r="AO469" i="7"/>
  <c r="AO417" i="7"/>
  <c r="AO489" i="7"/>
  <c r="AO353" i="7"/>
  <c r="AO338" i="7"/>
  <c r="AO337" i="7"/>
  <c r="AO336" i="7"/>
  <c r="AO335" i="7"/>
  <c r="AO334" i="7"/>
  <c r="AO333" i="7"/>
  <c r="AO28" i="7"/>
  <c r="AN495" i="7"/>
  <c r="AN503" i="7"/>
  <c r="AN501" i="7"/>
  <c r="AN494" i="7"/>
  <c r="AN498" i="7"/>
  <c r="AN502" i="7"/>
  <c r="AN522" i="7"/>
  <c r="AN526" i="7"/>
  <c r="AN546" i="7"/>
  <c r="AN550" i="7"/>
  <c r="AN554" i="7"/>
  <c r="AN523" i="7"/>
  <c r="AN527" i="7"/>
  <c r="AN547" i="7"/>
  <c r="AN551" i="7"/>
  <c r="AN555" i="7"/>
  <c r="AN30" i="7"/>
  <c r="AN661" i="7"/>
  <c r="AN646" i="7" s="1"/>
  <c r="AN98" i="7" s="1"/>
  <c r="AN693" i="7"/>
  <c r="AN678" i="7" s="1"/>
  <c r="AN99" i="7" s="1"/>
  <c r="AN725" i="7"/>
  <c r="AN710" i="7" s="1"/>
  <c r="AN100" i="7" s="1"/>
  <c r="AM111" i="7" l="1"/>
  <c r="AN101" i="7"/>
  <c r="AN134" i="7" s="1"/>
  <c r="AO30" i="7"/>
  <c r="AO661" i="7"/>
  <c r="AO646" i="7" s="1"/>
  <c r="AO98" i="7" s="1"/>
  <c r="AO693" i="7"/>
  <c r="AO678" i="7" s="1"/>
  <c r="AO99" i="7" s="1"/>
  <c r="AO494" i="7"/>
  <c r="AO502" i="7"/>
  <c r="AO500" i="7"/>
  <c r="AO497" i="7"/>
  <c r="AO501" i="7"/>
  <c r="AO521" i="7"/>
  <c r="AO525" i="7"/>
  <c r="AO529" i="7"/>
  <c r="AO549" i="7"/>
  <c r="AO553" i="7"/>
  <c r="AO522" i="7"/>
  <c r="AO526" i="7"/>
  <c r="AO546" i="7"/>
  <c r="AO550" i="7"/>
  <c r="AO554" i="7"/>
  <c r="AO725" i="7"/>
  <c r="AO710" i="7" s="1"/>
  <c r="AO100" i="7" s="1"/>
  <c r="AP736" i="7"/>
  <c r="AP735" i="7"/>
  <c r="AP733" i="7"/>
  <c r="AP732" i="7"/>
  <c r="AP731" i="7"/>
  <c r="AP730" i="7"/>
  <c r="AP729" i="7"/>
  <c r="AP727" i="7"/>
  <c r="B724" i="7"/>
  <c r="B723" i="7"/>
  <c r="B722" i="7"/>
  <c r="B721" i="7"/>
  <c r="B720" i="7"/>
  <c r="B719" i="7"/>
  <c r="B718" i="7"/>
  <c r="B717" i="7"/>
  <c r="B716" i="7"/>
  <c r="AP409" i="7"/>
  <c r="AP704" i="7"/>
  <c r="B704" i="7" s="1"/>
  <c r="AP703" i="7"/>
  <c r="B703" i="7" s="1"/>
  <c r="AP702" i="7"/>
  <c r="B702" i="7" s="1"/>
  <c r="AP701" i="7"/>
  <c r="B701" i="7" s="1"/>
  <c r="AP700" i="7"/>
  <c r="B700" i="7" s="1"/>
  <c r="AP699" i="7"/>
  <c r="B699" i="7" s="1"/>
  <c r="AP698" i="7"/>
  <c r="B698" i="7" s="1"/>
  <c r="AP696" i="7"/>
  <c r="AP695" i="7"/>
  <c r="B692" i="7"/>
  <c r="B691" i="7"/>
  <c r="B690" i="7"/>
  <c r="B689" i="7"/>
  <c r="B688" i="7"/>
  <c r="B687" i="7"/>
  <c r="B686" i="7"/>
  <c r="B685" i="7"/>
  <c r="B684" i="7"/>
  <c r="AP383" i="7"/>
  <c r="AP672" i="7"/>
  <c r="B672" i="7" s="1"/>
  <c r="AP671" i="7"/>
  <c r="B671" i="7" s="1"/>
  <c r="AP670" i="7"/>
  <c r="B670" i="7" s="1"/>
  <c r="AP669" i="7"/>
  <c r="B669" i="7" s="1"/>
  <c r="AP668" i="7"/>
  <c r="B668" i="7" s="1"/>
  <c r="AP667" i="7"/>
  <c r="B667" i="7" s="1"/>
  <c r="AP665" i="7"/>
  <c r="AP664" i="7"/>
  <c r="AP663" i="7"/>
  <c r="B660" i="7"/>
  <c r="B659" i="7"/>
  <c r="B658" i="7"/>
  <c r="B657" i="7"/>
  <c r="B656" i="7"/>
  <c r="B655" i="7"/>
  <c r="B654" i="7"/>
  <c r="B653" i="7"/>
  <c r="B652" i="7"/>
  <c r="AP358" i="7"/>
  <c r="AP579" i="7"/>
  <c r="AP574" i="7"/>
  <c r="AP489" i="7"/>
  <c r="AP392" i="7"/>
  <c r="AP474" i="7"/>
  <c r="AP473" i="7"/>
  <c r="AP472" i="7"/>
  <c r="AP471" i="7"/>
  <c r="AP470" i="7"/>
  <c r="AP469" i="7"/>
  <c r="AP353" i="7"/>
  <c r="AP338" i="7"/>
  <c r="AP337" i="7"/>
  <c r="AP336" i="7"/>
  <c r="AP335" i="7"/>
  <c r="AP334" i="7"/>
  <c r="AP333" i="7"/>
  <c r="AP28" i="7"/>
  <c r="AO354" i="7"/>
  <c r="AO498" i="7"/>
  <c r="AO496" i="7"/>
  <c r="AO495" i="7"/>
  <c r="AO499" i="7"/>
  <c r="AO503" i="7"/>
  <c r="AO523" i="7"/>
  <c r="AO527" i="7"/>
  <c r="AO547" i="7"/>
  <c r="AO551" i="7"/>
  <c r="AO555" i="7"/>
  <c r="AO520" i="7"/>
  <c r="AO524" i="7"/>
  <c r="AO528" i="7"/>
  <c r="AO548" i="7"/>
  <c r="AO552" i="7"/>
  <c r="AO490" i="7"/>
  <c r="AN111" i="7" l="1"/>
  <c r="AO101" i="7"/>
  <c r="AO134" i="7" s="1"/>
  <c r="AO510" i="7"/>
  <c r="AO567" i="7"/>
  <c r="AN509" i="7"/>
  <c r="AO560" i="7"/>
  <c r="AO564" i="7"/>
  <c r="AO539" i="7"/>
  <c r="AO536" i="7"/>
  <c r="AO540" i="7"/>
  <c r="AO563" i="7"/>
  <c r="AO370" i="7"/>
  <c r="AN515" i="7"/>
  <c r="AO397" i="7"/>
  <c r="AN561" i="7"/>
  <c r="AN508" i="7"/>
  <c r="AO425" i="7"/>
  <c r="AN513" i="7"/>
  <c r="AN536" i="7"/>
  <c r="AN540" i="7"/>
  <c r="AN563" i="7"/>
  <c r="AP404" i="7"/>
  <c r="AN510" i="7"/>
  <c r="AN533" i="7"/>
  <c r="AN541" i="7"/>
  <c r="AO423" i="7"/>
  <c r="AO427" i="7"/>
  <c r="AO559" i="7"/>
  <c r="AO507" i="7"/>
  <c r="AO515" i="7"/>
  <c r="AO508" i="7"/>
  <c r="AO535" i="7"/>
  <c r="AO561" i="7"/>
  <c r="AN534" i="7"/>
  <c r="AO511" i="7"/>
  <c r="AO396" i="7"/>
  <c r="E374" i="7"/>
  <c r="D374" i="7"/>
  <c r="H374" i="7"/>
  <c r="G374" i="7"/>
  <c r="F374" i="7"/>
  <c r="C374" i="7"/>
  <c r="I374" i="7"/>
  <c r="J374" i="7"/>
  <c r="C511" i="7"/>
  <c r="E511" i="7"/>
  <c r="D511" i="7"/>
  <c r="G511" i="7"/>
  <c r="H511" i="7"/>
  <c r="F511" i="7"/>
  <c r="I511" i="7"/>
  <c r="K374" i="7"/>
  <c r="J511" i="7"/>
  <c r="K511" i="7"/>
  <c r="L374" i="7"/>
  <c r="L511" i="7"/>
  <c r="M374" i="7"/>
  <c r="M511" i="7"/>
  <c r="N374" i="7"/>
  <c r="O374" i="7"/>
  <c r="N511" i="7"/>
  <c r="P374" i="7"/>
  <c r="O511" i="7"/>
  <c r="Q374" i="7"/>
  <c r="P511" i="7"/>
  <c r="R374" i="7"/>
  <c r="Q511" i="7"/>
  <c r="S374" i="7"/>
  <c r="R511" i="7"/>
  <c r="T374" i="7"/>
  <c r="S511" i="7"/>
  <c r="T511" i="7"/>
  <c r="U374" i="7"/>
  <c r="U511" i="7"/>
  <c r="V374" i="7"/>
  <c r="V511" i="7"/>
  <c r="W374" i="7"/>
  <c r="X374" i="7"/>
  <c r="W511" i="7"/>
  <c r="Y374" i="7"/>
  <c r="X511" i="7"/>
  <c r="Y511" i="7"/>
  <c r="Z374" i="7"/>
  <c r="Z511" i="7"/>
  <c r="AA374" i="7"/>
  <c r="AB374" i="7"/>
  <c r="AA511" i="7"/>
  <c r="AC374" i="7"/>
  <c r="AB511" i="7"/>
  <c r="AC511" i="7"/>
  <c r="AD374" i="7"/>
  <c r="AD511" i="7"/>
  <c r="AE374" i="7"/>
  <c r="AF374" i="7"/>
  <c r="AE511" i="7"/>
  <c r="AF511" i="7"/>
  <c r="AG374" i="7"/>
  <c r="AG511" i="7"/>
  <c r="AH374" i="7"/>
  <c r="AH511" i="7"/>
  <c r="AI374" i="7"/>
  <c r="AI511" i="7"/>
  <c r="AJ374" i="7"/>
  <c r="AJ511" i="7"/>
  <c r="AK374" i="7"/>
  <c r="AK511" i="7"/>
  <c r="AL374" i="7"/>
  <c r="AL511" i="7"/>
  <c r="AM374" i="7"/>
  <c r="AN374" i="7"/>
  <c r="AM511" i="7"/>
  <c r="C397" i="7"/>
  <c r="F397" i="7"/>
  <c r="D397" i="7"/>
  <c r="C534" i="7"/>
  <c r="E397" i="7"/>
  <c r="D534" i="7"/>
  <c r="G397" i="7"/>
  <c r="E534" i="7"/>
  <c r="F534" i="7"/>
  <c r="G534" i="7"/>
  <c r="H397" i="7"/>
  <c r="I397" i="7"/>
  <c r="H534" i="7"/>
  <c r="I534" i="7"/>
  <c r="J397" i="7"/>
  <c r="J534" i="7"/>
  <c r="K397" i="7"/>
  <c r="L397" i="7"/>
  <c r="K534" i="7"/>
  <c r="M397" i="7"/>
  <c r="L534" i="7"/>
  <c r="M534" i="7"/>
  <c r="N397" i="7"/>
  <c r="N534" i="7"/>
  <c r="O397" i="7"/>
  <c r="P397" i="7"/>
  <c r="O534" i="7"/>
  <c r="P534" i="7"/>
  <c r="Q397" i="7"/>
  <c r="R397" i="7"/>
  <c r="Q534" i="7"/>
  <c r="R534" i="7"/>
  <c r="S397" i="7"/>
  <c r="T397" i="7"/>
  <c r="S534" i="7"/>
  <c r="U397" i="7"/>
  <c r="T534" i="7"/>
  <c r="V397" i="7"/>
  <c r="U534" i="7"/>
  <c r="V534" i="7"/>
  <c r="W397" i="7"/>
  <c r="W534" i="7"/>
  <c r="X397" i="7"/>
  <c r="Y397" i="7"/>
  <c r="X534" i="7"/>
  <c r="Y534" i="7"/>
  <c r="Z397" i="7"/>
  <c r="Z534" i="7"/>
  <c r="AA397" i="7"/>
  <c r="AA534" i="7"/>
  <c r="AB397" i="7"/>
  <c r="AB534" i="7"/>
  <c r="AC397" i="7"/>
  <c r="AC534" i="7"/>
  <c r="AD397" i="7"/>
  <c r="AD534" i="7"/>
  <c r="AE397" i="7"/>
  <c r="AF397" i="7"/>
  <c r="AE534" i="7"/>
  <c r="AG397" i="7"/>
  <c r="AF534" i="7"/>
  <c r="AG534" i="7"/>
  <c r="AH397" i="7"/>
  <c r="AI397" i="7"/>
  <c r="AH534" i="7"/>
  <c r="AI534" i="7"/>
  <c r="AJ397" i="7"/>
  <c r="AK397" i="7"/>
  <c r="AJ534" i="7"/>
  <c r="AK534" i="7"/>
  <c r="AL397" i="7"/>
  <c r="AL534" i="7"/>
  <c r="AM397" i="7"/>
  <c r="AN397" i="7"/>
  <c r="AM534" i="7"/>
  <c r="H428" i="7"/>
  <c r="D428" i="7"/>
  <c r="E428" i="7"/>
  <c r="G428" i="7"/>
  <c r="F428" i="7"/>
  <c r="C428" i="7"/>
  <c r="I428" i="7"/>
  <c r="J428" i="7"/>
  <c r="K428" i="7"/>
  <c r="J565" i="7"/>
  <c r="L428" i="7"/>
  <c r="I565" i="7"/>
  <c r="H565" i="7"/>
  <c r="C565" i="7"/>
  <c r="E565" i="7"/>
  <c r="G565" i="7"/>
  <c r="K565" i="7"/>
  <c r="F565" i="7"/>
  <c r="D565" i="7"/>
  <c r="L565" i="7"/>
  <c r="M428" i="7"/>
  <c r="M565" i="7"/>
  <c r="N428" i="7"/>
  <c r="N565" i="7"/>
  <c r="O428" i="7"/>
  <c r="P428" i="7"/>
  <c r="O565" i="7"/>
  <c r="P565" i="7"/>
  <c r="Q428" i="7"/>
  <c r="R428" i="7"/>
  <c r="Q565" i="7"/>
  <c r="R565" i="7"/>
  <c r="S428" i="7"/>
  <c r="T428" i="7"/>
  <c r="S565" i="7"/>
  <c r="U428" i="7"/>
  <c r="T565" i="7"/>
  <c r="V428" i="7"/>
  <c r="U565" i="7"/>
  <c r="V565" i="7"/>
  <c r="W428" i="7"/>
  <c r="W565" i="7"/>
  <c r="X428" i="7"/>
  <c r="X565" i="7"/>
  <c r="Y428" i="7"/>
  <c r="Y565" i="7"/>
  <c r="Z428" i="7"/>
  <c r="Z565" i="7"/>
  <c r="AA428" i="7"/>
  <c r="AB428" i="7"/>
  <c r="AA565" i="7"/>
  <c r="AC428" i="7"/>
  <c r="AB565" i="7"/>
  <c r="AC565" i="7"/>
  <c r="AD428" i="7"/>
  <c r="AE428" i="7"/>
  <c r="AD565" i="7"/>
  <c r="AF428" i="7"/>
  <c r="AE565" i="7"/>
  <c r="AG428" i="7"/>
  <c r="AF565" i="7"/>
  <c r="AH428" i="7"/>
  <c r="AG565" i="7"/>
  <c r="AI428" i="7"/>
  <c r="AH565" i="7"/>
  <c r="AI565" i="7"/>
  <c r="AJ428" i="7"/>
  <c r="AK428" i="7"/>
  <c r="AJ565" i="7"/>
  <c r="AL428" i="7"/>
  <c r="AK565" i="7"/>
  <c r="AL565" i="7"/>
  <c r="AM428" i="7"/>
  <c r="AN428" i="7"/>
  <c r="AM565" i="7"/>
  <c r="AO538" i="7"/>
  <c r="AO509" i="7"/>
  <c r="AN560" i="7"/>
  <c r="AN564" i="7"/>
  <c r="AO378" i="7"/>
  <c r="AO371" i="7"/>
  <c r="G375" i="7"/>
  <c r="F375" i="7"/>
  <c r="H375" i="7"/>
  <c r="D375" i="7"/>
  <c r="C375" i="7"/>
  <c r="I375" i="7"/>
  <c r="E375" i="7"/>
  <c r="J375" i="7"/>
  <c r="C512" i="7"/>
  <c r="K375" i="7"/>
  <c r="J512" i="7"/>
  <c r="I512" i="7"/>
  <c r="D512" i="7"/>
  <c r="F512" i="7"/>
  <c r="E512" i="7"/>
  <c r="G512" i="7"/>
  <c r="H512" i="7"/>
  <c r="L375" i="7"/>
  <c r="K512" i="7"/>
  <c r="M375" i="7"/>
  <c r="L512" i="7"/>
  <c r="N375" i="7"/>
  <c r="M512" i="7"/>
  <c r="O375" i="7"/>
  <c r="N512" i="7"/>
  <c r="P375" i="7"/>
  <c r="O512" i="7"/>
  <c r="P512" i="7"/>
  <c r="Q375" i="7"/>
  <c r="R375" i="7"/>
  <c r="Q512" i="7"/>
  <c r="S375" i="7"/>
  <c r="R512" i="7"/>
  <c r="T375" i="7"/>
  <c r="S512" i="7"/>
  <c r="T512" i="7"/>
  <c r="U375" i="7"/>
  <c r="V375" i="7"/>
  <c r="U512" i="7"/>
  <c r="V512" i="7"/>
  <c r="W375" i="7"/>
  <c r="X375" i="7"/>
  <c r="W512" i="7"/>
  <c r="Y375" i="7"/>
  <c r="X512" i="7"/>
  <c r="Z375" i="7"/>
  <c r="Y512" i="7"/>
  <c r="AA375" i="7"/>
  <c r="Z512" i="7"/>
  <c r="AB375" i="7"/>
  <c r="AA512" i="7"/>
  <c r="AC375" i="7"/>
  <c r="AB512" i="7"/>
  <c r="AD375" i="7"/>
  <c r="AC512" i="7"/>
  <c r="AE375" i="7"/>
  <c r="AD512" i="7"/>
  <c r="AF375" i="7"/>
  <c r="AE512" i="7"/>
  <c r="AG375" i="7"/>
  <c r="AF512" i="7"/>
  <c r="AH375" i="7"/>
  <c r="AG512" i="7"/>
  <c r="AI375" i="7"/>
  <c r="AH512" i="7"/>
  <c r="AI512" i="7"/>
  <c r="AJ375" i="7"/>
  <c r="AJ512" i="7"/>
  <c r="AK375" i="7"/>
  <c r="AK512" i="7"/>
  <c r="AL375" i="7"/>
  <c r="AM375" i="7"/>
  <c r="AL512" i="7"/>
  <c r="AM512" i="7"/>
  <c r="AN375" i="7"/>
  <c r="D398" i="7"/>
  <c r="F398" i="7"/>
  <c r="G398" i="7"/>
  <c r="E398" i="7"/>
  <c r="C398" i="7"/>
  <c r="G535" i="7"/>
  <c r="C535" i="7"/>
  <c r="H398" i="7"/>
  <c r="E535" i="7"/>
  <c r="F535" i="7"/>
  <c r="D535" i="7"/>
  <c r="I398" i="7"/>
  <c r="H535" i="7"/>
  <c r="I535" i="7"/>
  <c r="J398" i="7"/>
  <c r="J535" i="7"/>
  <c r="K398" i="7"/>
  <c r="L398" i="7"/>
  <c r="K535" i="7"/>
  <c r="L535" i="7"/>
  <c r="M398" i="7"/>
  <c r="M535" i="7"/>
  <c r="N398" i="7"/>
  <c r="N535" i="7"/>
  <c r="O398" i="7"/>
  <c r="P398" i="7"/>
  <c r="O535" i="7"/>
  <c r="Q398" i="7"/>
  <c r="P535" i="7"/>
  <c r="R398" i="7"/>
  <c r="Q535" i="7"/>
  <c r="R535" i="7"/>
  <c r="S398" i="7"/>
  <c r="T398" i="7"/>
  <c r="S535" i="7"/>
  <c r="U398" i="7"/>
  <c r="T535" i="7"/>
  <c r="V398" i="7"/>
  <c r="U535" i="7"/>
  <c r="V535" i="7"/>
  <c r="W398" i="7"/>
  <c r="X398" i="7"/>
  <c r="W535" i="7"/>
  <c r="Y398" i="7"/>
  <c r="X535" i="7"/>
  <c r="Z398" i="7"/>
  <c r="Y535" i="7"/>
  <c r="Z535" i="7"/>
  <c r="AA398" i="7"/>
  <c r="AA535" i="7"/>
  <c r="AB398" i="7"/>
  <c r="AC398" i="7"/>
  <c r="AB535" i="7"/>
  <c r="AD398" i="7"/>
  <c r="AC535" i="7"/>
  <c r="AE398" i="7"/>
  <c r="AD535" i="7"/>
  <c r="AF398" i="7"/>
  <c r="AE535" i="7"/>
  <c r="AF535" i="7"/>
  <c r="AG398" i="7"/>
  <c r="AG535" i="7"/>
  <c r="AH398" i="7"/>
  <c r="AH535" i="7"/>
  <c r="AI398" i="7"/>
  <c r="AJ398" i="7"/>
  <c r="AI535" i="7"/>
  <c r="AK398" i="7"/>
  <c r="AJ535" i="7"/>
  <c r="AK535" i="7"/>
  <c r="AL398" i="7"/>
  <c r="AL535" i="7"/>
  <c r="AM398" i="7"/>
  <c r="AM535" i="7"/>
  <c r="AN398" i="7"/>
  <c r="E429" i="7"/>
  <c r="D429" i="7"/>
  <c r="F429" i="7"/>
  <c r="L429" i="7"/>
  <c r="C429" i="7"/>
  <c r="K429" i="7"/>
  <c r="J429" i="7"/>
  <c r="I429" i="7"/>
  <c r="H429" i="7"/>
  <c r="G429" i="7"/>
  <c r="L566" i="7"/>
  <c r="M429" i="7"/>
  <c r="G566" i="7"/>
  <c r="C566" i="7"/>
  <c r="H566" i="7"/>
  <c r="F566" i="7"/>
  <c r="E566" i="7"/>
  <c r="I566" i="7"/>
  <c r="D566" i="7"/>
  <c r="J566" i="7"/>
  <c r="K566" i="7"/>
  <c r="M566" i="7"/>
  <c r="N429" i="7"/>
  <c r="O429" i="7"/>
  <c r="N566" i="7"/>
  <c r="O566" i="7"/>
  <c r="P429" i="7"/>
  <c r="Q429" i="7"/>
  <c r="P566" i="7"/>
  <c r="Q566" i="7"/>
  <c r="R429" i="7"/>
  <c r="R566" i="7"/>
  <c r="S429" i="7"/>
  <c r="S566" i="7"/>
  <c r="T429" i="7"/>
  <c r="U429" i="7"/>
  <c r="T566" i="7"/>
  <c r="U566" i="7"/>
  <c r="V429" i="7"/>
  <c r="W429" i="7"/>
  <c r="V566" i="7"/>
  <c r="W566" i="7"/>
  <c r="X429" i="7"/>
  <c r="X566" i="7"/>
  <c r="Y429" i="7"/>
  <c r="Y566" i="7"/>
  <c r="Z429" i="7"/>
  <c r="AA429" i="7"/>
  <c r="Z566" i="7"/>
  <c r="AA566" i="7"/>
  <c r="AB429" i="7"/>
  <c r="AC429" i="7"/>
  <c r="AB566" i="7"/>
  <c r="AD429" i="7"/>
  <c r="AC566" i="7"/>
  <c r="AE429" i="7"/>
  <c r="AD566" i="7"/>
  <c r="AE566" i="7"/>
  <c r="AF429" i="7"/>
  <c r="AF566" i="7"/>
  <c r="AG429" i="7"/>
  <c r="AG566" i="7"/>
  <c r="AH429" i="7"/>
  <c r="AH566" i="7"/>
  <c r="AI429" i="7"/>
  <c r="AJ429" i="7"/>
  <c r="AI566" i="7"/>
  <c r="AK429" i="7"/>
  <c r="AJ566" i="7"/>
  <c r="AK566" i="7"/>
  <c r="AL429" i="7"/>
  <c r="AM429" i="7"/>
  <c r="AL566" i="7"/>
  <c r="AM566" i="7"/>
  <c r="AN429" i="7"/>
  <c r="AO534" i="7"/>
  <c r="AO512" i="7"/>
  <c r="AO373" i="7"/>
  <c r="AO428" i="7"/>
  <c r="AN566" i="7"/>
  <c r="AN535" i="7"/>
  <c r="H376" i="7"/>
  <c r="G376" i="7"/>
  <c r="K376" i="7"/>
  <c r="F376" i="7"/>
  <c r="I376" i="7"/>
  <c r="J376" i="7"/>
  <c r="C376" i="7"/>
  <c r="D376" i="7"/>
  <c r="E376" i="7"/>
  <c r="G513" i="7"/>
  <c r="H513" i="7"/>
  <c r="D513" i="7"/>
  <c r="C513" i="7"/>
  <c r="I513" i="7"/>
  <c r="F513" i="7"/>
  <c r="L376" i="7"/>
  <c r="K513" i="7"/>
  <c r="J513" i="7"/>
  <c r="E513" i="7"/>
  <c r="L513" i="7"/>
  <c r="M376" i="7"/>
  <c r="M513" i="7"/>
  <c r="N376" i="7"/>
  <c r="N513" i="7"/>
  <c r="O376" i="7"/>
  <c r="O513" i="7"/>
  <c r="P376" i="7"/>
  <c r="P513" i="7"/>
  <c r="Q376" i="7"/>
  <c r="Q513" i="7"/>
  <c r="R376" i="7"/>
  <c r="R513" i="7"/>
  <c r="S376" i="7"/>
  <c r="S513" i="7"/>
  <c r="T376" i="7"/>
  <c r="U376" i="7"/>
  <c r="T513" i="7"/>
  <c r="V376" i="7"/>
  <c r="U513" i="7"/>
  <c r="V513" i="7"/>
  <c r="W376" i="7"/>
  <c r="X376" i="7"/>
  <c r="W513" i="7"/>
  <c r="X513" i="7"/>
  <c r="Y376" i="7"/>
  <c r="Y513" i="7"/>
  <c r="Z376" i="7"/>
  <c r="Z513" i="7"/>
  <c r="AA376" i="7"/>
  <c r="AB376" i="7"/>
  <c r="AA513" i="7"/>
  <c r="AB513" i="7"/>
  <c r="AC376" i="7"/>
  <c r="AC513" i="7"/>
  <c r="AD376" i="7"/>
  <c r="AE376" i="7"/>
  <c r="AD513" i="7"/>
  <c r="AF376" i="7"/>
  <c r="AE513" i="7"/>
  <c r="AG376" i="7"/>
  <c r="AF513" i="7"/>
  <c r="AH376" i="7"/>
  <c r="AG513" i="7"/>
  <c r="AI376" i="7"/>
  <c r="AH513" i="7"/>
  <c r="AJ376" i="7"/>
  <c r="AI513" i="7"/>
  <c r="AJ513" i="7"/>
  <c r="AK376" i="7"/>
  <c r="AK513" i="7"/>
  <c r="AL376" i="7"/>
  <c r="AM376" i="7"/>
  <c r="AL513" i="7"/>
  <c r="AM513" i="7"/>
  <c r="AN376" i="7"/>
  <c r="E399" i="7"/>
  <c r="C399" i="7"/>
  <c r="D399" i="7"/>
  <c r="G399" i="7"/>
  <c r="H399" i="7"/>
  <c r="F399" i="7"/>
  <c r="D536" i="7"/>
  <c r="C536" i="7"/>
  <c r="F536" i="7"/>
  <c r="G536" i="7"/>
  <c r="H536" i="7"/>
  <c r="E536" i="7"/>
  <c r="I399" i="7"/>
  <c r="J399" i="7"/>
  <c r="I536" i="7"/>
  <c r="K399" i="7"/>
  <c r="J536" i="7"/>
  <c r="K536" i="7"/>
  <c r="L399" i="7"/>
  <c r="L536" i="7"/>
  <c r="M399" i="7"/>
  <c r="N399" i="7"/>
  <c r="M536" i="7"/>
  <c r="N536" i="7"/>
  <c r="O399" i="7"/>
  <c r="P399" i="7"/>
  <c r="O536" i="7"/>
  <c r="P536" i="7"/>
  <c r="Q399" i="7"/>
  <c r="R399" i="7"/>
  <c r="Q536" i="7"/>
  <c r="S399" i="7"/>
  <c r="R536" i="7"/>
  <c r="T399" i="7"/>
  <c r="S536" i="7"/>
  <c r="T536" i="7"/>
  <c r="U399" i="7"/>
  <c r="U536" i="7"/>
  <c r="V399" i="7"/>
  <c r="W399" i="7"/>
  <c r="V536" i="7"/>
  <c r="X399" i="7"/>
  <c r="W536" i="7"/>
  <c r="X536" i="7"/>
  <c r="Y399" i="7"/>
  <c r="Y536" i="7"/>
  <c r="Z399" i="7"/>
  <c r="AA399" i="7"/>
  <c r="Z536" i="7"/>
  <c r="AA536" i="7"/>
  <c r="AB399" i="7"/>
  <c r="AB536" i="7"/>
  <c r="AC399" i="7"/>
  <c r="AC536" i="7"/>
  <c r="AD399" i="7"/>
  <c r="AE399" i="7"/>
  <c r="AD536" i="7"/>
  <c r="AE536" i="7"/>
  <c r="AF399" i="7"/>
  <c r="AG399" i="7"/>
  <c r="AF536" i="7"/>
  <c r="AH399" i="7"/>
  <c r="AG536" i="7"/>
  <c r="AI399" i="7"/>
  <c r="AH536" i="7"/>
  <c r="AI536" i="7"/>
  <c r="AJ399" i="7"/>
  <c r="AK399" i="7"/>
  <c r="AJ536" i="7"/>
  <c r="AL399" i="7"/>
  <c r="AK536" i="7"/>
  <c r="AM399" i="7"/>
  <c r="AL536" i="7"/>
  <c r="AM536" i="7"/>
  <c r="AN399" i="7"/>
  <c r="C422" i="7"/>
  <c r="C559" i="7"/>
  <c r="D422" i="7"/>
  <c r="F422" i="7"/>
  <c r="D559" i="7"/>
  <c r="E422" i="7"/>
  <c r="G422" i="7"/>
  <c r="E559" i="7"/>
  <c r="F559" i="7"/>
  <c r="G559" i="7"/>
  <c r="H422" i="7"/>
  <c r="I422" i="7"/>
  <c r="H559" i="7"/>
  <c r="J422" i="7"/>
  <c r="I559" i="7"/>
  <c r="J559" i="7"/>
  <c r="K422" i="7"/>
  <c r="L422" i="7"/>
  <c r="K559" i="7"/>
  <c r="L559" i="7"/>
  <c r="M422" i="7"/>
  <c r="M559" i="7"/>
  <c r="N422" i="7"/>
  <c r="N559" i="7"/>
  <c r="O422" i="7"/>
  <c r="P422" i="7"/>
  <c r="O559" i="7"/>
  <c r="Q422" i="7"/>
  <c r="P559" i="7"/>
  <c r="Q559" i="7"/>
  <c r="R422" i="7"/>
  <c r="R559" i="7"/>
  <c r="S422" i="7"/>
  <c r="S559" i="7"/>
  <c r="T422" i="7"/>
  <c r="U422" i="7"/>
  <c r="T559" i="7"/>
  <c r="U559" i="7"/>
  <c r="V422" i="7"/>
  <c r="V559" i="7"/>
  <c r="W422" i="7"/>
  <c r="X422" i="7"/>
  <c r="W559" i="7"/>
  <c r="Y422" i="7"/>
  <c r="X559" i="7"/>
  <c r="Y559" i="7"/>
  <c r="Z422" i="7"/>
  <c r="AA422" i="7"/>
  <c r="Z559" i="7"/>
  <c r="AB422" i="7"/>
  <c r="AA559" i="7"/>
  <c r="AC422" i="7"/>
  <c r="AB559" i="7"/>
  <c r="AC559" i="7"/>
  <c r="AD422" i="7"/>
  <c r="AD559" i="7"/>
  <c r="AE422" i="7"/>
  <c r="AE559" i="7"/>
  <c r="AF422" i="7"/>
  <c r="AG422" i="7"/>
  <c r="AF559" i="7"/>
  <c r="AH422" i="7"/>
  <c r="AG559" i="7"/>
  <c r="AI422" i="7"/>
  <c r="AH559" i="7"/>
  <c r="AJ422" i="7"/>
  <c r="AI559" i="7"/>
  <c r="AK422" i="7"/>
  <c r="AJ559" i="7"/>
  <c r="AL422" i="7"/>
  <c r="AK559" i="7"/>
  <c r="AL559" i="7"/>
  <c r="AM422" i="7"/>
  <c r="AN422" i="7"/>
  <c r="AM559" i="7"/>
  <c r="C430" i="7"/>
  <c r="L430" i="7"/>
  <c r="D430" i="7"/>
  <c r="I430" i="7"/>
  <c r="E430" i="7"/>
  <c r="K430" i="7"/>
  <c r="G430" i="7"/>
  <c r="F430" i="7"/>
  <c r="J430" i="7"/>
  <c r="H430" i="7"/>
  <c r="M430" i="7"/>
  <c r="F567" i="7"/>
  <c r="G567" i="7"/>
  <c r="K567" i="7"/>
  <c r="H567" i="7"/>
  <c r="D567" i="7"/>
  <c r="E567" i="7"/>
  <c r="L567" i="7"/>
  <c r="C567" i="7"/>
  <c r="J567" i="7"/>
  <c r="M567" i="7"/>
  <c r="N430" i="7"/>
  <c r="I567" i="7"/>
  <c r="N567" i="7"/>
  <c r="O430" i="7"/>
  <c r="O567" i="7"/>
  <c r="P430" i="7"/>
  <c r="P567" i="7"/>
  <c r="Q430" i="7"/>
  <c r="R430" i="7"/>
  <c r="Q567" i="7"/>
  <c r="S430" i="7"/>
  <c r="R567" i="7"/>
  <c r="T430" i="7"/>
  <c r="S567" i="7"/>
  <c r="T567" i="7"/>
  <c r="U430" i="7"/>
  <c r="V430" i="7"/>
  <c r="U567" i="7"/>
  <c r="W430" i="7"/>
  <c r="V567" i="7"/>
  <c r="W567" i="7"/>
  <c r="X430" i="7"/>
  <c r="X567" i="7"/>
  <c r="Y430" i="7"/>
  <c r="Y567" i="7"/>
  <c r="Z430" i="7"/>
  <c r="AA430" i="7"/>
  <c r="Z567" i="7"/>
  <c r="AB430" i="7"/>
  <c r="AA567" i="7"/>
  <c r="AB567" i="7"/>
  <c r="AC430" i="7"/>
  <c r="AC567" i="7"/>
  <c r="AD430" i="7"/>
  <c r="AD567" i="7"/>
  <c r="AE430" i="7"/>
  <c r="AF430" i="7"/>
  <c r="AE567" i="7"/>
  <c r="AF567" i="7"/>
  <c r="AG430" i="7"/>
  <c r="AH430" i="7"/>
  <c r="AG567" i="7"/>
  <c r="AH567" i="7"/>
  <c r="AI430" i="7"/>
  <c r="AJ430" i="7"/>
  <c r="AI567" i="7"/>
  <c r="AK430" i="7"/>
  <c r="AJ567" i="7"/>
  <c r="AL430" i="7"/>
  <c r="AK567" i="7"/>
  <c r="AL567" i="7"/>
  <c r="AM430" i="7"/>
  <c r="AN430" i="7"/>
  <c r="AM567" i="7"/>
  <c r="AO565" i="7"/>
  <c r="AO514" i="7"/>
  <c r="AO429" i="7"/>
  <c r="AO404" i="7"/>
  <c r="AO403" i="7"/>
  <c r="AN512" i="7"/>
  <c r="AO398" i="7"/>
  <c r="E400" i="7"/>
  <c r="I400" i="7"/>
  <c r="F400" i="7"/>
  <c r="H400" i="7"/>
  <c r="C400" i="7"/>
  <c r="G400" i="7"/>
  <c r="D400" i="7"/>
  <c r="C537" i="7"/>
  <c r="E537" i="7"/>
  <c r="J400" i="7"/>
  <c r="F537" i="7"/>
  <c r="H537" i="7"/>
  <c r="I537" i="7"/>
  <c r="D537" i="7"/>
  <c r="G537" i="7"/>
  <c r="J537" i="7"/>
  <c r="K400" i="7"/>
  <c r="K537" i="7"/>
  <c r="L400" i="7"/>
  <c r="L537" i="7"/>
  <c r="M400" i="7"/>
  <c r="N400" i="7"/>
  <c r="M537" i="7"/>
  <c r="O400" i="7"/>
  <c r="N537" i="7"/>
  <c r="P400" i="7"/>
  <c r="O537" i="7"/>
  <c r="P537" i="7"/>
  <c r="Q400" i="7"/>
  <c r="Q537" i="7"/>
  <c r="R400" i="7"/>
  <c r="S400" i="7"/>
  <c r="R537" i="7"/>
  <c r="T400" i="7"/>
  <c r="S537" i="7"/>
  <c r="U400" i="7"/>
  <c r="T537" i="7"/>
  <c r="V400" i="7"/>
  <c r="U537" i="7"/>
  <c r="V537" i="7"/>
  <c r="W400" i="7"/>
  <c r="X400" i="7"/>
  <c r="W537" i="7"/>
  <c r="X537" i="7"/>
  <c r="Y400" i="7"/>
  <c r="Y537" i="7"/>
  <c r="Z400" i="7"/>
  <c r="AA400" i="7"/>
  <c r="Z537" i="7"/>
  <c r="AB400" i="7"/>
  <c r="AA537" i="7"/>
  <c r="AC400" i="7"/>
  <c r="AB537" i="7"/>
  <c r="AC537" i="7"/>
  <c r="AD400" i="7"/>
  <c r="AE400" i="7"/>
  <c r="AD537" i="7"/>
  <c r="AE537" i="7"/>
  <c r="AF400" i="7"/>
  <c r="AG400" i="7"/>
  <c r="AF537" i="7"/>
  <c r="AG537" i="7"/>
  <c r="AH400" i="7"/>
  <c r="AH537" i="7"/>
  <c r="AI400" i="7"/>
  <c r="AJ400" i="7"/>
  <c r="AI537" i="7"/>
  <c r="AK400" i="7"/>
  <c r="AJ537" i="7"/>
  <c r="AL400" i="7"/>
  <c r="AK537" i="7"/>
  <c r="AM400" i="7"/>
  <c r="AL537" i="7"/>
  <c r="AM537" i="7"/>
  <c r="AN400" i="7"/>
  <c r="C370" i="7"/>
  <c r="D370" i="7"/>
  <c r="F370" i="7"/>
  <c r="E370" i="7"/>
  <c r="C507" i="7"/>
  <c r="D507" i="7"/>
  <c r="E507" i="7"/>
  <c r="F507" i="7"/>
  <c r="G370" i="7"/>
  <c r="G507" i="7"/>
  <c r="H370" i="7"/>
  <c r="I370" i="7"/>
  <c r="H507" i="7"/>
  <c r="I507" i="7"/>
  <c r="J370" i="7"/>
  <c r="K370" i="7"/>
  <c r="J507" i="7"/>
  <c r="K507" i="7"/>
  <c r="L370" i="7"/>
  <c r="L507" i="7"/>
  <c r="M370" i="7"/>
  <c r="N370" i="7"/>
  <c r="M507" i="7"/>
  <c r="O370" i="7"/>
  <c r="N507" i="7"/>
  <c r="O507" i="7"/>
  <c r="P370" i="7"/>
  <c r="Q370" i="7"/>
  <c r="P507" i="7"/>
  <c r="R370" i="7"/>
  <c r="Q507" i="7"/>
  <c r="S370" i="7"/>
  <c r="R507" i="7"/>
  <c r="T370" i="7"/>
  <c r="S507" i="7"/>
  <c r="T507" i="7"/>
  <c r="U370" i="7"/>
  <c r="U507" i="7"/>
  <c r="V370" i="7"/>
  <c r="W370" i="7"/>
  <c r="V507" i="7"/>
  <c r="X370" i="7"/>
  <c r="W507" i="7"/>
  <c r="X507" i="7"/>
  <c r="Y370" i="7"/>
  <c r="Y507" i="7"/>
  <c r="Z370" i="7"/>
  <c r="Z507" i="7"/>
  <c r="AA370" i="7"/>
  <c r="AB370" i="7"/>
  <c r="AA507" i="7"/>
  <c r="AB507" i="7"/>
  <c r="AC370" i="7"/>
  <c r="AD370" i="7"/>
  <c r="AC507" i="7"/>
  <c r="AD507" i="7"/>
  <c r="AE370" i="7"/>
  <c r="AE507" i="7"/>
  <c r="AF370" i="7"/>
  <c r="AF507" i="7"/>
  <c r="AG370" i="7"/>
  <c r="AH370" i="7"/>
  <c r="AG507" i="7"/>
  <c r="AI370" i="7"/>
  <c r="AH507" i="7"/>
  <c r="AI507" i="7"/>
  <c r="AJ370" i="7"/>
  <c r="AJ507" i="7"/>
  <c r="AK370" i="7"/>
  <c r="AL370" i="7"/>
  <c r="AK507" i="7"/>
  <c r="AM370" i="7"/>
  <c r="AL507" i="7"/>
  <c r="AM507" i="7"/>
  <c r="AN370" i="7"/>
  <c r="G378" i="7"/>
  <c r="C378" i="7"/>
  <c r="J378" i="7"/>
  <c r="H378" i="7"/>
  <c r="E378" i="7"/>
  <c r="L378" i="7"/>
  <c r="I378" i="7"/>
  <c r="F378" i="7"/>
  <c r="K378" i="7"/>
  <c r="M378" i="7"/>
  <c r="D378" i="7"/>
  <c r="K515" i="7"/>
  <c r="H515" i="7"/>
  <c r="M515" i="7"/>
  <c r="J515" i="7"/>
  <c r="N378" i="7"/>
  <c r="F515" i="7"/>
  <c r="D515" i="7"/>
  <c r="L515" i="7"/>
  <c r="E515" i="7"/>
  <c r="I515" i="7"/>
  <c r="G515" i="7"/>
  <c r="C515" i="7"/>
  <c r="O378" i="7"/>
  <c r="N515" i="7"/>
  <c r="O515" i="7"/>
  <c r="P378" i="7"/>
  <c r="P515" i="7"/>
  <c r="Q378" i="7"/>
  <c r="R378" i="7"/>
  <c r="Q515" i="7"/>
  <c r="R515" i="7"/>
  <c r="S378" i="7"/>
  <c r="T378" i="7"/>
  <c r="S515" i="7"/>
  <c r="U378" i="7"/>
  <c r="T515" i="7"/>
  <c r="U515" i="7"/>
  <c r="V378" i="7"/>
  <c r="V515" i="7"/>
  <c r="W378" i="7"/>
  <c r="X378" i="7"/>
  <c r="W515" i="7"/>
  <c r="Y378" i="7"/>
  <c r="X515" i="7"/>
  <c r="Z378" i="7"/>
  <c r="Y515" i="7"/>
  <c r="AA378" i="7"/>
  <c r="Z515" i="7"/>
  <c r="AB378" i="7"/>
  <c r="AA515" i="7"/>
  <c r="AC378" i="7"/>
  <c r="AB515" i="7"/>
  <c r="AD378" i="7"/>
  <c r="AC515" i="7"/>
  <c r="AE378" i="7"/>
  <c r="AD515" i="7"/>
  <c r="AF378" i="7"/>
  <c r="AE515" i="7"/>
  <c r="AF515" i="7"/>
  <c r="AG378" i="7"/>
  <c r="AG515" i="7"/>
  <c r="AH378" i="7"/>
  <c r="AH515" i="7"/>
  <c r="AI378" i="7"/>
  <c r="AJ378" i="7"/>
  <c r="AI515" i="7"/>
  <c r="AJ515" i="7"/>
  <c r="AK378" i="7"/>
  <c r="AL378" i="7"/>
  <c r="AK515" i="7"/>
  <c r="AM378" i="7"/>
  <c r="AL515" i="7"/>
  <c r="AM515" i="7"/>
  <c r="AN378" i="7"/>
  <c r="I401" i="7"/>
  <c r="E401" i="7"/>
  <c r="D401" i="7"/>
  <c r="F401" i="7"/>
  <c r="H401" i="7"/>
  <c r="J401" i="7"/>
  <c r="C401" i="7"/>
  <c r="G401" i="7"/>
  <c r="J538" i="7"/>
  <c r="K401" i="7"/>
  <c r="E538" i="7"/>
  <c r="G538" i="7"/>
  <c r="F538" i="7"/>
  <c r="I538" i="7"/>
  <c r="D538" i="7"/>
  <c r="C538" i="7"/>
  <c r="H538" i="7"/>
  <c r="L401" i="7"/>
  <c r="K538" i="7"/>
  <c r="L538" i="7"/>
  <c r="M401" i="7"/>
  <c r="N401" i="7"/>
  <c r="M538" i="7"/>
  <c r="O401" i="7"/>
  <c r="N538" i="7"/>
  <c r="P401" i="7"/>
  <c r="O538" i="7"/>
  <c r="P538" i="7"/>
  <c r="Q401" i="7"/>
  <c r="Q538" i="7"/>
  <c r="R401" i="7"/>
  <c r="S401" i="7"/>
  <c r="R538" i="7"/>
  <c r="S538" i="7"/>
  <c r="T401" i="7"/>
  <c r="T538" i="7"/>
  <c r="U401" i="7"/>
  <c r="U538" i="7"/>
  <c r="V401" i="7"/>
  <c r="W401" i="7"/>
  <c r="V538" i="7"/>
  <c r="W538" i="7"/>
  <c r="X401" i="7"/>
  <c r="X538" i="7"/>
  <c r="Y401" i="7"/>
  <c r="Y538" i="7"/>
  <c r="Z401" i="7"/>
  <c r="Z538" i="7"/>
  <c r="AA401" i="7"/>
  <c r="AA538" i="7"/>
  <c r="AB401" i="7"/>
  <c r="AB538" i="7"/>
  <c r="AC401" i="7"/>
  <c r="AC538" i="7"/>
  <c r="AD401" i="7"/>
  <c r="AE401" i="7"/>
  <c r="AD538" i="7"/>
  <c r="AF401" i="7"/>
  <c r="AE538" i="7"/>
  <c r="AG401" i="7"/>
  <c r="AF538" i="7"/>
  <c r="AG538" i="7"/>
  <c r="AH401" i="7"/>
  <c r="AI401" i="7"/>
  <c r="AH538" i="7"/>
  <c r="AJ401" i="7"/>
  <c r="AI538" i="7"/>
  <c r="AK401" i="7"/>
  <c r="AJ538" i="7"/>
  <c r="AK538" i="7"/>
  <c r="AL401" i="7"/>
  <c r="AM401" i="7"/>
  <c r="AL538" i="7"/>
  <c r="AM538" i="7"/>
  <c r="AN401" i="7"/>
  <c r="F424" i="7"/>
  <c r="G424" i="7"/>
  <c r="E424" i="7"/>
  <c r="C424" i="7"/>
  <c r="D424" i="7"/>
  <c r="F561" i="7"/>
  <c r="C561" i="7"/>
  <c r="D561" i="7"/>
  <c r="H424" i="7"/>
  <c r="E561" i="7"/>
  <c r="G561" i="7"/>
  <c r="I424" i="7"/>
  <c r="H561" i="7"/>
  <c r="I561" i="7"/>
  <c r="J424" i="7"/>
  <c r="J561" i="7"/>
  <c r="K424" i="7"/>
  <c r="K561" i="7"/>
  <c r="L424" i="7"/>
  <c r="M424" i="7"/>
  <c r="L561" i="7"/>
  <c r="N424" i="7"/>
  <c r="M561" i="7"/>
  <c r="O424" i="7"/>
  <c r="N561" i="7"/>
  <c r="P424" i="7"/>
  <c r="O561" i="7"/>
  <c r="P561" i="7"/>
  <c r="Q424" i="7"/>
  <c r="Q561" i="7"/>
  <c r="R424" i="7"/>
  <c r="S424" i="7"/>
  <c r="R561" i="7"/>
  <c r="S561" i="7"/>
  <c r="T424" i="7"/>
  <c r="U424" i="7"/>
  <c r="T561" i="7"/>
  <c r="V424" i="7"/>
  <c r="U561" i="7"/>
  <c r="V561" i="7"/>
  <c r="W424" i="7"/>
  <c r="W561" i="7"/>
  <c r="X424" i="7"/>
  <c r="X561" i="7"/>
  <c r="Y424" i="7"/>
  <c r="Y561" i="7"/>
  <c r="Z424" i="7"/>
  <c r="AA424" i="7"/>
  <c r="Z561" i="7"/>
  <c r="AB424" i="7"/>
  <c r="AA561" i="7"/>
  <c r="AC424" i="7"/>
  <c r="AB561" i="7"/>
  <c r="AD424" i="7"/>
  <c r="AC561" i="7"/>
  <c r="AE424" i="7"/>
  <c r="AD561" i="7"/>
  <c r="AF424" i="7"/>
  <c r="AE561" i="7"/>
  <c r="AG424" i="7"/>
  <c r="AF561" i="7"/>
  <c r="AG561" i="7"/>
  <c r="AH424" i="7"/>
  <c r="AI424" i="7"/>
  <c r="AH561" i="7"/>
  <c r="AI561" i="7"/>
  <c r="AJ424" i="7"/>
  <c r="AK424" i="7"/>
  <c r="AJ561" i="7"/>
  <c r="AK561" i="7"/>
  <c r="AL424" i="7"/>
  <c r="AM424" i="7"/>
  <c r="AL561" i="7"/>
  <c r="AN424" i="7"/>
  <c r="AM561" i="7"/>
  <c r="AO541" i="7"/>
  <c r="AN538" i="7"/>
  <c r="AN537" i="7"/>
  <c r="AO374" i="7"/>
  <c r="C377" i="7"/>
  <c r="F377" i="7"/>
  <c r="D377" i="7"/>
  <c r="L377" i="7"/>
  <c r="E377" i="7"/>
  <c r="I377" i="7"/>
  <c r="H377" i="7"/>
  <c r="J377" i="7"/>
  <c r="G377" i="7"/>
  <c r="K377" i="7"/>
  <c r="L514" i="7"/>
  <c r="D514" i="7"/>
  <c r="C514" i="7"/>
  <c r="E514" i="7"/>
  <c r="F514" i="7"/>
  <c r="H514" i="7"/>
  <c r="I514" i="7"/>
  <c r="M377" i="7"/>
  <c r="K514" i="7"/>
  <c r="J514" i="7"/>
  <c r="G514" i="7"/>
  <c r="M514" i="7"/>
  <c r="N377" i="7"/>
  <c r="O377" i="7"/>
  <c r="N514" i="7"/>
  <c r="P377" i="7"/>
  <c r="O514" i="7"/>
  <c r="Q377" i="7"/>
  <c r="P514" i="7"/>
  <c r="R377" i="7"/>
  <c r="Q514" i="7"/>
  <c r="R514" i="7"/>
  <c r="S377" i="7"/>
  <c r="S514" i="7"/>
  <c r="T377" i="7"/>
  <c r="T514" i="7"/>
  <c r="U377" i="7"/>
  <c r="U514" i="7"/>
  <c r="V377" i="7"/>
  <c r="V514" i="7"/>
  <c r="W377" i="7"/>
  <c r="W514" i="7"/>
  <c r="X377" i="7"/>
  <c r="Y377" i="7"/>
  <c r="X514" i="7"/>
  <c r="Y514" i="7"/>
  <c r="Z377" i="7"/>
  <c r="AA377" i="7"/>
  <c r="Z514" i="7"/>
  <c r="AB377" i="7"/>
  <c r="AA514" i="7"/>
  <c r="AC377" i="7"/>
  <c r="AB514" i="7"/>
  <c r="AC514" i="7"/>
  <c r="AD377" i="7"/>
  <c r="AD514" i="7"/>
  <c r="AE377" i="7"/>
  <c r="AF377" i="7"/>
  <c r="AE514" i="7"/>
  <c r="AF514" i="7"/>
  <c r="AG377" i="7"/>
  <c r="AG514" i="7"/>
  <c r="AH377" i="7"/>
  <c r="AI377" i="7"/>
  <c r="AH514" i="7"/>
  <c r="AJ377" i="7"/>
  <c r="AI514" i="7"/>
  <c r="AK377" i="7"/>
  <c r="AJ514" i="7"/>
  <c r="AK514" i="7"/>
  <c r="AL377" i="7"/>
  <c r="AM377" i="7"/>
  <c r="AL514" i="7"/>
  <c r="AM514" i="7"/>
  <c r="AN377" i="7"/>
  <c r="C371" i="7"/>
  <c r="D371" i="7"/>
  <c r="C508" i="7"/>
  <c r="E371" i="7"/>
  <c r="F371" i="7"/>
  <c r="G371" i="7"/>
  <c r="D508" i="7"/>
  <c r="G508" i="7"/>
  <c r="H371" i="7"/>
  <c r="F508" i="7"/>
  <c r="E508" i="7"/>
  <c r="H508" i="7"/>
  <c r="I371" i="7"/>
  <c r="J371" i="7"/>
  <c r="I508" i="7"/>
  <c r="J508" i="7"/>
  <c r="K371" i="7"/>
  <c r="K508" i="7"/>
  <c r="L371" i="7"/>
  <c r="L508" i="7"/>
  <c r="M371" i="7"/>
  <c r="N371" i="7"/>
  <c r="M508" i="7"/>
  <c r="N508" i="7"/>
  <c r="O371" i="7"/>
  <c r="P371" i="7"/>
  <c r="O508" i="7"/>
  <c r="Q371" i="7"/>
  <c r="P508" i="7"/>
  <c r="R371" i="7"/>
  <c r="Q508" i="7"/>
  <c r="R508" i="7"/>
  <c r="S371" i="7"/>
  <c r="T371" i="7"/>
  <c r="S508" i="7"/>
  <c r="U371" i="7"/>
  <c r="T508" i="7"/>
  <c r="V371" i="7"/>
  <c r="U508" i="7"/>
  <c r="W371" i="7"/>
  <c r="V508" i="7"/>
  <c r="W508" i="7"/>
  <c r="X371" i="7"/>
  <c r="Y371" i="7"/>
  <c r="X508" i="7"/>
  <c r="Z371" i="7"/>
  <c r="Y508" i="7"/>
  <c r="Z508" i="7"/>
  <c r="AA371" i="7"/>
  <c r="AA508" i="7"/>
  <c r="AB371" i="7"/>
  <c r="AC371" i="7"/>
  <c r="AB508" i="7"/>
  <c r="AD371" i="7"/>
  <c r="AC508" i="7"/>
  <c r="AE371" i="7"/>
  <c r="AD508" i="7"/>
  <c r="AE508" i="7"/>
  <c r="AF371" i="7"/>
  <c r="AG371" i="7"/>
  <c r="AF508" i="7"/>
  <c r="AH371" i="7"/>
  <c r="AG508" i="7"/>
  <c r="AH508" i="7"/>
  <c r="AI371" i="7"/>
  <c r="AI508" i="7"/>
  <c r="AJ371" i="7"/>
  <c r="AK371" i="7"/>
  <c r="AJ508" i="7"/>
  <c r="AK508" i="7"/>
  <c r="AL371" i="7"/>
  <c r="AM371" i="7"/>
  <c r="AL508" i="7"/>
  <c r="AN371" i="7"/>
  <c r="AM508" i="7"/>
  <c r="I402" i="7"/>
  <c r="H402" i="7"/>
  <c r="E402" i="7"/>
  <c r="C402" i="7"/>
  <c r="K402" i="7"/>
  <c r="D402" i="7"/>
  <c r="G402" i="7"/>
  <c r="J402" i="7"/>
  <c r="F402" i="7"/>
  <c r="C539" i="7"/>
  <c r="L402" i="7"/>
  <c r="J539" i="7"/>
  <c r="E539" i="7"/>
  <c r="H539" i="7"/>
  <c r="G539" i="7"/>
  <c r="F539" i="7"/>
  <c r="I539" i="7"/>
  <c r="K539" i="7"/>
  <c r="D539" i="7"/>
  <c r="L539" i="7"/>
  <c r="M402" i="7"/>
  <c r="N402" i="7"/>
  <c r="M539" i="7"/>
  <c r="N539" i="7"/>
  <c r="O402" i="7"/>
  <c r="O539" i="7"/>
  <c r="P402" i="7"/>
  <c r="P539" i="7"/>
  <c r="Q402" i="7"/>
  <c r="R402" i="7"/>
  <c r="Q539" i="7"/>
  <c r="R539" i="7"/>
  <c r="S402" i="7"/>
  <c r="T402" i="7"/>
  <c r="S539" i="7"/>
  <c r="U402" i="7"/>
  <c r="T539" i="7"/>
  <c r="U539" i="7"/>
  <c r="V402" i="7"/>
  <c r="V539" i="7"/>
  <c r="W402" i="7"/>
  <c r="X402" i="7"/>
  <c r="W539" i="7"/>
  <c r="Y402" i="7"/>
  <c r="X539" i="7"/>
  <c r="Z402" i="7"/>
  <c r="Y539" i="7"/>
  <c r="AA402" i="7"/>
  <c r="Z539" i="7"/>
  <c r="AA539" i="7"/>
  <c r="AB402" i="7"/>
  <c r="AC402" i="7"/>
  <c r="AB539" i="7"/>
  <c r="AD402" i="7"/>
  <c r="AC539" i="7"/>
  <c r="AE402" i="7"/>
  <c r="AD539" i="7"/>
  <c r="AE539" i="7"/>
  <c r="AF402" i="7"/>
  <c r="AF539" i="7"/>
  <c r="AG402" i="7"/>
  <c r="AH402" i="7"/>
  <c r="AG539" i="7"/>
  <c r="AH539" i="7"/>
  <c r="AI402" i="7"/>
  <c r="AJ402" i="7"/>
  <c r="AI539" i="7"/>
  <c r="AK402" i="7"/>
  <c r="AJ539" i="7"/>
  <c r="AL402" i="7"/>
  <c r="AK539" i="7"/>
  <c r="AL539" i="7"/>
  <c r="AM402" i="7"/>
  <c r="AM539" i="7"/>
  <c r="AN402" i="7"/>
  <c r="C425" i="7"/>
  <c r="E425" i="7"/>
  <c r="F425" i="7"/>
  <c r="H425" i="7"/>
  <c r="D425" i="7"/>
  <c r="G425" i="7"/>
  <c r="F562" i="7"/>
  <c r="G562" i="7"/>
  <c r="D562" i="7"/>
  <c r="E562" i="7"/>
  <c r="C562" i="7"/>
  <c r="I425" i="7"/>
  <c r="H562" i="7"/>
  <c r="I562" i="7"/>
  <c r="J425" i="7"/>
  <c r="K425" i="7"/>
  <c r="J562" i="7"/>
  <c r="K562" i="7"/>
  <c r="L425" i="7"/>
  <c r="L562" i="7"/>
  <c r="M425" i="7"/>
  <c r="N425" i="7"/>
  <c r="M562" i="7"/>
  <c r="O425" i="7"/>
  <c r="N562" i="7"/>
  <c r="O562" i="7"/>
  <c r="P425" i="7"/>
  <c r="Q425" i="7"/>
  <c r="P562" i="7"/>
  <c r="R425" i="7"/>
  <c r="Q562" i="7"/>
  <c r="R562" i="7"/>
  <c r="S425" i="7"/>
  <c r="T425" i="7"/>
  <c r="S562" i="7"/>
  <c r="U425" i="7"/>
  <c r="T562" i="7"/>
  <c r="V425" i="7"/>
  <c r="U562" i="7"/>
  <c r="V562" i="7"/>
  <c r="W425" i="7"/>
  <c r="X425" i="7"/>
  <c r="W562" i="7"/>
  <c r="Y425" i="7"/>
  <c r="X562" i="7"/>
  <c r="Y562" i="7"/>
  <c r="Z425" i="7"/>
  <c r="AA425" i="7"/>
  <c r="Z562" i="7"/>
  <c r="AA562" i="7"/>
  <c r="AB425" i="7"/>
  <c r="AB562" i="7"/>
  <c r="AC425" i="7"/>
  <c r="AC562" i="7"/>
  <c r="AD425" i="7"/>
  <c r="AE425" i="7"/>
  <c r="AD562" i="7"/>
  <c r="AE562" i="7"/>
  <c r="AF425" i="7"/>
  <c r="AG425" i="7"/>
  <c r="AF562" i="7"/>
  <c r="AG562" i="7"/>
  <c r="AH425" i="7"/>
  <c r="AH562" i="7"/>
  <c r="AI425" i="7"/>
  <c r="AJ425" i="7"/>
  <c r="AI562" i="7"/>
  <c r="AK425" i="7"/>
  <c r="AJ562" i="7"/>
  <c r="AL425" i="7"/>
  <c r="AK562" i="7"/>
  <c r="AM425" i="7"/>
  <c r="AL562" i="7"/>
  <c r="AN425" i="7"/>
  <c r="AM562" i="7"/>
  <c r="AO566" i="7"/>
  <c r="AO537" i="7"/>
  <c r="AN565" i="7"/>
  <c r="AN507" i="7"/>
  <c r="AN567" i="7"/>
  <c r="AO401" i="7"/>
  <c r="AO424" i="7"/>
  <c r="E372" i="7"/>
  <c r="C372" i="7"/>
  <c r="D372" i="7"/>
  <c r="F372" i="7"/>
  <c r="G372" i="7"/>
  <c r="G509" i="7"/>
  <c r="E509" i="7"/>
  <c r="F509" i="7"/>
  <c r="C509" i="7"/>
  <c r="H372" i="7"/>
  <c r="D509" i="7"/>
  <c r="I372" i="7"/>
  <c r="H509" i="7"/>
  <c r="J372" i="7"/>
  <c r="I509" i="7"/>
  <c r="K372" i="7"/>
  <c r="J509" i="7"/>
  <c r="L372" i="7"/>
  <c r="K509" i="7"/>
  <c r="L509" i="7"/>
  <c r="M372" i="7"/>
  <c r="N372" i="7"/>
  <c r="M509" i="7"/>
  <c r="O372" i="7"/>
  <c r="N509" i="7"/>
  <c r="P372" i="7"/>
  <c r="O509" i="7"/>
  <c r="P509" i="7"/>
  <c r="Q372" i="7"/>
  <c r="Q509" i="7"/>
  <c r="R372" i="7"/>
  <c r="S372" i="7"/>
  <c r="R509" i="7"/>
  <c r="T372" i="7"/>
  <c r="S509" i="7"/>
  <c r="U372" i="7"/>
  <c r="T509" i="7"/>
  <c r="V372" i="7"/>
  <c r="U509" i="7"/>
  <c r="V509" i="7"/>
  <c r="W372" i="7"/>
  <c r="W509" i="7"/>
  <c r="X372" i="7"/>
  <c r="X509" i="7"/>
  <c r="Y372" i="7"/>
  <c r="Y509" i="7"/>
  <c r="Z372" i="7"/>
  <c r="AA372" i="7"/>
  <c r="Z509" i="7"/>
  <c r="AA509" i="7"/>
  <c r="AB372" i="7"/>
  <c r="AB509" i="7"/>
  <c r="AC372" i="7"/>
  <c r="AC509" i="7"/>
  <c r="AD372" i="7"/>
  <c r="AE372" i="7"/>
  <c r="AD509" i="7"/>
  <c r="AF372" i="7"/>
  <c r="AE509" i="7"/>
  <c r="AF509" i="7"/>
  <c r="AG372" i="7"/>
  <c r="AG509" i="7"/>
  <c r="AH372" i="7"/>
  <c r="AH509" i="7"/>
  <c r="AI372" i="7"/>
  <c r="AJ372" i="7"/>
  <c r="AI509" i="7"/>
  <c r="AJ509" i="7"/>
  <c r="AK372" i="7"/>
  <c r="AK509" i="7"/>
  <c r="AL372" i="7"/>
  <c r="AL509" i="7"/>
  <c r="AM372" i="7"/>
  <c r="AM509" i="7"/>
  <c r="AN372" i="7"/>
  <c r="K403" i="7"/>
  <c r="L403" i="7"/>
  <c r="E403" i="7"/>
  <c r="F403" i="7"/>
  <c r="J403" i="7"/>
  <c r="C403" i="7"/>
  <c r="D403" i="7"/>
  <c r="G403" i="7"/>
  <c r="I403" i="7"/>
  <c r="H403" i="7"/>
  <c r="K540" i="7"/>
  <c r="I540" i="7"/>
  <c r="H540" i="7"/>
  <c r="E540" i="7"/>
  <c r="G540" i="7"/>
  <c r="L540" i="7"/>
  <c r="J540" i="7"/>
  <c r="D540" i="7"/>
  <c r="C540" i="7"/>
  <c r="M403" i="7"/>
  <c r="F540" i="7"/>
  <c r="M540" i="7"/>
  <c r="N403" i="7"/>
  <c r="O403" i="7"/>
  <c r="N540" i="7"/>
  <c r="P403" i="7"/>
  <c r="O540" i="7"/>
  <c r="P540" i="7"/>
  <c r="Q403" i="7"/>
  <c r="R403" i="7"/>
  <c r="Q540" i="7"/>
  <c r="R540" i="7"/>
  <c r="S403" i="7"/>
  <c r="T403" i="7"/>
  <c r="S540" i="7"/>
  <c r="T540" i="7"/>
  <c r="U403" i="7"/>
  <c r="U540" i="7"/>
  <c r="V403" i="7"/>
  <c r="V540" i="7"/>
  <c r="W403" i="7"/>
  <c r="W540" i="7"/>
  <c r="X403" i="7"/>
  <c r="X540" i="7"/>
  <c r="Y403" i="7"/>
  <c r="Y540" i="7"/>
  <c r="Z403" i="7"/>
  <c r="Z540" i="7"/>
  <c r="AA403" i="7"/>
  <c r="AA540" i="7"/>
  <c r="AB403" i="7"/>
  <c r="AB540" i="7"/>
  <c r="AC403" i="7"/>
  <c r="AD403" i="7"/>
  <c r="AC540" i="7"/>
  <c r="AE403" i="7"/>
  <c r="AD540" i="7"/>
  <c r="AF403" i="7"/>
  <c r="AE540" i="7"/>
  <c r="AG403" i="7"/>
  <c r="AF540" i="7"/>
  <c r="AH403" i="7"/>
  <c r="AG540" i="7"/>
  <c r="AI403" i="7"/>
  <c r="AH540" i="7"/>
  <c r="AI540" i="7"/>
  <c r="AJ403" i="7"/>
  <c r="AJ540" i="7"/>
  <c r="AK403" i="7"/>
  <c r="AK540" i="7"/>
  <c r="AL403" i="7"/>
  <c r="AM403" i="7"/>
  <c r="AL540" i="7"/>
  <c r="AM540" i="7"/>
  <c r="AN403" i="7"/>
  <c r="E426" i="7"/>
  <c r="F426" i="7"/>
  <c r="D426" i="7"/>
  <c r="G426" i="7"/>
  <c r="H426" i="7"/>
  <c r="I426" i="7"/>
  <c r="C426" i="7"/>
  <c r="F563" i="7"/>
  <c r="C563" i="7"/>
  <c r="E563" i="7"/>
  <c r="J426" i="7"/>
  <c r="I563" i="7"/>
  <c r="H563" i="7"/>
  <c r="G563" i="7"/>
  <c r="D563" i="7"/>
  <c r="J563" i="7"/>
  <c r="K426" i="7"/>
  <c r="K563" i="7"/>
  <c r="L426" i="7"/>
  <c r="M426" i="7"/>
  <c r="L563" i="7"/>
  <c r="M563" i="7"/>
  <c r="N426" i="7"/>
  <c r="O426" i="7"/>
  <c r="N563" i="7"/>
  <c r="P426" i="7"/>
  <c r="O563" i="7"/>
  <c r="P563" i="7"/>
  <c r="Q426" i="7"/>
  <c r="R426" i="7"/>
  <c r="Q563" i="7"/>
  <c r="R563" i="7"/>
  <c r="S426" i="7"/>
  <c r="S563" i="7"/>
  <c r="T426" i="7"/>
  <c r="T563" i="7"/>
  <c r="U426" i="7"/>
  <c r="V426" i="7"/>
  <c r="U563" i="7"/>
  <c r="V563" i="7"/>
  <c r="W426" i="7"/>
  <c r="X426" i="7"/>
  <c r="W563" i="7"/>
  <c r="Y426" i="7"/>
  <c r="X563" i="7"/>
  <c r="Z426" i="7"/>
  <c r="Y563" i="7"/>
  <c r="Z563" i="7"/>
  <c r="AA426" i="7"/>
  <c r="AB426" i="7"/>
  <c r="AA563" i="7"/>
  <c r="AC426" i="7"/>
  <c r="AB563" i="7"/>
  <c r="AC563" i="7"/>
  <c r="AD426" i="7"/>
  <c r="AE426" i="7"/>
  <c r="AD563" i="7"/>
  <c r="AE563" i="7"/>
  <c r="AF426" i="7"/>
  <c r="AG426" i="7"/>
  <c r="AF563" i="7"/>
  <c r="AG563" i="7"/>
  <c r="AH426" i="7"/>
  <c r="AI426" i="7"/>
  <c r="AH563" i="7"/>
  <c r="AJ426" i="7"/>
  <c r="AI563" i="7"/>
  <c r="AJ563" i="7"/>
  <c r="AK426" i="7"/>
  <c r="AL426" i="7"/>
  <c r="AK563" i="7"/>
  <c r="AL563" i="7"/>
  <c r="AM426" i="7"/>
  <c r="AM563" i="7"/>
  <c r="AN426" i="7"/>
  <c r="AO562" i="7"/>
  <c r="AO533" i="7"/>
  <c r="AO430" i="7"/>
  <c r="AN562" i="7"/>
  <c r="AO426" i="7"/>
  <c r="AO377" i="7"/>
  <c r="AO400" i="7"/>
  <c r="AO399" i="7"/>
  <c r="AN514" i="7"/>
  <c r="C423" i="7"/>
  <c r="F423" i="7"/>
  <c r="C560" i="7"/>
  <c r="E423" i="7"/>
  <c r="D423" i="7"/>
  <c r="D560" i="7"/>
  <c r="E560" i="7"/>
  <c r="F560" i="7"/>
  <c r="G423" i="7"/>
  <c r="G560" i="7"/>
  <c r="H423" i="7"/>
  <c r="I423" i="7"/>
  <c r="H560" i="7"/>
  <c r="I560" i="7"/>
  <c r="J423" i="7"/>
  <c r="J560" i="7"/>
  <c r="K423" i="7"/>
  <c r="L423" i="7"/>
  <c r="K560" i="7"/>
  <c r="M423" i="7"/>
  <c r="L560" i="7"/>
  <c r="M560" i="7"/>
  <c r="N423" i="7"/>
  <c r="N560" i="7"/>
  <c r="O423" i="7"/>
  <c r="P423" i="7"/>
  <c r="O560" i="7"/>
  <c r="Q423" i="7"/>
  <c r="P560" i="7"/>
  <c r="R423" i="7"/>
  <c r="Q560" i="7"/>
  <c r="S423" i="7"/>
  <c r="R560" i="7"/>
  <c r="S560" i="7"/>
  <c r="T423" i="7"/>
  <c r="T560" i="7"/>
  <c r="U423" i="7"/>
  <c r="U560" i="7"/>
  <c r="V423" i="7"/>
  <c r="V560" i="7"/>
  <c r="W423" i="7"/>
  <c r="X423" i="7"/>
  <c r="W560" i="7"/>
  <c r="X560" i="7"/>
  <c r="Y423" i="7"/>
  <c r="Y560" i="7"/>
  <c r="Z423" i="7"/>
  <c r="AA423" i="7"/>
  <c r="Z560" i="7"/>
  <c r="AA560" i="7"/>
  <c r="AB423" i="7"/>
  <c r="AC423" i="7"/>
  <c r="AB560" i="7"/>
  <c r="AD423" i="7"/>
  <c r="AC560" i="7"/>
  <c r="AE423" i="7"/>
  <c r="AD560" i="7"/>
  <c r="AE560" i="7"/>
  <c r="AF423" i="7"/>
  <c r="AG423" i="7"/>
  <c r="AF560" i="7"/>
  <c r="AH423" i="7"/>
  <c r="AG560" i="7"/>
  <c r="AI423" i="7"/>
  <c r="AH560" i="7"/>
  <c r="AJ423" i="7"/>
  <c r="AI560" i="7"/>
  <c r="AK423" i="7"/>
  <c r="AJ560" i="7"/>
  <c r="AL423" i="7"/>
  <c r="AK560" i="7"/>
  <c r="AM423" i="7"/>
  <c r="AL560" i="7"/>
  <c r="AN423" i="7"/>
  <c r="AM560" i="7"/>
  <c r="C373" i="7"/>
  <c r="F373" i="7"/>
  <c r="E373" i="7"/>
  <c r="G373" i="7"/>
  <c r="H373" i="7"/>
  <c r="D373" i="7"/>
  <c r="I373" i="7"/>
  <c r="F510" i="7"/>
  <c r="D510" i="7"/>
  <c r="C510" i="7"/>
  <c r="G510" i="7"/>
  <c r="H510" i="7"/>
  <c r="E510" i="7"/>
  <c r="I510" i="7"/>
  <c r="J373" i="7"/>
  <c r="J510" i="7"/>
  <c r="K373" i="7"/>
  <c r="L373" i="7"/>
  <c r="K510" i="7"/>
  <c r="L510" i="7"/>
  <c r="M373" i="7"/>
  <c r="M510" i="7"/>
  <c r="N373" i="7"/>
  <c r="N510" i="7"/>
  <c r="O373" i="7"/>
  <c r="O510" i="7"/>
  <c r="P373" i="7"/>
  <c r="P510" i="7"/>
  <c r="Q373" i="7"/>
  <c r="R373" i="7"/>
  <c r="Q510" i="7"/>
  <c r="R510" i="7"/>
  <c r="S373" i="7"/>
  <c r="T373" i="7"/>
  <c r="S510" i="7"/>
  <c r="T510" i="7"/>
  <c r="U373" i="7"/>
  <c r="U510" i="7"/>
  <c r="V373" i="7"/>
  <c r="V510" i="7"/>
  <c r="W373" i="7"/>
  <c r="W510" i="7"/>
  <c r="X373" i="7"/>
  <c r="Y373" i="7"/>
  <c r="X510" i="7"/>
  <c r="Y510" i="7"/>
  <c r="Z373" i="7"/>
  <c r="AA373" i="7"/>
  <c r="Z510" i="7"/>
  <c r="AA510" i="7"/>
  <c r="AB373" i="7"/>
  <c r="AC373" i="7"/>
  <c r="AB510" i="7"/>
  <c r="AD373" i="7"/>
  <c r="AC510" i="7"/>
  <c r="AE373" i="7"/>
  <c r="AD510" i="7"/>
  <c r="AF373" i="7"/>
  <c r="AE510" i="7"/>
  <c r="AF510" i="7"/>
  <c r="AG373" i="7"/>
  <c r="AG510" i="7"/>
  <c r="AH373" i="7"/>
  <c r="AI373" i="7"/>
  <c r="AH510" i="7"/>
  <c r="AJ373" i="7"/>
  <c r="AI510" i="7"/>
  <c r="AJ510" i="7"/>
  <c r="AK373" i="7"/>
  <c r="AK510" i="7"/>
  <c r="AL373" i="7"/>
  <c r="AL510" i="7"/>
  <c r="AM373" i="7"/>
  <c r="AM510" i="7"/>
  <c r="AN373" i="7"/>
  <c r="C396" i="7"/>
  <c r="C533" i="7"/>
  <c r="F396" i="7"/>
  <c r="E396" i="7"/>
  <c r="D396" i="7"/>
  <c r="F533" i="7"/>
  <c r="G396" i="7"/>
  <c r="D533" i="7"/>
  <c r="E533" i="7"/>
  <c r="H396" i="7"/>
  <c r="G533" i="7"/>
  <c r="H533" i="7"/>
  <c r="I396" i="7"/>
  <c r="I533" i="7"/>
  <c r="J396" i="7"/>
  <c r="J533" i="7"/>
  <c r="K396" i="7"/>
  <c r="L396" i="7"/>
  <c r="K533" i="7"/>
  <c r="L533" i="7"/>
  <c r="M396" i="7"/>
  <c r="N396" i="7"/>
  <c r="M533" i="7"/>
  <c r="O396" i="7"/>
  <c r="N533" i="7"/>
  <c r="P396" i="7"/>
  <c r="O533" i="7"/>
  <c r="Q396" i="7"/>
  <c r="P533" i="7"/>
  <c r="Q533" i="7"/>
  <c r="R396" i="7"/>
  <c r="R533" i="7"/>
  <c r="S396" i="7"/>
  <c r="S533" i="7"/>
  <c r="T396" i="7"/>
  <c r="T533" i="7"/>
  <c r="U396" i="7"/>
  <c r="U533" i="7"/>
  <c r="V396" i="7"/>
  <c r="V533" i="7"/>
  <c r="W396" i="7"/>
  <c r="X396" i="7"/>
  <c r="W533" i="7"/>
  <c r="Y396" i="7"/>
  <c r="X533" i="7"/>
  <c r="Y533" i="7"/>
  <c r="Z396" i="7"/>
  <c r="Z533" i="7"/>
  <c r="AA396" i="7"/>
  <c r="AA533" i="7"/>
  <c r="AB396" i="7"/>
  <c r="AB533" i="7"/>
  <c r="AC396" i="7"/>
  <c r="AC533" i="7"/>
  <c r="AD396" i="7"/>
  <c r="AD533" i="7"/>
  <c r="AE396" i="7"/>
  <c r="AF396" i="7"/>
  <c r="AE533" i="7"/>
  <c r="AG396" i="7"/>
  <c r="AF533" i="7"/>
  <c r="AH396" i="7"/>
  <c r="AG533" i="7"/>
  <c r="AI396" i="7"/>
  <c r="AH533" i="7"/>
  <c r="AJ396" i="7"/>
  <c r="AI533" i="7"/>
  <c r="AK396" i="7"/>
  <c r="AJ533" i="7"/>
  <c r="AK533" i="7"/>
  <c r="AL396" i="7"/>
  <c r="AM396" i="7"/>
  <c r="AL533" i="7"/>
  <c r="AM533" i="7"/>
  <c r="AN396" i="7"/>
  <c r="C404" i="7"/>
  <c r="M404" i="7"/>
  <c r="G404" i="7"/>
  <c r="D404" i="7"/>
  <c r="F404" i="7"/>
  <c r="L404" i="7"/>
  <c r="I404" i="7"/>
  <c r="J404" i="7"/>
  <c r="H404" i="7"/>
  <c r="E404" i="7"/>
  <c r="K404" i="7"/>
  <c r="J541" i="7"/>
  <c r="M541" i="7"/>
  <c r="C541" i="7"/>
  <c r="K541" i="7"/>
  <c r="I541" i="7"/>
  <c r="L541" i="7"/>
  <c r="N404" i="7"/>
  <c r="E541" i="7"/>
  <c r="F541" i="7"/>
  <c r="D541" i="7"/>
  <c r="H541" i="7"/>
  <c r="G541" i="7"/>
  <c r="O404" i="7"/>
  <c r="N541" i="7"/>
  <c r="O541" i="7"/>
  <c r="P404" i="7"/>
  <c r="P541" i="7"/>
  <c r="Q404" i="7"/>
  <c r="Q541" i="7"/>
  <c r="R404" i="7"/>
  <c r="S404" i="7"/>
  <c r="R541" i="7"/>
  <c r="T404" i="7"/>
  <c r="S541" i="7"/>
  <c r="T541" i="7"/>
  <c r="U404" i="7"/>
  <c r="U541" i="7"/>
  <c r="V404" i="7"/>
  <c r="W404" i="7"/>
  <c r="V541" i="7"/>
  <c r="W541" i="7"/>
  <c r="X404" i="7"/>
  <c r="Y404" i="7"/>
  <c r="X541" i="7"/>
  <c r="Y541" i="7"/>
  <c r="Z404" i="7"/>
  <c r="Z541" i="7"/>
  <c r="AA404" i="7"/>
  <c r="AA541" i="7"/>
  <c r="AB404" i="7"/>
  <c r="AC404" i="7"/>
  <c r="AB541" i="7"/>
  <c r="AD404" i="7"/>
  <c r="AC541" i="7"/>
  <c r="AD541" i="7"/>
  <c r="AE404" i="7"/>
  <c r="AF404" i="7"/>
  <c r="AE541" i="7"/>
  <c r="AG404" i="7"/>
  <c r="AF541" i="7"/>
  <c r="AG541" i="7"/>
  <c r="AH404" i="7"/>
  <c r="AH541" i="7"/>
  <c r="AI404" i="7"/>
  <c r="AI541" i="7"/>
  <c r="AJ404" i="7"/>
  <c r="AK404" i="7"/>
  <c r="AJ541" i="7"/>
  <c r="AL404" i="7"/>
  <c r="AK541" i="7"/>
  <c r="AM404" i="7"/>
  <c r="AL541" i="7"/>
  <c r="AM541" i="7"/>
  <c r="AN404" i="7"/>
  <c r="J427" i="7"/>
  <c r="F427" i="7"/>
  <c r="H427" i="7"/>
  <c r="D427" i="7"/>
  <c r="G427" i="7"/>
  <c r="C427" i="7"/>
  <c r="E427" i="7"/>
  <c r="I427" i="7"/>
  <c r="J564" i="7"/>
  <c r="C564" i="7"/>
  <c r="G564" i="7"/>
  <c r="F564" i="7"/>
  <c r="D564" i="7"/>
  <c r="I564" i="7"/>
  <c r="K427" i="7"/>
  <c r="E564" i="7"/>
  <c r="H564" i="7"/>
  <c r="L427" i="7"/>
  <c r="K564" i="7"/>
  <c r="L564" i="7"/>
  <c r="M427" i="7"/>
  <c r="M564" i="7"/>
  <c r="N427" i="7"/>
  <c r="O427" i="7"/>
  <c r="N564" i="7"/>
  <c r="P427" i="7"/>
  <c r="O564" i="7"/>
  <c r="P564" i="7"/>
  <c r="Q427" i="7"/>
  <c r="Q564" i="7"/>
  <c r="R427" i="7"/>
  <c r="S427" i="7"/>
  <c r="R564" i="7"/>
  <c r="T427" i="7"/>
  <c r="S564" i="7"/>
  <c r="U427" i="7"/>
  <c r="T564" i="7"/>
  <c r="V427" i="7"/>
  <c r="U564" i="7"/>
  <c r="W427" i="7"/>
  <c r="V564" i="7"/>
  <c r="X427" i="7"/>
  <c r="W564" i="7"/>
  <c r="X564" i="7"/>
  <c r="Y427" i="7"/>
  <c r="Y564" i="7"/>
  <c r="Z427" i="7"/>
  <c r="AA427" i="7"/>
  <c r="Z564" i="7"/>
  <c r="AB427" i="7"/>
  <c r="AA564" i="7"/>
  <c r="AC427" i="7"/>
  <c r="AB564" i="7"/>
  <c r="AC564" i="7"/>
  <c r="AD427" i="7"/>
  <c r="AE427" i="7"/>
  <c r="AD564" i="7"/>
  <c r="AF427" i="7"/>
  <c r="AE564" i="7"/>
  <c r="AG427" i="7"/>
  <c r="AF564" i="7"/>
  <c r="AH427" i="7"/>
  <c r="AG564" i="7"/>
  <c r="AI427" i="7"/>
  <c r="AH564" i="7"/>
  <c r="AJ427" i="7"/>
  <c r="AI564" i="7"/>
  <c r="AJ564" i="7"/>
  <c r="AK427" i="7"/>
  <c r="AL427" i="7"/>
  <c r="AK564" i="7"/>
  <c r="AM427" i="7"/>
  <c r="AL564" i="7"/>
  <c r="AM564" i="7"/>
  <c r="AN427" i="7"/>
  <c r="AO513" i="7"/>
  <c r="AO422" i="7"/>
  <c r="AN511" i="7"/>
  <c r="AN539" i="7"/>
  <c r="AO402" i="7"/>
  <c r="AO372" i="7"/>
  <c r="AO376" i="7"/>
  <c r="AO375" i="7"/>
  <c r="AN559" i="7"/>
  <c r="B333" i="7" a="1"/>
  <c r="B333" i="7" s="1"/>
  <c r="B335" i="7" a="1"/>
  <c r="B335" i="7" s="1"/>
  <c r="B337" i="7" a="1"/>
  <c r="B337" i="7" s="1"/>
  <c r="B470" i="7" a="1"/>
  <c r="B470" i="7" s="1"/>
  <c r="B472" i="7" a="1"/>
  <c r="B472" i="7" s="1"/>
  <c r="B474" i="7" a="1"/>
  <c r="B474" i="7" s="1"/>
  <c r="B334" i="7" a="1"/>
  <c r="B334" i="7" s="1"/>
  <c r="B336" i="7" a="1"/>
  <c r="B336" i="7" s="1"/>
  <c r="B469" i="7" a="1"/>
  <c r="B469" i="7" s="1"/>
  <c r="B471" i="7" a="1"/>
  <c r="B471" i="7" s="1"/>
  <c r="B473" i="7" a="1"/>
  <c r="B473" i="7" s="1"/>
  <c r="R730" i="7"/>
  <c r="S730" i="7"/>
  <c r="T730" i="7"/>
  <c r="U730" i="7"/>
  <c r="V730" i="7"/>
  <c r="AL734" i="7"/>
  <c r="AM734" i="7"/>
  <c r="AN734" i="7"/>
  <c r="AO734" i="7"/>
  <c r="W731" i="7"/>
  <c r="X731" i="7"/>
  <c r="Y731" i="7"/>
  <c r="Z731" i="7"/>
  <c r="AA731" i="7"/>
  <c r="AP734" i="7"/>
  <c r="I728" i="7"/>
  <c r="J728" i="7"/>
  <c r="K728" i="7"/>
  <c r="L728" i="7"/>
  <c r="AB732" i="7"/>
  <c r="AC732" i="7"/>
  <c r="AD732" i="7"/>
  <c r="AE732" i="7"/>
  <c r="AF732" i="7"/>
  <c r="M729" i="7"/>
  <c r="N729" i="7"/>
  <c r="O729" i="7"/>
  <c r="P729" i="7"/>
  <c r="Q729" i="7"/>
  <c r="AG733" i="7"/>
  <c r="AH733" i="7"/>
  <c r="AI733" i="7"/>
  <c r="AJ733" i="7"/>
  <c r="AK733" i="7"/>
  <c r="AP361" i="7"/>
  <c r="AP372" i="7" s="1"/>
  <c r="AP411" i="7"/>
  <c r="AP423" i="7" s="1"/>
  <c r="AP413" i="7"/>
  <c r="AP417" i="7"/>
  <c r="AP366" i="7"/>
  <c r="AP377" i="7" s="1"/>
  <c r="AP415" i="7"/>
  <c r="AP384" i="7"/>
  <c r="AP396" i="7" s="1"/>
  <c r="AP386" i="7"/>
  <c r="AP388" i="7"/>
  <c r="AP400" i="7" s="1"/>
  <c r="AP364" i="7"/>
  <c r="AP362" i="7"/>
  <c r="AP390" i="7"/>
  <c r="AP402" i="7" s="1"/>
  <c r="AP360" i="7"/>
  <c r="AP389" i="7"/>
  <c r="AP367" i="7"/>
  <c r="AP414" i="7"/>
  <c r="AP359" i="7"/>
  <c r="AP370" i="7" s="1"/>
  <c r="AP385" i="7"/>
  <c r="AP410" i="7"/>
  <c r="AP418" i="7"/>
  <c r="AP365" i="7"/>
  <c r="AP363" i="7"/>
  <c r="AP387" i="7"/>
  <c r="AP399" i="7" s="1"/>
  <c r="AP391" i="7"/>
  <c r="AP412" i="7"/>
  <c r="AP416" i="7"/>
  <c r="AP428" i="7" s="1"/>
  <c r="AP728" i="7"/>
  <c r="F728" i="7"/>
  <c r="G728" i="7"/>
  <c r="H728" i="7"/>
  <c r="L730" i="7"/>
  <c r="M730" i="7"/>
  <c r="N730" i="7"/>
  <c r="R732" i="7"/>
  <c r="S732" i="7"/>
  <c r="T732" i="7"/>
  <c r="X734" i="7"/>
  <c r="Y734" i="7"/>
  <c r="Z734" i="7"/>
  <c r="AD736" i="7"/>
  <c r="AE736" i="7"/>
  <c r="AF736" i="7"/>
  <c r="I729" i="7"/>
  <c r="J729" i="7"/>
  <c r="K729" i="7"/>
  <c r="O731" i="7"/>
  <c r="P731" i="7"/>
  <c r="Q731" i="7"/>
  <c r="U733" i="7"/>
  <c r="V733" i="7"/>
  <c r="W733" i="7"/>
  <c r="AA735" i="7"/>
  <c r="AB735" i="7"/>
  <c r="AC735" i="7"/>
  <c r="AP30" i="7"/>
  <c r="AP520" i="7"/>
  <c r="AP490" i="7"/>
  <c r="AP529" i="7"/>
  <c r="AP541" i="7" s="1"/>
  <c r="O664" i="7"/>
  <c r="O673" i="7" s="1"/>
  <c r="O645" i="7" s="1"/>
  <c r="P664" i="7"/>
  <c r="P673" i="7" s="1"/>
  <c r="P645" i="7" s="1"/>
  <c r="Q664" i="7"/>
  <c r="Q673" i="7" s="1"/>
  <c r="Q645" i="7" s="1"/>
  <c r="R664" i="7"/>
  <c r="R673" i="7" s="1"/>
  <c r="R645" i="7" s="1"/>
  <c r="S664" i="7"/>
  <c r="S673" i="7" s="1"/>
  <c r="S645" i="7" s="1"/>
  <c r="T664" i="7"/>
  <c r="T673" i="7" s="1"/>
  <c r="T645" i="7" s="1"/>
  <c r="U664" i="7"/>
  <c r="U673" i="7" s="1"/>
  <c r="U645" i="7" s="1"/>
  <c r="V664" i="7"/>
  <c r="V673" i="7" s="1"/>
  <c r="V645" i="7" s="1"/>
  <c r="W664" i="7"/>
  <c r="W673" i="7" s="1"/>
  <c r="W645" i="7" s="1"/>
  <c r="W92" i="7" s="1"/>
  <c r="X664" i="7"/>
  <c r="X673" i="7" s="1"/>
  <c r="X645" i="7" s="1"/>
  <c r="X92" i="7" s="1"/>
  <c r="Y664" i="7"/>
  <c r="Y673" i="7" s="1"/>
  <c r="Y645" i="7" s="1"/>
  <c r="Y92" i="7" s="1"/>
  <c r="Z664" i="7"/>
  <c r="Z673" i="7" s="1"/>
  <c r="Z645" i="7" s="1"/>
  <c r="Z92" i="7" s="1"/>
  <c r="AM666" i="7"/>
  <c r="AM673" i="7" s="1"/>
  <c r="AM645" i="7" s="1"/>
  <c r="AM92" i="7" s="1"/>
  <c r="AN666" i="7"/>
  <c r="AN673" i="7" s="1"/>
  <c r="AN645" i="7" s="1"/>
  <c r="AN92" i="7" s="1"/>
  <c r="AO666" i="7"/>
  <c r="AO673" i="7" s="1"/>
  <c r="AO645" i="7" s="1"/>
  <c r="AO92" i="7" s="1"/>
  <c r="R696" i="7"/>
  <c r="R705" i="7" s="1"/>
  <c r="R677" i="7" s="1"/>
  <c r="R93" i="7" s="1"/>
  <c r="S696" i="7"/>
  <c r="S705" i="7" s="1"/>
  <c r="S677" i="7" s="1"/>
  <c r="S93" i="7" s="1"/>
  <c r="T696" i="7"/>
  <c r="T705" i="7" s="1"/>
  <c r="T677" i="7" s="1"/>
  <c r="T93" i="7" s="1"/>
  <c r="U696" i="7"/>
  <c r="U705" i="7" s="1"/>
  <c r="U677" i="7" s="1"/>
  <c r="U93" i="7" s="1"/>
  <c r="V696" i="7"/>
  <c r="V705" i="7" s="1"/>
  <c r="V677" i="7" s="1"/>
  <c r="V93" i="7" s="1"/>
  <c r="W696" i="7"/>
  <c r="W705" i="7" s="1"/>
  <c r="W677" i="7" s="1"/>
  <c r="W93" i="7" s="1"/>
  <c r="X696" i="7"/>
  <c r="X705" i="7" s="1"/>
  <c r="X677" i="7" s="1"/>
  <c r="X93" i="7" s="1"/>
  <c r="Y696" i="7"/>
  <c r="Y705" i="7" s="1"/>
  <c r="Y677" i="7" s="1"/>
  <c r="Y93" i="7" s="1"/>
  <c r="Z696" i="7"/>
  <c r="Z705" i="7" s="1"/>
  <c r="Z677" i="7" s="1"/>
  <c r="Z93" i="7" s="1"/>
  <c r="AA696" i="7"/>
  <c r="AA705" i="7" s="1"/>
  <c r="AA677" i="7" s="1"/>
  <c r="AA93" i="7" s="1"/>
  <c r="AB696" i="7"/>
  <c r="AB705" i="7" s="1"/>
  <c r="AB677" i="7" s="1"/>
  <c r="AB93" i="7" s="1"/>
  <c r="AC696" i="7"/>
  <c r="AC705" i="7" s="1"/>
  <c r="AC677" i="7" s="1"/>
  <c r="AC93" i="7" s="1"/>
  <c r="AD696" i="7"/>
  <c r="AD705" i="7" s="1"/>
  <c r="AD677" i="7" s="1"/>
  <c r="AD93" i="7" s="1"/>
  <c r="AE696" i="7"/>
  <c r="AE705" i="7" s="1"/>
  <c r="AE677" i="7" s="1"/>
  <c r="AE93" i="7" s="1"/>
  <c r="AF696" i="7"/>
  <c r="AF705" i="7" s="1"/>
  <c r="AF677" i="7" s="1"/>
  <c r="AF93" i="7" s="1"/>
  <c r="W728" i="7"/>
  <c r="X728" i="7"/>
  <c r="Y728" i="7"/>
  <c r="Z728" i="7"/>
  <c r="AA728" i="7"/>
  <c r="AB728" i="7"/>
  <c r="AC728" i="7"/>
  <c r="AD728" i="7"/>
  <c r="AE728" i="7"/>
  <c r="AF728" i="7"/>
  <c r="AG728" i="7"/>
  <c r="AH728" i="7"/>
  <c r="AI728" i="7"/>
  <c r="AJ728" i="7"/>
  <c r="AK728" i="7"/>
  <c r="AL728" i="7"/>
  <c r="AM728" i="7"/>
  <c r="AN728" i="7"/>
  <c r="AO728" i="7"/>
  <c r="AP666" i="7"/>
  <c r="AP673" i="7" s="1"/>
  <c r="AP645" i="7" s="1"/>
  <c r="AP354" i="7"/>
  <c r="AP494" i="7"/>
  <c r="AP546" i="7"/>
  <c r="AP661" i="7"/>
  <c r="AP646" i="7" s="1"/>
  <c r="AP98" i="7" s="1"/>
  <c r="B651" i="7"/>
  <c r="C369" i="7" s="1"/>
  <c r="AA665" i="7"/>
  <c r="AA673" i="7" s="1"/>
  <c r="AA645" i="7" s="1"/>
  <c r="AA92" i="7" s="1"/>
  <c r="AB665" i="7"/>
  <c r="AB673" i="7" s="1"/>
  <c r="AB645" i="7" s="1"/>
  <c r="AB92" i="7" s="1"/>
  <c r="AC665" i="7"/>
  <c r="AC673" i="7" s="1"/>
  <c r="AC645" i="7" s="1"/>
  <c r="AC92" i="7" s="1"/>
  <c r="AD665" i="7"/>
  <c r="AD673" i="7" s="1"/>
  <c r="AD645" i="7" s="1"/>
  <c r="AD92" i="7" s="1"/>
  <c r="AE665" i="7"/>
  <c r="AE673" i="7" s="1"/>
  <c r="AE645" i="7" s="1"/>
  <c r="AE92" i="7" s="1"/>
  <c r="AF665" i="7"/>
  <c r="AF673" i="7" s="1"/>
  <c r="AF645" i="7" s="1"/>
  <c r="AF92" i="7" s="1"/>
  <c r="AG665" i="7"/>
  <c r="AG673" i="7" s="1"/>
  <c r="AG645" i="7" s="1"/>
  <c r="AG92" i="7" s="1"/>
  <c r="AH665" i="7"/>
  <c r="AH673" i="7" s="1"/>
  <c r="AH645" i="7" s="1"/>
  <c r="AH92" i="7" s="1"/>
  <c r="AI665" i="7"/>
  <c r="AI673" i="7" s="1"/>
  <c r="AI645" i="7" s="1"/>
  <c r="AI92" i="7" s="1"/>
  <c r="AJ665" i="7"/>
  <c r="AJ673" i="7" s="1"/>
  <c r="AJ645" i="7" s="1"/>
  <c r="AJ92" i="7" s="1"/>
  <c r="AK665" i="7"/>
  <c r="AK673" i="7" s="1"/>
  <c r="AK645" i="7" s="1"/>
  <c r="AK92" i="7" s="1"/>
  <c r="AL665" i="7"/>
  <c r="AL673" i="7" s="1"/>
  <c r="AL645" i="7" s="1"/>
  <c r="AL92" i="7" s="1"/>
  <c r="AP693" i="7"/>
  <c r="AP678" i="7" s="1"/>
  <c r="AP99" i="7" s="1"/>
  <c r="B683" i="7"/>
  <c r="AP395" i="7" s="1"/>
  <c r="AG697" i="7"/>
  <c r="AG705" i="7" s="1"/>
  <c r="AG677" i="7" s="1"/>
  <c r="AG93" i="7" s="1"/>
  <c r="AH697" i="7"/>
  <c r="AH705" i="7" s="1"/>
  <c r="AH677" i="7" s="1"/>
  <c r="AH93" i="7" s="1"/>
  <c r="AI697" i="7"/>
  <c r="AI705" i="7" s="1"/>
  <c r="AI677" i="7" s="1"/>
  <c r="AI93" i="7" s="1"/>
  <c r="AJ697" i="7"/>
  <c r="AJ705" i="7" s="1"/>
  <c r="AJ677" i="7" s="1"/>
  <c r="AJ93" i="7" s="1"/>
  <c r="AK697" i="7"/>
  <c r="AK705" i="7" s="1"/>
  <c r="AK677" i="7" s="1"/>
  <c r="AK93" i="7" s="1"/>
  <c r="AL697" i="7"/>
  <c r="AL705" i="7" s="1"/>
  <c r="AL677" i="7" s="1"/>
  <c r="AL93" i="7" s="1"/>
  <c r="AM697" i="7"/>
  <c r="AM705" i="7" s="1"/>
  <c r="AM677" i="7" s="1"/>
  <c r="AM93" i="7" s="1"/>
  <c r="AN697" i="7"/>
  <c r="AN705" i="7" s="1"/>
  <c r="AN677" i="7" s="1"/>
  <c r="AN93" i="7" s="1"/>
  <c r="AO697" i="7"/>
  <c r="AO705" i="7" s="1"/>
  <c r="AO677" i="7" s="1"/>
  <c r="AO93" i="7" s="1"/>
  <c r="AP725" i="7"/>
  <c r="AP710" i="7" s="1"/>
  <c r="AP100" i="7" s="1"/>
  <c r="B715" i="7"/>
  <c r="AP697" i="7"/>
  <c r="AO111" i="7" l="1"/>
  <c r="AP101" i="7"/>
  <c r="AP134" i="7" s="1"/>
  <c r="U92" i="7"/>
  <c r="V92" i="7"/>
  <c r="AP532" i="7"/>
  <c r="AP506" i="7"/>
  <c r="AP549" i="7"/>
  <c r="AP561" i="7" s="1"/>
  <c r="B561" i="7" s="1"/>
  <c r="AP424" i="7"/>
  <c r="B424" i="7" s="1"/>
  <c r="AP528" i="7"/>
  <c r="AP540" i="7" s="1"/>
  <c r="B540" i="7" s="1"/>
  <c r="AP403" i="7"/>
  <c r="B403" i="7" s="1"/>
  <c r="AP551" i="7"/>
  <c r="AP563" i="7" s="1"/>
  <c r="B563" i="7" s="1"/>
  <c r="AP426" i="7"/>
  <c r="B426" i="7" s="1"/>
  <c r="AP523" i="7"/>
  <c r="AP535" i="7" s="1"/>
  <c r="B535" i="7" s="1"/>
  <c r="AP398" i="7"/>
  <c r="B398" i="7" s="1"/>
  <c r="C421" i="7"/>
  <c r="D421" i="7"/>
  <c r="D431" i="7" s="1"/>
  <c r="C558" i="7"/>
  <c r="F421" i="7"/>
  <c r="F431" i="7" s="1"/>
  <c r="D558" i="7"/>
  <c r="D568" i="7" s="1"/>
  <c r="E421" i="7"/>
  <c r="E431" i="7" s="1"/>
  <c r="G421" i="7"/>
  <c r="G431" i="7" s="1"/>
  <c r="E558" i="7"/>
  <c r="E568" i="7" s="1"/>
  <c r="F558" i="7"/>
  <c r="F568" i="7" s="1"/>
  <c r="H421" i="7"/>
  <c r="H431" i="7" s="1"/>
  <c r="G558" i="7"/>
  <c r="G568" i="7" s="1"/>
  <c r="H558" i="7"/>
  <c r="H568" i="7" s="1"/>
  <c r="I421" i="7"/>
  <c r="I431" i="7" s="1"/>
  <c r="I558" i="7"/>
  <c r="I568" i="7" s="1"/>
  <c r="J421" i="7"/>
  <c r="J431" i="7" s="1"/>
  <c r="J558" i="7"/>
  <c r="J568" i="7" s="1"/>
  <c r="K421" i="7"/>
  <c r="K431" i="7" s="1"/>
  <c r="K558" i="7"/>
  <c r="K568" i="7" s="1"/>
  <c r="L421" i="7"/>
  <c r="L431" i="7" s="1"/>
  <c r="M421" i="7"/>
  <c r="M431" i="7" s="1"/>
  <c r="N421" i="7"/>
  <c r="N431" i="7" s="1"/>
  <c r="L558" i="7"/>
  <c r="L568" i="7" s="1"/>
  <c r="N558" i="7"/>
  <c r="N568" i="7" s="1"/>
  <c r="M558" i="7"/>
  <c r="M568" i="7" s="1"/>
  <c r="O421" i="7"/>
  <c r="O431" i="7" s="1"/>
  <c r="O558" i="7"/>
  <c r="O568" i="7" s="1"/>
  <c r="P421" i="7"/>
  <c r="P431" i="7" s="1"/>
  <c r="Q421" i="7"/>
  <c r="Q431" i="7" s="1"/>
  <c r="P558" i="7"/>
  <c r="P568" i="7" s="1"/>
  <c r="R421" i="7"/>
  <c r="R431" i="7" s="1"/>
  <c r="Q558" i="7"/>
  <c r="Q568" i="7" s="1"/>
  <c r="S421" i="7"/>
  <c r="S431" i="7" s="1"/>
  <c r="R558" i="7"/>
  <c r="R568" i="7" s="1"/>
  <c r="S558" i="7"/>
  <c r="S568" i="7" s="1"/>
  <c r="T421" i="7"/>
  <c r="T431" i="7" s="1"/>
  <c r="T558" i="7"/>
  <c r="T568" i="7" s="1"/>
  <c r="U421" i="7"/>
  <c r="U431" i="7" s="1"/>
  <c r="V421" i="7"/>
  <c r="V431" i="7" s="1"/>
  <c r="U558" i="7"/>
  <c r="U568" i="7" s="1"/>
  <c r="V558" i="7"/>
  <c r="V568" i="7" s="1"/>
  <c r="W421" i="7"/>
  <c r="W431" i="7" s="1"/>
  <c r="X421" i="7"/>
  <c r="X431" i="7" s="1"/>
  <c r="W558" i="7"/>
  <c r="W568" i="7" s="1"/>
  <c r="Y421" i="7"/>
  <c r="Y431" i="7" s="1"/>
  <c r="X558" i="7"/>
  <c r="X568" i="7" s="1"/>
  <c r="Y558" i="7"/>
  <c r="Y568" i="7" s="1"/>
  <c r="Z421" i="7"/>
  <c r="Z431" i="7" s="1"/>
  <c r="AA421" i="7"/>
  <c r="AA431" i="7" s="1"/>
  <c r="Z558" i="7"/>
  <c r="Z568" i="7" s="1"/>
  <c r="AA558" i="7"/>
  <c r="AA568" i="7" s="1"/>
  <c r="AB421" i="7"/>
  <c r="AB431" i="7" s="1"/>
  <c r="AC421" i="7"/>
  <c r="AC431" i="7" s="1"/>
  <c r="AB558" i="7"/>
  <c r="AB568" i="7" s="1"/>
  <c r="AD421" i="7"/>
  <c r="AD431" i="7" s="1"/>
  <c r="AC558" i="7"/>
  <c r="AC568" i="7" s="1"/>
  <c r="AD558" i="7"/>
  <c r="AD568" i="7" s="1"/>
  <c r="AE421" i="7"/>
  <c r="AE431" i="7" s="1"/>
  <c r="AF421" i="7"/>
  <c r="AF431" i="7" s="1"/>
  <c r="AE558" i="7"/>
  <c r="AE568" i="7" s="1"/>
  <c r="AG421" i="7"/>
  <c r="AG431" i="7" s="1"/>
  <c r="AF558" i="7"/>
  <c r="AF568" i="7" s="1"/>
  <c r="AH421" i="7"/>
  <c r="AH431" i="7" s="1"/>
  <c r="AG558" i="7"/>
  <c r="AG568" i="7" s="1"/>
  <c r="AH558" i="7"/>
  <c r="AH568" i="7" s="1"/>
  <c r="AI421" i="7"/>
  <c r="AI431" i="7" s="1"/>
  <c r="AI558" i="7"/>
  <c r="AI568" i="7" s="1"/>
  <c r="AJ421" i="7"/>
  <c r="AJ431" i="7" s="1"/>
  <c r="AJ558" i="7"/>
  <c r="AJ568" i="7" s="1"/>
  <c r="AK421" i="7"/>
  <c r="AK431" i="7" s="1"/>
  <c r="AL421" i="7"/>
  <c r="AL431" i="7" s="1"/>
  <c r="AK558" i="7"/>
  <c r="AK568" i="7" s="1"/>
  <c r="AL558" i="7"/>
  <c r="AL568" i="7" s="1"/>
  <c r="AM421" i="7"/>
  <c r="AM431" i="7" s="1"/>
  <c r="AM558" i="7"/>
  <c r="AM568" i="7" s="1"/>
  <c r="AN421" i="7"/>
  <c r="AN431" i="7" s="1"/>
  <c r="AN558" i="7"/>
  <c r="AN568" i="7" s="1"/>
  <c r="AO421" i="7"/>
  <c r="AO431" i="7" s="1"/>
  <c r="AP503" i="7"/>
  <c r="AP515" i="7" s="1"/>
  <c r="B515" i="7" s="1"/>
  <c r="AP378" i="7"/>
  <c r="B378" i="7" s="1"/>
  <c r="D369" i="7"/>
  <c r="C506" i="7"/>
  <c r="C516" i="7" s="1"/>
  <c r="F369" i="7"/>
  <c r="F379" i="7" s="1"/>
  <c r="D506" i="7"/>
  <c r="D516" i="7" s="1"/>
  <c r="E369" i="7"/>
  <c r="E379" i="7" s="1"/>
  <c r="F506" i="7"/>
  <c r="F516" i="7" s="1"/>
  <c r="E506" i="7"/>
  <c r="E516" i="7" s="1"/>
  <c r="G369" i="7"/>
  <c r="G379" i="7" s="1"/>
  <c r="G506" i="7"/>
  <c r="G516" i="7" s="1"/>
  <c r="H369" i="7"/>
  <c r="H379" i="7" s="1"/>
  <c r="I369" i="7"/>
  <c r="I379" i="7" s="1"/>
  <c r="H506" i="7"/>
  <c r="H516" i="7" s="1"/>
  <c r="I506" i="7"/>
  <c r="I516" i="7" s="1"/>
  <c r="J369" i="7"/>
  <c r="J379" i="7" s="1"/>
  <c r="J506" i="7"/>
  <c r="J516" i="7" s="1"/>
  <c r="K369" i="7"/>
  <c r="K379" i="7" s="1"/>
  <c r="M369" i="7"/>
  <c r="M379" i="7" s="1"/>
  <c r="L369" i="7"/>
  <c r="L379" i="7" s="1"/>
  <c r="K506" i="7"/>
  <c r="K516" i="7" s="1"/>
  <c r="N369" i="7"/>
  <c r="N379" i="7" s="1"/>
  <c r="L506" i="7"/>
  <c r="L516" i="7" s="1"/>
  <c r="M506" i="7"/>
  <c r="M516" i="7" s="1"/>
  <c r="N506" i="7"/>
  <c r="N516" i="7" s="1"/>
  <c r="O369" i="7"/>
  <c r="O379" i="7" s="1"/>
  <c r="O506" i="7"/>
  <c r="O516" i="7" s="1"/>
  <c r="P369" i="7"/>
  <c r="P379" i="7" s="1"/>
  <c r="Q369" i="7"/>
  <c r="Q379" i="7" s="1"/>
  <c r="P506" i="7"/>
  <c r="P516" i="7" s="1"/>
  <c r="R369" i="7"/>
  <c r="R379" i="7" s="1"/>
  <c r="Q506" i="7"/>
  <c r="Q516" i="7" s="1"/>
  <c r="S369" i="7"/>
  <c r="S379" i="7" s="1"/>
  <c r="R506" i="7"/>
  <c r="R516" i="7" s="1"/>
  <c r="S506" i="7"/>
  <c r="S516" i="7" s="1"/>
  <c r="T369" i="7"/>
  <c r="T379" i="7" s="1"/>
  <c r="U369" i="7"/>
  <c r="U379" i="7" s="1"/>
  <c r="T506" i="7"/>
  <c r="T516" i="7" s="1"/>
  <c r="V369" i="7"/>
  <c r="V379" i="7" s="1"/>
  <c r="U506" i="7"/>
  <c r="U516" i="7" s="1"/>
  <c r="W369" i="7"/>
  <c r="W379" i="7" s="1"/>
  <c r="V506" i="7"/>
  <c r="V516" i="7" s="1"/>
  <c r="X369" i="7"/>
  <c r="X379" i="7" s="1"/>
  <c r="W506" i="7"/>
  <c r="W516" i="7" s="1"/>
  <c r="X506" i="7"/>
  <c r="X516" i="7" s="1"/>
  <c r="Y369" i="7"/>
  <c r="Y379" i="7" s="1"/>
  <c r="Z369" i="7"/>
  <c r="Z379" i="7" s="1"/>
  <c r="Y506" i="7"/>
  <c r="Y516" i="7" s="1"/>
  <c r="AA369" i="7"/>
  <c r="AA379" i="7" s="1"/>
  <c r="AB369" i="7"/>
  <c r="AB379" i="7" s="1"/>
  <c r="Z506" i="7"/>
  <c r="Z516" i="7" s="1"/>
  <c r="AC369" i="7"/>
  <c r="AC379" i="7" s="1"/>
  <c r="AA506" i="7"/>
  <c r="AA516" i="7" s="1"/>
  <c r="AB506" i="7"/>
  <c r="AB516" i="7" s="1"/>
  <c r="AC506" i="7"/>
  <c r="AC516" i="7" s="1"/>
  <c r="AD369" i="7"/>
  <c r="AD379" i="7" s="1"/>
  <c r="AE369" i="7"/>
  <c r="AE379" i="7" s="1"/>
  <c r="AD506" i="7"/>
  <c r="AD516" i="7" s="1"/>
  <c r="AF369" i="7"/>
  <c r="AF379" i="7" s="1"/>
  <c r="AE506" i="7"/>
  <c r="AE516" i="7" s="1"/>
  <c r="AG369" i="7"/>
  <c r="AG379" i="7" s="1"/>
  <c r="AF506" i="7"/>
  <c r="AF516" i="7" s="1"/>
  <c r="AG506" i="7"/>
  <c r="AG516" i="7" s="1"/>
  <c r="AH369" i="7"/>
  <c r="AH379" i="7" s="1"/>
  <c r="AI369" i="7"/>
  <c r="AI379" i="7" s="1"/>
  <c r="AH506" i="7"/>
  <c r="AH516" i="7" s="1"/>
  <c r="AJ369" i="7"/>
  <c r="AJ379" i="7" s="1"/>
  <c r="AI506" i="7"/>
  <c r="AI516" i="7" s="1"/>
  <c r="AJ506" i="7"/>
  <c r="AJ516" i="7" s="1"/>
  <c r="AK369" i="7"/>
  <c r="AK379" i="7" s="1"/>
  <c r="AK506" i="7"/>
  <c r="AK516" i="7" s="1"/>
  <c r="AL369" i="7"/>
  <c r="AL379" i="7" s="1"/>
  <c r="AL506" i="7"/>
  <c r="AL516" i="7" s="1"/>
  <c r="AM369" i="7"/>
  <c r="AM379" i="7" s="1"/>
  <c r="AM506" i="7"/>
  <c r="AM516" i="7" s="1"/>
  <c r="AN369" i="7"/>
  <c r="AN379" i="7" s="1"/>
  <c r="AO369" i="7"/>
  <c r="AO379" i="7" s="1"/>
  <c r="AN506" i="7"/>
  <c r="AN516" i="7" s="1"/>
  <c r="AM737" i="7"/>
  <c r="AM709" i="7" s="1"/>
  <c r="AM94" i="7" s="1"/>
  <c r="AP499" i="7"/>
  <c r="AP511" i="7" s="1"/>
  <c r="B511" i="7" s="1"/>
  <c r="AP374" i="7"/>
  <c r="B374" i="7" s="1"/>
  <c r="AP526" i="7"/>
  <c r="AP538" i="7" s="1"/>
  <c r="B538" i="7" s="1"/>
  <c r="AP401" i="7"/>
  <c r="AP552" i="7"/>
  <c r="AP564" i="7" s="1"/>
  <c r="B564" i="7" s="1"/>
  <c r="AP427" i="7"/>
  <c r="B427" i="7" s="1"/>
  <c r="AO558" i="7"/>
  <c r="AO568" i="7" s="1"/>
  <c r="AP421" i="7"/>
  <c r="AP496" i="7"/>
  <c r="AP508" i="7" s="1"/>
  <c r="B508" i="7" s="1"/>
  <c r="AP371" i="7"/>
  <c r="B371" i="7" s="1"/>
  <c r="C395" i="7"/>
  <c r="D395" i="7"/>
  <c r="D405" i="7" s="1"/>
  <c r="F395" i="7"/>
  <c r="F405" i="7" s="1"/>
  <c r="C532" i="7"/>
  <c r="D532" i="7"/>
  <c r="D542" i="7" s="1"/>
  <c r="E395" i="7"/>
  <c r="E405" i="7" s="1"/>
  <c r="F532" i="7"/>
  <c r="F542" i="7" s="1"/>
  <c r="G395" i="7"/>
  <c r="G405" i="7" s="1"/>
  <c r="H395" i="7"/>
  <c r="H405" i="7" s="1"/>
  <c r="G532" i="7"/>
  <c r="G542" i="7" s="1"/>
  <c r="E532" i="7"/>
  <c r="E542" i="7" s="1"/>
  <c r="I395" i="7"/>
  <c r="I405" i="7" s="1"/>
  <c r="H532" i="7"/>
  <c r="H542" i="7" s="1"/>
  <c r="I532" i="7"/>
  <c r="I542" i="7" s="1"/>
  <c r="J395" i="7"/>
  <c r="J405" i="7" s="1"/>
  <c r="K395" i="7"/>
  <c r="K405" i="7" s="1"/>
  <c r="J532" i="7"/>
  <c r="J542" i="7" s="1"/>
  <c r="K532" i="7"/>
  <c r="K542" i="7" s="1"/>
  <c r="L395" i="7"/>
  <c r="L405" i="7" s="1"/>
  <c r="L532" i="7"/>
  <c r="L542" i="7" s="1"/>
  <c r="M395" i="7"/>
  <c r="M405" i="7" s="1"/>
  <c r="M532" i="7"/>
  <c r="M542" i="7" s="1"/>
  <c r="N395" i="7"/>
  <c r="N405" i="7" s="1"/>
  <c r="N532" i="7"/>
  <c r="N542" i="7" s="1"/>
  <c r="O395" i="7"/>
  <c r="O405" i="7" s="1"/>
  <c r="P395" i="7"/>
  <c r="P405" i="7" s="1"/>
  <c r="O532" i="7"/>
  <c r="O542" i="7" s="1"/>
  <c r="P532" i="7"/>
  <c r="P542" i="7" s="1"/>
  <c r="Q395" i="7"/>
  <c r="Q405" i="7" s="1"/>
  <c r="R395" i="7"/>
  <c r="R405" i="7" s="1"/>
  <c r="Q532" i="7"/>
  <c r="Q542" i="7" s="1"/>
  <c r="S395" i="7"/>
  <c r="S405" i="7" s="1"/>
  <c r="R532" i="7"/>
  <c r="R542" i="7" s="1"/>
  <c r="S532" i="7"/>
  <c r="S542" i="7" s="1"/>
  <c r="T395" i="7"/>
  <c r="T405" i="7" s="1"/>
  <c r="T532" i="7"/>
  <c r="T542" i="7" s="1"/>
  <c r="U395" i="7"/>
  <c r="U405" i="7" s="1"/>
  <c r="U532" i="7"/>
  <c r="U542" i="7" s="1"/>
  <c r="V395" i="7"/>
  <c r="V405" i="7" s="1"/>
  <c r="V532" i="7"/>
  <c r="V542" i="7" s="1"/>
  <c r="W395" i="7"/>
  <c r="W405" i="7" s="1"/>
  <c r="W532" i="7"/>
  <c r="W542" i="7" s="1"/>
  <c r="X395" i="7"/>
  <c r="X405" i="7" s="1"/>
  <c r="X532" i="7"/>
  <c r="X542" i="7" s="1"/>
  <c r="Y395" i="7"/>
  <c r="Y405" i="7" s="1"/>
  <c r="Y532" i="7"/>
  <c r="Y542" i="7" s="1"/>
  <c r="Z395" i="7"/>
  <c r="Z405" i="7" s="1"/>
  <c r="Z532" i="7"/>
  <c r="Z542" i="7" s="1"/>
  <c r="AA395" i="7"/>
  <c r="AA405" i="7" s="1"/>
  <c r="AB395" i="7"/>
  <c r="AB405" i="7" s="1"/>
  <c r="AA532" i="7"/>
  <c r="AA542" i="7" s="1"/>
  <c r="AC395" i="7"/>
  <c r="AC405" i="7" s="1"/>
  <c r="AB532" i="7"/>
  <c r="AB542" i="7" s="1"/>
  <c r="AC532" i="7"/>
  <c r="AC542" i="7" s="1"/>
  <c r="AD395" i="7"/>
  <c r="AD405" i="7" s="1"/>
  <c r="AE395" i="7"/>
  <c r="AE405" i="7" s="1"/>
  <c r="AD532" i="7"/>
  <c r="AD542" i="7" s="1"/>
  <c r="AF395" i="7"/>
  <c r="AF405" i="7" s="1"/>
  <c r="AE532" i="7"/>
  <c r="AE542" i="7" s="1"/>
  <c r="AG395" i="7"/>
  <c r="AG405" i="7" s="1"/>
  <c r="AF532" i="7"/>
  <c r="AF542" i="7" s="1"/>
  <c r="AG532" i="7"/>
  <c r="AG542" i="7" s="1"/>
  <c r="AH395" i="7"/>
  <c r="AH405" i="7" s="1"/>
  <c r="AH532" i="7"/>
  <c r="AH542" i="7" s="1"/>
  <c r="AI395" i="7"/>
  <c r="AI405" i="7" s="1"/>
  <c r="AJ395" i="7"/>
  <c r="AJ405" i="7" s="1"/>
  <c r="AI532" i="7"/>
  <c r="AI542" i="7" s="1"/>
  <c r="AK395" i="7"/>
  <c r="AK405" i="7" s="1"/>
  <c r="AJ532" i="7"/>
  <c r="AJ542" i="7" s="1"/>
  <c r="AK532" i="7"/>
  <c r="AK542" i="7" s="1"/>
  <c r="AL395" i="7"/>
  <c r="AL405" i="7" s="1"/>
  <c r="AM395" i="7"/>
  <c r="AM405" i="7" s="1"/>
  <c r="AL532" i="7"/>
  <c r="AL542" i="7" s="1"/>
  <c r="AM532" i="7"/>
  <c r="AM542" i="7" s="1"/>
  <c r="AN395" i="7"/>
  <c r="AN405" i="7" s="1"/>
  <c r="AO395" i="7"/>
  <c r="AO405" i="7" s="1"/>
  <c r="AN532" i="7"/>
  <c r="AN542" i="7" s="1"/>
  <c r="AP558" i="7"/>
  <c r="AP555" i="7"/>
  <c r="AP567" i="7" s="1"/>
  <c r="B567" i="7" s="1"/>
  <c r="AP430" i="7"/>
  <c r="B430" i="7" s="1"/>
  <c r="AP554" i="7"/>
  <c r="AP566" i="7" s="1"/>
  <c r="B566" i="7" s="1"/>
  <c r="AP429" i="7"/>
  <c r="B429" i="7" s="1"/>
  <c r="AP369" i="7"/>
  <c r="AP547" i="7"/>
  <c r="AP559" i="7" s="1"/>
  <c r="B559" i="7" s="1"/>
  <c r="AP422" i="7"/>
  <c r="B422" i="7" s="1"/>
  <c r="AP498" i="7"/>
  <c r="AP510" i="7" s="1"/>
  <c r="B510" i="7" s="1"/>
  <c r="AP373" i="7"/>
  <c r="B373" i="7" s="1"/>
  <c r="AP550" i="7"/>
  <c r="AP562" i="7" s="1"/>
  <c r="B562" i="7" s="1"/>
  <c r="AP425" i="7"/>
  <c r="B425" i="7" s="1"/>
  <c r="AO532" i="7"/>
  <c r="AO542" i="7" s="1"/>
  <c r="AP501" i="7"/>
  <c r="AP513" i="7" s="1"/>
  <c r="B513" i="7" s="1"/>
  <c r="AP376" i="7"/>
  <c r="B376" i="7" s="1"/>
  <c r="AP522" i="7"/>
  <c r="AP534" i="7" s="1"/>
  <c r="B534" i="7" s="1"/>
  <c r="AP397" i="7"/>
  <c r="B397" i="7" s="1"/>
  <c r="AP500" i="7"/>
  <c r="AP512" i="7" s="1"/>
  <c r="B512" i="7" s="1"/>
  <c r="AP375" i="7"/>
  <c r="AO506" i="7"/>
  <c r="AO516" i="7" s="1"/>
  <c r="AO737" i="7"/>
  <c r="AO709" i="7" s="1"/>
  <c r="AO94" i="7" s="1"/>
  <c r="Q92" i="7"/>
  <c r="T92" i="7"/>
  <c r="P92" i="7"/>
  <c r="S92" i="7"/>
  <c r="R92" i="7"/>
  <c r="AP527" i="7"/>
  <c r="AP539" i="7" s="1"/>
  <c r="B539" i="7" s="1"/>
  <c r="AP502" i="7"/>
  <c r="AP514" i="7" s="1"/>
  <c r="B514" i="7" s="1"/>
  <c r="AP497" i="7"/>
  <c r="AP737" i="7"/>
  <c r="AP709" i="7" s="1"/>
  <c r="AP94" i="7" s="1"/>
  <c r="AJ737" i="7"/>
  <c r="AJ709" i="7" s="1"/>
  <c r="AJ94" i="7" s="1"/>
  <c r="AH737" i="7"/>
  <c r="AH709" i="7" s="1"/>
  <c r="AH94" i="7" s="1"/>
  <c r="AK737" i="7"/>
  <c r="AK709" i="7" s="1"/>
  <c r="AK94" i="7" s="1"/>
  <c r="AL737" i="7"/>
  <c r="AL709" i="7" s="1"/>
  <c r="AL94" i="7" s="1"/>
  <c r="AG737" i="7"/>
  <c r="AG709" i="7" s="1"/>
  <c r="AG94" i="7" s="1"/>
  <c r="AA737" i="7"/>
  <c r="AA709" i="7" s="1"/>
  <c r="AA94" i="7" s="1"/>
  <c r="AN737" i="7"/>
  <c r="AN709" i="7" s="1"/>
  <c r="AN94" i="7" s="1"/>
  <c r="AI737" i="7"/>
  <c r="AI709" i="7" s="1"/>
  <c r="AI94" i="7" s="1"/>
  <c r="AP548" i="7"/>
  <c r="AF737" i="7"/>
  <c r="AF709" i="7" s="1"/>
  <c r="AF94" i="7" s="1"/>
  <c r="AC737" i="7"/>
  <c r="AC709" i="7" s="1"/>
  <c r="AC94" i="7" s="1"/>
  <c r="Z737" i="7"/>
  <c r="Z709" i="7" s="1"/>
  <c r="Z94" i="7" s="1"/>
  <c r="W737" i="7"/>
  <c r="W709" i="7" s="1"/>
  <c r="W94" i="7" s="1"/>
  <c r="AP525" i="7"/>
  <c r="AP521" i="7"/>
  <c r="AP553" i="7"/>
  <c r="X737" i="7"/>
  <c r="X709" i="7" s="1"/>
  <c r="X94" i="7" s="1"/>
  <c r="AD737" i="7"/>
  <c r="AD709" i="7" s="1"/>
  <c r="AD94" i="7" s="1"/>
  <c r="AP495" i="7"/>
  <c r="AB737" i="7"/>
  <c r="AB709" i="7" s="1"/>
  <c r="AB94" i="7" s="1"/>
  <c r="AP524" i="7"/>
  <c r="AE737" i="7"/>
  <c r="AE709" i="7" s="1"/>
  <c r="AE94" i="7" s="1"/>
  <c r="Y737" i="7"/>
  <c r="Y709" i="7" s="1"/>
  <c r="Y94" i="7" s="1"/>
  <c r="O92" i="7"/>
  <c r="B732" i="7"/>
  <c r="B664" i="7"/>
  <c r="B731" i="7"/>
  <c r="B736" i="7"/>
  <c r="B735" i="7"/>
  <c r="B729" i="7"/>
  <c r="B734" i="7"/>
  <c r="B730" i="7"/>
  <c r="B733" i="7"/>
  <c r="B728" i="7"/>
  <c r="B665" i="7"/>
  <c r="B696" i="7"/>
  <c r="B697" i="7"/>
  <c r="AP92" i="7"/>
  <c r="B666" i="7"/>
  <c r="D727" i="7"/>
  <c r="D737" i="7" s="1"/>
  <c r="D709" i="7" s="1"/>
  <c r="D94" i="7" s="1"/>
  <c r="C727" i="7"/>
  <c r="E727" i="7"/>
  <c r="E737" i="7" s="1"/>
  <c r="E709" i="7" s="1"/>
  <c r="E94" i="7" s="1"/>
  <c r="F727" i="7"/>
  <c r="F737" i="7" s="1"/>
  <c r="F709" i="7" s="1"/>
  <c r="F94" i="7" s="1"/>
  <c r="G727" i="7"/>
  <c r="G737" i="7" s="1"/>
  <c r="G709" i="7" s="1"/>
  <c r="G94" i="7" s="1"/>
  <c r="H727" i="7"/>
  <c r="H737" i="7" s="1"/>
  <c r="H709" i="7" s="1"/>
  <c r="H94" i="7" s="1"/>
  <c r="I727" i="7"/>
  <c r="I737" i="7" s="1"/>
  <c r="I709" i="7" s="1"/>
  <c r="I94" i="7" s="1"/>
  <c r="J727" i="7"/>
  <c r="J737" i="7" s="1"/>
  <c r="J709" i="7" s="1"/>
  <c r="J94" i="7" s="1"/>
  <c r="K727" i="7"/>
  <c r="K737" i="7" s="1"/>
  <c r="K709" i="7" s="1"/>
  <c r="K94" i="7" s="1"/>
  <c r="L727" i="7"/>
  <c r="L737" i="7" s="1"/>
  <c r="L709" i="7" s="1"/>
  <c r="L94" i="7" s="1"/>
  <c r="M727" i="7"/>
  <c r="M737" i="7" s="1"/>
  <c r="M709" i="7" s="1"/>
  <c r="M94" i="7" s="1"/>
  <c r="N727" i="7"/>
  <c r="N737" i="7" s="1"/>
  <c r="N709" i="7" s="1"/>
  <c r="N94" i="7" s="1"/>
  <c r="O727" i="7"/>
  <c r="O737" i="7" s="1"/>
  <c r="O709" i="7" s="1"/>
  <c r="O94" i="7" s="1"/>
  <c r="P727" i="7"/>
  <c r="P737" i="7" s="1"/>
  <c r="P709" i="7" s="1"/>
  <c r="P94" i="7" s="1"/>
  <c r="Q727" i="7"/>
  <c r="Q737" i="7" s="1"/>
  <c r="Q709" i="7" s="1"/>
  <c r="Q94" i="7" s="1"/>
  <c r="R727" i="7"/>
  <c r="R737" i="7" s="1"/>
  <c r="R709" i="7" s="1"/>
  <c r="R94" i="7" s="1"/>
  <c r="S727" i="7"/>
  <c r="S737" i="7" s="1"/>
  <c r="S709" i="7" s="1"/>
  <c r="S94" i="7" s="1"/>
  <c r="T727" i="7"/>
  <c r="T737" i="7" s="1"/>
  <c r="T709" i="7" s="1"/>
  <c r="T94" i="7" s="1"/>
  <c r="U727" i="7"/>
  <c r="U737" i="7" s="1"/>
  <c r="U709" i="7" s="1"/>
  <c r="U94" i="7" s="1"/>
  <c r="V727" i="7"/>
  <c r="V737" i="7" s="1"/>
  <c r="V709" i="7" s="1"/>
  <c r="V94" i="7" s="1"/>
  <c r="AP705" i="7"/>
  <c r="AP677" i="7" s="1"/>
  <c r="AP93" i="7" s="1"/>
  <c r="B423" i="7"/>
  <c r="B377" i="7"/>
  <c r="B404" i="7"/>
  <c r="B541" i="7"/>
  <c r="B402" i="7"/>
  <c r="B396" i="7"/>
  <c r="D695" i="7"/>
  <c r="D705" i="7" s="1"/>
  <c r="D677" i="7" s="1"/>
  <c r="D93" i="7" s="1"/>
  <c r="C695" i="7"/>
  <c r="E695" i="7"/>
  <c r="E705" i="7" s="1"/>
  <c r="E677" i="7" s="1"/>
  <c r="E93" i="7" s="1"/>
  <c r="F695" i="7"/>
  <c r="F705" i="7" s="1"/>
  <c r="F677" i="7" s="1"/>
  <c r="F93" i="7" s="1"/>
  <c r="G695" i="7"/>
  <c r="G705" i="7" s="1"/>
  <c r="G677" i="7" s="1"/>
  <c r="G93" i="7" s="1"/>
  <c r="H695" i="7"/>
  <c r="H705" i="7" s="1"/>
  <c r="H677" i="7" s="1"/>
  <c r="H93" i="7" s="1"/>
  <c r="I695" i="7"/>
  <c r="I705" i="7" s="1"/>
  <c r="I677" i="7" s="1"/>
  <c r="I93" i="7" s="1"/>
  <c r="J695" i="7"/>
  <c r="J705" i="7" s="1"/>
  <c r="J677" i="7" s="1"/>
  <c r="J93" i="7" s="1"/>
  <c r="K695" i="7"/>
  <c r="K705" i="7" s="1"/>
  <c r="K677" i="7" s="1"/>
  <c r="K93" i="7" s="1"/>
  <c r="L695" i="7"/>
  <c r="L705" i="7" s="1"/>
  <c r="L677" i="7" s="1"/>
  <c r="L93" i="7" s="1"/>
  <c r="M695" i="7"/>
  <c r="M705" i="7" s="1"/>
  <c r="M677" i="7" s="1"/>
  <c r="N695" i="7"/>
  <c r="N705" i="7" s="1"/>
  <c r="N677" i="7" s="1"/>
  <c r="O695" i="7"/>
  <c r="O705" i="7" s="1"/>
  <c r="O677" i="7" s="1"/>
  <c r="P695" i="7"/>
  <c r="P705" i="7" s="1"/>
  <c r="P677" i="7" s="1"/>
  <c r="Q695" i="7"/>
  <c r="Q705" i="7" s="1"/>
  <c r="Q677" i="7" s="1"/>
  <c r="D663" i="7"/>
  <c r="D673" i="7" s="1"/>
  <c r="D645" i="7" s="1"/>
  <c r="C663" i="7"/>
  <c r="E663" i="7"/>
  <c r="E673" i="7" s="1"/>
  <c r="E645" i="7" s="1"/>
  <c r="F663" i="7"/>
  <c r="F673" i="7" s="1"/>
  <c r="F645" i="7" s="1"/>
  <c r="G663" i="7"/>
  <c r="G673" i="7" s="1"/>
  <c r="G645" i="7" s="1"/>
  <c r="H663" i="7"/>
  <c r="H673" i="7" s="1"/>
  <c r="H645" i="7" s="1"/>
  <c r="I663" i="7"/>
  <c r="I673" i="7" s="1"/>
  <c r="I645" i="7" s="1"/>
  <c r="J663" i="7"/>
  <c r="J673" i="7" s="1"/>
  <c r="J645" i="7" s="1"/>
  <c r="K663" i="7"/>
  <c r="K673" i="7" s="1"/>
  <c r="K645" i="7" s="1"/>
  <c r="L663" i="7"/>
  <c r="L673" i="7" s="1"/>
  <c r="L645" i="7" s="1"/>
  <c r="M663" i="7"/>
  <c r="M673" i="7" s="1"/>
  <c r="M645" i="7" s="1"/>
  <c r="N663" i="7"/>
  <c r="N673" i="7" s="1"/>
  <c r="N645" i="7" s="1"/>
  <c r="B399" i="7"/>
  <c r="B428" i="7"/>
  <c r="B400" i="7"/>
  <c r="B372" i="7"/>
  <c r="B370" i="7"/>
  <c r="D379" i="7" l="1"/>
  <c r="B369" i="7"/>
  <c r="AP536" i="7"/>
  <c r="B536" i="7" s="1"/>
  <c r="AP537" i="7"/>
  <c r="B537" i="7" s="1"/>
  <c r="AP509" i="7"/>
  <c r="B509" i="7" s="1"/>
  <c r="AP565" i="7"/>
  <c r="B565" i="7" s="1"/>
  <c r="AP560" i="7"/>
  <c r="B560" i="7" s="1"/>
  <c r="AP533" i="7"/>
  <c r="B533" i="7" s="1"/>
  <c r="AP507" i="7"/>
  <c r="B507" i="7" s="1"/>
  <c r="AP405" i="7"/>
  <c r="AP431" i="7"/>
  <c r="B401" i="7"/>
  <c r="AP379" i="7"/>
  <c r="B375" i="7"/>
  <c r="N92" i="7"/>
  <c r="M92" i="7"/>
  <c r="P93" i="7"/>
  <c r="N93" i="7"/>
  <c r="Q93" i="7"/>
  <c r="O93" i="7"/>
  <c r="M93" i="7"/>
  <c r="K92" i="7"/>
  <c r="I92" i="7"/>
  <c r="G92" i="7"/>
  <c r="E92" i="7"/>
  <c r="D92" i="7"/>
  <c r="L92" i="7"/>
  <c r="J92" i="7"/>
  <c r="H92" i="7"/>
  <c r="F92" i="7"/>
  <c r="B663" i="7"/>
  <c r="C673" i="7"/>
  <c r="C645" i="7" s="1"/>
  <c r="B532" i="7"/>
  <c r="C542" i="7"/>
  <c r="B695" i="7"/>
  <c r="C705" i="7"/>
  <c r="C677" i="7" s="1"/>
  <c r="C737" i="7"/>
  <c r="C709" i="7" s="1"/>
  <c r="B727" i="7"/>
  <c r="C379" i="7"/>
  <c r="B506" i="7"/>
  <c r="C405" i="7"/>
  <c r="B395" i="7"/>
  <c r="C431" i="7"/>
  <c r="B421" i="7"/>
  <c r="B558" i="7"/>
  <c r="C568" i="7"/>
  <c r="AP542" i="7" l="1"/>
  <c r="AP516" i="7"/>
  <c r="AP568" i="7"/>
  <c r="C94" i="7"/>
  <c r="C711" i="7"/>
  <c r="D708" i="7" s="1"/>
  <c r="D711" i="7" s="1"/>
  <c r="E708" i="7" s="1"/>
  <c r="E711" i="7" s="1"/>
  <c r="F708" i="7" s="1"/>
  <c r="F711" i="7" s="1"/>
  <c r="G708" i="7" s="1"/>
  <c r="G711" i="7" s="1"/>
  <c r="H708" i="7" s="1"/>
  <c r="H711" i="7" s="1"/>
  <c r="I708" i="7" s="1"/>
  <c r="I711" i="7" s="1"/>
  <c r="J708" i="7" s="1"/>
  <c r="J711" i="7" s="1"/>
  <c r="K708" i="7" s="1"/>
  <c r="K711" i="7" s="1"/>
  <c r="L708" i="7" s="1"/>
  <c r="L711" i="7" s="1"/>
  <c r="M708" i="7" s="1"/>
  <c r="M711" i="7" s="1"/>
  <c r="N708" i="7" s="1"/>
  <c r="N711" i="7" s="1"/>
  <c r="O708" i="7" s="1"/>
  <c r="O711" i="7" s="1"/>
  <c r="P708" i="7" s="1"/>
  <c r="P711" i="7" s="1"/>
  <c r="Q708" i="7" s="1"/>
  <c r="Q711" i="7" s="1"/>
  <c r="R708" i="7" s="1"/>
  <c r="R711" i="7" s="1"/>
  <c r="S708" i="7" s="1"/>
  <c r="S711" i="7" s="1"/>
  <c r="T708" i="7" s="1"/>
  <c r="T711" i="7" s="1"/>
  <c r="U708" i="7" s="1"/>
  <c r="U711" i="7" s="1"/>
  <c r="V708" i="7" s="1"/>
  <c r="V711" i="7" s="1"/>
  <c r="W708" i="7" s="1"/>
  <c r="W711" i="7" s="1"/>
  <c r="X708" i="7" s="1"/>
  <c r="X711" i="7" s="1"/>
  <c r="Y708" i="7" s="1"/>
  <c r="Y711" i="7" s="1"/>
  <c r="Z708" i="7" s="1"/>
  <c r="Z711" i="7" s="1"/>
  <c r="AA708" i="7" s="1"/>
  <c r="AA711" i="7" s="1"/>
  <c r="AB708" i="7" s="1"/>
  <c r="AB711" i="7" s="1"/>
  <c r="AC708" i="7" s="1"/>
  <c r="AC711" i="7" s="1"/>
  <c r="AD708" i="7" s="1"/>
  <c r="AD711" i="7" s="1"/>
  <c r="AE708" i="7" s="1"/>
  <c r="AE711" i="7" s="1"/>
  <c r="AF708" i="7" s="1"/>
  <c r="AF711" i="7" s="1"/>
  <c r="AG708" i="7" s="1"/>
  <c r="AG711" i="7" s="1"/>
  <c r="AH708" i="7" s="1"/>
  <c r="AH711" i="7" s="1"/>
  <c r="AI708" i="7" s="1"/>
  <c r="AI711" i="7" s="1"/>
  <c r="AJ708" i="7" s="1"/>
  <c r="AJ711" i="7" s="1"/>
  <c r="AK708" i="7" s="1"/>
  <c r="AK711" i="7" s="1"/>
  <c r="AL708" i="7" s="1"/>
  <c r="AL711" i="7" s="1"/>
  <c r="AM708" i="7" s="1"/>
  <c r="AM711" i="7" s="1"/>
  <c r="AN708" i="7" s="1"/>
  <c r="AN711" i="7" s="1"/>
  <c r="AO708" i="7" s="1"/>
  <c r="AO711" i="7" s="1"/>
  <c r="AP708" i="7" s="1"/>
  <c r="AP711" i="7" s="1"/>
  <c r="C93" i="7"/>
  <c r="C679" i="7"/>
  <c r="D676" i="7" s="1"/>
  <c r="D679" i="7" s="1"/>
  <c r="E676" i="7" s="1"/>
  <c r="E679" i="7" s="1"/>
  <c r="F676" i="7" s="1"/>
  <c r="F679" i="7" s="1"/>
  <c r="G676" i="7" s="1"/>
  <c r="G679" i="7" s="1"/>
  <c r="H676" i="7" s="1"/>
  <c r="H679" i="7" s="1"/>
  <c r="I676" i="7" s="1"/>
  <c r="I679" i="7" s="1"/>
  <c r="J676" i="7" s="1"/>
  <c r="J679" i="7" s="1"/>
  <c r="K676" i="7" s="1"/>
  <c r="K679" i="7" s="1"/>
  <c r="L676" i="7" s="1"/>
  <c r="L679" i="7" s="1"/>
  <c r="M676" i="7" s="1"/>
  <c r="M679" i="7" s="1"/>
  <c r="N676" i="7" s="1"/>
  <c r="N679" i="7" s="1"/>
  <c r="O676" i="7" s="1"/>
  <c r="O679" i="7" s="1"/>
  <c r="P676" i="7" s="1"/>
  <c r="P679" i="7" s="1"/>
  <c r="Q676" i="7" s="1"/>
  <c r="Q679" i="7" s="1"/>
  <c r="R676" i="7" s="1"/>
  <c r="R679" i="7" s="1"/>
  <c r="S676" i="7" s="1"/>
  <c r="S679" i="7" s="1"/>
  <c r="T676" i="7" s="1"/>
  <c r="T679" i="7" s="1"/>
  <c r="U676" i="7" s="1"/>
  <c r="U679" i="7" s="1"/>
  <c r="V676" i="7" s="1"/>
  <c r="V679" i="7" s="1"/>
  <c r="W676" i="7" s="1"/>
  <c r="W679" i="7" s="1"/>
  <c r="X676" i="7" s="1"/>
  <c r="X679" i="7" s="1"/>
  <c r="Y676" i="7" s="1"/>
  <c r="Y679" i="7" s="1"/>
  <c r="Z676" i="7" s="1"/>
  <c r="Z679" i="7" s="1"/>
  <c r="AA676" i="7" s="1"/>
  <c r="AA679" i="7" s="1"/>
  <c r="AB676" i="7" s="1"/>
  <c r="AB679" i="7" s="1"/>
  <c r="AC676" i="7" s="1"/>
  <c r="AC679" i="7" s="1"/>
  <c r="AD676" i="7" s="1"/>
  <c r="AD679" i="7" s="1"/>
  <c r="AE676" i="7" s="1"/>
  <c r="AE679" i="7" s="1"/>
  <c r="AF676" i="7" s="1"/>
  <c r="AF679" i="7" s="1"/>
  <c r="AG676" i="7" s="1"/>
  <c r="AG679" i="7" s="1"/>
  <c r="AH676" i="7" s="1"/>
  <c r="AH679" i="7" s="1"/>
  <c r="AI676" i="7" s="1"/>
  <c r="AI679" i="7" s="1"/>
  <c r="AJ676" i="7" s="1"/>
  <c r="AJ679" i="7" s="1"/>
  <c r="AK676" i="7" s="1"/>
  <c r="AK679" i="7" s="1"/>
  <c r="AL676" i="7" s="1"/>
  <c r="AL679" i="7" s="1"/>
  <c r="AM676" i="7" s="1"/>
  <c r="AM679" i="7" s="1"/>
  <c r="AN676" i="7" s="1"/>
  <c r="AN679" i="7" s="1"/>
  <c r="AO676" i="7" s="1"/>
  <c r="AO679" i="7" s="1"/>
  <c r="AP676" i="7" s="1"/>
  <c r="AP679" i="7" s="1"/>
  <c r="C92" i="7"/>
  <c r="C647" i="7"/>
  <c r="D644" i="7" s="1"/>
  <c r="D647" i="7" s="1"/>
  <c r="E644" i="7" s="1"/>
  <c r="E647" i="7" s="1"/>
  <c r="F644" i="7" s="1"/>
  <c r="F647" i="7" s="1"/>
  <c r="G644" i="7" s="1"/>
  <c r="G647" i="7" s="1"/>
  <c r="H644" i="7" s="1"/>
  <c r="H647" i="7" s="1"/>
  <c r="I644" i="7" s="1"/>
  <c r="I647" i="7" s="1"/>
  <c r="J644" i="7" s="1"/>
  <c r="J647" i="7" s="1"/>
  <c r="K644" i="7" s="1"/>
  <c r="K647" i="7" s="1"/>
  <c r="L644" i="7" s="1"/>
  <c r="L647" i="7" s="1"/>
  <c r="M644" i="7" l="1"/>
  <c r="M647" i="7" s="1"/>
  <c r="N644" i="7" l="1"/>
  <c r="N647" i="7" s="1"/>
  <c r="AO620" i="7" l="1"/>
  <c r="AO621" i="7" s="1"/>
  <c r="AO210" i="7" s="1"/>
  <c r="AO616" i="7"/>
  <c r="AO580" i="7"/>
  <c r="AO581" i="7" s="1"/>
  <c r="AO170" i="7" s="1"/>
  <c r="AO612" i="7"/>
  <c r="AO613" i="7" s="1"/>
  <c r="AO608" i="7"/>
  <c r="AO609" i="7" s="1"/>
  <c r="AO575" i="7"/>
  <c r="AO576" i="7" s="1"/>
  <c r="AO169" i="7" s="1"/>
  <c r="AO32" i="7"/>
  <c r="AO34" i="7" s="1"/>
  <c r="AO53" i="7" s="1"/>
  <c r="AN616" i="7"/>
  <c r="AN580" i="7"/>
  <c r="AN581" i="7" s="1"/>
  <c r="AN170" i="7" s="1"/>
  <c r="AN620" i="7"/>
  <c r="AN621" i="7" s="1"/>
  <c r="AN210" i="7" s="1"/>
  <c r="AN608" i="7"/>
  <c r="AN609" i="7" s="1"/>
  <c r="AN575" i="7"/>
  <c r="AN576" i="7" s="1"/>
  <c r="AN169" i="7" s="1"/>
  <c r="AN612" i="7"/>
  <c r="AN613" i="7" s="1"/>
  <c r="AN32" i="7"/>
  <c r="AN34" i="7" s="1"/>
  <c r="AN53" i="7" s="1"/>
  <c r="AM612" i="7"/>
  <c r="AM613" i="7" s="1"/>
  <c r="AM608" i="7"/>
  <c r="AM609" i="7" s="1"/>
  <c r="AM575" i="7"/>
  <c r="AM576" i="7" s="1"/>
  <c r="AM169" i="7" s="1"/>
  <c r="AM32" i="7"/>
  <c r="AM34" i="7" s="1"/>
  <c r="AM53" i="7" s="1"/>
  <c r="AM620" i="7"/>
  <c r="AM621" i="7" s="1"/>
  <c r="AM210" i="7" s="1"/>
  <c r="AM616" i="7"/>
  <c r="AM580" i="7"/>
  <c r="AM581" i="7" s="1"/>
  <c r="AM170" i="7" s="1"/>
  <c r="AL616" i="7"/>
  <c r="AL580" i="7"/>
  <c r="AL581" i="7" s="1"/>
  <c r="AL170" i="7" s="1"/>
  <c r="AL620" i="7"/>
  <c r="AL621" i="7" s="1"/>
  <c r="AL210" i="7" s="1"/>
  <c r="AL608" i="7"/>
  <c r="AL609" i="7" s="1"/>
  <c r="AL575" i="7"/>
  <c r="AL576" i="7" s="1"/>
  <c r="AL169" i="7" s="1"/>
  <c r="AL612" i="7"/>
  <c r="AL613" i="7" s="1"/>
  <c r="AL32" i="7"/>
  <c r="AL34" i="7" s="1"/>
  <c r="AL53" i="7" s="1"/>
  <c r="AK620" i="7"/>
  <c r="AK621" i="7" s="1"/>
  <c r="AK210" i="7" s="1"/>
  <c r="AK616" i="7"/>
  <c r="AK612" i="7"/>
  <c r="AK613" i="7" s="1"/>
  <c r="AK608" i="7"/>
  <c r="AK609" i="7" s="1"/>
  <c r="AK575" i="7"/>
  <c r="AK576" i="7" s="1"/>
  <c r="AK169" i="7" s="1"/>
  <c r="AK32" i="7"/>
  <c r="AK34" i="7" s="1"/>
  <c r="AK53" i="7" s="1"/>
  <c r="AK580" i="7"/>
  <c r="AK581" i="7" s="1"/>
  <c r="AK170" i="7" s="1"/>
  <c r="AJ608" i="7"/>
  <c r="AJ609" i="7" s="1"/>
  <c r="AJ575" i="7"/>
  <c r="AJ576" i="7" s="1"/>
  <c r="AJ169" i="7" s="1"/>
  <c r="AJ612" i="7"/>
  <c r="AJ613" i="7" s="1"/>
  <c r="AJ32" i="7"/>
  <c r="AJ34" i="7" s="1"/>
  <c r="AJ53" i="7" s="1"/>
  <c r="AJ616" i="7"/>
  <c r="AJ580" i="7"/>
  <c r="AJ581" i="7" s="1"/>
  <c r="AJ170" i="7" s="1"/>
  <c r="AJ620" i="7"/>
  <c r="AJ621" i="7" s="1"/>
  <c r="AJ210" i="7" s="1"/>
  <c r="AH608" i="7"/>
  <c r="AH609" i="7" s="1"/>
  <c r="AH575" i="7"/>
  <c r="AH576" i="7" s="1"/>
  <c r="AH169" i="7" s="1"/>
  <c r="AH612" i="7"/>
  <c r="AH613" i="7" s="1"/>
  <c r="AH32" i="7"/>
  <c r="AH34" i="7" s="1"/>
  <c r="AH53" i="7" s="1"/>
  <c r="AH616" i="7"/>
  <c r="AH580" i="7"/>
  <c r="AH581" i="7" s="1"/>
  <c r="AH170" i="7" s="1"/>
  <c r="AH620" i="7"/>
  <c r="AH621" i="7" s="1"/>
  <c r="AH210" i="7" s="1"/>
  <c r="AG612" i="7"/>
  <c r="AG613" i="7" s="1"/>
  <c r="AG608" i="7"/>
  <c r="AG609" i="7" s="1"/>
  <c r="AG575" i="7"/>
  <c r="AG576" i="7" s="1"/>
  <c r="AG169" i="7" s="1"/>
  <c r="AG32" i="7"/>
  <c r="AG34" i="7" s="1"/>
  <c r="AG53" i="7" s="1"/>
  <c r="AG620" i="7"/>
  <c r="AG621" i="7" s="1"/>
  <c r="AG210" i="7" s="1"/>
  <c r="AG616" i="7"/>
  <c r="AG580" i="7"/>
  <c r="AG581" i="7" s="1"/>
  <c r="AG170" i="7" s="1"/>
  <c r="AP616" i="7"/>
  <c r="AP580" i="7"/>
  <c r="AP581" i="7" s="1"/>
  <c r="AP170" i="7" s="1"/>
  <c r="AP620" i="7"/>
  <c r="AP621" i="7" s="1"/>
  <c r="AP210" i="7" s="1"/>
  <c r="AP608" i="7"/>
  <c r="AP609" i="7" s="1"/>
  <c r="AP575" i="7"/>
  <c r="AP576" i="7" s="1"/>
  <c r="AP169" i="7" s="1"/>
  <c r="AP612" i="7"/>
  <c r="AP613" i="7" s="1"/>
  <c r="AP32" i="7"/>
  <c r="AP34" i="7" s="1"/>
  <c r="AP53" i="7" s="1"/>
  <c r="AI612" i="7"/>
  <c r="AI613" i="7" s="1"/>
  <c r="AI575" i="7"/>
  <c r="AI576" i="7" s="1"/>
  <c r="AI169" i="7" s="1"/>
  <c r="AI620" i="7"/>
  <c r="AI621" i="7" s="1"/>
  <c r="AI210" i="7" s="1"/>
  <c r="AI616" i="7"/>
  <c r="AI580" i="7"/>
  <c r="AI581" i="7" s="1"/>
  <c r="AI170" i="7" s="1"/>
  <c r="AI608" i="7"/>
  <c r="AI609" i="7" s="1"/>
  <c r="AI32" i="7"/>
  <c r="AI34" i="7" s="1"/>
  <c r="AI53" i="7" s="1"/>
  <c r="C608" i="7"/>
  <c r="C609" i="7" s="1"/>
  <c r="C32" i="7"/>
  <c r="C34" i="7" s="1"/>
  <c r="C53" i="7" s="1"/>
  <c r="C616" i="7"/>
  <c r="C187" i="7"/>
  <c r="C612" i="7"/>
  <c r="C613" i="7" s="1"/>
  <c r="C575" i="7"/>
  <c r="C576" i="7" s="1"/>
  <c r="C169" i="7" s="1"/>
  <c r="C620" i="7"/>
  <c r="C621" i="7" s="1"/>
  <c r="C210" i="7" s="1"/>
  <c r="C580" i="7"/>
  <c r="C581" i="7" s="1"/>
  <c r="C170" i="7" s="1"/>
  <c r="G620" i="7"/>
  <c r="G621" i="7" s="1"/>
  <c r="G210" i="7" s="1"/>
  <c r="G580" i="7"/>
  <c r="G581" i="7" s="1"/>
  <c r="G170" i="7" s="1"/>
  <c r="G608" i="7"/>
  <c r="G609" i="7" s="1"/>
  <c r="G32" i="7"/>
  <c r="G34" i="7" s="1"/>
  <c r="G53" i="7" s="1"/>
  <c r="G616" i="7"/>
  <c r="G187" i="7"/>
  <c r="G612" i="7"/>
  <c r="G613" i="7" s="1"/>
  <c r="G575" i="7"/>
  <c r="G576" i="7" s="1"/>
  <c r="G169" i="7" s="1"/>
  <c r="K620" i="7"/>
  <c r="K621" i="7" s="1"/>
  <c r="K210" i="7" s="1"/>
  <c r="K580" i="7"/>
  <c r="K581" i="7" s="1"/>
  <c r="K170" i="7" s="1"/>
  <c r="K575" i="7"/>
  <c r="K576" i="7" s="1"/>
  <c r="K169" i="7" s="1"/>
  <c r="K608" i="7"/>
  <c r="K609" i="7" s="1"/>
  <c r="K616" i="7"/>
  <c r="K187" i="7"/>
  <c r="K612" i="7"/>
  <c r="K613" i="7" s="1"/>
  <c r="K32" i="7"/>
  <c r="K34" i="7" s="1"/>
  <c r="K53" i="7" s="1"/>
  <c r="O620" i="7"/>
  <c r="O621" i="7" s="1"/>
  <c r="O210" i="7" s="1"/>
  <c r="O187" i="7"/>
  <c r="O608" i="7"/>
  <c r="O609" i="7" s="1"/>
  <c r="O32" i="7"/>
  <c r="O34" i="7" s="1"/>
  <c r="O53" i="7" s="1"/>
  <c r="O616" i="7"/>
  <c r="O612" i="7"/>
  <c r="O613" i="7" s="1"/>
  <c r="O575" i="7"/>
  <c r="O576" i="7" s="1"/>
  <c r="O169" i="7" s="1"/>
  <c r="O580" i="7"/>
  <c r="O581" i="7" s="1"/>
  <c r="O170" i="7" s="1"/>
  <c r="S612" i="7"/>
  <c r="S613" i="7" s="1"/>
  <c r="S575" i="7"/>
  <c r="S576" i="7" s="1"/>
  <c r="S169" i="7" s="1"/>
  <c r="S620" i="7"/>
  <c r="S621" i="7" s="1"/>
  <c r="S210" i="7" s="1"/>
  <c r="S580" i="7"/>
  <c r="S581" i="7" s="1"/>
  <c r="S170" i="7" s="1"/>
  <c r="S608" i="7"/>
  <c r="S609" i="7" s="1"/>
  <c r="S32" i="7"/>
  <c r="S34" i="7" s="1"/>
  <c r="S53" i="7" s="1"/>
  <c r="S616" i="7"/>
  <c r="S187" i="7"/>
  <c r="W612" i="7"/>
  <c r="W613" i="7" s="1"/>
  <c r="W575" i="7"/>
  <c r="W576" i="7" s="1"/>
  <c r="W169" i="7" s="1"/>
  <c r="W620" i="7"/>
  <c r="W621" i="7" s="1"/>
  <c r="W210" i="7" s="1"/>
  <c r="W580" i="7"/>
  <c r="W581" i="7" s="1"/>
  <c r="W170" i="7" s="1"/>
  <c r="W608" i="7"/>
  <c r="W609" i="7" s="1"/>
  <c r="W32" i="7"/>
  <c r="W34" i="7" s="1"/>
  <c r="W53" i="7" s="1"/>
  <c r="W616" i="7"/>
  <c r="W187" i="7"/>
  <c r="AA612" i="7"/>
  <c r="AA613" i="7" s="1"/>
  <c r="AA575" i="7"/>
  <c r="AA576" i="7" s="1"/>
  <c r="AA169" i="7" s="1"/>
  <c r="AA620" i="7"/>
  <c r="AA621" i="7" s="1"/>
  <c r="AA210" i="7" s="1"/>
  <c r="AA580" i="7"/>
  <c r="AA581" i="7" s="1"/>
  <c r="AA170" i="7" s="1"/>
  <c r="AA608" i="7"/>
  <c r="AA609" i="7" s="1"/>
  <c r="AA32" i="7"/>
  <c r="AA34" i="7" s="1"/>
  <c r="AA53" i="7" s="1"/>
  <c r="AA616" i="7"/>
  <c r="AA187" i="7"/>
  <c r="AE620" i="7"/>
  <c r="AE621" i="7" s="1"/>
  <c r="AE210" i="7" s="1"/>
  <c r="AE580" i="7"/>
  <c r="AE581" i="7" s="1"/>
  <c r="AE170" i="7" s="1"/>
  <c r="AE608" i="7"/>
  <c r="AE609" i="7" s="1"/>
  <c r="AE32" i="7"/>
  <c r="AE34" i="7" s="1"/>
  <c r="AE53" i="7" s="1"/>
  <c r="AE616" i="7"/>
  <c r="AE612" i="7"/>
  <c r="AE613" i="7" s="1"/>
  <c r="AE575" i="7"/>
  <c r="AE576" i="7" s="1"/>
  <c r="AE169" i="7" s="1"/>
  <c r="F616" i="7"/>
  <c r="F620" i="7"/>
  <c r="F621" i="7" s="1"/>
  <c r="F210" i="7" s="1"/>
  <c r="F575" i="7"/>
  <c r="F576" i="7" s="1"/>
  <c r="F169" i="7" s="1"/>
  <c r="F32" i="7"/>
  <c r="F34" i="7" s="1"/>
  <c r="F53" i="7" s="1"/>
  <c r="F580" i="7"/>
  <c r="F581" i="7" s="1"/>
  <c r="F170" i="7" s="1"/>
  <c r="F187" i="7"/>
  <c r="F608" i="7"/>
  <c r="F609" i="7" s="1"/>
  <c r="F612" i="7"/>
  <c r="F613" i="7" s="1"/>
  <c r="J575" i="7"/>
  <c r="J576" i="7" s="1"/>
  <c r="J169" i="7" s="1"/>
  <c r="J32" i="7"/>
  <c r="J34" i="7" s="1"/>
  <c r="J53" i="7" s="1"/>
  <c r="J580" i="7"/>
  <c r="J581" i="7" s="1"/>
  <c r="J170" i="7" s="1"/>
  <c r="J187" i="7"/>
  <c r="J608" i="7"/>
  <c r="J609" i="7" s="1"/>
  <c r="J612" i="7"/>
  <c r="J613" i="7" s="1"/>
  <c r="J616" i="7"/>
  <c r="J620" i="7"/>
  <c r="J621" i="7" s="1"/>
  <c r="J210" i="7" s="1"/>
  <c r="N575" i="7"/>
  <c r="N576" i="7" s="1"/>
  <c r="N169" i="7" s="1"/>
  <c r="N32" i="7"/>
  <c r="N34" i="7" s="1"/>
  <c r="N53" i="7" s="1"/>
  <c r="N580" i="7"/>
  <c r="N581" i="7" s="1"/>
  <c r="N170" i="7" s="1"/>
  <c r="N187" i="7"/>
  <c r="N608" i="7"/>
  <c r="N609" i="7" s="1"/>
  <c r="N612" i="7"/>
  <c r="N613" i="7" s="1"/>
  <c r="N616" i="7"/>
  <c r="N620" i="7"/>
  <c r="N621" i="7" s="1"/>
  <c r="N210" i="7" s="1"/>
  <c r="R608" i="7"/>
  <c r="R609" i="7" s="1"/>
  <c r="R612" i="7"/>
  <c r="R613" i="7" s="1"/>
  <c r="R616" i="7"/>
  <c r="R187" i="7"/>
  <c r="R620" i="7"/>
  <c r="R621" i="7" s="1"/>
  <c r="R210" i="7" s="1"/>
  <c r="R575" i="7"/>
  <c r="R576" i="7" s="1"/>
  <c r="R169" i="7" s="1"/>
  <c r="R32" i="7"/>
  <c r="R34" i="7" s="1"/>
  <c r="R53" i="7" s="1"/>
  <c r="R580" i="7"/>
  <c r="R581" i="7" s="1"/>
  <c r="R170" i="7" s="1"/>
  <c r="V580" i="7"/>
  <c r="V581" i="7" s="1"/>
  <c r="V170" i="7" s="1"/>
  <c r="V575" i="7"/>
  <c r="V576" i="7" s="1"/>
  <c r="V169" i="7" s="1"/>
  <c r="V32" i="7"/>
  <c r="V34" i="7" s="1"/>
  <c r="V53" i="7" s="1"/>
  <c r="V616" i="7"/>
  <c r="V620" i="7"/>
  <c r="V621" i="7" s="1"/>
  <c r="V210" i="7" s="1"/>
  <c r="V608" i="7"/>
  <c r="V609" i="7" s="1"/>
  <c r="V612" i="7"/>
  <c r="V613" i="7" s="1"/>
  <c r="V187" i="7"/>
  <c r="Z580" i="7"/>
  <c r="Z581" i="7" s="1"/>
  <c r="Z170" i="7" s="1"/>
  <c r="Z608" i="7"/>
  <c r="Z609" i="7" s="1"/>
  <c r="Z612" i="7"/>
  <c r="Z613" i="7" s="1"/>
  <c r="Z620" i="7"/>
  <c r="Z621" i="7" s="1"/>
  <c r="Z210" i="7" s="1"/>
  <c r="Z616" i="7"/>
  <c r="Z575" i="7"/>
  <c r="Z576" i="7" s="1"/>
  <c r="Z169" i="7" s="1"/>
  <c r="Z32" i="7"/>
  <c r="Z34" i="7" s="1"/>
  <c r="Z53" i="7" s="1"/>
  <c r="Z187" i="7"/>
  <c r="AD575" i="7"/>
  <c r="AD576" i="7" s="1"/>
  <c r="AD169" i="7" s="1"/>
  <c r="AD32" i="7"/>
  <c r="AD34" i="7" s="1"/>
  <c r="AD53" i="7" s="1"/>
  <c r="AD580" i="7"/>
  <c r="AD581" i="7" s="1"/>
  <c r="AD170" i="7" s="1"/>
  <c r="AD608" i="7"/>
  <c r="AD609" i="7" s="1"/>
  <c r="AD612" i="7"/>
  <c r="AD613" i="7" s="1"/>
  <c r="AD616" i="7"/>
  <c r="AD620" i="7"/>
  <c r="AD621" i="7" s="1"/>
  <c r="AD210" i="7" s="1"/>
  <c r="E620" i="7"/>
  <c r="E621" i="7" s="1"/>
  <c r="E210" i="7" s="1"/>
  <c r="E580" i="7"/>
  <c r="E581" i="7" s="1"/>
  <c r="E170" i="7" s="1"/>
  <c r="E608" i="7"/>
  <c r="E609" i="7" s="1"/>
  <c r="E32" i="7"/>
  <c r="E34" i="7" s="1"/>
  <c r="E53" i="7" s="1"/>
  <c r="E616" i="7"/>
  <c r="E187" i="7"/>
  <c r="E612" i="7"/>
  <c r="E613" i="7" s="1"/>
  <c r="E575" i="7"/>
  <c r="E576" i="7" s="1"/>
  <c r="E169" i="7" s="1"/>
  <c r="I612" i="7"/>
  <c r="I613" i="7" s="1"/>
  <c r="I575" i="7"/>
  <c r="I576" i="7" s="1"/>
  <c r="I169" i="7" s="1"/>
  <c r="I620" i="7"/>
  <c r="I621" i="7" s="1"/>
  <c r="I210" i="7" s="1"/>
  <c r="I580" i="7"/>
  <c r="I581" i="7" s="1"/>
  <c r="I170" i="7" s="1"/>
  <c r="I608" i="7"/>
  <c r="I609" i="7" s="1"/>
  <c r="I32" i="7"/>
  <c r="I34" i="7" s="1"/>
  <c r="I53" i="7" s="1"/>
  <c r="I616" i="7"/>
  <c r="I187" i="7"/>
  <c r="M620" i="7"/>
  <c r="M621" i="7" s="1"/>
  <c r="M210" i="7" s="1"/>
  <c r="M612" i="7"/>
  <c r="M613" i="7" s="1"/>
  <c r="M575" i="7"/>
  <c r="M576" i="7" s="1"/>
  <c r="M169" i="7" s="1"/>
  <c r="M616" i="7"/>
  <c r="M580" i="7"/>
  <c r="M581" i="7" s="1"/>
  <c r="M170" i="7" s="1"/>
  <c r="M608" i="7"/>
  <c r="M609" i="7" s="1"/>
  <c r="M32" i="7"/>
  <c r="M34" i="7" s="1"/>
  <c r="M53" i="7" s="1"/>
  <c r="M187" i="7"/>
  <c r="Q620" i="7"/>
  <c r="Q621" i="7" s="1"/>
  <c r="Q210" i="7" s="1"/>
  <c r="Q580" i="7"/>
  <c r="Q581" i="7" s="1"/>
  <c r="Q170" i="7" s="1"/>
  <c r="Q608" i="7"/>
  <c r="Q609" i="7" s="1"/>
  <c r="Q32" i="7"/>
  <c r="Q34" i="7" s="1"/>
  <c r="Q53" i="7" s="1"/>
  <c r="Q616" i="7"/>
  <c r="Q187" i="7"/>
  <c r="Q612" i="7"/>
  <c r="Q613" i="7" s="1"/>
  <c r="Q575" i="7"/>
  <c r="Q576" i="7" s="1"/>
  <c r="Q169" i="7" s="1"/>
  <c r="U620" i="7"/>
  <c r="U621" i="7" s="1"/>
  <c r="U210" i="7" s="1"/>
  <c r="U580" i="7"/>
  <c r="U581" i="7" s="1"/>
  <c r="U170" i="7" s="1"/>
  <c r="U612" i="7"/>
  <c r="U613" i="7" s="1"/>
  <c r="U32" i="7"/>
  <c r="U34" i="7" s="1"/>
  <c r="U53" i="7" s="1"/>
  <c r="U616" i="7"/>
  <c r="U187" i="7"/>
  <c r="U575" i="7"/>
  <c r="U576" i="7" s="1"/>
  <c r="U169" i="7" s="1"/>
  <c r="U608" i="7"/>
  <c r="U609" i="7" s="1"/>
  <c r="Y620" i="7"/>
  <c r="Y621" i="7" s="1"/>
  <c r="Y210" i="7" s="1"/>
  <c r="Y580" i="7"/>
  <c r="Y581" i="7" s="1"/>
  <c r="Y170" i="7" s="1"/>
  <c r="Y608" i="7"/>
  <c r="Y609" i="7" s="1"/>
  <c r="Y32" i="7"/>
  <c r="Y34" i="7" s="1"/>
  <c r="Y53" i="7" s="1"/>
  <c r="Y616" i="7"/>
  <c r="Y187" i="7"/>
  <c r="Y612" i="7"/>
  <c r="Y613" i="7" s="1"/>
  <c r="Y575" i="7"/>
  <c r="Y576" i="7" s="1"/>
  <c r="Y169" i="7" s="1"/>
  <c r="AC620" i="7"/>
  <c r="AC621" i="7" s="1"/>
  <c r="AC210" i="7" s="1"/>
  <c r="AC580" i="7"/>
  <c r="AC581" i="7" s="1"/>
  <c r="AC170" i="7" s="1"/>
  <c r="AC608" i="7"/>
  <c r="AC609" i="7" s="1"/>
  <c r="AC32" i="7"/>
  <c r="AC34" i="7" s="1"/>
  <c r="AC53" i="7" s="1"/>
  <c r="AC616" i="7"/>
  <c r="AC612" i="7"/>
  <c r="AC613" i="7" s="1"/>
  <c r="AC575" i="7"/>
  <c r="AC576" i="7" s="1"/>
  <c r="AC169" i="7" s="1"/>
  <c r="D616" i="7"/>
  <c r="D620" i="7"/>
  <c r="D621" i="7" s="1"/>
  <c r="D210" i="7" s="1"/>
  <c r="D575" i="7"/>
  <c r="D576" i="7" s="1"/>
  <c r="D169" i="7" s="1"/>
  <c r="D32" i="7"/>
  <c r="D34" i="7" s="1"/>
  <c r="D53" i="7" s="1"/>
  <c r="D580" i="7"/>
  <c r="D581" i="7" s="1"/>
  <c r="D170" i="7" s="1"/>
  <c r="D187" i="7"/>
  <c r="D608" i="7"/>
  <c r="D609" i="7" s="1"/>
  <c r="D612" i="7"/>
  <c r="D613" i="7" s="1"/>
  <c r="H575" i="7"/>
  <c r="H576" i="7" s="1"/>
  <c r="H169" i="7" s="1"/>
  <c r="H32" i="7"/>
  <c r="H34" i="7" s="1"/>
  <c r="H53" i="7" s="1"/>
  <c r="H608" i="7"/>
  <c r="H609" i="7" s="1"/>
  <c r="H612" i="7"/>
  <c r="H613" i="7" s="1"/>
  <c r="H616" i="7"/>
  <c r="H620" i="7"/>
  <c r="H621" i="7" s="1"/>
  <c r="H210" i="7" s="1"/>
  <c r="H187" i="7"/>
  <c r="H580" i="7"/>
  <c r="H581" i="7" s="1"/>
  <c r="H170" i="7" s="1"/>
  <c r="L575" i="7"/>
  <c r="L576" i="7" s="1"/>
  <c r="L169" i="7" s="1"/>
  <c r="L32" i="7"/>
  <c r="L34" i="7" s="1"/>
  <c r="L53" i="7" s="1"/>
  <c r="L580" i="7"/>
  <c r="L581" i="7" s="1"/>
  <c r="L170" i="7" s="1"/>
  <c r="L187" i="7"/>
  <c r="L608" i="7"/>
  <c r="L609" i="7" s="1"/>
  <c r="L612" i="7"/>
  <c r="L613" i="7" s="1"/>
  <c r="L616" i="7"/>
  <c r="L620" i="7"/>
  <c r="L621" i="7" s="1"/>
  <c r="L210" i="7" s="1"/>
  <c r="P575" i="7"/>
  <c r="P576" i="7" s="1"/>
  <c r="P169" i="7" s="1"/>
  <c r="P32" i="7"/>
  <c r="P34" i="7" s="1"/>
  <c r="P53" i="7" s="1"/>
  <c r="P580" i="7"/>
  <c r="P581" i="7" s="1"/>
  <c r="P170" i="7" s="1"/>
  <c r="P187" i="7"/>
  <c r="P608" i="7"/>
  <c r="P609" i="7" s="1"/>
  <c r="P612" i="7"/>
  <c r="P613" i="7" s="1"/>
  <c r="P616" i="7"/>
  <c r="P620" i="7"/>
  <c r="P621" i="7" s="1"/>
  <c r="P210" i="7" s="1"/>
  <c r="T616" i="7"/>
  <c r="T620" i="7"/>
  <c r="T621" i="7" s="1"/>
  <c r="T210" i="7" s="1"/>
  <c r="T612" i="7"/>
  <c r="T613" i="7" s="1"/>
  <c r="T575" i="7"/>
  <c r="T576" i="7" s="1"/>
  <c r="T169" i="7" s="1"/>
  <c r="T580" i="7"/>
  <c r="T581" i="7" s="1"/>
  <c r="T170" i="7" s="1"/>
  <c r="T187" i="7"/>
  <c r="T608" i="7"/>
  <c r="T609" i="7" s="1"/>
  <c r="T32" i="7"/>
  <c r="T34" i="7" s="1"/>
  <c r="T53" i="7" s="1"/>
  <c r="X575" i="7"/>
  <c r="X576" i="7" s="1"/>
  <c r="X169" i="7" s="1"/>
  <c r="X32" i="7"/>
  <c r="X34" i="7" s="1"/>
  <c r="X53" i="7" s="1"/>
  <c r="X580" i="7"/>
  <c r="X581" i="7" s="1"/>
  <c r="X170" i="7" s="1"/>
  <c r="X187" i="7"/>
  <c r="X608" i="7"/>
  <c r="X609" i="7" s="1"/>
  <c r="X612" i="7"/>
  <c r="X613" i="7" s="1"/>
  <c r="X616" i="7"/>
  <c r="X620" i="7"/>
  <c r="X621" i="7" s="1"/>
  <c r="X210" i="7" s="1"/>
  <c r="AB616" i="7"/>
  <c r="AB620" i="7"/>
  <c r="AB621" i="7" s="1"/>
  <c r="AB210" i="7" s="1"/>
  <c r="AB612" i="7"/>
  <c r="AB613" i="7" s="1"/>
  <c r="AB608" i="7"/>
  <c r="AB609" i="7" s="1"/>
  <c r="AB580" i="7"/>
  <c r="AB581" i="7" s="1"/>
  <c r="AB170" i="7" s="1"/>
  <c r="AB575" i="7"/>
  <c r="AB576" i="7" s="1"/>
  <c r="AB169" i="7" s="1"/>
  <c r="AB32" i="7"/>
  <c r="AB34" i="7" s="1"/>
  <c r="AB53" i="7" s="1"/>
  <c r="AF575" i="7"/>
  <c r="AF576" i="7" s="1"/>
  <c r="AF169" i="7" s="1"/>
  <c r="AF32" i="7"/>
  <c r="AF34" i="7" s="1"/>
  <c r="AF53" i="7" s="1"/>
  <c r="AF580" i="7"/>
  <c r="AF581" i="7" s="1"/>
  <c r="AF170" i="7" s="1"/>
  <c r="AF608" i="7"/>
  <c r="AF609" i="7" s="1"/>
  <c r="AF612" i="7"/>
  <c r="AF613" i="7" s="1"/>
  <c r="AF616" i="7"/>
  <c r="AF620" i="7"/>
  <c r="AF621" i="7" s="1"/>
  <c r="AF210" i="7" s="1"/>
  <c r="O644" i="7"/>
  <c r="O647" i="7" s="1"/>
  <c r="B190" i="7" l="1"/>
  <c r="X207" i="7"/>
  <c r="X226" i="7"/>
  <c r="P207" i="7"/>
  <c r="P226" i="7"/>
  <c r="L207" i="7"/>
  <c r="L226" i="7"/>
  <c r="U207" i="7"/>
  <c r="U226" i="7"/>
  <c r="Z208" i="7"/>
  <c r="Z227" i="7"/>
  <c r="V208" i="7"/>
  <c r="V227" i="7"/>
  <c r="F207" i="7"/>
  <c r="F226" i="7"/>
  <c r="AE208" i="7"/>
  <c r="AE227" i="7"/>
  <c r="O208" i="7"/>
  <c r="O227" i="7"/>
  <c r="AI208" i="7"/>
  <c r="AI227" i="7"/>
  <c r="AP207" i="7"/>
  <c r="AP226" i="7"/>
  <c r="AJ207" i="7"/>
  <c r="AJ226" i="7"/>
  <c r="AK207" i="7"/>
  <c r="AK226" i="7"/>
  <c r="AM207" i="7"/>
  <c r="AM226" i="7"/>
  <c r="AO208" i="7"/>
  <c r="AO227" i="7"/>
  <c r="AF208" i="7"/>
  <c r="AF227" i="7"/>
  <c r="AB207" i="7"/>
  <c r="AB226" i="7"/>
  <c r="H208" i="7"/>
  <c r="H227" i="7"/>
  <c r="D208" i="7"/>
  <c r="D227" i="7"/>
  <c r="AC207" i="7"/>
  <c r="AC226" i="7"/>
  <c r="Y208" i="7"/>
  <c r="Y227" i="7"/>
  <c r="Y207" i="7"/>
  <c r="Y226" i="7"/>
  <c r="U208" i="7"/>
  <c r="U227" i="7"/>
  <c r="Q208" i="7"/>
  <c r="Q227" i="7"/>
  <c r="Q207" i="7"/>
  <c r="Q226" i="7"/>
  <c r="E208" i="7"/>
  <c r="E227" i="7"/>
  <c r="E207" i="7"/>
  <c r="E226" i="7"/>
  <c r="Z207" i="7"/>
  <c r="Z226" i="7"/>
  <c r="V207" i="7"/>
  <c r="V226" i="7"/>
  <c r="R208" i="7"/>
  <c r="R227" i="7"/>
  <c r="N208" i="7"/>
  <c r="N227" i="7"/>
  <c r="J208" i="7"/>
  <c r="J227" i="7"/>
  <c r="AA207" i="7"/>
  <c r="AA226" i="7"/>
  <c r="AA208" i="7"/>
  <c r="AA227" i="7"/>
  <c r="W207" i="7"/>
  <c r="W226" i="7"/>
  <c r="W208" i="7"/>
  <c r="W227" i="7"/>
  <c r="S207" i="7"/>
  <c r="S226" i="7"/>
  <c r="S208" i="7"/>
  <c r="S227" i="7"/>
  <c r="C208" i="7"/>
  <c r="C227" i="7"/>
  <c r="C207" i="7"/>
  <c r="C226" i="7"/>
  <c r="AG207" i="7"/>
  <c r="AG226" i="7"/>
  <c r="AH207" i="7"/>
  <c r="AH226" i="7"/>
  <c r="AK208" i="7"/>
  <c r="AK227" i="7"/>
  <c r="AL208" i="7"/>
  <c r="AL227" i="7"/>
  <c r="AM208" i="7"/>
  <c r="AM227" i="7"/>
  <c r="AN207" i="7"/>
  <c r="AN226" i="7"/>
  <c r="AF207" i="7"/>
  <c r="AF226" i="7"/>
  <c r="AB208" i="7"/>
  <c r="AB227" i="7"/>
  <c r="T207" i="7"/>
  <c r="T226" i="7"/>
  <c r="T208" i="7"/>
  <c r="T227" i="7"/>
  <c r="H207" i="7"/>
  <c r="H226" i="7"/>
  <c r="D207" i="7"/>
  <c r="D226" i="7"/>
  <c r="AC208" i="7"/>
  <c r="AC227" i="7"/>
  <c r="M207" i="7"/>
  <c r="M226" i="7"/>
  <c r="M208" i="7"/>
  <c r="M227" i="7"/>
  <c r="AD208" i="7"/>
  <c r="AD227" i="7"/>
  <c r="R207" i="7"/>
  <c r="R226" i="7"/>
  <c r="N207" i="7"/>
  <c r="N226" i="7"/>
  <c r="J207" i="7"/>
  <c r="J226" i="7"/>
  <c r="K207" i="7"/>
  <c r="K226" i="7"/>
  <c r="AP208" i="7"/>
  <c r="AP227" i="7"/>
  <c r="AG208" i="7"/>
  <c r="AG227" i="7"/>
  <c r="AJ208" i="7"/>
  <c r="AJ227" i="7"/>
  <c r="X208" i="7"/>
  <c r="X227" i="7"/>
  <c r="P208" i="7"/>
  <c r="P227" i="7"/>
  <c r="L208" i="7"/>
  <c r="L227" i="7"/>
  <c r="I207" i="7"/>
  <c r="I226" i="7"/>
  <c r="I208" i="7"/>
  <c r="I227" i="7"/>
  <c r="AD207" i="7"/>
  <c r="AD226" i="7"/>
  <c r="F208" i="7"/>
  <c r="F227" i="7"/>
  <c r="AE207" i="7"/>
  <c r="AE226" i="7"/>
  <c r="O207" i="7"/>
  <c r="O226" i="7"/>
  <c r="K208" i="7"/>
  <c r="K227" i="7"/>
  <c r="G208" i="7"/>
  <c r="G227" i="7"/>
  <c r="G207" i="7"/>
  <c r="G226" i="7"/>
  <c r="AI207" i="7"/>
  <c r="AI226" i="7"/>
  <c r="AH208" i="7"/>
  <c r="AH227" i="7"/>
  <c r="AL207" i="7"/>
  <c r="AL226" i="7"/>
  <c r="AN208" i="7"/>
  <c r="AN227" i="7"/>
  <c r="AO207" i="7"/>
  <c r="AO226" i="7"/>
  <c r="M617" i="7"/>
  <c r="M622" i="7" s="1"/>
  <c r="M18" i="7" s="1"/>
  <c r="M20" i="7" s="1"/>
  <c r="M186" i="7" s="1"/>
  <c r="R617" i="7"/>
  <c r="R228" i="7" s="1"/>
  <c r="N617" i="7"/>
  <c r="N228" i="7" s="1"/>
  <c r="J617" i="7"/>
  <c r="J228" i="7" s="1"/>
  <c r="AJ617" i="7"/>
  <c r="AJ622" i="7" s="1"/>
  <c r="AJ18" i="7" s="1"/>
  <c r="AJ20" i="7" s="1"/>
  <c r="AJ186" i="7" s="1"/>
  <c r="AJ139" i="7"/>
  <c r="AJ142" i="7" s="1"/>
  <c r="I617" i="7"/>
  <c r="I228" i="7" s="1"/>
  <c r="AE617" i="7"/>
  <c r="AE228" i="7" s="1"/>
  <c r="G617" i="7"/>
  <c r="G622" i="7" s="1"/>
  <c r="G18" i="7" s="1"/>
  <c r="G20" i="7" s="1"/>
  <c r="G186" i="7" s="1"/>
  <c r="AI617" i="7"/>
  <c r="AI228" i="7" s="1"/>
  <c r="AI139" i="7"/>
  <c r="AI142" i="7" s="1"/>
  <c r="AH617" i="7"/>
  <c r="AH228" i="7" s="1"/>
  <c r="AH139" i="7"/>
  <c r="AH142" i="7" s="1"/>
  <c r="X617" i="7"/>
  <c r="X228" i="7" s="1"/>
  <c r="P617" i="7"/>
  <c r="P228" i="7" s="1"/>
  <c r="L617" i="7"/>
  <c r="L228" i="7" s="1"/>
  <c r="Z617" i="7"/>
  <c r="Z622" i="7" s="1"/>
  <c r="Z18" i="7" s="1"/>
  <c r="Z20" i="7" s="1"/>
  <c r="Z186" i="7" s="1"/>
  <c r="F617" i="7"/>
  <c r="F228" i="7" s="1"/>
  <c r="AK617" i="7"/>
  <c r="AK622" i="7" s="1"/>
  <c r="AK18" i="7" s="1"/>
  <c r="AK20" i="7" s="1"/>
  <c r="AK186" i="7" s="1"/>
  <c r="AK139" i="7"/>
  <c r="AK142" i="7" s="1"/>
  <c r="AL617" i="7"/>
  <c r="AL622" i="7" s="1"/>
  <c r="AL18" i="7" s="1"/>
  <c r="AL20" i="7" s="1"/>
  <c r="AL186" i="7" s="1"/>
  <c r="AL139" i="7"/>
  <c r="AL142" i="7" s="1"/>
  <c r="AO617" i="7"/>
  <c r="AO228" i="7" s="1"/>
  <c r="AO139" i="7"/>
  <c r="AO142" i="7" s="1"/>
  <c r="AF617" i="7"/>
  <c r="AF622" i="7" s="1"/>
  <c r="AF18" i="7" s="1"/>
  <c r="AF20" i="7" s="1"/>
  <c r="AF186" i="7" s="1"/>
  <c r="AB617" i="7"/>
  <c r="AB228" i="7" s="1"/>
  <c r="T617" i="7"/>
  <c r="T228" i="7" s="1"/>
  <c r="H617" i="7"/>
  <c r="H228" i="7" s="1"/>
  <c r="D617" i="7"/>
  <c r="D622" i="7" s="1"/>
  <c r="D18" i="7" s="1"/>
  <c r="D20" i="7" s="1"/>
  <c r="D186" i="7" s="1"/>
  <c r="D139" i="7"/>
  <c r="D142" i="7" s="1"/>
  <c r="AM617" i="7"/>
  <c r="AM228" i="7" s="1"/>
  <c r="AM139" i="7"/>
  <c r="AM142" i="7" s="1"/>
  <c r="AN617" i="7"/>
  <c r="AN622" i="7" s="1"/>
  <c r="AN18" i="7" s="1"/>
  <c r="AN20" i="7" s="1"/>
  <c r="AN186" i="7" s="1"/>
  <c r="AN139" i="7"/>
  <c r="AN142" i="7" s="1"/>
  <c r="AD617" i="7"/>
  <c r="AD228" i="7" s="1"/>
  <c r="O617" i="7"/>
  <c r="O228" i="7" s="1"/>
  <c r="K617" i="7"/>
  <c r="K622" i="7" s="1"/>
  <c r="K18" i="7" s="1"/>
  <c r="K20" i="7" s="1"/>
  <c r="K186" i="7" s="1"/>
  <c r="AG617" i="7"/>
  <c r="AG228" i="7" s="1"/>
  <c r="AG139" i="7"/>
  <c r="AG142" i="7" s="1"/>
  <c r="AC617" i="7"/>
  <c r="AC228" i="7" s="1"/>
  <c r="Y617" i="7"/>
  <c r="Y622" i="7" s="1"/>
  <c r="Y18" i="7" s="1"/>
  <c r="Y20" i="7" s="1"/>
  <c r="Y186" i="7" s="1"/>
  <c r="U617" i="7"/>
  <c r="U228" i="7" s="1"/>
  <c r="Q617" i="7"/>
  <c r="Q228" i="7" s="1"/>
  <c r="E617" i="7"/>
  <c r="E228" i="7" s="1"/>
  <c r="V617" i="7"/>
  <c r="V622" i="7" s="1"/>
  <c r="V18" i="7" s="1"/>
  <c r="V20" i="7" s="1"/>
  <c r="V186" i="7" s="1"/>
  <c r="AA617" i="7"/>
  <c r="AA228" i="7" s="1"/>
  <c r="W617" i="7"/>
  <c r="W228" i="7" s="1"/>
  <c r="S617" i="7"/>
  <c r="S228" i="7" s="1"/>
  <c r="C617" i="7"/>
  <c r="C228" i="7" s="1"/>
  <c r="C142" i="7"/>
  <c r="AP617" i="7"/>
  <c r="AP228" i="7" s="1"/>
  <c r="D221" i="7"/>
  <c r="AC638" i="7"/>
  <c r="AC221" i="7"/>
  <c r="Y638" i="7"/>
  <c r="Y221" i="7"/>
  <c r="U638" i="7"/>
  <c r="U221" i="7"/>
  <c r="Q638" i="7"/>
  <c r="Q221" i="7"/>
  <c r="E638" i="7"/>
  <c r="E221" i="7"/>
  <c r="Z638" i="7"/>
  <c r="Z221" i="7"/>
  <c r="V638" i="7"/>
  <c r="V221" i="7"/>
  <c r="R638" i="7"/>
  <c r="R221" i="7"/>
  <c r="AA638" i="7"/>
  <c r="AA221" i="7"/>
  <c r="W638" i="7"/>
  <c r="W221" i="7"/>
  <c r="S638" i="7"/>
  <c r="S221" i="7"/>
  <c r="AL638" i="7"/>
  <c r="AL221" i="7"/>
  <c r="X638" i="7"/>
  <c r="X221" i="7"/>
  <c r="AF638" i="7"/>
  <c r="AF221" i="7"/>
  <c r="T638" i="7"/>
  <c r="T221" i="7"/>
  <c r="D638" i="7"/>
  <c r="M638" i="7"/>
  <c r="M221" i="7"/>
  <c r="AD638" i="7"/>
  <c r="AD221" i="7"/>
  <c r="N638" i="7"/>
  <c r="N221" i="7"/>
  <c r="J638" i="7"/>
  <c r="J221" i="7"/>
  <c r="AP638" i="7"/>
  <c r="AP221" i="7"/>
  <c r="AJ638" i="7"/>
  <c r="AJ221" i="7"/>
  <c r="AO638" i="7"/>
  <c r="AO221" i="7"/>
  <c r="AB638" i="7"/>
  <c r="AB221" i="7"/>
  <c r="I638" i="7"/>
  <c r="I221" i="7"/>
  <c r="AE638" i="7"/>
  <c r="AE221" i="7"/>
  <c r="O638" i="7"/>
  <c r="O221" i="7"/>
  <c r="K638" i="7"/>
  <c r="K221" i="7"/>
  <c r="G638" i="7"/>
  <c r="G221" i="7"/>
  <c r="AI638" i="7"/>
  <c r="AI221" i="7"/>
  <c r="AH638" i="7"/>
  <c r="AH221" i="7"/>
  <c r="AK638" i="7"/>
  <c r="AK221" i="7"/>
  <c r="AM638" i="7"/>
  <c r="AM221" i="7"/>
  <c r="AN638" i="7"/>
  <c r="AN221" i="7"/>
  <c r="P638" i="7"/>
  <c r="P221" i="7"/>
  <c r="L638" i="7"/>
  <c r="L221" i="7"/>
  <c r="H638" i="7"/>
  <c r="H221" i="7"/>
  <c r="F638" i="7"/>
  <c r="F221" i="7"/>
  <c r="AG638" i="7"/>
  <c r="AG221" i="7"/>
  <c r="C638" i="7"/>
  <c r="B191" i="7"/>
  <c r="AI270" i="7"/>
  <c r="AI171" i="7"/>
  <c r="AP270" i="7"/>
  <c r="AP171" i="7"/>
  <c r="AK270" i="7"/>
  <c r="AK171" i="7"/>
  <c r="AL270" i="7"/>
  <c r="AL171" i="7"/>
  <c r="AN270" i="7"/>
  <c r="AN171" i="7"/>
  <c r="AO270" i="7"/>
  <c r="AO171" i="7"/>
  <c r="AG270" i="7"/>
  <c r="AG171" i="7"/>
  <c r="AH270" i="7"/>
  <c r="AH171" i="7"/>
  <c r="AJ270" i="7"/>
  <c r="AJ171" i="7"/>
  <c r="AM270" i="7"/>
  <c r="AM171" i="7"/>
  <c r="T270" i="7"/>
  <c r="T171" i="7"/>
  <c r="L270" i="7"/>
  <c r="L171" i="7"/>
  <c r="Y270" i="7"/>
  <c r="Y171" i="7"/>
  <c r="U270" i="7"/>
  <c r="U171" i="7"/>
  <c r="Q270" i="7"/>
  <c r="Q171" i="7"/>
  <c r="Z270" i="7"/>
  <c r="Z171" i="7"/>
  <c r="J270" i="7"/>
  <c r="J171" i="7"/>
  <c r="F270" i="7"/>
  <c r="F171" i="7"/>
  <c r="W270" i="7"/>
  <c r="W171" i="7"/>
  <c r="O270" i="7"/>
  <c r="O171" i="7"/>
  <c r="AF270" i="7"/>
  <c r="AF171" i="7"/>
  <c r="AB270" i="7"/>
  <c r="AB171" i="7"/>
  <c r="X270" i="7"/>
  <c r="X171" i="7"/>
  <c r="P270" i="7"/>
  <c r="P171" i="7"/>
  <c r="H270" i="7"/>
  <c r="H171" i="7"/>
  <c r="D270" i="7"/>
  <c r="D171" i="7"/>
  <c r="AC270" i="7"/>
  <c r="AC171" i="7"/>
  <c r="M270" i="7"/>
  <c r="M171" i="7"/>
  <c r="I270" i="7"/>
  <c r="I171" i="7"/>
  <c r="E270" i="7"/>
  <c r="E171" i="7"/>
  <c r="AD270" i="7"/>
  <c r="AD171" i="7"/>
  <c r="V270" i="7"/>
  <c r="V171" i="7"/>
  <c r="R270" i="7"/>
  <c r="R171" i="7"/>
  <c r="N270" i="7"/>
  <c r="N171" i="7"/>
  <c r="AE270" i="7"/>
  <c r="AE171" i="7"/>
  <c r="AA270" i="7"/>
  <c r="AA171" i="7"/>
  <c r="S270" i="7"/>
  <c r="S171" i="7"/>
  <c r="K270" i="7"/>
  <c r="K171" i="7"/>
  <c r="G270" i="7"/>
  <c r="G171" i="7"/>
  <c r="C270" i="7"/>
  <c r="C171" i="7"/>
  <c r="P644" i="7"/>
  <c r="P647" i="7" s="1"/>
  <c r="AI230" i="7" l="1"/>
  <c r="AK209" i="7"/>
  <c r="AK211" i="7" s="1"/>
  <c r="AK228" i="7"/>
  <c r="AK230" i="7" s="1"/>
  <c r="AO230" i="7"/>
  <c r="O230" i="7"/>
  <c r="N230" i="7"/>
  <c r="AH230" i="7"/>
  <c r="C230" i="7"/>
  <c r="AC230" i="7"/>
  <c r="AM230" i="7"/>
  <c r="U230" i="7"/>
  <c r="P230" i="7"/>
  <c r="V209" i="7"/>
  <c r="V211" i="7" s="1"/>
  <c r="V228" i="7"/>
  <c r="V230" i="7" s="1"/>
  <c r="Y209" i="7"/>
  <c r="Y211" i="7" s="1"/>
  <c r="Y228" i="7"/>
  <c r="Y230" i="7" s="1"/>
  <c r="K209" i="7"/>
  <c r="K211" i="7" s="1"/>
  <c r="K228" i="7"/>
  <c r="K230" i="7" s="1"/>
  <c r="AN209" i="7"/>
  <c r="AN211" i="7" s="1"/>
  <c r="AN228" i="7"/>
  <c r="AN230" i="7" s="1"/>
  <c r="D209" i="7"/>
  <c r="D211" i="7" s="1"/>
  <c r="D228" i="7"/>
  <c r="D230" i="7" s="1"/>
  <c r="AF209" i="7"/>
  <c r="AF211" i="7" s="1"/>
  <c r="AF228" i="7"/>
  <c r="AF230" i="7" s="1"/>
  <c r="AL209" i="7"/>
  <c r="AL211" i="7" s="1"/>
  <c r="AL228" i="7"/>
  <c r="AL230" i="7" s="1"/>
  <c r="Z209" i="7"/>
  <c r="Z211" i="7" s="1"/>
  <c r="Z228" i="7"/>
  <c r="Z230" i="7" s="1"/>
  <c r="G209" i="7"/>
  <c r="G211" i="7" s="1"/>
  <c r="G228" i="7"/>
  <c r="G230" i="7" s="1"/>
  <c r="AJ209" i="7"/>
  <c r="AJ211" i="7" s="1"/>
  <c r="AJ228" i="7"/>
  <c r="AJ230" i="7" s="1"/>
  <c r="M209" i="7"/>
  <c r="M211" i="7" s="1"/>
  <c r="M228" i="7"/>
  <c r="M230" i="7" s="1"/>
  <c r="AE230" i="7"/>
  <c r="AD230" i="7"/>
  <c r="I230" i="7"/>
  <c r="J230" i="7"/>
  <c r="R230" i="7"/>
  <c r="H230" i="7"/>
  <c r="T230" i="7"/>
  <c r="AG230" i="7"/>
  <c r="S230" i="7"/>
  <c r="W230" i="7"/>
  <c r="AA230" i="7"/>
  <c r="E230" i="7"/>
  <c r="Q230" i="7"/>
  <c r="AB230" i="7"/>
  <c r="AP230" i="7"/>
  <c r="F230" i="7"/>
  <c r="L230" i="7"/>
  <c r="X230" i="7"/>
  <c r="AP622" i="7"/>
  <c r="AP18" i="7" s="1"/>
  <c r="AP20" i="7" s="1"/>
  <c r="AP186" i="7" s="1"/>
  <c r="AP209" i="7"/>
  <c r="AP211" i="7" s="1"/>
  <c r="Q622" i="7"/>
  <c r="Q18" i="7" s="1"/>
  <c r="Q20" i="7" s="1"/>
  <c r="Q186" i="7" s="1"/>
  <c r="Q209" i="7"/>
  <c r="Q211" i="7" s="1"/>
  <c r="AM622" i="7"/>
  <c r="AM18" i="7" s="1"/>
  <c r="AM20" i="7" s="1"/>
  <c r="AM186" i="7" s="1"/>
  <c r="AM209" i="7"/>
  <c r="AM211" i="7" s="1"/>
  <c r="P622" i="7"/>
  <c r="P18" i="7" s="1"/>
  <c r="P20" i="7" s="1"/>
  <c r="P186" i="7" s="1"/>
  <c r="P209" i="7"/>
  <c r="P211" i="7" s="1"/>
  <c r="I622" i="7"/>
  <c r="I18" i="7" s="1"/>
  <c r="I20" i="7" s="1"/>
  <c r="I186" i="7" s="1"/>
  <c r="I209" i="7"/>
  <c r="I211" i="7" s="1"/>
  <c r="AA622" i="7"/>
  <c r="AA18" i="7" s="1"/>
  <c r="AA20" i="7" s="1"/>
  <c r="AA186" i="7" s="1"/>
  <c r="AA209" i="7"/>
  <c r="AA211" i="7" s="1"/>
  <c r="AG622" i="7"/>
  <c r="AG18" i="7" s="1"/>
  <c r="AG20" i="7" s="1"/>
  <c r="AG186" i="7" s="1"/>
  <c r="AG209" i="7"/>
  <c r="AG211" i="7" s="1"/>
  <c r="AB622" i="7"/>
  <c r="AB18" i="7" s="1"/>
  <c r="AB20" i="7" s="1"/>
  <c r="AB186" i="7" s="1"/>
  <c r="AB209" i="7"/>
  <c r="AB211" i="7" s="1"/>
  <c r="F622" i="7"/>
  <c r="F18" i="7" s="1"/>
  <c r="F20" i="7" s="1"/>
  <c r="F186" i="7" s="1"/>
  <c r="F209" i="7"/>
  <c r="F211" i="7" s="1"/>
  <c r="C622" i="7"/>
  <c r="C18" i="7" s="1"/>
  <c r="C20" i="7" s="1"/>
  <c r="C186" i="7" s="1"/>
  <c r="C209" i="7"/>
  <c r="C211" i="7" s="1"/>
  <c r="W622" i="7"/>
  <c r="W18" i="7" s="1"/>
  <c r="W20" i="7" s="1"/>
  <c r="W186" i="7" s="1"/>
  <c r="W209" i="7"/>
  <c r="W211" i="7" s="1"/>
  <c r="AD622" i="7"/>
  <c r="AD18" i="7" s="1"/>
  <c r="AD20" i="7" s="1"/>
  <c r="AD186" i="7" s="1"/>
  <c r="AD209" i="7"/>
  <c r="AD211" i="7" s="1"/>
  <c r="T622" i="7"/>
  <c r="T18" i="7" s="1"/>
  <c r="T20" i="7" s="1"/>
  <c r="T186" i="7" s="1"/>
  <c r="T209" i="7"/>
  <c r="T211" i="7" s="1"/>
  <c r="AO622" i="7"/>
  <c r="AO18" i="7" s="1"/>
  <c r="AO20" i="7" s="1"/>
  <c r="AO186" i="7" s="1"/>
  <c r="AO209" i="7"/>
  <c r="AO211" i="7" s="1"/>
  <c r="N622" i="7"/>
  <c r="N18" i="7" s="1"/>
  <c r="N20" i="7" s="1"/>
  <c r="N186" i="7" s="1"/>
  <c r="N209" i="7"/>
  <c r="N211" i="7" s="1"/>
  <c r="U622" i="7"/>
  <c r="U18" i="7" s="1"/>
  <c r="U20" i="7" s="1"/>
  <c r="U186" i="7" s="1"/>
  <c r="U209" i="7"/>
  <c r="U211" i="7" s="1"/>
  <c r="X622" i="7"/>
  <c r="X18" i="7" s="1"/>
  <c r="X20" i="7" s="1"/>
  <c r="X186" i="7" s="1"/>
  <c r="X209" i="7"/>
  <c r="X211" i="7" s="1"/>
  <c r="AI622" i="7"/>
  <c r="AI18" i="7" s="1"/>
  <c r="AI20" i="7" s="1"/>
  <c r="AI186" i="7" s="1"/>
  <c r="AI209" i="7"/>
  <c r="AI211" i="7" s="1"/>
  <c r="R622" i="7"/>
  <c r="R18" i="7" s="1"/>
  <c r="R20" i="7" s="1"/>
  <c r="R186" i="7" s="1"/>
  <c r="R209" i="7"/>
  <c r="R211" i="7" s="1"/>
  <c r="S622" i="7"/>
  <c r="S18" i="7" s="1"/>
  <c r="S20" i="7" s="1"/>
  <c r="S186" i="7" s="1"/>
  <c r="S209" i="7"/>
  <c r="S211" i="7" s="1"/>
  <c r="E622" i="7"/>
  <c r="E18" i="7" s="1"/>
  <c r="E20" i="7" s="1"/>
  <c r="E186" i="7" s="1"/>
  <c r="E209" i="7"/>
  <c r="E211" i="7" s="1"/>
  <c r="AC622" i="7"/>
  <c r="AC18" i="7" s="1"/>
  <c r="AC20" i="7" s="1"/>
  <c r="AC186" i="7" s="1"/>
  <c r="AC209" i="7"/>
  <c r="AC211" i="7" s="1"/>
  <c r="O622" i="7"/>
  <c r="O18" i="7" s="1"/>
  <c r="O20" i="7" s="1"/>
  <c r="O186" i="7" s="1"/>
  <c r="O209" i="7"/>
  <c r="O211" i="7" s="1"/>
  <c r="H622" i="7"/>
  <c r="H18" i="7" s="1"/>
  <c r="H20" i="7" s="1"/>
  <c r="H186" i="7" s="1"/>
  <c r="H209" i="7"/>
  <c r="H211" i="7" s="1"/>
  <c r="L622" i="7"/>
  <c r="L18" i="7" s="1"/>
  <c r="L20" i="7" s="1"/>
  <c r="L186" i="7" s="1"/>
  <c r="L209" i="7"/>
  <c r="L211" i="7" s="1"/>
  <c r="AH622" i="7"/>
  <c r="AH18" i="7" s="1"/>
  <c r="AH20" i="7" s="1"/>
  <c r="AH186" i="7" s="1"/>
  <c r="AH209" i="7"/>
  <c r="AH211" i="7" s="1"/>
  <c r="AE622" i="7"/>
  <c r="AE18" i="7" s="1"/>
  <c r="AE20" i="7" s="1"/>
  <c r="AE186" i="7" s="1"/>
  <c r="AE209" i="7"/>
  <c r="AE211" i="7" s="1"/>
  <c r="J622" i="7"/>
  <c r="J18" i="7" s="1"/>
  <c r="J20" i="7" s="1"/>
  <c r="J186" i="7" s="1"/>
  <c r="J209" i="7"/>
  <c r="J211" i="7" s="1"/>
  <c r="C203" i="7"/>
  <c r="C221" i="7"/>
  <c r="AL629" i="7"/>
  <c r="AM203" i="7"/>
  <c r="N629" i="7"/>
  <c r="N740" i="7" s="1"/>
  <c r="O203" i="7"/>
  <c r="AO629" i="7"/>
  <c r="AP203" i="7"/>
  <c r="AE629" i="7"/>
  <c r="AF203" i="7"/>
  <c r="AK629" i="7"/>
  <c r="AL203" i="7"/>
  <c r="V629" i="7"/>
  <c r="W203" i="7"/>
  <c r="Q629" i="7"/>
  <c r="R203" i="7"/>
  <c r="Y629" i="7"/>
  <c r="Z203" i="7"/>
  <c r="P629" i="7"/>
  <c r="P740" i="7" s="1"/>
  <c r="Q203" i="7"/>
  <c r="X629" i="7"/>
  <c r="Y203" i="7"/>
  <c r="C629" i="7"/>
  <c r="C740" i="7" s="1"/>
  <c r="D203" i="7"/>
  <c r="AF629" i="7"/>
  <c r="AG203" i="7"/>
  <c r="O629" i="7"/>
  <c r="O740" i="7" s="1"/>
  <c r="P203" i="7"/>
  <c r="F629" i="7"/>
  <c r="F740" i="7" s="1"/>
  <c r="G203" i="7"/>
  <c r="AN629" i="7"/>
  <c r="AO203" i="7"/>
  <c r="L629" i="7"/>
  <c r="L740" i="7" s="1"/>
  <c r="M203" i="7"/>
  <c r="E629" i="7"/>
  <c r="E740" i="7" s="1"/>
  <c r="F203" i="7"/>
  <c r="K629" i="7"/>
  <c r="K740" i="7" s="1"/>
  <c r="L203" i="7"/>
  <c r="AM629" i="7"/>
  <c r="AN203" i="7"/>
  <c r="AJ629" i="7"/>
  <c r="AK203" i="7"/>
  <c r="AH629" i="7"/>
  <c r="AI203" i="7"/>
  <c r="J629" i="7"/>
  <c r="J740" i="7" s="1"/>
  <c r="K203" i="7"/>
  <c r="AD629" i="7"/>
  <c r="AE203" i="7"/>
  <c r="AA629" i="7"/>
  <c r="AB203" i="7"/>
  <c r="AI629" i="7"/>
  <c r="AJ203" i="7"/>
  <c r="I629" i="7"/>
  <c r="I740" i="7" s="1"/>
  <c r="J203" i="7"/>
  <c r="AC629" i="7"/>
  <c r="AD203" i="7"/>
  <c r="B629" i="7"/>
  <c r="B740" i="7" s="1"/>
  <c r="G629" i="7"/>
  <c r="G740" i="7" s="1"/>
  <c r="H203" i="7"/>
  <c r="AG629" i="7"/>
  <c r="AH203" i="7"/>
  <c r="H629" i="7"/>
  <c r="H740" i="7" s="1"/>
  <c r="I203" i="7"/>
  <c r="M629" i="7"/>
  <c r="M740" i="7" s="1"/>
  <c r="N203" i="7"/>
  <c r="S629" i="7"/>
  <c r="T203" i="7"/>
  <c r="W629" i="7"/>
  <c r="X203" i="7"/>
  <c r="R629" i="7"/>
  <c r="S203" i="7"/>
  <c r="Z629" i="7"/>
  <c r="AA203" i="7"/>
  <c r="U629" i="7"/>
  <c r="V203" i="7"/>
  <c r="D629" i="7"/>
  <c r="D740" i="7" s="1"/>
  <c r="E203" i="7"/>
  <c r="T629" i="7"/>
  <c r="U203" i="7"/>
  <c r="AB629" i="7"/>
  <c r="AC203" i="7"/>
  <c r="C55" i="7"/>
  <c r="C80" i="7" s="1"/>
  <c r="B194" i="7"/>
  <c r="Q644" i="7"/>
  <c r="Q647" i="7" s="1"/>
  <c r="B193" i="7" l="1"/>
  <c r="Q740" i="7"/>
  <c r="B195" i="7"/>
  <c r="F11" i="1" s="1"/>
  <c r="R644" i="7"/>
  <c r="R647" i="7" s="1"/>
  <c r="R740" i="7" s="1"/>
  <c r="S644" i="7" l="1"/>
  <c r="S647" i="7" s="1"/>
  <c r="S740" i="7" s="1"/>
  <c r="G626" i="7" l="1"/>
  <c r="I626" i="7"/>
  <c r="K626" i="7"/>
  <c r="S626" i="7"/>
  <c r="O626" i="7"/>
  <c r="Q626" i="7"/>
  <c r="E626" i="7"/>
  <c r="M626" i="7"/>
  <c r="U626" i="7"/>
  <c r="AA626" i="7"/>
  <c r="AC626" i="7"/>
  <c r="AG626" i="7"/>
  <c r="W626" i="7"/>
  <c r="AE626" i="7"/>
  <c r="AJ626" i="7"/>
  <c r="Y626" i="7"/>
  <c r="AG90" i="7"/>
  <c r="AG96" i="7" s="1"/>
  <c r="AH626" i="7"/>
  <c r="AI626" i="7"/>
  <c r="AO626" i="7"/>
  <c r="AK626" i="7"/>
  <c r="AJ90" i="7"/>
  <c r="AJ96" i="7" s="1"/>
  <c r="AL626" i="7"/>
  <c r="AP626" i="7"/>
  <c r="AM626" i="7"/>
  <c r="AN626" i="7"/>
  <c r="D626" i="7"/>
  <c r="F626" i="7"/>
  <c r="E90" i="7"/>
  <c r="E96" i="7" s="1"/>
  <c r="H626" i="7"/>
  <c r="G90" i="7"/>
  <c r="G96" i="7" s="1"/>
  <c r="J626" i="7"/>
  <c r="I90" i="7"/>
  <c r="I96" i="7" s="1"/>
  <c r="L626" i="7"/>
  <c r="K90" i="7"/>
  <c r="K96" i="7" s="1"/>
  <c r="N626" i="7"/>
  <c r="M90" i="7"/>
  <c r="M96" i="7" s="1"/>
  <c r="P626" i="7"/>
  <c r="O90" i="7"/>
  <c r="O96" i="7" s="1"/>
  <c r="R626" i="7"/>
  <c r="Q90" i="7"/>
  <c r="Q96" i="7" s="1"/>
  <c r="T626" i="7"/>
  <c r="S90" i="7"/>
  <c r="S96" i="7" s="1"/>
  <c r="V626" i="7"/>
  <c r="U90" i="7"/>
  <c r="U96" i="7" s="1"/>
  <c r="X626" i="7"/>
  <c r="W90" i="7"/>
  <c r="W96" i="7" s="1"/>
  <c r="Z626" i="7"/>
  <c r="Y90" i="7"/>
  <c r="Y96" i="7" s="1"/>
  <c r="AB626" i="7"/>
  <c r="AD626" i="7"/>
  <c r="AC90" i="7"/>
  <c r="AC96" i="7" s="1"/>
  <c r="AF626" i="7"/>
  <c r="AE90" i="7"/>
  <c r="AE96" i="7" s="1"/>
  <c r="T644" i="7"/>
  <c r="T647" i="7" s="1"/>
  <c r="T740" i="7" s="1"/>
  <c r="U102" i="7" l="1"/>
  <c r="Q102" i="7"/>
  <c r="M102" i="7"/>
  <c r="I102" i="7"/>
  <c r="E102" i="7"/>
  <c r="S102" i="7"/>
  <c r="O102" i="7"/>
  <c r="K102" i="7"/>
  <c r="G102" i="7"/>
  <c r="R90" i="7"/>
  <c r="R96" i="7" s="1"/>
  <c r="AO90" i="7"/>
  <c r="AO96" i="7" s="1"/>
  <c r="Z90" i="7"/>
  <c r="Z96" i="7" s="1"/>
  <c r="J90" i="7"/>
  <c r="J96" i="7" s="1"/>
  <c r="AP628" i="7"/>
  <c r="D90" i="7"/>
  <c r="D96" i="7" s="1"/>
  <c r="P90" i="7"/>
  <c r="P96" i="7" s="1"/>
  <c r="V90" i="7"/>
  <c r="V96" i="7" s="1"/>
  <c r="N90" i="7"/>
  <c r="N96" i="7" s="1"/>
  <c r="F90" i="7"/>
  <c r="F96" i="7" s="1"/>
  <c r="AD90" i="7"/>
  <c r="AD96" i="7" s="1"/>
  <c r="AL90" i="7"/>
  <c r="AL96" i="7" s="1"/>
  <c r="AI90" i="7"/>
  <c r="AI96" i="7" s="1"/>
  <c r="AB90" i="7"/>
  <c r="AB96" i="7" s="1"/>
  <c r="AB102" i="7" s="1"/>
  <c r="X90" i="7"/>
  <c r="X96" i="7" s="1"/>
  <c r="T90" i="7"/>
  <c r="T96" i="7" s="1"/>
  <c r="L90" i="7"/>
  <c r="L96" i="7" s="1"/>
  <c r="H90" i="7"/>
  <c r="H96" i="7" s="1"/>
  <c r="AN90" i="7"/>
  <c r="AN96" i="7" s="1"/>
  <c r="AH90" i="7"/>
  <c r="AH96" i="7" s="1"/>
  <c r="AA628" i="7"/>
  <c r="AA135" i="7" s="1"/>
  <c r="AM90" i="7"/>
  <c r="AM96" i="7" s="1"/>
  <c r="AK90" i="7"/>
  <c r="AK96" i="7" s="1"/>
  <c r="C626" i="7"/>
  <c r="C90" i="7"/>
  <c r="C96" i="7" s="1"/>
  <c r="AE102" i="7"/>
  <c r="AJ102" i="7"/>
  <c r="W102" i="7"/>
  <c r="AC102" i="7"/>
  <c r="Y102" i="7"/>
  <c r="AG102" i="7"/>
  <c r="AF628" i="7"/>
  <c r="U644" i="7"/>
  <c r="U647" i="7" s="1"/>
  <c r="U740" i="7" s="1"/>
  <c r="AP90" i="7" l="1"/>
  <c r="AP96" i="7" s="1"/>
  <c r="AP102" i="7" s="1"/>
  <c r="AP135" i="7"/>
  <c r="AP139" i="7" s="1"/>
  <c r="AP142" i="7" s="1"/>
  <c r="AF111" i="7"/>
  <c r="AF135" i="7"/>
  <c r="AH102" i="7"/>
  <c r="AM102" i="7"/>
  <c r="H102" i="7"/>
  <c r="F102" i="7"/>
  <c r="D102" i="7"/>
  <c r="AO102" i="7"/>
  <c r="C102" i="7"/>
  <c r="L102" i="7"/>
  <c r="AI102" i="7"/>
  <c r="N102" i="7"/>
  <c r="R102" i="7"/>
  <c r="J102" i="7"/>
  <c r="T102" i="7"/>
  <c r="AL102" i="7"/>
  <c r="V102" i="7"/>
  <c r="AK102" i="7"/>
  <c r="AN102" i="7"/>
  <c r="X102" i="7"/>
  <c r="AD102" i="7"/>
  <c r="P102" i="7"/>
  <c r="Z102" i="7"/>
  <c r="AA90" i="7"/>
  <c r="AA96" i="7" s="1"/>
  <c r="AA111" i="7"/>
  <c r="AP111" i="7"/>
  <c r="B90" i="7"/>
  <c r="B106" i="7"/>
  <c r="AF90" i="7"/>
  <c r="AF96" i="7" s="1"/>
  <c r="V644" i="7"/>
  <c r="V647" i="7" s="1"/>
  <c r="V740" i="7" s="1"/>
  <c r="AA102" i="7" l="1"/>
  <c r="AF102" i="7"/>
  <c r="W644" i="7"/>
  <c r="W647" i="7" s="1"/>
  <c r="W740" i="7" s="1"/>
  <c r="W745" i="7"/>
  <c r="W218" i="7" l="1"/>
  <c r="W200" i="7"/>
  <c r="W137" i="7"/>
  <c r="W139" i="7" s="1"/>
  <c r="W142" i="7" s="1"/>
  <c r="X644" i="7"/>
  <c r="X647" i="7" s="1"/>
  <c r="X740" i="7" s="1"/>
  <c r="X745" i="7"/>
  <c r="X200" i="7" l="1"/>
  <c r="X218" i="7"/>
  <c r="X137" i="7"/>
  <c r="X139" i="7" s="1"/>
  <c r="X142" i="7" s="1"/>
  <c r="Y644" i="7"/>
  <c r="Y647" i="7" s="1"/>
  <c r="Y740" i="7" s="1"/>
  <c r="Y745" i="7"/>
  <c r="Y218" i="7" l="1"/>
  <c r="Y200" i="7"/>
  <c r="Y137" i="7"/>
  <c r="Y139" i="7" s="1"/>
  <c r="Y142" i="7" s="1"/>
  <c r="Z644" i="7"/>
  <c r="Z647" i="7" s="1"/>
  <c r="Z740" i="7" s="1"/>
  <c r="Z745" i="7"/>
  <c r="Z218" i="7" l="1"/>
  <c r="Z200" i="7"/>
  <c r="Z137" i="7"/>
  <c r="Z139" i="7" s="1"/>
  <c r="Z142" i="7" s="1"/>
  <c r="AA644" i="7"/>
  <c r="AA647" i="7" s="1"/>
  <c r="AA740" i="7" s="1"/>
  <c r="AA745" i="7"/>
  <c r="AA200" i="7" l="1"/>
  <c r="AA218" i="7"/>
  <c r="AA137" i="7"/>
  <c r="AA139" i="7" s="1"/>
  <c r="AA142" i="7" s="1"/>
  <c r="AB644" i="7"/>
  <c r="AB647" i="7" s="1"/>
  <c r="AB740" i="7" s="1"/>
  <c r="AB745" i="7"/>
  <c r="AB200" i="7" l="1"/>
  <c r="AB218" i="7"/>
  <c r="AB137" i="7"/>
  <c r="AB139" i="7" s="1"/>
  <c r="AB142" i="7" s="1"/>
  <c r="AC644" i="7"/>
  <c r="AC647" i="7" s="1"/>
  <c r="AC740" i="7" s="1"/>
  <c r="AC745" i="7"/>
  <c r="AC218" i="7" l="1"/>
  <c r="AC200" i="7"/>
  <c r="AC137" i="7"/>
  <c r="AC139" i="7" s="1"/>
  <c r="AC142" i="7" s="1"/>
  <c r="AD644" i="7"/>
  <c r="AD647" i="7" s="1"/>
  <c r="AD740" i="7" s="1"/>
  <c r="AD745" i="7"/>
  <c r="AD218" i="7" l="1"/>
  <c r="AD200" i="7"/>
  <c r="AD137" i="7"/>
  <c r="AD139" i="7" s="1"/>
  <c r="AD142" i="7" s="1"/>
  <c r="AE644" i="7"/>
  <c r="AE647" i="7" s="1"/>
  <c r="AE740" i="7" s="1"/>
  <c r="AE745" i="7"/>
  <c r="AE200" i="7" l="1"/>
  <c r="AE218" i="7"/>
  <c r="AE137" i="7"/>
  <c r="AE139" i="7" s="1"/>
  <c r="AE142" i="7" s="1"/>
  <c r="AF644" i="7"/>
  <c r="AF647" i="7" s="1"/>
  <c r="AF740" i="7" s="1"/>
  <c r="AF745" i="7"/>
  <c r="AF200" i="7" l="1"/>
  <c r="AF218" i="7"/>
  <c r="AF137" i="7"/>
  <c r="AF139" i="7" s="1"/>
  <c r="AF142" i="7" s="1"/>
  <c r="AG644" i="7"/>
  <c r="AG647" i="7" s="1"/>
  <c r="AG740" i="7" s="1"/>
  <c r="M438" i="7" l="1"/>
  <c r="M440" i="7"/>
  <c r="AH644" i="7"/>
  <c r="AH647" i="7" s="1"/>
  <c r="AH740" i="7" s="1"/>
  <c r="M303" i="7" l="1"/>
  <c r="M437" i="7"/>
  <c r="AI644" i="7"/>
  <c r="AI647" i="7" s="1"/>
  <c r="AI740" i="7" s="1"/>
  <c r="AJ644" i="7" l="1"/>
  <c r="AJ647" i="7" s="1"/>
  <c r="AJ740" i="7" s="1"/>
  <c r="AK644" i="7" l="1"/>
  <c r="AK647" i="7" s="1"/>
  <c r="AK740" i="7" s="1"/>
  <c r="AL644" i="7" l="1"/>
  <c r="AL647" i="7" s="1"/>
  <c r="AL740" i="7" s="1"/>
  <c r="AM644" i="7" l="1"/>
  <c r="AM647" i="7" s="1"/>
  <c r="AM740" i="7" s="1"/>
  <c r="AN644" i="7" l="1"/>
  <c r="AN647" i="7" s="1"/>
  <c r="AN740" i="7" s="1"/>
  <c r="AO644" i="7" l="1"/>
  <c r="AO647" i="7" s="1"/>
  <c r="AO740" i="7" s="1"/>
  <c r="AP644" i="7" l="1"/>
  <c r="AP647" i="7" s="1"/>
  <c r="AP740" i="7" s="1"/>
  <c r="H55" i="7" l="1"/>
  <c r="AF55" i="7"/>
  <c r="AN55" i="7"/>
  <c r="AC55" i="7"/>
  <c r="AP55" i="7"/>
  <c r="AH55" i="7"/>
  <c r="AC80" i="7" l="1"/>
  <c r="AC82" i="7" s="1"/>
  <c r="AC110" i="7" s="1"/>
  <c r="AF80" i="7"/>
  <c r="AF82" i="7" s="1"/>
  <c r="AF110" i="7" s="1"/>
  <c r="Q55" i="7"/>
  <c r="H80" i="7"/>
  <c r="G55" i="7"/>
  <c r="L55" i="7"/>
  <c r="AO55" i="7"/>
  <c r="AM55" i="7"/>
  <c r="AI55" i="7"/>
  <c r="AN80" i="7"/>
  <c r="AP80" i="7"/>
  <c r="AB55" i="7"/>
  <c r="AD55" i="7"/>
  <c r="E55" i="7"/>
  <c r="AK55" i="7"/>
  <c r="U55" i="7"/>
  <c r="AJ55" i="7"/>
  <c r="J55" i="7"/>
  <c r="AG55" i="7"/>
  <c r="R55" i="7"/>
  <c r="AE55" i="7"/>
  <c r="AH80" i="7"/>
  <c r="N55" i="7"/>
  <c r="T55" i="7"/>
  <c r="AL55" i="7"/>
  <c r="AP82" i="7" l="1"/>
  <c r="AP110" i="7" s="1"/>
  <c r="AH82" i="7"/>
  <c r="AH110" i="7" s="1"/>
  <c r="AN82" i="7"/>
  <c r="AN110" i="7" s="1"/>
  <c r="AA55" i="7"/>
  <c r="M55" i="7"/>
  <c r="F55" i="7"/>
  <c r="D55" i="7"/>
  <c r="K55" i="7"/>
  <c r="T80" i="7"/>
  <c r="R80" i="7"/>
  <c r="P55" i="7"/>
  <c r="J80" i="7"/>
  <c r="O55" i="7"/>
  <c r="S55" i="7"/>
  <c r="AJ80" i="7"/>
  <c r="AK80" i="7"/>
  <c r="E80" i="7"/>
  <c r="G80" i="7"/>
  <c r="Z55" i="7"/>
  <c r="AI80" i="7"/>
  <c r="X55" i="7"/>
  <c r="Y55" i="7"/>
  <c r="AM80" i="7"/>
  <c r="AO80" i="7"/>
  <c r="L80" i="7"/>
  <c r="Q80" i="7"/>
  <c r="V55" i="7"/>
  <c r="AL80" i="7"/>
  <c r="N80" i="7"/>
  <c r="AE80" i="7"/>
  <c r="W55" i="7"/>
  <c r="AG80" i="7"/>
  <c r="U80" i="7"/>
  <c r="AD80" i="7"/>
  <c r="AB80" i="7"/>
  <c r="I55" i="7"/>
  <c r="AC112" i="7" l="1"/>
  <c r="AF112" i="7"/>
  <c r="AM82" i="7"/>
  <c r="AM110" i="7" s="1"/>
  <c r="AK82" i="7"/>
  <c r="AK110" i="7" s="1"/>
  <c r="AJ82" i="7"/>
  <c r="AJ110" i="7" s="1"/>
  <c r="AL82" i="7"/>
  <c r="AL110" i="7" s="1"/>
  <c r="AB82" i="7"/>
  <c r="AB110" i="7" s="1"/>
  <c r="AD82" i="7"/>
  <c r="AD110" i="7" s="1"/>
  <c r="AO82" i="7"/>
  <c r="AO110" i="7" s="1"/>
  <c r="AI82" i="7"/>
  <c r="AI110" i="7" s="1"/>
  <c r="AG82" i="7"/>
  <c r="AG110" i="7" s="1"/>
  <c r="AE82" i="7"/>
  <c r="AE110" i="7" s="1"/>
  <c r="U745" i="7"/>
  <c r="AA80" i="7"/>
  <c r="AA82" i="7" s="1"/>
  <c r="AA110" i="7" s="1"/>
  <c r="M80" i="7"/>
  <c r="D80" i="7"/>
  <c r="F80" i="7"/>
  <c r="K80" i="7"/>
  <c r="W80" i="7"/>
  <c r="Y80" i="7"/>
  <c r="Z80" i="7"/>
  <c r="S80" i="7"/>
  <c r="O80" i="7"/>
  <c r="I80" i="7"/>
  <c r="V80" i="7"/>
  <c r="X80" i="7"/>
  <c r="P80" i="7"/>
  <c r="U200" i="7" l="1"/>
  <c r="U218" i="7"/>
  <c r="AF222" i="7"/>
  <c r="AF204" i="7"/>
  <c r="AF205" i="7" s="1"/>
  <c r="AC222" i="7"/>
  <c r="AC204" i="7"/>
  <c r="AC205" i="7" s="1"/>
  <c r="U137" i="7"/>
  <c r="U139" i="7" s="1"/>
  <c r="U142" i="7" s="1"/>
  <c r="AF266" i="7"/>
  <c r="AC266" i="7"/>
  <c r="AC159" i="7"/>
  <c r="AC160" i="7" s="1"/>
  <c r="AC163" i="7" s="1"/>
  <c r="AC237" i="7"/>
  <c r="AF159" i="7"/>
  <c r="AF160" i="7" s="1"/>
  <c r="AF163" i="7" s="1"/>
  <c r="AF237" i="7"/>
  <c r="AC116" i="7"/>
  <c r="AC117" i="7" s="1"/>
  <c r="AC128" i="7" s="1"/>
  <c r="AF116" i="7"/>
  <c r="AF117" i="7" s="1"/>
  <c r="AF128" i="7" s="1"/>
  <c r="AN112" i="7"/>
  <c r="AP112" i="7"/>
  <c r="AH112" i="7"/>
  <c r="AA112" i="7"/>
  <c r="X82" i="7"/>
  <c r="X110" i="7" s="1"/>
  <c r="Z82" i="7"/>
  <c r="Z110" i="7" s="1"/>
  <c r="Y82" i="7"/>
  <c r="Y110" i="7" s="1"/>
  <c r="W82" i="7"/>
  <c r="W110" i="7" s="1"/>
  <c r="V745" i="7"/>
  <c r="V218" i="7" l="1"/>
  <c r="V200" i="7"/>
  <c r="AF212" i="7"/>
  <c r="AF214" i="7" s="1"/>
  <c r="AC212" i="7"/>
  <c r="AC214" i="7" s="1"/>
  <c r="AN222" i="7"/>
  <c r="AN204" i="7"/>
  <c r="AN205" i="7" s="1"/>
  <c r="AA222" i="7"/>
  <c r="AA204" i="7"/>
  <c r="AA205" i="7" s="1"/>
  <c r="AH222" i="7"/>
  <c r="AH204" i="7"/>
  <c r="AH205" i="7" s="1"/>
  <c r="AP222" i="7"/>
  <c r="AP204" i="7"/>
  <c r="AP205" i="7" s="1"/>
  <c r="V137" i="7"/>
  <c r="V139" i="7" s="1"/>
  <c r="V142" i="7" s="1"/>
  <c r="U82" i="7"/>
  <c r="U110" i="7" s="1"/>
  <c r="AA266" i="7"/>
  <c r="AH266" i="7"/>
  <c r="AP266" i="7"/>
  <c r="AN266" i="7"/>
  <c r="AA159" i="7"/>
  <c r="AA160" i="7" s="1"/>
  <c r="AA163" i="7" s="1"/>
  <c r="AA237" i="7"/>
  <c r="AH159" i="7"/>
  <c r="AH160" i="7" s="1"/>
  <c r="AH163" i="7" s="1"/>
  <c r="AH237" i="7"/>
  <c r="AP159" i="7"/>
  <c r="AP160" i="7" s="1"/>
  <c r="AP163" i="7" s="1"/>
  <c r="AP237" i="7"/>
  <c r="AN159" i="7"/>
  <c r="AN160" i="7" s="1"/>
  <c r="AN163" i="7" s="1"/>
  <c r="AN237" i="7"/>
  <c r="AA116" i="7"/>
  <c r="AA117" i="7" s="1"/>
  <c r="AA128" i="7" s="1"/>
  <c r="AH116" i="7"/>
  <c r="AH117" i="7" s="1"/>
  <c r="AH128" i="7" s="1"/>
  <c r="AN116" i="7"/>
  <c r="AN117" i="7" s="1"/>
  <c r="AN128" i="7" s="1"/>
  <c r="AP116" i="7"/>
  <c r="AP117" i="7" s="1"/>
  <c r="AP128" i="7" s="1"/>
  <c r="AD112" i="7"/>
  <c r="AL112" i="7"/>
  <c r="AM112" i="7"/>
  <c r="AE112" i="7"/>
  <c r="AO112" i="7"/>
  <c r="AI112" i="7"/>
  <c r="AG112" i="7"/>
  <c r="AJ112" i="7"/>
  <c r="AB112" i="7"/>
  <c r="AK112" i="7"/>
  <c r="AF223" i="7" l="1"/>
  <c r="AF224" i="7" s="1"/>
  <c r="AF231" i="7" s="1"/>
  <c r="AF233" i="7" s="1"/>
  <c r="AF144" i="7" s="1"/>
  <c r="AF143" i="7"/>
  <c r="AC223" i="7"/>
  <c r="AC224" i="7" s="1"/>
  <c r="AC231" i="7" s="1"/>
  <c r="AC233" i="7" s="1"/>
  <c r="AC144" i="7" s="1"/>
  <c r="AC143" i="7"/>
  <c r="AN212" i="7"/>
  <c r="AN214" i="7" s="1"/>
  <c r="AH212" i="7"/>
  <c r="AH214" i="7" s="1"/>
  <c r="AP212" i="7"/>
  <c r="AP214" i="7" s="1"/>
  <c r="AA212" i="7"/>
  <c r="AA214" i="7" s="1"/>
  <c r="AI222" i="7"/>
  <c r="AI204" i="7"/>
  <c r="AI205" i="7" s="1"/>
  <c r="AD222" i="7"/>
  <c r="AD204" i="7"/>
  <c r="AD205" i="7" s="1"/>
  <c r="AK222" i="7"/>
  <c r="AK204" i="7"/>
  <c r="AK205" i="7" s="1"/>
  <c r="AL222" i="7"/>
  <c r="AL204" i="7"/>
  <c r="AL205" i="7" s="1"/>
  <c r="AB222" i="7"/>
  <c r="AB204" i="7"/>
  <c r="AB205" i="7" s="1"/>
  <c r="AO222" i="7"/>
  <c r="AO204" i="7"/>
  <c r="AO205" i="7" s="1"/>
  <c r="AE222" i="7"/>
  <c r="AE204" i="7"/>
  <c r="AE205" i="7" s="1"/>
  <c r="AJ222" i="7"/>
  <c r="AJ204" i="7"/>
  <c r="AJ205" i="7" s="1"/>
  <c r="AG222" i="7"/>
  <c r="AG204" i="7"/>
  <c r="AG205" i="7" s="1"/>
  <c r="AM222" i="7"/>
  <c r="AM204" i="7"/>
  <c r="AM205" i="7" s="1"/>
  <c r="AE266" i="7"/>
  <c r="AI266" i="7"/>
  <c r="AJ266" i="7"/>
  <c r="AK266" i="7"/>
  <c r="AL266" i="7"/>
  <c r="AB266" i="7"/>
  <c r="AO266" i="7"/>
  <c r="AD266" i="7"/>
  <c r="V82" i="7"/>
  <c r="V110" i="7" s="1"/>
  <c r="AG266" i="7"/>
  <c r="AM266" i="7"/>
  <c r="AB159" i="7"/>
  <c r="AB160" i="7" s="1"/>
  <c r="AB163" i="7" s="1"/>
  <c r="AB237" i="7"/>
  <c r="AJ159" i="7"/>
  <c r="AJ160" i="7" s="1"/>
  <c r="AJ163" i="7" s="1"/>
  <c r="AJ237" i="7"/>
  <c r="AE159" i="7"/>
  <c r="AE160" i="7" s="1"/>
  <c r="AE163" i="7" s="1"/>
  <c r="AE237" i="7"/>
  <c r="AG159" i="7"/>
  <c r="AG160" i="7" s="1"/>
  <c r="AG163" i="7" s="1"/>
  <c r="AG237" i="7"/>
  <c r="AM159" i="7"/>
  <c r="AM160" i="7" s="1"/>
  <c r="AM163" i="7" s="1"/>
  <c r="AM237" i="7"/>
  <c r="AK159" i="7"/>
  <c r="AK160" i="7" s="1"/>
  <c r="AK163" i="7" s="1"/>
  <c r="AK237" i="7"/>
  <c r="AI159" i="7"/>
  <c r="AI160" i="7" s="1"/>
  <c r="AI163" i="7" s="1"/>
  <c r="AI237" i="7"/>
  <c r="AL159" i="7"/>
  <c r="AL160" i="7" s="1"/>
  <c r="AL163" i="7" s="1"/>
  <c r="AL237" i="7"/>
  <c r="AO159" i="7"/>
  <c r="AO160" i="7" s="1"/>
  <c r="AO163" i="7" s="1"/>
  <c r="AO237" i="7"/>
  <c r="AD159" i="7"/>
  <c r="AD160" i="7" s="1"/>
  <c r="AD163" i="7" s="1"/>
  <c r="AD237" i="7"/>
  <c r="AJ116" i="7"/>
  <c r="AJ117" i="7" s="1"/>
  <c r="AJ128" i="7" s="1"/>
  <c r="AO116" i="7"/>
  <c r="AO117" i="7" s="1"/>
  <c r="AO128" i="7" s="1"/>
  <c r="AD116" i="7"/>
  <c r="AD117" i="7" s="1"/>
  <c r="AD128" i="7" s="1"/>
  <c r="AB116" i="7"/>
  <c r="AB117" i="7" s="1"/>
  <c r="AB128" i="7" s="1"/>
  <c r="AI116" i="7"/>
  <c r="AI117" i="7" s="1"/>
  <c r="AI128" i="7" s="1"/>
  <c r="AE116" i="7"/>
  <c r="AE117" i="7" s="1"/>
  <c r="AE128" i="7" s="1"/>
  <c r="AL116" i="7"/>
  <c r="AL117" i="7" s="1"/>
  <c r="AL128" i="7" s="1"/>
  <c r="AK116" i="7"/>
  <c r="AK117" i="7" s="1"/>
  <c r="AK128" i="7" s="1"/>
  <c r="AG116" i="7"/>
  <c r="AG117" i="7" s="1"/>
  <c r="AG128" i="7" s="1"/>
  <c r="AM116" i="7"/>
  <c r="AM117" i="7" s="1"/>
  <c r="AM128" i="7" s="1"/>
  <c r="Y112" i="7"/>
  <c r="Z112" i="7"/>
  <c r="W112" i="7"/>
  <c r="X112" i="7"/>
  <c r="AF146" i="7" l="1"/>
  <c r="AC146" i="7"/>
  <c r="AH223" i="7"/>
  <c r="AH224" i="7" s="1"/>
  <c r="AH231" i="7" s="1"/>
  <c r="AH233" i="7" s="1"/>
  <c r="AH144" i="7" s="1"/>
  <c r="AH143" i="7"/>
  <c r="AN223" i="7"/>
  <c r="AN224" i="7" s="1"/>
  <c r="AN231" i="7" s="1"/>
  <c r="AN233" i="7" s="1"/>
  <c r="AN144" i="7" s="1"/>
  <c r="AN143" i="7"/>
  <c r="AA223" i="7"/>
  <c r="AA224" i="7" s="1"/>
  <c r="AA231" i="7" s="1"/>
  <c r="AA233" i="7" s="1"/>
  <c r="AA144" i="7" s="1"/>
  <c r="AA143" i="7"/>
  <c r="AP223" i="7"/>
  <c r="AP224" i="7" s="1"/>
  <c r="AP231" i="7" s="1"/>
  <c r="AP233" i="7" s="1"/>
  <c r="AP144" i="7" s="1"/>
  <c r="AP143" i="7"/>
  <c r="AG212" i="7"/>
  <c r="AG214" i="7" s="1"/>
  <c r="AB212" i="7"/>
  <c r="AB214" i="7" s="1"/>
  <c r="AI212" i="7"/>
  <c r="AI214" i="7" s="1"/>
  <c r="AD212" i="7"/>
  <c r="AD214" i="7" s="1"/>
  <c r="AE212" i="7"/>
  <c r="AE214" i="7" s="1"/>
  <c r="AK212" i="7"/>
  <c r="AK214" i="7" s="1"/>
  <c r="AM212" i="7"/>
  <c r="AM214" i="7" s="1"/>
  <c r="AJ212" i="7"/>
  <c r="AJ214" i="7" s="1"/>
  <c r="AO212" i="7"/>
  <c r="AO214" i="7" s="1"/>
  <c r="AL212" i="7"/>
  <c r="AL214" i="7" s="1"/>
  <c r="Y222" i="7"/>
  <c r="Y204" i="7"/>
  <c r="Y205" i="7" s="1"/>
  <c r="X222" i="7"/>
  <c r="X204" i="7"/>
  <c r="X205" i="7" s="1"/>
  <c r="Z222" i="7"/>
  <c r="Z204" i="7"/>
  <c r="Z205" i="7" s="1"/>
  <c r="W222" i="7"/>
  <c r="W204" i="7"/>
  <c r="W205" i="7" s="1"/>
  <c r="Z266" i="7"/>
  <c r="Y266" i="7"/>
  <c r="X266" i="7"/>
  <c r="W266" i="7"/>
  <c r="Y159" i="7"/>
  <c r="Y160" i="7" s="1"/>
  <c r="Y163" i="7" s="1"/>
  <c r="Y237" i="7"/>
  <c r="X159" i="7"/>
  <c r="X160" i="7" s="1"/>
  <c r="X163" i="7" s="1"/>
  <c r="X237" i="7"/>
  <c r="W159" i="7"/>
  <c r="W160" i="7" s="1"/>
  <c r="W163" i="7" s="1"/>
  <c r="W237" i="7"/>
  <c r="Z159" i="7"/>
  <c r="Z160" i="7" s="1"/>
  <c r="Z163" i="7" s="1"/>
  <c r="Z237" i="7"/>
  <c r="X116" i="7"/>
  <c r="X117" i="7" s="1"/>
  <c r="X128" i="7" s="1"/>
  <c r="Z116" i="7"/>
  <c r="Z117" i="7" s="1"/>
  <c r="Z128" i="7" s="1"/>
  <c r="W116" i="7"/>
  <c r="W117" i="7" s="1"/>
  <c r="W128" i="7" s="1"/>
  <c r="Y116" i="7"/>
  <c r="Y117" i="7" s="1"/>
  <c r="Y128" i="7" s="1"/>
  <c r="U112" i="7"/>
  <c r="AN239" i="7"/>
  <c r="AN240" i="7" s="1"/>
  <c r="AN261" i="7" s="1"/>
  <c r="AP239" i="7"/>
  <c r="AP240" i="7" s="1"/>
  <c r="AP261" i="7" s="1"/>
  <c r="AL239" i="7"/>
  <c r="AL240" i="7" s="1"/>
  <c r="AL261" i="7" s="1"/>
  <c r="AH239" i="7"/>
  <c r="AH240" i="7" s="1"/>
  <c r="AH261" i="7" s="1"/>
  <c r="AO239" i="7"/>
  <c r="AO240" i="7" s="1"/>
  <c r="AO261" i="7" s="1"/>
  <c r="AK239" i="7"/>
  <c r="AK240" i="7" s="1"/>
  <c r="AK261" i="7" s="1"/>
  <c r="AG239" i="7"/>
  <c r="AG240" i="7" s="1"/>
  <c r="AG261" i="7" s="1"/>
  <c r="AJ239" i="7"/>
  <c r="AJ240" i="7" s="1"/>
  <c r="AJ261" i="7" s="1"/>
  <c r="AM239" i="7"/>
  <c r="AM240" i="7" s="1"/>
  <c r="AM261" i="7" s="1"/>
  <c r="AI239" i="7"/>
  <c r="AI240" i="7" s="1"/>
  <c r="AI261" i="7" s="1"/>
  <c r="AA146" i="7" l="1"/>
  <c r="AH146" i="7"/>
  <c r="AP146" i="7"/>
  <c r="AN146" i="7"/>
  <c r="AJ223" i="7"/>
  <c r="AJ224" i="7" s="1"/>
  <c r="AJ143" i="7"/>
  <c r="AI223" i="7"/>
  <c r="AI224" i="7" s="1"/>
  <c r="AI231" i="7" s="1"/>
  <c r="AI233" i="7" s="1"/>
  <c r="AI144" i="7" s="1"/>
  <c r="AI143" i="7"/>
  <c r="AM223" i="7"/>
  <c r="AM224" i="7" s="1"/>
  <c r="AM231" i="7" s="1"/>
  <c r="AM233" i="7" s="1"/>
  <c r="AM144" i="7" s="1"/>
  <c r="AM143" i="7"/>
  <c r="AL223" i="7"/>
  <c r="AL224" i="7" s="1"/>
  <c r="AL231" i="7" s="1"/>
  <c r="AL233" i="7" s="1"/>
  <c r="AL144" i="7" s="1"/>
  <c r="AL143" i="7"/>
  <c r="AK223" i="7"/>
  <c r="AK224" i="7" s="1"/>
  <c r="AK231" i="7" s="1"/>
  <c r="AK233" i="7" s="1"/>
  <c r="AK144" i="7" s="1"/>
  <c r="AK143" i="7"/>
  <c r="AB223" i="7"/>
  <c r="AB224" i="7" s="1"/>
  <c r="AB231" i="7" s="1"/>
  <c r="AB233" i="7" s="1"/>
  <c r="AB144" i="7" s="1"/>
  <c r="AB143" i="7"/>
  <c r="AD223" i="7"/>
  <c r="AD224" i="7" s="1"/>
  <c r="AD231" i="7" s="1"/>
  <c r="AD233" i="7" s="1"/>
  <c r="AD144" i="7" s="1"/>
  <c r="AD143" i="7"/>
  <c r="AO223" i="7"/>
  <c r="AO224" i="7" s="1"/>
  <c r="AO231" i="7" s="1"/>
  <c r="AO233" i="7" s="1"/>
  <c r="AO144" i="7" s="1"/>
  <c r="AO143" i="7"/>
  <c r="AE223" i="7"/>
  <c r="AE224" i="7" s="1"/>
  <c r="AE231" i="7" s="1"/>
  <c r="AE233" i="7" s="1"/>
  <c r="AE144" i="7" s="1"/>
  <c r="AE143" i="7"/>
  <c r="AG223" i="7"/>
  <c r="AG224" i="7" s="1"/>
  <c r="AG231" i="7" s="1"/>
  <c r="AG233" i="7" s="1"/>
  <c r="AG144" i="7" s="1"/>
  <c r="AG143" i="7"/>
  <c r="AJ231" i="7"/>
  <c r="AJ233" i="7" s="1"/>
  <c r="AJ144" i="7" s="1"/>
  <c r="Y212" i="7"/>
  <c r="Y214" i="7" s="1"/>
  <c r="Z212" i="7"/>
  <c r="Z214" i="7" s="1"/>
  <c r="W212" i="7"/>
  <c r="W214" i="7" s="1"/>
  <c r="X212" i="7"/>
  <c r="X214" i="7" s="1"/>
  <c r="U222" i="7"/>
  <c r="U204" i="7"/>
  <c r="U205" i="7" s="1"/>
  <c r="U266" i="7"/>
  <c r="AP263" i="7"/>
  <c r="AG263" i="7"/>
  <c r="AK263" i="7"/>
  <c r="AM263" i="7"/>
  <c r="AO263" i="7"/>
  <c r="AN263" i="7"/>
  <c r="AL263" i="7"/>
  <c r="AI263" i="7"/>
  <c r="AJ263" i="7"/>
  <c r="AH263" i="7"/>
  <c r="U159" i="7"/>
  <c r="U160" i="7" s="1"/>
  <c r="U163" i="7" s="1"/>
  <c r="U237" i="7"/>
  <c r="U116" i="7"/>
  <c r="U117" i="7" s="1"/>
  <c r="U128" i="7" s="1"/>
  <c r="AK267" i="7"/>
  <c r="AJ267" i="7"/>
  <c r="AG267" i="7"/>
  <c r="AI267" i="7"/>
  <c r="AL267" i="7"/>
  <c r="AO267" i="7"/>
  <c r="AH267" i="7"/>
  <c r="AN267" i="7"/>
  <c r="AP267" i="7"/>
  <c r="AM267" i="7"/>
  <c r="AE146" i="7" l="1"/>
  <c r="AD146" i="7"/>
  <c r="AK146" i="7"/>
  <c r="AM146" i="7"/>
  <c r="AG146" i="7"/>
  <c r="AO146" i="7"/>
  <c r="AB146" i="7"/>
  <c r="AL146" i="7"/>
  <c r="AI146" i="7"/>
  <c r="AJ146" i="7"/>
  <c r="Y223" i="7"/>
  <c r="Y224" i="7" s="1"/>
  <c r="Y231" i="7" s="1"/>
  <c r="Y233" i="7" s="1"/>
  <c r="Y144" i="7" s="1"/>
  <c r="Y143" i="7"/>
  <c r="X223" i="7"/>
  <c r="X224" i="7" s="1"/>
  <c r="X231" i="7" s="1"/>
  <c r="X233" i="7" s="1"/>
  <c r="X144" i="7" s="1"/>
  <c r="X143" i="7"/>
  <c r="Z223" i="7"/>
  <c r="Z224" i="7" s="1"/>
  <c r="Z231" i="7" s="1"/>
  <c r="Z233" i="7" s="1"/>
  <c r="Z144" i="7" s="1"/>
  <c r="Z143" i="7"/>
  <c r="W223" i="7"/>
  <c r="W224" i="7" s="1"/>
  <c r="W231" i="7" s="1"/>
  <c r="W233" i="7" s="1"/>
  <c r="W144" i="7" s="1"/>
  <c r="W143" i="7"/>
  <c r="U212" i="7"/>
  <c r="U214" i="7" s="1"/>
  <c r="AO173" i="7"/>
  <c r="AJ173" i="7"/>
  <c r="AJ268" i="7"/>
  <c r="AJ271" i="7" s="1"/>
  <c r="AJ292" i="7" s="1"/>
  <c r="AL268" i="7"/>
  <c r="AL271" i="7" s="1"/>
  <c r="AL292" i="7" s="1"/>
  <c r="AL173" i="7"/>
  <c r="AK268" i="7"/>
  <c r="AK271" i="7" s="1"/>
  <c r="AK292" i="7" s="1"/>
  <c r="AK173" i="7"/>
  <c r="AO268" i="7"/>
  <c r="AO271" i="7" s="1"/>
  <c r="AO292" i="7" s="1"/>
  <c r="AN173" i="7"/>
  <c r="AN268" i="7"/>
  <c r="AN271" i="7" s="1"/>
  <c r="AN292" i="7" s="1"/>
  <c r="AI173" i="7"/>
  <c r="AI268" i="7"/>
  <c r="AI271" i="7" s="1"/>
  <c r="AI292" i="7" s="1"/>
  <c r="AH268" i="7"/>
  <c r="AH271" i="7" s="1"/>
  <c r="AH292" i="7" s="1"/>
  <c r="AH173" i="7"/>
  <c r="AG173" i="7"/>
  <c r="AG268" i="7"/>
  <c r="AG271" i="7" s="1"/>
  <c r="AG292" i="7" s="1"/>
  <c r="AM173" i="7"/>
  <c r="AM268" i="7"/>
  <c r="AM271" i="7" s="1"/>
  <c r="AM292" i="7" s="1"/>
  <c r="AP268" i="7"/>
  <c r="AP271" i="7" s="1"/>
  <c r="AP292" i="7" s="1"/>
  <c r="AP173" i="7"/>
  <c r="Z146" i="7" l="1"/>
  <c r="Y146" i="7"/>
  <c r="W146" i="7"/>
  <c r="X146" i="7"/>
  <c r="U223" i="7"/>
  <c r="U224" i="7" s="1"/>
  <c r="U231" i="7" s="1"/>
  <c r="U233" i="7" s="1"/>
  <c r="U144" i="7" s="1"/>
  <c r="U143" i="7"/>
  <c r="AK294" i="7"/>
  <c r="AK185" i="7" s="1"/>
  <c r="AP294" i="7"/>
  <c r="AP185" i="7" s="1"/>
  <c r="AG294" i="7"/>
  <c r="AG185" i="7" s="1"/>
  <c r="AI294" i="7"/>
  <c r="AI185" i="7" s="1"/>
  <c r="AM294" i="7"/>
  <c r="AM185" i="7" s="1"/>
  <c r="AO294" i="7"/>
  <c r="AO185" i="7" s="1"/>
  <c r="AL294" i="7"/>
  <c r="AL185" i="7" s="1"/>
  <c r="AH294" i="7"/>
  <c r="AH185" i="7" s="1"/>
  <c r="AJ294" i="7"/>
  <c r="AJ185" i="7" s="1"/>
  <c r="AN294" i="7"/>
  <c r="AN185" i="7" s="1"/>
  <c r="V112" i="7"/>
  <c r="U146" i="7" l="1"/>
  <c r="V222" i="7"/>
  <c r="V204" i="7"/>
  <c r="V205" i="7" s="1"/>
  <c r="V266" i="7"/>
  <c r="V159" i="7"/>
  <c r="V160" i="7" s="1"/>
  <c r="V163" i="7" s="1"/>
  <c r="V237" i="7"/>
  <c r="V116" i="7"/>
  <c r="V117" i="7" s="1"/>
  <c r="V128" i="7" s="1"/>
  <c r="AI174" i="7"/>
  <c r="AI175" i="7" s="1"/>
  <c r="AP174" i="7"/>
  <c r="AP175" i="7" s="1"/>
  <c r="AO174" i="7"/>
  <c r="AO175" i="7" s="1"/>
  <c r="AJ174" i="7"/>
  <c r="AJ175" i="7" s="1"/>
  <c r="AK174" i="7"/>
  <c r="AK175" i="7" s="1"/>
  <c r="AM174" i="7"/>
  <c r="AM175" i="7" s="1"/>
  <c r="AH174" i="7"/>
  <c r="AH175" i="7" s="1"/>
  <c r="AG174" i="7"/>
  <c r="AG175" i="7" s="1"/>
  <c r="AL174" i="7"/>
  <c r="AL175" i="7" s="1"/>
  <c r="AN174" i="7"/>
  <c r="AN175" i="7" s="1"/>
  <c r="V212" i="7" l="1"/>
  <c r="V214" i="7" s="1"/>
  <c r="AN176" i="7"/>
  <c r="AI176" i="7"/>
  <c r="AM176" i="7"/>
  <c r="AP176" i="7"/>
  <c r="AL176" i="7"/>
  <c r="AK176" i="7"/>
  <c r="AG176" i="7"/>
  <c r="AJ176" i="7"/>
  <c r="AH176" i="7"/>
  <c r="AO176" i="7"/>
  <c r="M439" i="7"/>
  <c r="M443" i="7" s="1"/>
  <c r="C348" i="7"/>
  <c r="B348" i="7" s="1"/>
  <c r="M301" i="7"/>
  <c r="M304" i="7"/>
  <c r="M302" i="7"/>
  <c r="V223" i="7" l="1"/>
  <c r="V224" i="7" s="1"/>
  <c r="V231" i="7" s="1"/>
  <c r="V233" i="7" s="1"/>
  <c r="V144" i="7" s="1"/>
  <c r="V143" i="7"/>
  <c r="M307" i="7"/>
  <c r="AD239" i="7"/>
  <c r="AD240" i="7" s="1"/>
  <c r="AD261" i="7" s="1"/>
  <c r="AD267" i="7"/>
  <c r="AB239" i="7"/>
  <c r="AB240" i="7" s="1"/>
  <c r="AB261" i="7" s="1"/>
  <c r="AB267" i="7"/>
  <c r="AF239" i="7"/>
  <c r="AF240" i="7" s="1"/>
  <c r="AF261" i="7" s="1"/>
  <c r="AF267" i="7"/>
  <c r="AC239" i="7"/>
  <c r="AC240" i="7" s="1"/>
  <c r="AC261" i="7" s="1"/>
  <c r="AC267" i="7"/>
  <c r="AE239" i="7"/>
  <c r="AE240" i="7" s="1"/>
  <c r="AE261" i="7" s="1"/>
  <c r="AE267" i="7"/>
  <c r="V146" i="7" l="1"/>
  <c r="AB263" i="7"/>
  <c r="AE263" i="7"/>
  <c r="AF263" i="7"/>
  <c r="AD263" i="7"/>
  <c r="AC263" i="7"/>
  <c r="AD173" i="7" l="1"/>
  <c r="AD268" i="7"/>
  <c r="AD271" i="7" s="1"/>
  <c r="AF268" i="7"/>
  <c r="AF271" i="7" s="1"/>
  <c r="AF173" i="7"/>
  <c r="AE173" i="7"/>
  <c r="AE268" i="7"/>
  <c r="AE271" i="7" s="1"/>
  <c r="AC268" i="7"/>
  <c r="AC271" i="7" s="1"/>
  <c r="AC173" i="7"/>
  <c r="AB268" i="7"/>
  <c r="AB271" i="7" s="1"/>
  <c r="AB173" i="7"/>
  <c r="AD292" i="7" l="1"/>
  <c r="AD294" i="7" s="1"/>
  <c r="AD185" i="7" s="1"/>
  <c r="AC292" i="7"/>
  <c r="AC294" i="7" s="1"/>
  <c r="AC185" i="7" s="1"/>
  <c r="AF292" i="7"/>
  <c r="AF294" i="7" s="1"/>
  <c r="AF185" i="7" s="1"/>
  <c r="AE292" i="7"/>
  <c r="AE294" i="7" s="1"/>
  <c r="AE185" i="7" s="1"/>
  <c r="AB292" i="7"/>
  <c r="AB294" i="7" s="1"/>
  <c r="AB185" i="7" s="1"/>
  <c r="AF174" i="7" l="1"/>
  <c r="AF175" i="7" s="1"/>
  <c r="AF176" i="7" s="1"/>
  <c r="AE174" i="7"/>
  <c r="AE175" i="7" s="1"/>
  <c r="AE176" i="7" s="1"/>
  <c r="AC174" i="7"/>
  <c r="AC175" i="7" s="1"/>
  <c r="AC176" i="7" s="1"/>
  <c r="AB174" i="7"/>
  <c r="AB175" i="7" s="1"/>
  <c r="AB176" i="7" s="1"/>
  <c r="AD174" i="7"/>
  <c r="AD175" i="7" s="1"/>
  <c r="AD176" i="7" s="1"/>
  <c r="J745" i="7" l="1"/>
  <c r="J218" i="7" l="1"/>
  <c r="J200" i="7"/>
  <c r="J137" i="7"/>
  <c r="J139" i="7" s="1"/>
  <c r="J142" i="7" s="1"/>
  <c r="F745" i="7"/>
  <c r="E745" i="7"/>
  <c r="Q745" i="7"/>
  <c r="T745" i="7"/>
  <c r="S745" i="7"/>
  <c r="G745" i="7"/>
  <c r="L745" i="7"/>
  <c r="N745" i="7"/>
  <c r="I745" i="7"/>
  <c r="K745" i="7"/>
  <c r="H745" i="7"/>
  <c r="O745" i="7"/>
  <c r="R745" i="7"/>
  <c r="M745" i="7"/>
  <c r="P745" i="7"/>
  <c r="F218" i="7" l="1"/>
  <c r="F200" i="7"/>
  <c r="O200" i="7"/>
  <c r="O218" i="7"/>
  <c r="I200" i="7"/>
  <c r="I218" i="7"/>
  <c r="N218" i="7"/>
  <c r="N200" i="7"/>
  <c r="Q200" i="7"/>
  <c r="Q218" i="7"/>
  <c r="R218" i="7"/>
  <c r="R200" i="7"/>
  <c r="S218" i="7"/>
  <c r="S200" i="7"/>
  <c r="T200" i="7"/>
  <c r="T218" i="7"/>
  <c r="P200" i="7"/>
  <c r="P218" i="7"/>
  <c r="H200" i="7"/>
  <c r="H218" i="7"/>
  <c r="L200" i="7"/>
  <c r="L218" i="7"/>
  <c r="M218" i="7"/>
  <c r="M200" i="7"/>
  <c r="K218" i="7"/>
  <c r="K200" i="7"/>
  <c r="G218" i="7"/>
  <c r="G200" i="7"/>
  <c r="E200" i="7"/>
  <c r="E218" i="7"/>
  <c r="F137" i="7"/>
  <c r="F139" i="7" s="1"/>
  <c r="F142" i="7" s="1"/>
  <c r="R137" i="7"/>
  <c r="R139" i="7" s="1"/>
  <c r="R142" i="7" s="1"/>
  <c r="T137" i="7"/>
  <c r="T139" i="7" s="1"/>
  <c r="T142" i="7" s="1"/>
  <c r="I137" i="7"/>
  <c r="I139" i="7" s="1"/>
  <c r="I142" i="7" s="1"/>
  <c r="N137" i="7"/>
  <c r="N139" i="7" s="1"/>
  <c r="N142" i="7" s="1"/>
  <c r="Q137" i="7"/>
  <c r="Q139" i="7" s="1"/>
  <c r="Q142" i="7" s="1"/>
  <c r="S137" i="7"/>
  <c r="S139" i="7" s="1"/>
  <c r="S142" i="7" s="1"/>
  <c r="O137" i="7"/>
  <c r="O139" i="7" s="1"/>
  <c r="O142" i="7" s="1"/>
  <c r="P137" i="7"/>
  <c r="P139" i="7" s="1"/>
  <c r="P142" i="7" s="1"/>
  <c r="H137" i="7"/>
  <c r="H139" i="7" s="1"/>
  <c r="H142" i="7" s="1"/>
  <c r="L137" i="7"/>
  <c r="L139" i="7" s="1"/>
  <c r="L142" i="7" s="1"/>
  <c r="M137" i="7"/>
  <c r="M139" i="7" s="1"/>
  <c r="M142" i="7" s="1"/>
  <c r="K137" i="7"/>
  <c r="K139" i="7" s="1"/>
  <c r="K142" i="7" s="1"/>
  <c r="G137" i="7"/>
  <c r="G139" i="7" s="1"/>
  <c r="G142" i="7" s="1"/>
  <c r="E137" i="7"/>
  <c r="E139" i="7" s="1"/>
  <c r="E142" i="7" s="1"/>
  <c r="J82" i="7"/>
  <c r="J110" i="7" s="1"/>
  <c r="K82" i="7" l="1"/>
  <c r="K110" i="7" s="1"/>
  <c r="T82" i="7"/>
  <c r="T110" i="7" s="1"/>
  <c r="C82" i="7"/>
  <c r="C110" i="7" s="1"/>
  <c r="C112" i="7" s="1"/>
  <c r="D82" i="7"/>
  <c r="D110" i="7" s="1"/>
  <c r="R82" i="7"/>
  <c r="R110" i="7" s="1"/>
  <c r="I82" i="7"/>
  <c r="I110" i="7" s="1"/>
  <c r="G82" i="7"/>
  <c r="G110" i="7" s="1"/>
  <c r="Q82" i="7"/>
  <c r="Q110" i="7" s="1"/>
  <c r="M82" i="7"/>
  <c r="M110" i="7" s="1"/>
  <c r="F82" i="7"/>
  <c r="F110" i="7" s="1"/>
  <c r="P82" i="7"/>
  <c r="P110" i="7" s="1"/>
  <c r="H82" i="7"/>
  <c r="H110" i="7" s="1"/>
  <c r="N82" i="7"/>
  <c r="N110" i="7" s="1"/>
  <c r="O82" i="7"/>
  <c r="O110" i="7" s="1"/>
  <c r="L82" i="7"/>
  <c r="L110" i="7" s="1"/>
  <c r="S82" i="7"/>
  <c r="S110" i="7" s="1"/>
  <c r="E82" i="7"/>
  <c r="E110" i="7" s="1"/>
  <c r="C222" i="7" l="1"/>
  <c r="C204" i="7"/>
  <c r="C205" i="7" s="1"/>
  <c r="B633" i="7"/>
  <c r="C237" i="7"/>
  <c r="C240" i="7" s="1"/>
  <c r="C261" i="7" s="1"/>
  <c r="C266" i="7"/>
  <c r="C116" i="7"/>
  <c r="C117" i="7" s="1"/>
  <c r="C128" i="7" s="1"/>
  <c r="C159" i="7"/>
  <c r="C160" i="7" s="1"/>
  <c r="C163" i="7" s="1"/>
  <c r="B635" i="7" l="1"/>
  <c r="B744" i="7" s="1"/>
  <c r="C212" i="7"/>
  <c r="C214" i="7" s="1"/>
  <c r="B91" i="7"/>
  <c r="B96" i="7" s="1"/>
  <c r="B102" i="7" s="1"/>
  <c r="B105" i="7"/>
  <c r="B107" i="7" s="1"/>
  <c r="B132" i="7" s="1"/>
  <c r="C263" i="7"/>
  <c r="H442" i="7"/>
  <c r="K442" i="7" s="1"/>
  <c r="L442" i="7" s="1"/>
  <c r="I443" i="7"/>
  <c r="H306" i="7"/>
  <c r="K306" i="7" s="1"/>
  <c r="L306" i="7" s="1"/>
  <c r="I307" i="7"/>
  <c r="H302" i="7"/>
  <c r="K302" i="7" s="1"/>
  <c r="L302" i="7" s="1"/>
  <c r="H305" i="7"/>
  <c r="H301" i="7"/>
  <c r="K301" i="7" s="1"/>
  <c r="L301" i="7" s="1"/>
  <c r="H304" i="7"/>
  <c r="K304" i="7" s="1"/>
  <c r="L304" i="7" s="1"/>
  <c r="H303" i="7"/>
  <c r="K303" i="7" s="1"/>
  <c r="L303" i="7" s="1"/>
  <c r="H300" i="7"/>
  <c r="H437" i="7"/>
  <c r="K437" i="7" s="1"/>
  <c r="L437" i="7" s="1"/>
  <c r="H436" i="7"/>
  <c r="H439" i="7"/>
  <c r="K439" i="7" s="1"/>
  <c r="L439" i="7" s="1"/>
  <c r="H441" i="7"/>
  <c r="H438" i="7"/>
  <c r="K438" i="7" s="1"/>
  <c r="L438" i="7" s="1"/>
  <c r="H440" i="7"/>
  <c r="K440" i="7" s="1"/>
  <c r="L440" i="7" s="1"/>
  <c r="C632" i="7" l="1"/>
  <c r="C635" i="7" s="1"/>
  <c r="C744" i="7" s="1"/>
  <c r="B139" i="7"/>
  <c r="B142" i="7" s="1"/>
  <c r="B146" i="7" s="1"/>
  <c r="C223" i="7"/>
  <c r="C224" i="7" s="1"/>
  <c r="C231" i="7" s="1"/>
  <c r="C233" i="7" s="1"/>
  <c r="C144" i="7" s="1"/>
  <c r="C143" i="7"/>
  <c r="B108" i="7"/>
  <c r="C268" i="7"/>
  <c r="I306" i="7"/>
  <c r="J306" i="7" s="1"/>
  <c r="I442" i="7"/>
  <c r="J442" i="7" s="1"/>
  <c r="N306" i="7" s="1"/>
  <c r="H443" i="7"/>
  <c r="K441" i="7"/>
  <c r="L441" i="7" s="1"/>
  <c r="K305" i="7"/>
  <c r="L305" i="7" s="1"/>
  <c r="H307" i="7"/>
  <c r="D112" i="7"/>
  <c r="K436" i="7"/>
  <c r="L436" i="7" s="1"/>
  <c r="C165" i="7"/>
  <c r="I301" i="7"/>
  <c r="J301" i="7" s="1"/>
  <c r="I302" i="7"/>
  <c r="J302" i="7" s="1"/>
  <c r="I305" i="7"/>
  <c r="J305" i="7" s="1"/>
  <c r="I304" i="7"/>
  <c r="J304" i="7" s="1"/>
  <c r="I300" i="7"/>
  <c r="J300" i="7" s="1"/>
  <c r="I303" i="7"/>
  <c r="J303" i="7" s="1"/>
  <c r="C166" i="7"/>
  <c r="I439" i="7"/>
  <c r="J439" i="7" s="1"/>
  <c r="N439" i="7" s="1"/>
  <c r="I441" i="7"/>
  <c r="J441" i="7" s="1"/>
  <c r="I437" i="7"/>
  <c r="J437" i="7" s="1"/>
  <c r="N437" i="7" s="1"/>
  <c r="I438" i="7"/>
  <c r="J438" i="7" s="1"/>
  <c r="N302" i="7" s="1"/>
  <c r="I436" i="7"/>
  <c r="J436" i="7" s="1"/>
  <c r="I440" i="7"/>
  <c r="J440" i="7" s="1"/>
  <c r="N304" i="7" s="1"/>
  <c r="K300" i="7"/>
  <c r="L300" i="7" s="1"/>
  <c r="C146" i="7" l="1"/>
  <c r="D222" i="7"/>
  <c r="D204" i="7"/>
  <c r="D205" i="7" s="1"/>
  <c r="F442" i="7"/>
  <c r="F438" i="7"/>
  <c r="F300" i="7"/>
  <c r="F301" i="7"/>
  <c r="F303" i="7"/>
  <c r="F306" i="7"/>
  <c r="F305" i="7"/>
  <c r="F437" i="7"/>
  <c r="O437" i="7" s="1"/>
  <c r="Q437" i="7" s="1"/>
  <c r="F304" i="7"/>
  <c r="O304" i="7" s="1"/>
  <c r="Q304" i="7" s="1"/>
  <c r="AD345" i="7" s="1"/>
  <c r="F302" i="7"/>
  <c r="O302" i="7" s="1"/>
  <c r="Q302" i="7" s="1"/>
  <c r="B110" i="7"/>
  <c r="B112" i="7" s="1"/>
  <c r="F440" i="7"/>
  <c r="F439" i="7"/>
  <c r="O439" i="7" s="1"/>
  <c r="Q439" i="7" s="1"/>
  <c r="R480" i="7" s="1"/>
  <c r="F436" i="7"/>
  <c r="F441" i="7"/>
  <c r="D632" i="7"/>
  <c r="D266" i="7"/>
  <c r="D159" i="7"/>
  <c r="D160" i="7" s="1"/>
  <c r="D163" i="7" s="1"/>
  <c r="D237" i="7"/>
  <c r="D116" i="7"/>
  <c r="D117" i="7" s="1"/>
  <c r="D128" i="7" s="1"/>
  <c r="N442" i="7"/>
  <c r="L443" i="7"/>
  <c r="N305" i="7"/>
  <c r="J443" i="7"/>
  <c r="J307" i="7"/>
  <c r="L307" i="7"/>
  <c r="E112" i="7"/>
  <c r="N303" i="7"/>
  <c r="C167" i="7"/>
  <c r="C269" i="7"/>
  <c r="C271" i="7" s="1"/>
  <c r="C292" i="7" s="1"/>
  <c r="N301" i="7"/>
  <c r="N436" i="7"/>
  <c r="N300" i="7"/>
  <c r="N441" i="7"/>
  <c r="N438" i="7"/>
  <c r="N440" i="7"/>
  <c r="C148" i="7" l="1"/>
  <c r="B116" i="7"/>
  <c r="B117" i="7" s="1"/>
  <c r="B128" i="7" s="1"/>
  <c r="B159" i="7"/>
  <c r="B160" i="7" s="1"/>
  <c r="D212" i="7"/>
  <c r="D214" i="7" s="1"/>
  <c r="O438" i="7"/>
  <c r="Q438" i="7" s="1"/>
  <c r="S479" i="7" s="1"/>
  <c r="E222" i="7"/>
  <c r="E204" i="7"/>
  <c r="E205" i="7" s="1"/>
  <c r="O303" i="7"/>
  <c r="Q303" i="7" s="1"/>
  <c r="O442" i="7"/>
  <c r="Q442" i="7" s="1"/>
  <c r="P480" i="7"/>
  <c r="F443" i="7"/>
  <c r="AH480" i="7"/>
  <c r="U480" i="7"/>
  <c r="L480" i="7"/>
  <c r="AC480" i="7"/>
  <c r="O440" i="7"/>
  <c r="Q440" i="7" s="1"/>
  <c r="AL481" i="7" s="1"/>
  <c r="C307" i="7"/>
  <c r="AA480" i="7"/>
  <c r="F480" i="7"/>
  <c r="O301" i="7"/>
  <c r="Q301" i="7" s="1"/>
  <c r="AD342" i="7" s="1"/>
  <c r="O305" i="7"/>
  <c r="Q305" i="7" s="1"/>
  <c r="AH346" i="7" s="1"/>
  <c r="C443" i="7"/>
  <c r="F307" i="7"/>
  <c r="Q480" i="7"/>
  <c r="D480" i="7"/>
  <c r="AK480" i="7"/>
  <c r="O441" i="7"/>
  <c r="Q441" i="7" s="1"/>
  <c r="AN482" i="7" s="1"/>
  <c r="R345" i="7"/>
  <c r="AL343" i="7"/>
  <c r="AO343" i="7"/>
  <c r="AJ343" i="7"/>
  <c r="C343" i="7"/>
  <c r="AC343" i="7"/>
  <c r="L343" i="7"/>
  <c r="AM343" i="7"/>
  <c r="I343" i="7"/>
  <c r="J343" i="7"/>
  <c r="E343" i="7"/>
  <c r="G343" i="7"/>
  <c r="S343" i="7"/>
  <c r="T343" i="7"/>
  <c r="Y343" i="7"/>
  <c r="R343" i="7"/>
  <c r="Z343" i="7"/>
  <c r="O343" i="7"/>
  <c r="W343" i="7"/>
  <c r="AB343" i="7"/>
  <c r="U343" i="7"/>
  <c r="P343" i="7"/>
  <c r="AD343" i="7"/>
  <c r="K343" i="7"/>
  <c r="AI343" i="7"/>
  <c r="H343" i="7"/>
  <c r="AF343" i="7"/>
  <c r="M343" i="7"/>
  <c r="AK343" i="7"/>
  <c r="N343" i="7"/>
  <c r="AH343" i="7"/>
  <c r="L345" i="7"/>
  <c r="AE343" i="7"/>
  <c r="AA343" i="7"/>
  <c r="D343" i="7"/>
  <c r="X343" i="7"/>
  <c r="AN343" i="7"/>
  <c r="Q343" i="7"/>
  <c r="AG343" i="7"/>
  <c r="F343" i="7"/>
  <c r="V343" i="7"/>
  <c r="AP343" i="7"/>
  <c r="AI345" i="7"/>
  <c r="Y480" i="7"/>
  <c r="X480" i="7"/>
  <c r="C480" i="7"/>
  <c r="E480" i="7"/>
  <c r="AI480" i="7"/>
  <c r="N480" i="7"/>
  <c r="AP480" i="7"/>
  <c r="G480" i="7"/>
  <c r="K480" i="7"/>
  <c r="O480" i="7"/>
  <c r="AO480" i="7"/>
  <c r="AF480" i="7"/>
  <c r="Z480" i="7"/>
  <c r="AL480" i="7"/>
  <c r="J480" i="7"/>
  <c r="W480" i="7"/>
  <c r="I480" i="7"/>
  <c r="AB480" i="7"/>
  <c r="AJ480" i="7"/>
  <c r="H480" i="7"/>
  <c r="S480" i="7"/>
  <c r="AD480" i="7"/>
  <c r="AN480" i="7"/>
  <c r="AG480" i="7"/>
  <c r="M480" i="7"/>
  <c r="AM480" i="7"/>
  <c r="AE480" i="7"/>
  <c r="T480" i="7"/>
  <c r="V480" i="7"/>
  <c r="S345" i="7"/>
  <c r="AN345" i="7"/>
  <c r="O345" i="7"/>
  <c r="Q345" i="7"/>
  <c r="D635" i="7"/>
  <c r="AG345" i="7"/>
  <c r="AJ345" i="7"/>
  <c r="AH345" i="7"/>
  <c r="K345" i="7"/>
  <c r="AA345" i="7"/>
  <c r="AE345" i="7"/>
  <c r="P345" i="7"/>
  <c r="E345" i="7"/>
  <c r="U345" i="7"/>
  <c r="AK345" i="7"/>
  <c r="F345" i="7"/>
  <c r="V345" i="7"/>
  <c r="AL345" i="7"/>
  <c r="W345" i="7"/>
  <c r="T345" i="7"/>
  <c r="D345" i="7"/>
  <c r="X345" i="7"/>
  <c r="I345" i="7"/>
  <c r="Y345" i="7"/>
  <c r="AO345" i="7"/>
  <c r="J345" i="7"/>
  <c r="Z345" i="7"/>
  <c r="AP345" i="7"/>
  <c r="G345" i="7"/>
  <c r="AM345" i="7"/>
  <c r="C345" i="7"/>
  <c r="H345" i="7"/>
  <c r="AF345" i="7"/>
  <c r="M345" i="7"/>
  <c r="AC345" i="7"/>
  <c r="AB345" i="7"/>
  <c r="N345" i="7"/>
  <c r="E237" i="7"/>
  <c r="E266" i="7"/>
  <c r="E116" i="7"/>
  <c r="E117" i="7" s="1"/>
  <c r="E128" i="7" s="1"/>
  <c r="E159" i="7"/>
  <c r="E160" i="7" s="1"/>
  <c r="E163" i="7" s="1"/>
  <c r="N307" i="7"/>
  <c r="N443" i="7"/>
  <c r="O306" i="7"/>
  <c r="Q306" i="7" s="1"/>
  <c r="O436" i="7"/>
  <c r="O300" i="7"/>
  <c r="E478" i="7"/>
  <c r="U478" i="7"/>
  <c r="P478" i="7"/>
  <c r="AF478" i="7"/>
  <c r="AP478" i="7"/>
  <c r="D478" i="7"/>
  <c r="V478" i="7"/>
  <c r="L478" i="7"/>
  <c r="AG478" i="7"/>
  <c r="T478" i="7"/>
  <c r="AN478" i="7"/>
  <c r="F478" i="7"/>
  <c r="AB478" i="7"/>
  <c r="O478" i="7"/>
  <c r="Y478" i="7"/>
  <c r="R478" i="7"/>
  <c r="AO478" i="7"/>
  <c r="AD478" i="7"/>
  <c r="N478" i="7"/>
  <c r="Q478" i="7"/>
  <c r="AM478" i="7"/>
  <c r="K478" i="7"/>
  <c r="H478" i="7"/>
  <c r="C478" i="7"/>
  <c r="AJ478" i="7"/>
  <c r="M478" i="7"/>
  <c r="AA478" i="7"/>
  <c r="Z478" i="7"/>
  <c r="AK478" i="7"/>
  <c r="X478" i="7"/>
  <c r="I478" i="7"/>
  <c r="G478" i="7"/>
  <c r="W478" i="7"/>
  <c r="J478" i="7"/>
  <c r="AE478" i="7"/>
  <c r="AL478" i="7"/>
  <c r="AH478" i="7"/>
  <c r="S478" i="7"/>
  <c r="AI478" i="7"/>
  <c r="AC478" i="7"/>
  <c r="C344" i="7" l="1"/>
  <c r="E344" i="7"/>
  <c r="D344" i="7"/>
  <c r="F344" i="7"/>
  <c r="G344" i="7"/>
  <c r="H344" i="7"/>
  <c r="I344" i="7"/>
  <c r="J344" i="7"/>
  <c r="K344" i="7"/>
  <c r="L344" i="7"/>
  <c r="M344" i="7"/>
  <c r="N344" i="7"/>
  <c r="O344" i="7"/>
  <c r="P344" i="7"/>
  <c r="Q344" i="7"/>
  <c r="R344" i="7"/>
  <c r="S344" i="7"/>
  <c r="T344" i="7"/>
  <c r="U344" i="7"/>
  <c r="V344" i="7"/>
  <c r="W344" i="7"/>
  <c r="X344" i="7"/>
  <c r="Y344" i="7"/>
  <c r="Z344" i="7"/>
  <c r="AA344" i="7"/>
  <c r="AB344" i="7"/>
  <c r="AC344" i="7"/>
  <c r="AD344" i="7"/>
  <c r="AE344" i="7"/>
  <c r="AF344" i="7"/>
  <c r="AG344" i="7"/>
  <c r="AH344" i="7"/>
  <c r="AI344" i="7"/>
  <c r="AJ344" i="7"/>
  <c r="AK344" i="7"/>
  <c r="AL344" i="7"/>
  <c r="AM344" i="7"/>
  <c r="AN344" i="7"/>
  <c r="AO344" i="7"/>
  <c r="AP344" i="7"/>
  <c r="C149" i="7"/>
  <c r="AJ479" i="7"/>
  <c r="X479" i="7"/>
  <c r="AL479" i="7"/>
  <c r="O479" i="7"/>
  <c r="AC479" i="7"/>
  <c r="U479" i="7"/>
  <c r="AG479" i="7"/>
  <c r="AH479" i="7"/>
  <c r="AA479" i="7"/>
  <c r="AP479" i="7"/>
  <c r="R479" i="7"/>
  <c r="P479" i="7"/>
  <c r="AI479" i="7"/>
  <c r="AO479" i="7"/>
  <c r="AD479" i="7"/>
  <c r="D223" i="7"/>
  <c r="D224" i="7" s="1"/>
  <c r="D231" i="7" s="1"/>
  <c r="D233" i="7" s="1"/>
  <c r="D144" i="7" s="1"/>
  <c r="D143" i="7"/>
  <c r="B163" i="7"/>
  <c r="B176" i="7"/>
  <c r="AL346" i="7"/>
  <c r="D479" i="7"/>
  <c r="G479" i="7"/>
  <c r="I479" i="7"/>
  <c r="Q479" i="7"/>
  <c r="AK479" i="7"/>
  <c r="AE479" i="7"/>
  <c r="V479" i="7"/>
  <c r="AF479" i="7"/>
  <c r="E479" i="7"/>
  <c r="W479" i="7"/>
  <c r="AB479" i="7"/>
  <c r="F479" i="7"/>
  <c r="Y479" i="7"/>
  <c r="C479" i="7"/>
  <c r="L479" i="7"/>
  <c r="AM479" i="7"/>
  <c r="Z479" i="7"/>
  <c r="K479" i="7"/>
  <c r="J479" i="7"/>
  <c r="H479" i="7"/>
  <c r="T479" i="7"/>
  <c r="AN479" i="7"/>
  <c r="N479" i="7"/>
  <c r="M479" i="7"/>
  <c r="E212" i="7"/>
  <c r="E214" i="7" s="1"/>
  <c r="G482" i="7"/>
  <c r="AJ346" i="7"/>
  <c r="AE346" i="7"/>
  <c r="M346" i="7"/>
  <c r="AC346" i="7"/>
  <c r="AI346" i="7"/>
  <c r="F346" i="7"/>
  <c r="D346" i="7"/>
  <c r="AF346" i="7"/>
  <c r="V346" i="7"/>
  <c r="P482" i="7"/>
  <c r="N482" i="7"/>
  <c r="AI482" i="7"/>
  <c r="AB482" i="7"/>
  <c r="AF482" i="7"/>
  <c r="AL482" i="7"/>
  <c r="S482" i="7"/>
  <c r="E482" i="7"/>
  <c r="X482" i="7"/>
  <c r="AA482" i="7"/>
  <c r="AH482" i="7"/>
  <c r="AK482" i="7"/>
  <c r="T482" i="7"/>
  <c r="R482" i="7"/>
  <c r="L482" i="7"/>
  <c r="AG482" i="7"/>
  <c r="AO482" i="7"/>
  <c r="H482" i="7"/>
  <c r="I482" i="7"/>
  <c r="F482" i="7"/>
  <c r="AD482" i="7"/>
  <c r="W482" i="7"/>
  <c r="Y482" i="7"/>
  <c r="AM482" i="7"/>
  <c r="Z482" i="7"/>
  <c r="U482" i="7"/>
  <c r="K482" i="7"/>
  <c r="AP482" i="7"/>
  <c r="C482" i="7"/>
  <c r="AJ482" i="7"/>
  <c r="O482" i="7"/>
  <c r="J482" i="7"/>
  <c r="D482" i="7"/>
  <c r="AE482" i="7"/>
  <c r="Q482" i="7"/>
  <c r="V482" i="7"/>
  <c r="M482" i="7"/>
  <c r="AC482" i="7"/>
  <c r="AP342" i="7"/>
  <c r="O481" i="7"/>
  <c r="AH481" i="7"/>
  <c r="AM481" i="7"/>
  <c r="AM342" i="7"/>
  <c r="G481" i="7"/>
  <c r="AG481" i="7"/>
  <c r="E342" i="7"/>
  <c r="K481" i="7"/>
  <c r="AA481" i="7"/>
  <c r="T481" i="7"/>
  <c r="AO481" i="7"/>
  <c r="AI342" i="7"/>
  <c r="U342" i="7"/>
  <c r="P481" i="7"/>
  <c r="U481" i="7"/>
  <c r="AI481" i="7"/>
  <c r="AF481" i="7"/>
  <c r="Y481" i="7"/>
  <c r="AC481" i="7"/>
  <c r="L342" i="7"/>
  <c r="J342" i="7"/>
  <c r="R481" i="7"/>
  <c r="I481" i="7"/>
  <c r="X481" i="7"/>
  <c r="J481" i="7"/>
  <c r="D481" i="7"/>
  <c r="O443" i="7"/>
  <c r="AB342" i="7"/>
  <c r="Z342" i="7"/>
  <c r="AK342" i="7"/>
  <c r="F481" i="7"/>
  <c r="N481" i="7"/>
  <c r="L481" i="7"/>
  <c r="W481" i="7"/>
  <c r="S481" i="7"/>
  <c r="M481" i="7"/>
  <c r="AD481" i="7"/>
  <c r="Z481" i="7"/>
  <c r="AN481" i="7"/>
  <c r="C481" i="7"/>
  <c r="G342" i="7"/>
  <c r="AA342" i="7"/>
  <c r="AE342" i="7"/>
  <c r="T342" i="7"/>
  <c r="AJ342" i="7"/>
  <c r="M342" i="7"/>
  <c r="AC342" i="7"/>
  <c r="D342" i="7"/>
  <c r="R342" i="7"/>
  <c r="AH342" i="7"/>
  <c r="W342" i="7"/>
  <c r="C342" i="7"/>
  <c r="H342" i="7"/>
  <c r="X342" i="7"/>
  <c r="AN342" i="7"/>
  <c r="Q342" i="7"/>
  <c r="AG342" i="7"/>
  <c r="F342" i="7"/>
  <c r="V342" i="7"/>
  <c r="AL342" i="7"/>
  <c r="AP481" i="7"/>
  <c r="AJ481" i="7"/>
  <c r="AE481" i="7"/>
  <c r="E481" i="7"/>
  <c r="V481" i="7"/>
  <c r="AB481" i="7"/>
  <c r="Q481" i="7"/>
  <c r="H481" i="7"/>
  <c r="AK481" i="7"/>
  <c r="S342" i="7"/>
  <c r="K342" i="7"/>
  <c r="O342" i="7"/>
  <c r="P342" i="7"/>
  <c r="AF342" i="7"/>
  <c r="I342" i="7"/>
  <c r="Y342" i="7"/>
  <c r="AO342" i="7"/>
  <c r="N342" i="7"/>
  <c r="L346" i="7"/>
  <c r="G346" i="7"/>
  <c r="AM346" i="7"/>
  <c r="H346" i="7"/>
  <c r="AN346" i="7"/>
  <c r="Q346" i="7"/>
  <c r="AG346" i="7"/>
  <c r="J346" i="7"/>
  <c r="Z346" i="7"/>
  <c r="AP346" i="7"/>
  <c r="C346" i="7"/>
  <c r="T346" i="7"/>
  <c r="O346" i="7"/>
  <c r="K346" i="7"/>
  <c r="P346" i="7"/>
  <c r="E346" i="7"/>
  <c r="U346" i="7"/>
  <c r="AK346" i="7"/>
  <c r="N346" i="7"/>
  <c r="AD346" i="7"/>
  <c r="S346" i="7"/>
  <c r="AB346" i="7"/>
  <c r="W346" i="7"/>
  <c r="AA346" i="7"/>
  <c r="X346" i="7"/>
  <c r="I346" i="7"/>
  <c r="Y346" i="7"/>
  <c r="AO346" i="7"/>
  <c r="R346" i="7"/>
  <c r="B343" i="7" a="1"/>
  <c r="B343" i="7" s="1"/>
  <c r="B480" i="7" a="1"/>
  <c r="B480" i="7" s="1"/>
  <c r="E632" i="7"/>
  <c r="E635" i="7" s="1"/>
  <c r="E744" i="7" s="1"/>
  <c r="D744" i="7"/>
  <c r="B345" i="7" a="1"/>
  <c r="B345" i="7" s="1"/>
  <c r="O307" i="7"/>
  <c r="B478" i="7" a="1"/>
  <c r="B478" i="7" s="1"/>
  <c r="Q300" i="7"/>
  <c r="Q307" i="7" s="1"/>
  <c r="P436" i="7"/>
  <c r="B344" i="7" l="1" a="1"/>
  <c r="B344" i="7" s="1"/>
  <c r="D146" i="7"/>
  <c r="E223" i="7"/>
  <c r="E224" i="7" s="1"/>
  <c r="E231" i="7" s="1"/>
  <c r="E233" i="7" s="1"/>
  <c r="E144" i="7" s="1"/>
  <c r="E143" i="7"/>
  <c r="B479" i="7" a="1"/>
  <c r="B479" i="7" s="1"/>
  <c r="B481" i="7" a="1"/>
  <c r="B481" i="7" s="1"/>
  <c r="B342" i="7" a="1"/>
  <c r="B342" i="7" s="1"/>
  <c r="AP341" i="7"/>
  <c r="AP349" i="7" s="1"/>
  <c r="AL341" i="7"/>
  <c r="AL349" i="7" s="1"/>
  <c r="AH341" i="7"/>
  <c r="AH349" i="7" s="1"/>
  <c r="AD341" i="7"/>
  <c r="AD349" i="7" s="1"/>
  <c r="Z341" i="7"/>
  <c r="Z349" i="7" s="1"/>
  <c r="Z239" i="7" s="1"/>
  <c r="Z240" i="7" s="1"/>
  <c r="Z261" i="7" s="1"/>
  <c r="V341" i="7"/>
  <c r="V349" i="7" s="1"/>
  <c r="V239" i="7" s="1"/>
  <c r="V240" i="7" s="1"/>
  <c r="V261" i="7" s="1"/>
  <c r="R341" i="7"/>
  <c r="R349" i="7" s="1"/>
  <c r="R239" i="7" s="1"/>
  <c r="N341" i="7"/>
  <c r="N349" i="7" s="1"/>
  <c r="N239" i="7" s="1"/>
  <c r="J341" i="7"/>
  <c r="J349" i="7" s="1"/>
  <c r="J239" i="7" s="1"/>
  <c r="F341" i="7"/>
  <c r="F349" i="7" s="1"/>
  <c r="F239" i="7" s="1"/>
  <c r="AJ341" i="7"/>
  <c r="AO341" i="7"/>
  <c r="AO349" i="7" s="1"/>
  <c r="AK341" i="7"/>
  <c r="AK349" i="7" s="1"/>
  <c r="AG341" i="7"/>
  <c r="AG349" i="7" s="1"/>
  <c r="AC341" i="7"/>
  <c r="AC349" i="7" s="1"/>
  <c r="Y341" i="7"/>
  <c r="Y349" i="7" s="1"/>
  <c r="Y239" i="7" s="1"/>
  <c r="Y240" i="7" s="1"/>
  <c r="Y261" i="7" s="1"/>
  <c r="U341" i="7"/>
  <c r="U349" i="7" s="1"/>
  <c r="U239" i="7" s="1"/>
  <c r="U240" i="7" s="1"/>
  <c r="U261" i="7" s="1"/>
  <c r="Q341" i="7"/>
  <c r="Q349" i="7" s="1"/>
  <c r="Q239" i="7" s="1"/>
  <c r="M341" i="7"/>
  <c r="M349" i="7" s="1"/>
  <c r="M239" i="7" s="1"/>
  <c r="I341" i="7"/>
  <c r="I349" i="7" s="1"/>
  <c r="I239" i="7" s="1"/>
  <c r="E341" i="7"/>
  <c r="E349" i="7" s="1"/>
  <c r="E239" i="7" s="1"/>
  <c r="E240" i="7" s="1"/>
  <c r="E261" i="7" s="1"/>
  <c r="AN341" i="7"/>
  <c r="AF341" i="7"/>
  <c r="AF349" i="7" s="1"/>
  <c r="AB341" i="7"/>
  <c r="AB349" i="7" s="1"/>
  <c r="X341" i="7"/>
  <c r="X349" i="7" s="1"/>
  <c r="X239" i="7" s="1"/>
  <c r="X240" i="7" s="1"/>
  <c r="X261" i="7" s="1"/>
  <c r="T341" i="7"/>
  <c r="T349" i="7" s="1"/>
  <c r="T239" i="7" s="1"/>
  <c r="P341" i="7"/>
  <c r="P349" i="7" s="1"/>
  <c r="P239" i="7" s="1"/>
  <c r="L341" i="7"/>
  <c r="L349" i="7" s="1"/>
  <c r="L239" i="7" s="1"/>
  <c r="H341" i="7"/>
  <c r="H349" i="7" s="1"/>
  <c r="H239" i="7" s="1"/>
  <c r="D341" i="7"/>
  <c r="D349" i="7" s="1"/>
  <c r="AM341" i="7"/>
  <c r="AM349" i="7" s="1"/>
  <c r="W341" i="7"/>
  <c r="W349" i="7" s="1"/>
  <c r="W239" i="7" s="1"/>
  <c r="W240" i="7" s="1"/>
  <c r="W261" i="7" s="1"/>
  <c r="G341" i="7"/>
  <c r="G349" i="7" s="1"/>
  <c r="G239" i="7" s="1"/>
  <c r="K341" i="7"/>
  <c r="K349" i="7" s="1"/>
  <c r="K239" i="7" s="1"/>
  <c r="AI341" i="7"/>
  <c r="AI349" i="7" s="1"/>
  <c r="S341" i="7"/>
  <c r="S349" i="7" s="1"/>
  <c r="S239" i="7" s="1"/>
  <c r="C341" i="7"/>
  <c r="C349" i="7" s="1"/>
  <c r="AE341" i="7"/>
  <c r="AE349" i="7" s="1"/>
  <c r="O341" i="7"/>
  <c r="O349" i="7" s="1"/>
  <c r="O239" i="7" s="1"/>
  <c r="AA341" i="7"/>
  <c r="AA349" i="7" s="1"/>
  <c r="AA239" i="7" s="1"/>
  <c r="AA240" i="7" s="1"/>
  <c r="AA261" i="7" s="1"/>
  <c r="P443" i="7"/>
  <c r="C484" i="7" s="1"/>
  <c r="B484" i="7" s="1" a="1"/>
  <c r="B484" i="7" s="1"/>
  <c r="AN349" i="7"/>
  <c r="AJ349" i="7"/>
  <c r="F112" i="7"/>
  <c r="Q436" i="7"/>
  <c r="Q443" i="7" s="1"/>
  <c r="D148" i="7" l="1"/>
  <c r="E146" i="7"/>
  <c r="F222" i="7"/>
  <c r="F204" i="7"/>
  <c r="F205" i="7" s="1"/>
  <c r="F632" i="7"/>
  <c r="F266" i="7"/>
  <c r="AA263" i="7"/>
  <c r="W263" i="7"/>
  <c r="Y263" i="7"/>
  <c r="V263" i="7"/>
  <c r="X263" i="7"/>
  <c r="E263" i="7"/>
  <c r="U263" i="7"/>
  <c r="Z263" i="7"/>
  <c r="F159" i="7"/>
  <c r="F160" i="7" s="1"/>
  <c r="F163" i="7" s="1"/>
  <c r="F237" i="7"/>
  <c r="F240" i="7" s="1"/>
  <c r="F261" i="7" s="1"/>
  <c r="F116" i="7"/>
  <c r="F117" i="7" s="1"/>
  <c r="F128" i="7" s="1"/>
  <c r="D239" i="7"/>
  <c r="D240" i="7" s="1"/>
  <c r="D261" i="7" s="1"/>
  <c r="C477" i="7"/>
  <c r="C485" i="7" s="1"/>
  <c r="AI477" i="7"/>
  <c r="AI485" i="7" s="1"/>
  <c r="AP477" i="7"/>
  <c r="AP485" i="7" s="1"/>
  <c r="I477" i="7"/>
  <c r="I485" i="7" s="1"/>
  <c r="I267" i="7" s="1"/>
  <c r="AJ477" i="7"/>
  <c r="AJ485" i="7" s="1"/>
  <c r="AC477" i="7"/>
  <c r="AC485" i="7" s="1"/>
  <c r="AG477" i="7"/>
  <c r="AG485" i="7" s="1"/>
  <c r="AM477" i="7"/>
  <c r="AM485" i="7" s="1"/>
  <c r="AK477" i="7"/>
  <c r="AK485" i="7" s="1"/>
  <c r="T477" i="7"/>
  <c r="T485" i="7" s="1"/>
  <c r="T267" i="7" s="1"/>
  <c r="D477" i="7"/>
  <c r="D485" i="7" s="1"/>
  <c r="D267" i="7" s="1"/>
  <c r="K477" i="7"/>
  <c r="K485" i="7" s="1"/>
  <c r="K267" i="7" s="1"/>
  <c r="AO477" i="7"/>
  <c r="AO485" i="7" s="1"/>
  <c r="L477" i="7"/>
  <c r="L485" i="7" s="1"/>
  <c r="L267" i="7" s="1"/>
  <c r="G477" i="7"/>
  <c r="G485" i="7" s="1"/>
  <c r="G267" i="7" s="1"/>
  <c r="AB477" i="7"/>
  <c r="AB485" i="7" s="1"/>
  <c r="AN477" i="7"/>
  <c r="AN485" i="7" s="1"/>
  <c r="S477" i="7"/>
  <c r="S485" i="7" s="1"/>
  <c r="S267" i="7" s="1"/>
  <c r="E477" i="7"/>
  <c r="E485" i="7" s="1"/>
  <c r="E267" i="7" s="1"/>
  <c r="P477" i="7"/>
  <c r="P485" i="7" s="1"/>
  <c r="P267" i="7" s="1"/>
  <c r="AD477" i="7"/>
  <c r="AD485" i="7" s="1"/>
  <c r="AE477" i="7"/>
  <c r="AE485" i="7" s="1"/>
  <c r="AL477" i="7"/>
  <c r="AL485" i="7" s="1"/>
  <c r="J477" i="7"/>
  <c r="J485" i="7" s="1"/>
  <c r="J267" i="7" s="1"/>
  <c r="H477" i="7"/>
  <c r="H485" i="7" s="1"/>
  <c r="H267" i="7" s="1"/>
  <c r="AF477" i="7"/>
  <c r="AF485" i="7" s="1"/>
  <c r="M477" i="7"/>
  <c r="M485" i="7" s="1"/>
  <c r="M267" i="7" s="1"/>
  <c r="AH477" i="7"/>
  <c r="AH485" i="7" s="1"/>
  <c r="W477" i="7"/>
  <c r="W485" i="7" s="1"/>
  <c r="W267" i="7" s="1"/>
  <c r="U477" i="7"/>
  <c r="U485" i="7" s="1"/>
  <c r="U267" i="7" s="1"/>
  <c r="Z477" i="7"/>
  <c r="Z485" i="7" s="1"/>
  <c r="Z267" i="7" s="1"/>
  <c r="O477" i="7"/>
  <c r="O485" i="7" s="1"/>
  <c r="O267" i="7" s="1"/>
  <c r="R477" i="7"/>
  <c r="R485" i="7" s="1"/>
  <c r="R267" i="7" s="1"/>
  <c r="Q477" i="7"/>
  <c r="Q485" i="7" s="1"/>
  <c r="Q267" i="7" s="1"/>
  <c r="AA477" i="7"/>
  <c r="AA485" i="7" s="1"/>
  <c r="AA267" i="7" s="1"/>
  <c r="F477" i="7"/>
  <c r="F485" i="7" s="1"/>
  <c r="F267" i="7" s="1"/>
  <c r="X477" i="7"/>
  <c r="X485" i="7" s="1"/>
  <c r="X267" i="7" s="1"/>
  <c r="Y477" i="7"/>
  <c r="Y485" i="7" s="1"/>
  <c r="Y267" i="7" s="1"/>
  <c r="N477" i="7"/>
  <c r="N485" i="7" s="1"/>
  <c r="N267" i="7" s="1"/>
  <c r="V477" i="7"/>
  <c r="V485" i="7" s="1"/>
  <c r="V267" i="7" s="1"/>
  <c r="D149" i="7" l="1"/>
  <c r="E148" i="7"/>
  <c r="F212" i="7"/>
  <c r="F214" i="7" s="1"/>
  <c r="F635" i="7"/>
  <c r="F744" i="7" s="1"/>
  <c r="Y268" i="7"/>
  <c r="Y271" i="7" s="1"/>
  <c r="Y292" i="7" s="1"/>
  <c r="Y173" i="7"/>
  <c r="Z268" i="7"/>
  <c r="Z271" i="7" s="1"/>
  <c r="Z292" i="7" s="1"/>
  <c r="Z173" i="7"/>
  <c r="E173" i="7"/>
  <c r="E268" i="7"/>
  <c r="E271" i="7" s="1"/>
  <c r="W268" i="7"/>
  <c r="W271" i="7" s="1"/>
  <c r="W292" i="7" s="1"/>
  <c r="W173" i="7"/>
  <c r="V173" i="7"/>
  <c r="V268" i="7"/>
  <c r="V271" i="7" s="1"/>
  <c r="V292" i="7" s="1"/>
  <c r="U268" i="7"/>
  <c r="U271" i="7" s="1"/>
  <c r="U292" i="7" s="1"/>
  <c r="U173" i="7"/>
  <c r="X173" i="7"/>
  <c r="X268" i="7"/>
  <c r="X271" i="7" s="1"/>
  <c r="X292" i="7" s="1"/>
  <c r="AA173" i="7"/>
  <c r="AA268" i="7"/>
  <c r="AA271" i="7" s="1"/>
  <c r="AA292" i="7" s="1"/>
  <c r="D263" i="7"/>
  <c r="F263" i="7"/>
  <c r="C173" i="7"/>
  <c r="B477" i="7" a="1"/>
  <c r="B477" i="7" s="1"/>
  <c r="E149" i="7" l="1"/>
  <c r="F223" i="7"/>
  <c r="F224" i="7" s="1"/>
  <c r="F231" i="7" s="1"/>
  <c r="F233" i="7" s="1"/>
  <c r="F144" i="7" s="1"/>
  <c r="F143" i="7"/>
  <c r="E292" i="7"/>
  <c r="E294" i="7" s="1"/>
  <c r="E185" i="7" s="1"/>
  <c r="F173" i="7"/>
  <c r="F268" i="7"/>
  <c r="F271" i="7" s="1"/>
  <c r="D173" i="7"/>
  <c r="D268" i="7"/>
  <c r="D271" i="7" s="1"/>
  <c r="D292" i="7" s="1"/>
  <c r="AA294" i="7"/>
  <c r="AA185" i="7" s="1"/>
  <c r="W294" i="7"/>
  <c r="W185" i="7" s="1"/>
  <c r="V294" i="7"/>
  <c r="V185" i="7" s="1"/>
  <c r="X294" i="7"/>
  <c r="X185" i="7" s="1"/>
  <c r="U294" i="7"/>
  <c r="U185" i="7" s="1"/>
  <c r="Z294" i="7"/>
  <c r="Z185" i="7" s="1"/>
  <c r="Y294" i="7"/>
  <c r="Y185" i="7" s="1"/>
  <c r="B485" i="7" a="1"/>
  <c r="B485" i="7" s="1"/>
  <c r="C294" i="7"/>
  <c r="C185" i="7" s="1"/>
  <c r="G112" i="7"/>
  <c r="F146" i="7" l="1"/>
  <c r="E174" i="7"/>
  <c r="E175" i="7" s="1"/>
  <c r="E176" i="7" s="1"/>
  <c r="F292" i="7"/>
  <c r="F294" i="7" s="1"/>
  <c r="F185" i="7" s="1"/>
  <c r="G222" i="7"/>
  <c r="G204" i="7"/>
  <c r="G205" i="7" s="1"/>
  <c r="G632" i="7"/>
  <c r="D294" i="7"/>
  <c r="D185" i="7" s="1"/>
  <c r="G266" i="7"/>
  <c r="G159" i="7"/>
  <c r="G160" i="7" s="1"/>
  <c r="G163" i="7" s="1"/>
  <c r="G237" i="7"/>
  <c r="G240" i="7" s="1"/>
  <c r="G261" i="7" s="1"/>
  <c r="G116" i="7"/>
  <c r="G117" i="7" s="1"/>
  <c r="G128" i="7" s="1"/>
  <c r="V174" i="7"/>
  <c r="V175" i="7" s="1"/>
  <c r="W174" i="7"/>
  <c r="W175" i="7" s="1"/>
  <c r="X174" i="7"/>
  <c r="X175" i="7" s="1"/>
  <c r="AA174" i="7"/>
  <c r="AA175" i="7" s="1"/>
  <c r="Z174" i="7"/>
  <c r="Z175" i="7" s="1"/>
  <c r="Y174" i="7"/>
  <c r="Y175" i="7" s="1"/>
  <c r="U174" i="7"/>
  <c r="U175" i="7" s="1"/>
  <c r="F148" i="7" l="1"/>
  <c r="F174" i="7"/>
  <c r="F175" i="7" s="1"/>
  <c r="F176" i="7" s="1"/>
  <c r="G212" i="7"/>
  <c r="G214" i="7" s="1"/>
  <c r="G635" i="7"/>
  <c r="G744" i="7" s="1"/>
  <c r="D174" i="7"/>
  <c r="D175" i="7" s="1"/>
  <c r="D176" i="7" s="1"/>
  <c r="Y176" i="7"/>
  <c r="W176" i="7"/>
  <c r="X176" i="7"/>
  <c r="Z176" i="7"/>
  <c r="AA176" i="7"/>
  <c r="V176" i="7"/>
  <c r="U176" i="7"/>
  <c r="G263" i="7"/>
  <c r="C174" i="7"/>
  <c r="C175" i="7" s="1"/>
  <c r="F149" i="7" l="1"/>
  <c r="G223" i="7"/>
  <c r="G224" i="7" s="1"/>
  <c r="G231" i="7" s="1"/>
  <c r="G233" i="7" s="1"/>
  <c r="G144" i="7" s="1"/>
  <c r="G143" i="7"/>
  <c r="G268" i="7"/>
  <c r="G271" i="7" s="1"/>
  <c r="G173" i="7"/>
  <c r="C176" i="7"/>
  <c r="H112" i="7"/>
  <c r="D178" i="7" l="1"/>
  <c r="C178" i="7"/>
  <c r="C179" i="7" s="1"/>
  <c r="F178" i="7"/>
  <c r="E178" i="7"/>
  <c r="G146" i="7"/>
  <c r="G292" i="7"/>
  <c r="G294" i="7" s="1"/>
  <c r="G185" i="7" s="1"/>
  <c r="H222" i="7"/>
  <c r="H204" i="7"/>
  <c r="H205" i="7" s="1"/>
  <c r="H632" i="7"/>
  <c r="H266" i="7"/>
  <c r="H159" i="7"/>
  <c r="H160" i="7" s="1"/>
  <c r="H163" i="7" s="1"/>
  <c r="H237" i="7"/>
  <c r="H240" i="7" s="1"/>
  <c r="H261" i="7" s="1"/>
  <c r="H116" i="7"/>
  <c r="H117" i="7" s="1"/>
  <c r="H128" i="7" s="1"/>
  <c r="G148" i="7" l="1"/>
  <c r="G174" i="7"/>
  <c r="G175" i="7" s="1"/>
  <c r="G176" i="7" s="1"/>
  <c r="H212" i="7"/>
  <c r="H214" i="7" s="1"/>
  <c r="H635" i="7"/>
  <c r="H744" i="7" s="1"/>
  <c r="F179" i="7"/>
  <c r="E179" i="7"/>
  <c r="D179" i="7"/>
  <c r="H263" i="7"/>
  <c r="E180" i="7" l="1"/>
  <c r="G149" i="7"/>
  <c r="G178" i="7"/>
  <c r="D180" i="7"/>
  <c r="C180" i="7"/>
  <c r="F180" i="7"/>
  <c r="H223" i="7"/>
  <c r="H224" i="7" s="1"/>
  <c r="H231" i="7" s="1"/>
  <c r="H233" i="7" s="1"/>
  <c r="H144" i="7" s="1"/>
  <c r="H143" i="7"/>
  <c r="H268" i="7"/>
  <c r="H271" i="7" s="1"/>
  <c r="H173" i="7"/>
  <c r="I112" i="7"/>
  <c r="H146" i="7" l="1"/>
  <c r="H148" i="7" s="1"/>
  <c r="H149" i="7" s="1"/>
  <c r="H292" i="7"/>
  <c r="H294" i="7" s="1"/>
  <c r="H185" i="7" s="1"/>
  <c r="I222" i="7"/>
  <c r="I204" i="7"/>
  <c r="I205" i="7" s="1"/>
  <c r="I632" i="7"/>
  <c r="G179" i="7"/>
  <c r="I266" i="7"/>
  <c r="I159" i="7"/>
  <c r="I160" i="7" s="1"/>
  <c r="I163" i="7" s="1"/>
  <c r="I237" i="7"/>
  <c r="I240" i="7" s="1"/>
  <c r="I261" i="7" s="1"/>
  <c r="I116" i="7"/>
  <c r="I117" i="7" s="1"/>
  <c r="I128" i="7" s="1"/>
  <c r="G180" i="7" l="1"/>
  <c r="H174" i="7"/>
  <c r="H175" i="7" s="1"/>
  <c r="H176" i="7" s="1"/>
  <c r="I212" i="7"/>
  <c r="I214" i="7" s="1"/>
  <c r="I635" i="7"/>
  <c r="I744" i="7" s="1"/>
  <c r="I263" i="7"/>
  <c r="H178" i="7" l="1"/>
  <c r="I223" i="7"/>
  <c r="I224" i="7" s="1"/>
  <c r="I231" i="7" s="1"/>
  <c r="I233" i="7" s="1"/>
  <c r="I144" i="7" s="1"/>
  <c r="I143" i="7"/>
  <c r="I268" i="7"/>
  <c r="I271" i="7" s="1"/>
  <c r="I173" i="7"/>
  <c r="J112" i="7"/>
  <c r="I146" i="7" l="1"/>
  <c r="I148" i="7" s="1"/>
  <c r="I149" i="7" s="1"/>
  <c r="I292" i="7"/>
  <c r="I294" i="7" s="1"/>
  <c r="I185" i="7" s="1"/>
  <c r="J222" i="7"/>
  <c r="J204" i="7"/>
  <c r="J205" i="7" s="1"/>
  <c r="J632" i="7"/>
  <c r="H179" i="7"/>
  <c r="J266" i="7"/>
  <c r="J159" i="7"/>
  <c r="J160" i="7" s="1"/>
  <c r="J163" i="7" s="1"/>
  <c r="J237" i="7"/>
  <c r="J240" i="7" s="1"/>
  <c r="J261" i="7" s="1"/>
  <c r="J116" i="7"/>
  <c r="J117" i="7" s="1"/>
  <c r="J128" i="7" s="1"/>
  <c r="H180" i="7" l="1"/>
  <c r="I174" i="7"/>
  <c r="I175" i="7" s="1"/>
  <c r="I176" i="7" s="1"/>
  <c r="J212" i="7"/>
  <c r="J214" i="7" s="1"/>
  <c r="J635" i="7"/>
  <c r="J744" i="7" s="1"/>
  <c r="J263" i="7"/>
  <c r="I178" i="7" l="1"/>
  <c r="J223" i="7"/>
  <c r="J224" i="7" s="1"/>
  <c r="J231" i="7" s="1"/>
  <c r="J233" i="7" s="1"/>
  <c r="J144" i="7" s="1"/>
  <c r="J143" i="7"/>
  <c r="J173" i="7"/>
  <c r="J268" i="7"/>
  <c r="J271" i="7" s="1"/>
  <c r="K112" i="7"/>
  <c r="J146" i="7" l="1"/>
  <c r="J148" i="7" s="1"/>
  <c r="J149" i="7" s="1"/>
  <c r="J292" i="7"/>
  <c r="J294" i="7" s="1"/>
  <c r="J185" i="7" s="1"/>
  <c r="K222" i="7"/>
  <c r="K204" i="7"/>
  <c r="K205" i="7" s="1"/>
  <c r="K632" i="7"/>
  <c r="I179" i="7"/>
  <c r="K266" i="7"/>
  <c r="K159" i="7"/>
  <c r="K160" i="7" s="1"/>
  <c r="K163" i="7" s="1"/>
  <c r="K237" i="7"/>
  <c r="K240" i="7" s="1"/>
  <c r="K261" i="7" s="1"/>
  <c r="K116" i="7"/>
  <c r="K117" i="7" s="1"/>
  <c r="K128" i="7" s="1"/>
  <c r="I180" i="7" l="1"/>
  <c r="J174" i="7"/>
  <c r="J175" i="7" s="1"/>
  <c r="J176" i="7" s="1"/>
  <c r="K212" i="7"/>
  <c r="K214" i="7" s="1"/>
  <c r="K635" i="7"/>
  <c r="K744" i="7" s="1"/>
  <c r="K263" i="7"/>
  <c r="J178" i="7" l="1"/>
  <c r="J179" i="7" s="1"/>
  <c r="J180" i="7" s="1"/>
  <c r="K223" i="7"/>
  <c r="K224" i="7" s="1"/>
  <c r="K231" i="7" s="1"/>
  <c r="K233" i="7" s="1"/>
  <c r="K144" i="7" s="1"/>
  <c r="K143" i="7"/>
  <c r="K268" i="7"/>
  <c r="K271" i="7" s="1"/>
  <c r="K173" i="7"/>
  <c r="L112" i="7"/>
  <c r="K146" i="7" l="1"/>
  <c r="K148" i="7" s="1"/>
  <c r="K149" i="7" s="1"/>
  <c r="K292" i="7"/>
  <c r="K294" i="7" s="1"/>
  <c r="K185" i="7" s="1"/>
  <c r="L222" i="7"/>
  <c r="L204" i="7"/>
  <c r="L205" i="7" s="1"/>
  <c r="L632" i="7"/>
  <c r="L266" i="7"/>
  <c r="L159" i="7"/>
  <c r="L160" i="7" s="1"/>
  <c r="L163" i="7" s="1"/>
  <c r="L237" i="7"/>
  <c r="L240" i="7" s="1"/>
  <c r="L261" i="7" s="1"/>
  <c r="L116" i="7"/>
  <c r="L117" i="7" s="1"/>
  <c r="L128" i="7" s="1"/>
  <c r="K174" i="7" l="1"/>
  <c r="K175" i="7" s="1"/>
  <c r="K176" i="7" s="1"/>
  <c r="L212" i="7"/>
  <c r="L214" i="7" s="1"/>
  <c r="L635" i="7"/>
  <c r="L744" i="7" s="1"/>
  <c r="L263" i="7"/>
  <c r="K178" i="7" l="1"/>
  <c r="K179" i="7" s="1"/>
  <c r="K180" i="7" s="1"/>
  <c r="L223" i="7"/>
  <c r="L224" i="7" s="1"/>
  <c r="L231" i="7" s="1"/>
  <c r="L233" i="7" s="1"/>
  <c r="L144" i="7" s="1"/>
  <c r="L143" i="7"/>
  <c r="L268" i="7"/>
  <c r="L271" i="7" s="1"/>
  <c r="L173" i="7"/>
  <c r="M112" i="7"/>
  <c r="L146" i="7" l="1"/>
  <c r="L148" i="7" s="1"/>
  <c r="L149" i="7" s="1"/>
  <c r="L292" i="7"/>
  <c r="L294" i="7" s="1"/>
  <c r="L185" i="7" s="1"/>
  <c r="M222" i="7"/>
  <c r="M204" i="7"/>
  <c r="M205" i="7" s="1"/>
  <c r="M632" i="7"/>
  <c r="M266" i="7"/>
  <c r="M159" i="7"/>
  <c r="M160" i="7" s="1"/>
  <c r="M163" i="7" s="1"/>
  <c r="M237" i="7"/>
  <c r="M240" i="7" s="1"/>
  <c r="M261" i="7" s="1"/>
  <c r="M116" i="7"/>
  <c r="M117" i="7" s="1"/>
  <c r="M128" i="7" s="1"/>
  <c r="L174" i="7" l="1"/>
  <c r="L175" i="7" s="1"/>
  <c r="L176" i="7" s="1"/>
  <c r="M212" i="7"/>
  <c r="M214" i="7" s="1"/>
  <c r="M635" i="7"/>
  <c r="M744" i="7" s="1"/>
  <c r="M263" i="7"/>
  <c r="L178" i="7" l="1"/>
  <c r="L179" i="7" s="1"/>
  <c r="L180" i="7" s="1"/>
  <c r="M223" i="7"/>
  <c r="M224" i="7" s="1"/>
  <c r="M231" i="7" s="1"/>
  <c r="M233" i="7" s="1"/>
  <c r="M144" i="7" s="1"/>
  <c r="M143" i="7"/>
  <c r="M268" i="7"/>
  <c r="M271" i="7" s="1"/>
  <c r="M173" i="7"/>
  <c r="N112" i="7"/>
  <c r="M146" i="7" l="1"/>
  <c r="M148" i="7" s="1"/>
  <c r="M149" i="7" s="1"/>
  <c r="M292" i="7"/>
  <c r="M294" i="7" s="1"/>
  <c r="M185" i="7" s="1"/>
  <c r="N222" i="7"/>
  <c r="N204" i="7"/>
  <c r="N205" i="7" s="1"/>
  <c r="N632" i="7"/>
  <c r="N266" i="7"/>
  <c r="N159" i="7"/>
  <c r="N160" i="7" s="1"/>
  <c r="N163" i="7" s="1"/>
  <c r="N237" i="7"/>
  <c r="N240" i="7" s="1"/>
  <c r="N261" i="7" s="1"/>
  <c r="N116" i="7"/>
  <c r="N117" i="7" s="1"/>
  <c r="N128" i="7" s="1"/>
  <c r="M174" i="7" l="1"/>
  <c r="M175" i="7" s="1"/>
  <c r="M176" i="7" s="1"/>
  <c r="N212" i="7"/>
  <c r="N214" i="7" s="1"/>
  <c r="N635" i="7"/>
  <c r="N744" i="7" s="1"/>
  <c r="N263" i="7"/>
  <c r="M178" i="7" l="1"/>
  <c r="M179" i="7" s="1"/>
  <c r="M180" i="7" s="1"/>
  <c r="N223" i="7"/>
  <c r="N224" i="7" s="1"/>
  <c r="N231" i="7" s="1"/>
  <c r="N233" i="7" s="1"/>
  <c r="N144" i="7" s="1"/>
  <c r="N143" i="7"/>
  <c r="N268" i="7"/>
  <c r="N271" i="7" s="1"/>
  <c r="N173" i="7"/>
  <c r="O112" i="7"/>
  <c r="N146" i="7" l="1"/>
  <c r="N148" i="7" s="1"/>
  <c r="N149" i="7" s="1"/>
  <c r="N292" i="7"/>
  <c r="N294" i="7" s="1"/>
  <c r="N185" i="7" s="1"/>
  <c r="O222" i="7"/>
  <c r="O204" i="7"/>
  <c r="O205" i="7" s="1"/>
  <c r="O632" i="7"/>
  <c r="O266" i="7"/>
  <c r="O159" i="7"/>
  <c r="O160" i="7" s="1"/>
  <c r="O163" i="7" s="1"/>
  <c r="O237" i="7"/>
  <c r="O240" i="7" s="1"/>
  <c r="O261" i="7" s="1"/>
  <c r="O116" i="7"/>
  <c r="O117" i="7" s="1"/>
  <c r="O128" i="7" s="1"/>
  <c r="N174" i="7" l="1"/>
  <c r="N175" i="7" s="1"/>
  <c r="N176" i="7" s="1"/>
  <c r="O212" i="7"/>
  <c r="O214" i="7" s="1"/>
  <c r="O635" i="7"/>
  <c r="O744" i="7" s="1"/>
  <c r="O263" i="7"/>
  <c r="N178" i="7" l="1"/>
  <c r="N179" i="7" s="1"/>
  <c r="N180" i="7" s="1"/>
  <c r="O223" i="7"/>
  <c r="O224" i="7" s="1"/>
  <c r="O231" i="7" s="1"/>
  <c r="O233" i="7" s="1"/>
  <c r="O144" i="7" s="1"/>
  <c r="O143" i="7"/>
  <c r="O268" i="7"/>
  <c r="O271" i="7" s="1"/>
  <c r="O173" i="7"/>
  <c r="P112" i="7"/>
  <c r="O146" i="7" l="1"/>
  <c r="O148" i="7" s="1"/>
  <c r="O149" i="7" s="1"/>
  <c r="O292" i="7"/>
  <c r="O294" i="7" s="1"/>
  <c r="O185" i="7" s="1"/>
  <c r="P222" i="7"/>
  <c r="P204" i="7"/>
  <c r="P205" i="7" s="1"/>
  <c r="P632" i="7"/>
  <c r="P266" i="7"/>
  <c r="P159" i="7"/>
  <c r="P160" i="7" s="1"/>
  <c r="P163" i="7" s="1"/>
  <c r="P237" i="7"/>
  <c r="P240" i="7" s="1"/>
  <c r="P261" i="7" s="1"/>
  <c r="P116" i="7"/>
  <c r="P117" i="7" s="1"/>
  <c r="P128" i="7" s="1"/>
  <c r="O174" i="7" l="1"/>
  <c r="O175" i="7" s="1"/>
  <c r="O176" i="7" s="1"/>
  <c r="P212" i="7"/>
  <c r="P214" i="7" s="1"/>
  <c r="P635" i="7"/>
  <c r="P744" i="7" s="1"/>
  <c r="P263" i="7"/>
  <c r="O178" i="7" l="1"/>
  <c r="O179" i="7" s="1"/>
  <c r="O180" i="7" s="1"/>
  <c r="P223" i="7"/>
  <c r="P224" i="7" s="1"/>
  <c r="P231" i="7" s="1"/>
  <c r="P233" i="7" s="1"/>
  <c r="P144" i="7" s="1"/>
  <c r="P143" i="7"/>
  <c r="P268" i="7"/>
  <c r="P271" i="7" s="1"/>
  <c r="P173" i="7"/>
  <c r="Q112" i="7"/>
  <c r="P146" i="7" l="1"/>
  <c r="P148" i="7" s="1"/>
  <c r="P149" i="7" s="1"/>
  <c r="P292" i="7"/>
  <c r="P294" i="7" s="1"/>
  <c r="P185" i="7" s="1"/>
  <c r="Q222" i="7"/>
  <c r="Q204" i="7"/>
  <c r="Q205" i="7" s="1"/>
  <c r="Q632" i="7"/>
  <c r="Q266" i="7"/>
  <c r="Q159" i="7"/>
  <c r="Q160" i="7" s="1"/>
  <c r="Q163" i="7" s="1"/>
  <c r="Q237" i="7"/>
  <c r="Q240" i="7" s="1"/>
  <c r="Q261" i="7" s="1"/>
  <c r="Q116" i="7"/>
  <c r="Q117" i="7" s="1"/>
  <c r="Q128" i="7" s="1"/>
  <c r="P174" i="7" l="1"/>
  <c r="P175" i="7" s="1"/>
  <c r="P176" i="7" s="1"/>
  <c r="Q212" i="7"/>
  <c r="Q214" i="7" s="1"/>
  <c r="Q635" i="7"/>
  <c r="Q744" i="7" s="1"/>
  <c r="Q263" i="7"/>
  <c r="P178" i="7" l="1"/>
  <c r="P179" i="7" s="1"/>
  <c r="P180" i="7" s="1"/>
  <c r="Q223" i="7"/>
  <c r="Q224" i="7" s="1"/>
  <c r="Q231" i="7" s="1"/>
  <c r="Q233" i="7" s="1"/>
  <c r="Q144" i="7" s="1"/>
  <c r="Q143" i="7"/>
  <c r="Q268" i="7"/>
  <c r="Q271" i="7" s="1"/>
  <c r="Q173" i="7"/>
  <c r="R112" i="7"/>
  <c r="Q146" i="7" l="1"/>
  <c r="Q148" i="7" s="1"/>
  <c r="Q149" i="7" s="1"/>
  <c r="Q292" i="7"/>
  <c r="Q294" i="7" s="1"/>
  <c r="Q185" i="7" s="1"/>
  <c r="R222" i="7"/>
  <c r="R204" i="7"/>
  <c r="R205" i="7" s="1"/>
  <c r="R632" i="7"/>
  <c r="R266" i="7"/>
  <c r="R159" i="7"/>
  <c r="R160" i="7" s="1"/>
  <c r="R163" i="7" s="1"/>
  <c r="R237" i="7"/>
  <c r="R240" i="7" s="1"/>
  <c r="R261" i="7" s="1"/>
  <c r="R116" i="7"/>
  <c r="R117" i="7" s="1"/>
  <c r="R128" i="7" s="1"/>
  <c r="Q174" i="7" l="1"/>
  <c r="Q175" i="7" s="1"/>
  <c r="Q176" i="7" s="1"/>
  <c r="R212" i="7"/>
  <c r="R214" i="7" s="1"/>
  <c r="R635" i="7"/>
  <c r="R744" i="7" s="1"/>
  <c r="R263" i="7"/>
  <c r="Q178" i="7" l="1"/>
  <c r="Q179" i="7" s="1"/>
  <c r="Q180" i="7" s="1"/>
  <c r="R223" i="7"/>
  <c r="R224" i="7" s="1"/>
  <c r="R231" i="7" s="1"/>
  <c r="R233" i="7" s="1"/>
  <c r="R144" i="7" s="1"/>
  <c r="R143" i="7"/>
  <c r="R173" i="7"/>
  <c r="R268" i="7"/>
  <c r="R271" i="7" s="1"/>
  <c r="S112" i="7"/>
  <c r="R146" i="7" l="1"/>
  <c r="R148" i="7" s="1"/>
  <c r="R149" i="7" s="1"/>
  <c r="R292" i="7"/>
  <c r="R294" i="7" s="1"/>
  <c r="R185" i="7" s="1"/>
  <c r="S222" i="7"/>
  <c r="S204" i="7"/>
  <c r="S205" i="7" s="1"/>
  <c r="S632" i="7"/>
  <c r="S266" i="7"/>
  <c r="S159" i="7"/>
  <c r="S160" i="7" s="1"/>
  <c r="S163" i="7" s="1"/>
  <c r="S237" i="7"/>
  <c r="S240" i="7" s="1"/>
  <c r="S261" i="7" s="1"/>
  <c r="S116" i="7"/>
  <c r="S117" i="7" s="1"/>
  <c r="S128" i="7" s="1"/>
  <c r="R174" i="7" l="1"/>
  <c r="R175" i="7" s="1"/>
  <c r="R176" i="7" s="1"/>
  <c r="S212" i="7"/>
  <c r="S214" i="7" s="1"/>
  <c r="S635" i="7"/>
  <c r="S744" i="7" s="1"/>
  <c r="S263" i="7"/>
  <c r="R178" i="7" l="1"/>
  <c r="R179" i="7" s="1"/>
  <c r="R180" i="7" s="1"/>
  <c r="S223" i="7"/>
  <c r="S224" i="7" s="1"/>
  <c r="S231" i="7" s="1"/>
  <c r="S233" i="7" s="1"/>
  <c r="S144" i="7" s="1"/>
  <c r="S143" i="7"/>
  <c r="S268" i="7"/>
  <c r="S271" i="7" s="1"/>
  <c r="S173" i="7"/>
  <c r="T112" i="7"/>
  <c r="S146" i="7" l="1"/>
  <c r="S148" i="7" s="1"/>
  <c r="S149" i="7" s="1"/>
  <c r="S292" i="7"/>
  <c r="S294" i="7" s="1"/>
  <c r="S185" i="7" s="1"/>
  <c r="T222" i="7"/>
  <c r="T204" i="7"/>
  <c r="T205" i="7" s="1"/>
  <c r="T632" i="7"/>
  <c r="T266" i="7"/>
  <c r="T159" i="7"/>
  <c r="T160" i="7" s="1"/>
  <c r="T163" i="7" s="1"/>
  <c r="T237" i="7"/>
  <c r="T240" i="7" s="1"/>
  <c r="T261" i="7" s="1"/>
  <c r="T116" i="7"/>
  <c r="T117" i="7" s="1"/>
  <c r="T128" i="7" s="1"/>
  <c r="S174" i="7" l="1"/>
  <c r="S175" i="7" s="1"/>
  <c r="S176" i="7" s="1"/>
  <c r="T212" i="7"/>
  <c r="T214" i="7" s="1"/>
  <c r="T635" i="7"/>
  <c r="T263" i="7"/>
  <c r="S178" i="7" l="1"/>
  <c r="S179" i="7" s="1"/>
  <c r="S180" i="7" s="1"/>
  <c r="T223" i="7"/>
  <c r="T224" i="7" s="1"/>
  <c r="T231" i="7" s="1"/>
  <c r="T233" i="7" s="1"/>
  <c r="T144" i="7" s="1"/>
  <c r="T143" i="7"/>
  <c r="U632" i="7"/>
  <c r="U635" i="7" s="1"/>
  <c r="T744" i="7"/>
  <c r="T268" i="7"/>
  <c r="T271" i="7" s="1"/>
  <c r="T173" i="7"/>
  <c r="F12" i="1"/>
  <c r="T146" i="7" l="1"/>
  <c r="T292" i="7"/>
  <c r="T294" i="7" s="1"/>
  <c r="T185" i="7" s="1"/>
  <c r="B189" i="7" s="1"/>
  <c r="U744" i="7"/>
  <c r="V632" i="7"/>
  <c r="V635" i="7" s="1"/>
  <c r="B151" i="7" l="1"/>
  <c r="U148" i="7"/>
  <c r="AH148" i="7"/>
  <c r="AK148" i="7"/>
  <c r="AD148" i="7"/>
  <c r="W148" i="7"/>
  <c r="AF148" i="7"/>
  <c r="Z148" i="7"/>
  <c r="X148" i="7"/>
  <c r="AM148" i="7"/>
  <c r="AJ148" i="7"/>
  <c r="AP148" i="7"/>
  <c r="AG148" i="7"/>
  <c r="V148" i="7"/>
  <c r="AE148" i="7"/>
  <c r="AO148" i="7"/>
  <c r="AI148" i="7"/>
  <c r="AB148" i="7"/>
  <c r="AN148" i="7"/>
  <c r="T148" i="7"/>
  <c r="T149" i="7" s="1"/>
  <c r="Y148" i="7"/>
  <c r="AC148" i="7"/>
  <c r="AA148" i="7"/>
  <c r="AL148" i="7"/>
  <c r="T174" i="7"/>
  <c r="T175" i="7" s="1"/>
  <c r="T176" i="7" s="1"/>
  <c r="W632" i="7"/>
  <c r="W635" i="7" s="1"/>
  <c r="W744" i="7" s="1"/>
  <c r="V744" i="7"/>
  <c r="AL149" i="7" l="1"/>
  <c r="AA149" i="7"/>
  <c r="AO149" i="7"/>
  <c r="AP149" i="7"/>
  <c r="Z149" i="7"/>
  <c r="AK149" i="7"/>
  <c r="B182" i="7"/>
  <c r="F16" i="1" s="1"/>
  <c r="AN178" i="7"/>
  <c r="AJ178" i="7"/>
  <c r="AK178" i="7"/>
  <c r="X178" i="7"/>
  <c r="T178" i="7"/>
  <c r="T179" i="7" s="1"/>
  <c r="Z178" i="7"/>
  <c r="W178" i="7"/>
  <c r="AG178" i="7"/>
  <c r="AM178" i="7"/>
  <c r="AF178" i="7"/>
  <c r="AB178" i="7"/>
  <c r="AO178" i="7"/>
  <c r="AH178" i="7"/>
  <c r="AA178" i="7"/>
  <c r="U178" i="7"/>
  <c r="Y178" i="7"/>
  <c r="AC178" i="7"/>
  <c r="AI178" i="7"/>
  <c r="V178" i="7"/>
  <c r="AL178" i="7"/>
  <c r="AE178" i="7"/>
  <c r="AP178" i="7"/>
  <c r="AD178" i="7"/>
  <c r="AN149" i="7"/>
  <c r="AE149" i="7"/>
  <c r="AJ149" i="7"/>
  <c r="AF149" i="7"/>
  <c r="AH149" i="7"/>
  <c r="AC149" i="7"/>
  <c r="AB149" i="7"/>
  <c r="V149" i="7"/>
  <c r="AM149" i="7"/>
  <c r="W149" i="7"/>
  <c r="U149" i="7"/>
  <c r="Y149" i="7"/>
  <c r="AI149" i="7"/>
  <c r="AG149" i="7"/>
  <c r="X149" i="7"/>
  <c r="AD149" i="7"/>
  <c r="F18" i="1"/>
  <c r="X632" i="7"/>
  <c r="X635" i="7" s="1"/>
  <c r="X744" i="7" s="1"/>
  <c r="T180" i="7" l="1"/>
  <c r="Y632" i="7"/>
  <c r="Y635" i="7" s="1"/>
  <c r="Z179" i="7"/>
  <c r="W179" i="7"/>
  <c r="AN179" i="7"/>
  <c r="AG179" i="7"/>
  <c r="AF179" i="7"/>
  <c r="AB179" i="7"/>
  <c r="AD179" i="7"/>
  <c r="AH179" i="7"/>
  <c r="AK179" i="7"/>
  <c r="AL179" i="7"/>
  <c r="AP179" i="7"/>
  <c r="Y179" i="7"/>
  <c r="V179" i="7"/>
  <c r="AC179" i="7"/>
  <c r="AJ179" i="7"/>
  <c r="AM179" i="7"/>
  <c r="AE179" i="7"/>
  <c r="X179" i="7"/>
  <c r="AA179" i="7"/>
  <c r="AI179" i="7"/>
  <c r="U179" i="7"/>
  <c r="AO179" i="7"/>
  <c r="AF180" i="7" l="1"/>
  <c r="V180" i="7"/>
  <c r="AP180" i="7"/>
  <c r="AG180" i="7"/>
  <c r="AD180" i="7"/>
  <c r="AA180" i="7"/>
  <c r="AJ180" i="7"/>
  <c r="AN180" i="7"/>
  <c r="W180" i="7"/>
  <c r="AL180" i="7"/>
  <c r="AB180" i="7"/>
  <c r="AI180" i="7"/>
  <c r="AH180" i="7"/>
  <c r="Z180" i="7"/>
  <c r="AK180" i="7"/>
  <c r="AE180" i="7"/>
  <c r="AO180" i="7"/>
  <c r="Y180" i="7"/>
  <c r="AM180" i="7"/>
  <c r="AC180" i="7"/>
  <c r="X180" i="7"/>
  <c r="U180" i="7"/>
  <c r="Z632" i="7"/>
  <c r="Z635" i="7" s="1"/>
  <c r="Z744" i="7" s="1"/>
  <c r="Y744" i="7"/>
  <c r="AA632" i="7" l="1"/>
  <c r="AA635" i="7" s="1"/>
  <c r="B180" i="7"/>
  <c r="F14" i="1" s="1"/>
  <c r="AA744" i="7" l="1"/>
  <c r="AB632" i="7"/>
  <c r="AB635" i="7" s="1"/>
  <c r="AC632" i="7" l="1"/>
  <c r="AC635" i="7" s="1"/>
  <c r="AB744" i="7"/>
  <c r="AD632" i="7" l="1"/>
  <c r="AD635" i="7" s="1"/>
  <c r="AC744" i="7"/>
  <c r="AE632" i="7" l="1"/>
  <c r="AE635" i="7" s="1"/>
  <c r="AD744" i="7"/>
  <c r="AF632" i="7" l="1"/>
  <c r="AF635" i="7" s="1"/>
  <c r="AE744" i="7"/>
  <c r="AG632" i="7" l="1"/>
  <c r="AG635" i="7" s="1"/>
  <c r="AF744" i="7"/>
  <c r="AH632" i="7" l="1"/>
  <c r="AH635" i="7" s="1"/>
  <c r="AG744" i="7"/>
  <c r="AI632" i="7" l="1"/>
  <c r="AI635" i="7" s="1"/>
  <c r="AH744" i="7"/>
  <c r="AJ632" i="7" l="1"/>
  <c r="AJ635" i="7" s="1"/>
  <c r="AJ744" i="7" s="1"/>
  <c r="AI744" i="7"/>
  <c r="AK632" i="7" l="1"/>
  <c r="AK635" i="7" s="1"/>
  <c r="AK744" i="7" s="1"/>
  <c r="AL632" i="7" l="1"/>
  <c r="AL635" i="7" s="1"/>
  <c r="AM632" i="7" l="1"/>
  <c r="AM635" i="7" s="1"/>
  <c r="AM744" i="7" s="1"/>
  <c r="AL744" i="7"/>
  <c r="AN632" i="7" l="1"/>
  <c r="AN635" i="7" s="1"/>
  <c r="AO632" i="7" l="1"/>
  <c r="AO635" i="7" s="1"/>
  <c r="AN744" i="7"/>
  <c r="AP632" i="7" l="1"/>
  <c r="AP635" i="7" s="1"/>
  <c r="AP744" i="7" s="1"/>
  <c r="AO744" i="7"/>
</calcChain>
</file>

<file path=xl/sharedStrings.xml><?xml version="1.0" encoding="utf-8"?>
<sst xmlns="http://schemas.openxmlformats.org/spreadsheetml/2006/main" count="786" uniqueCount="425">
  <si>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</si>
  <si>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</si>
  <si>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</si>
  <si>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</si>
  <si>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</si>
  <si>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</si>
  <si>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</si>
  <si>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</si>
  <si>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</si>
  <si>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</si>
  <si>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</si>
  <si>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</si>
  <si>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</si>
  <si>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</si>
  <si>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</si>
  <si>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</si>
  <si>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</si>
  <si>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</si>
  <si>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</si>
  <si>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</si>
  <si>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</si>
  <si>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</si>
  <si>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</si>
  <si>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</si>
  <si>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</si>
  <si>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</si>
  <si>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</si>
  <si>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</si>
  <si>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</si>
  <si>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</si>
  <si>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</si>
  <si>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</si>
  <si>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</si>
  <si>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</si>
  <si>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</si>
  <si>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</si>
  <si>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</si>
  <si>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</si>
  <si>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</si>
  <si>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</si>
  <si>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</si>
  <si>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</si>
  <si>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</si>
  <si>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</si>
  <si>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</si>
  <si>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</si>
  <si>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</si>
  <si>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</si>
  <si>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</si>
  <si>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</si>
  <si>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</si>
  <si>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</si>
  <si>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</si>
  <si>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</si>
  <si>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</si>
  <si>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</si>
  <si>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</si>
  <si>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</si>
  <si>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</si>
  <si>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</si>
  <si>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</si>
  <si>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</si>
  <si>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</si>
  <si>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</si>
  <si>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</si>
  <si>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</si>
  <si>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</si>
  <si>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</si>
  <si>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</si>
  <si>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</si>
  <si>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</si>
  <si>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</si>
  <si>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</si>
  <si>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</si>
  <si>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</si>
  <si>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</si>
  <si>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</si>
  <si>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</si>
  <si>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</si>
  <si>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</si>
  <si>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</si>
  <si>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</si>
  <si>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</si>
  <si>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</si>
  <si>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</si>
  <si>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</si>
  <si>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</si>
  <si>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</si>
  <si>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</si>
  <si>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</si>
  <si>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</si>
  <si>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</si>
  <si>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</si>
  <si>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</si>
  <si>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</si>
  <si>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</si>
  <si>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</si>
  <si>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</si>
  <si>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</si>
  <si>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</si>
  <si>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</si>
  <si>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</si>
  <si>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</si>
  <si>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</si>
  <si>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</si>
  <si>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</si>
  <si>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</si>
  <si>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</si>
  <si>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</si>
  <si>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</si>
  <si>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</si>
  <si>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</si>
  <si>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</si>
  <si>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</si>
  <si>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</si>
  <si>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</si>
  <si>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</si>
  <si>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</si>
  <si>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</si>
  <si>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</si>
  <si>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</si>
  <si>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</si>
  <si>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</si>
  <si>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</si>
  <si>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</si>
  <si>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</si>
  <si>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</si>
  <si>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</si>
  <si>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</si>
  <si>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</si>
  <si>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</si>
  <si>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</si>
  <si>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</si>
  <si>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</si>
  <si>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</si>
  <si>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</si>
  <si>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</si>
  <si>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</si>
  <si>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</si>
  <si>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</si>
  <si>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</si>
  <si>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</si>
  <si>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</si>
  <si>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</si>
  <si>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</si>
  <si>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</si>
  <si>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</si>
  <si>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</si>
  <si>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</si>
  <si>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</si>
  <si>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</si>
  <si>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</si>
  <si>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</si>
  <si>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</si>
  <si>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</si>
  <si>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</si>
  <si>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</si>
  <si>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</si>
  <si>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</si>
  <si>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</si>
  <si>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</si>
  <si>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</si>
  <si>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</si>
  <si>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</si>
  <si>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</si>
  <si>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</si>
  <si>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</si>
  <si>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</si>
  <si>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</si>
  <si>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</si>
  <si>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</si>
  <si>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</si>
  <si>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</si>
  <si>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</si>
  <si>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</si>
  <si>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</si>
  <si>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</si>
  <si>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</si>
  <si>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</si>
  <si>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</si>
  <si>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</si>
  <si>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</si>
  <si>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Year target IRR reached</t>
  </si>
  <si>
    <t>Incentive Amounts</t>
  </si>
  <si>
    <t>NPV of annual PPA revenues ($)</t>
  </si>
  <si>
    <t>Escalation (%/year)</t>
  </si>
  <si>
    <t>Amount ($)</t>
  </si>
  <si>
    <t>Term (years)</t>
  </si>
  <si>
    <t>Allocations (%)</t>
  </si>
  <si>
    <t>CONSTRUCTION FINANCING CALCULATION (provided here for reference, only total financing cost above is input to cash flow)</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</si>
  <si>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</si>
  <si>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</si>
  <si>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</si>
  <si>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</si>
  <si>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</si>
  <si>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</si>
  <si>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</si>
  <si>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</si>
  <si>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</si>
  <si>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</si>
  <si>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</si>
  <si>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</si>
  <si>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</si>
  <si>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</si>
  <si>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</si>
  <si>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</si>
  <si>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</si>
  <si>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</si>
  <si>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</si>
  <si>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</si>
  <si>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</si>
  <si>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</si>
  <si>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</si>
  <si>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</si>
  <si>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</si>
  <si>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</si>
  <si>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</si>
  <si>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Value depends on option in SAM</t>
  </si>
  <si>
    <t>Ending balance</t>
  </si>
  <si>
    <t>Plus: Interest earned on reserve accounts</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</si>
  <si>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</si>
  <si>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</si>
  <si>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</si>
  <si>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</si>
  <si>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</si>
  <si>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</si>
  <si>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</si>
  <si>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</si>
  <si>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</si>
  <si>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</si>
  <si>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</si>
  <si>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</si>
  <si>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</si>
  <si>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</si>
  <si>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</si>
  <si>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</si>
  <si>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</si>
  <si>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</si>
  <si>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</si>
  <si>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</si>
  <si>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</si>
  <si>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</si>
  <si>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</si>
  <si>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</si>
  <si>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</si>
  <si>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</si>
  <si>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</si>
  <si>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</si>
  <si>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</si>
  <si>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</si>
  <si>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</si>
  <si>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</si>
  <si>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</si>
  <si>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</si>
  <si>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</si>
  <si>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</si>
  <si>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</si>
  <si>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</si>
  <si>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</si>
  <si>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</si>
  <si>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</si>
  <si>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</si>
  <si>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</si>
  <si>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</si>
  <si>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</si>
  <si>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</si>
  <si>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</si>
  <si>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</si>
  <si>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</si>
  <si>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</si>
  <si>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</si>
  <si>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</si>
  <si>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</si>
  <si>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</si>
  <si>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</si>
  <si>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</si>
  <si>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</si>
  <si>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</si>
  <si>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</si>
  <si>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</si>
  <si>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</si>
  <si>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</si>
  <si>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</si>
  <si>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</si>
  <si>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</si>
  <si>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</si>
  <si>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</si>
  <si>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</si>
  <si>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</si>
  <si>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</si>
  <si>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</si>
  <si>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</si>
  <si>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</si>
  <si>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</si>
  <si>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</si>
  <si>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</si>
  <si>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</si>
  <si>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</si>
  <si>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</si>
  <si>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</si>
  <si>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</si>
  <si>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</si>
  <si>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</si>
  <si>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</si>
  <si>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</si>
  <si>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</si>
  <si>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</si>
  <si>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</si>
  <si>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</si>
  <si>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</si>
  <si>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</si>
  <si>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</si>
  <si>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</si>
  <si>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</si>
  <si>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</si>
  <si>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</si>
  <si>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</si>
  <si>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</si>
  <si>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</si>
  <si>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</si>
  <si>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</si>
  <si>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</si>
  <si>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</si>
  <si>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</si>
  <si>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</si>
  <si>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</si>
  <si>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</si>
  <si>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</si>
  <si>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</si>
  <si>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</si>
  <si>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</si>
  <si>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</si>
  <si>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</si>
  <si>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</si>
  <si>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</si>
  <si>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</si>
  <si>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</si>
  <si>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</si>
  <si>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</si>
  <si>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</si>
  <si>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</si>
  <si>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</si>
  <si>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</si>
  <si>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</si>
  <si>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</si>
  <si>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</si>
  <si>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</si>
  <si>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</si>
  <si>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</si>
  <si>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</si>
  <si>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</si>
  <si>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</si>
  <si>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</si>
  <si>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</si>
  <si>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</si>
  <si>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</si>
  <si>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</si>
  <si>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</si>
  <si>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</si>
  <si>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</si>
  <si>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</si>
  <si>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</si>
  <si>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</si>
  <si>
    <t>Interest on reserves except lease payment reserve</t>
  </si>
  <si>
    <t>Operating expenses</t>
  </si>
  <si>
    <t>State tax benefit (liability)</t>
  </si>
  <si>
    <t>Federal tax benefit (liability)</t>
  </si>
  <si>
    <t>Tax on development fee</t>
  </si>
  <si>
    <t>Issuance of equity</t>
  </si>
  <si>
    <t>CBI</t>
  </si>
  <si>
    <t>IBI</t>
  </si>
  <si>
    <t>Total issuance of equity</t>
  </si>
  <si>
    <t>Investor NPV over project life ($)</t>
  </si>
  <si>
    <t>Developer NPV over project life($)</t>
  </si>
  <si>
    <t>Sale of property ($)</t>
  </si>
  <si>
    <t>LAND LEASE</t>
  </si>
  <si>
    <t>Land area estimate (acres)</t>
  </si>
  <si>
    <t>Annual land lease cost ($/acre)</t>
  </si>
  <si>
    <t>Land lease escalation rate (% above inflation)</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</si>
  <si>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</si>
  <si>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</si>
  <si>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</si>
  <si>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</si>
  <si>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</si>
  <si>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</si>
  <si>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</si>
  <si>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</si>
  <si>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</si>
  <si>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</si>
  <si>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</si>
  <si>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</si>
  <si>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</si>
  <si>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</si>
  <si>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</si>
  <si>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</si>
  <si>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</si>
  <si>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</si>
  <si>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</si>
  <si>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</si>
  <si>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</si>
  <si>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</si>
  <si>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</si>
  <si>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</si>
  <si>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</si>
  <si>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Estimates for levelized cost of storage (LCOS) calculations</t>
  </si>
  <si>
    <t>Storage costs ($)</t>
  </si>
  <si>
    <t>Storage discharge (kWh/year)</t>
  </si>
  <si>
    <t>Land lease</t>
  </si>
  <si>
    <t>Land lease payments ($)</t>
  </si>
  <si>
    <t>Electricity to grid (AC kWh)</t>
  </si>
  <si>
    <t>Electricity from grid (AC kWh)</t>
  </si>
  <si>
    <t>Electricity to grid net (AC kWh)</t>
  </si>
  <si>
    <t>Electricity generated without storage (AC kWh)</t>
  </si>
  <si>
    <t>Battery annual energy discharged (AC kWh)</t>
  </si>
  <si>
    <t>Fuel cell annual energy discharged (AC kWh)</t>
  </si>
  <si>
    <t>Total production-based incentive (PBI)</t>
  </si>
  <si>
    <t>Expenses Specific to Battery Systems</t>
  </si>
  <si>
    <t>Expenses Specific to Fuel Cell Systems</t>
  </si>
  <si>
    <t>PPA revenue (TOD price multipliers may apply)</t>
  </si>
  <si>
    <t>Total revenue ($)</t>
  </si>
  <si>
    <t>Levelized Cost of Energy and PPA Price (Nominal)</t>
  </si>
  <si>
    <r>
      <t>LCOE (</t>
    </r>
    <r>
      <rPr>
        <sz val="10"/>
        <color theme="1"/>
        <rFont val="Calibri"/>
        <family val="2"/>
      </rPr>
      <t>¢</t>
    </r>
    <r>
      <rPr>
        <sz val="10"/>
        <color theme="1"/>
        <rFont val="Calibri"/>
        <family val="2"/>
        <scheme val="minor"/>
      </rPr>
      <t>/kWh)</t>
    </r>
  </si>
  <si>
    <r>
      <t>LPPA price (</t>
    </r>
    <r>
      <rPr>
        <sz val="10"/>
        <color theme="1"/>
        <rFont val="Calibri"/>
        <family val="2"/>
      </rPr>
      <t>¢</t>
    </r>
    <r>
      <rPr>
        <sz val="10"/>
        <color theme="1"/>
        <rFont val="Calibri"/>
        <family val="2"/>
        <scheme val="minor"/>
      </rPr>
      <t>/kWh)</t>
    </r>
  </si>
  <si>
    <t>LPPA nominal  (¢/kWh)</t>
  </si>
  <si>
    <t>LCOE nominal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</si>
</sst>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63">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0" borderId="0" xfId="0" applyFont="1" applyBorder="1"/>
    <xf numFmtId="0" fontId="4" fillId="2" borderId="18" xfId="0" applyFont="1" applyFill="1" applyBorder="1"/>
    <xf numFmtId="0" fontId="4" fillId="0" borderId="0"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Fill="1" applyBorder="1" applyAlignment="1">
      <alignment horizontal="left" indent="1"/>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Fill="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7" xfId="0" applyFont="1" applyBorder="1"/>
    <xf numFmtId="0" fontId="3" fillId="0" borderId="22" xfId="0" applyFont="1" applyFill="1" applyBorder="1" applyAlignment="1">
      <alignment horizontal="center"/>
    </xf>
    <xf numFmtId="0" fontId="3" fillId="0" borderId="16" xfId="0" applyFont="1" applyFill="1" applyBorder="1"/>
    <xf numFmtId="0" fontId="3" fillId="0" borderId="17" xfId="0" applyFont="1" applyFill="1" applyBorder="1"/>
    <xf numFmtId="0" fontId="3" fillId="0" borderId="7" xfId="0" applyFont="1" applyFill="1" applyBorder="1" applyAlignment="1">
      <alignment horizontal="center"/>
    </xf>
    <xf numFmtId="0" fontId="3" fillId="0" borderId="21" xfId="0" applyFont="1" applyFill="1" applyBorder="1" applyAlignment="1">
      <alignment horizontal="center"/>
    </xf>
    <xf numFmtId="0" fontId="4" fillId="0" borderId="19" xfId="0" applyFont="1" applyFill="1" applyBorder="1"/>
    <xf numFmtId="43" fontId="3" fillId="0" borderId="0" xfId="0" applyNumberFormat="1" applyFont="1" applyFill="1" applyBorder="1"/>
    <xf numFmtId="0" fontId="4" fillId="0" borderId="22"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5" xfId="0" applyFont="1" applyFill="1" applyBorder="1" applyAlignment="1">
      <alignment horizontal="left" indent="4"/>
    </xf>
    <xf numFmtId="0" fontId="3" fillId="0" borderId="15" xfId="0" applyFont="1" applyFill="1" applyBorder="1"/>
    <xf numFmtId="0" fontId="4" fillId="0" borderId="15" xfId="0" applyFont="1" applyFill="1" applyBorder="1" applyAlignment="1">
      <alignment horizontal="left" indent="2"/>
    </xf>
    <xf numFmtId="0" fontId="3" fillId="0" borderId="15" xfId="0" applyFont="1" applyFill="1" applyBorder="1" applyAlignment="1">
      <alignment horizontal="center"/>
    </xf>
    <xf numFmtId="0" fontId="3" fillId="0" borderId="23" xfId="0" applyFont="1" applyFill="1" applyBorder="1" applyAlignment="1">
      <alignment horizontal="center"/>
    </xf>
    <xf numFmtId="0" fontId="3" fillId="0" borderId="17" xfId="0" applyFont="1" applyBorder="1" applyAlignment="1">
      <alignment horizontal="center"/>
    </xf>
    <xf numFmtId="0" fontId="4" fillId="0" borderId="8" xfId="0" applyFont="1" applyFill="1" applyBorder="1" applyAlignment="1">
      <alignment horizontal="center"/>
    </xf>
    <xf numFmtId="0" fontId="4" fillId="0" borderId="15" xfId="0" applyFont="1" applyFill="1" applyBorder="1" applyAlignment="1">
      <alignment horizontal="center"/>
    </xf>
    <xf numFmtId="0" fontId="3" fillId="0" borderId="16" xfId="0" applyFont="1" applyFill="1" applyBorder="1" applyAlignment="1">
      <alignment horizontal="center"/>
    </xf>
    <xf numFmtId="0" fontId="6" fillId="0" borderId="0" xfId="0" applyFont="1" applyFill="1" applyBorder="1" applyAlignment="1">
      <alignment horizontal="center"/>
    </xf>
    <xf numFmtId="0" fontId="3" fillId="0" borderId="18" xfId="0" applyFont="1" applyFill="1" applyBorder="1"/>
    <xf numFmtId="0" fontId="5" fillId="0" borderId="16" xfId="0" applyFont="1" applyFill="1" applyBorder="1"/>
    <xf numFmtId="0" fontId="3" fillId="0" borderId="18" xfId="0" applyFont="1" applyFill="1" applyBorder="1" applyAlignment="1">
      <alignment horizontal="center"/>
    </xf>
    <xf numFmtId="0" fontId="3" fillId="0" borderId="17"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2" xfId="0" applyFont="1" applyFill="1" applyBorder="1" applyAlignment="1">
      <alignment horizontal="left" indent="4"/>
    </xf>
    <xf numFmtId="0" fontId="5" fillId="0" borderId="5" xfId="0" applyFont="1" applyFill="1" applyBorder="1"/>
    <xf numFmtId="0" fontId="4" fillId="0" borderId="23" xfId="0" applyFont="1" applyFill="1" applyBorder="1" applyAlignment="1">
      <alignment horizontal="left" indent="4"/>
    </xf>
    <xf numFmtId="0" fontId="5" fillId="0" borderId="14" xfId="0" applyFont="1" applyFill="1" applyBorder="1"/>
    <xf numFmtId="0" fontId="4" fillId="0" borderId="23" xfId="0" applyFont="1" applyFill="1" applyBorder="1" applyAlignment="1">
      <alignment horizontal="left" indent="2"/>
    </xf>
    <xf numFmtId="0" fontId="4" fillId="0" borderId="15" xfId="0" applyFont="1" applyBorder="1" applyAlignment="1">
      <alignment horizontal="center"/>
    </xf>
    <xf numFmtId="0" fontId="2" fillId="0" borderId="0" xfId="0" applyFont="1" applyFill="1" applyBorder="1"/>
    <xf numFmtId="0" fontId="5" fillId="2" borderId="15" xfId="0" applyFont="1" applyFill="1" applyBorder="1"/>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3" fillId="0" borderId="15"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5" xfId="1" applyNumberFormat="1" applyFont="1" applyBorder="1"/>
    <xf numFmtId="4" fontId="4" fillId="0" borderId="17" xfId="0" applyNumberFormat="1" applyFont="1" applyBorder="1"/>
    <xf numFmtId="4" fontId="3" fillId="0" borderId="17" xfId="0" applyNumberFormat="1" applyFont="1" applyFill="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19"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0"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6" xfId="0" applyNumberFormat="1" applyFont="1" applyFill="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6" xfId="0" applyNumberFormat="1" applyFont="1" applyFill="1" applyBorder="1"/>
    <xf numFmtId="170" fontId="4" fillId="0" borderId="18" xfId="1" applyNumberFormat="1" applyFont="1" applyFill="1" applyBorder="1"/>
    <xf numFmtId="3" fontId="4" fillId="0" borderId="18" xfId="0" applyNumberFormat="1" applyFont="1" applyFill="1" applyBorder="1"/>
    <xf numFmtId="3" fontId="4" fillId="0" borderId="17" xfId="0" applyNumberFormat="1" applyFont="1" applyFill="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Fill="1" applyBorder="1"/>
    <xf numFmtId="37" fontId="3" fillId="0" borderId="19" xfId="0" applyNumberFormat="1" applyFont="1" applyFill="1" applyBorder="1"/>
    <xf numFmtId="3" fontId="4" fillId="0" borderId="0" xfId="0" applyNumberFormat="1" applyFont="1" applyFill="1"/>
    <xf numFmtId="3" fontId="4" fillId="0" borderId="0" xfId="0" applyNumberFormat="1" applyFont="1" applyBorder="1"/>
    <xf numFmtId="2" fontId="3" fillId="0" borderId="23" xfId="1" applyNumberFormat="1" applyFont="1" applyFill="1" applyBorder="1"/>
    <xf numFmtId="4" fontId="3" fillId="0" borderId="23" xfId="0" applyNumberFormat="1" applyFont="1" applyFill="1" applyBorder="1"/>
    <xf numFmtId="1" fontId="3" fillId="0" borderId="15"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8"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5"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Fill="1" applyBorder="1"/>
    <xf numFmtId="3" fontId="3" fillId="0" borderId="15"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2" fontId="3" fillId="0" borderId="15" xfId="0" applyNumberFormat="1" applyFont="1" applyFill="1" applyBorder="1"/>
    <xf numFmtId="2" fontId="3" fillId="0" borderId="22" xfId="0" applyNumberFormat="1" applyFont="1" applyFill="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0" xfId="0" applyNumberFormat="1" applyFont="1" applyFill="1" applyBorder="1" applyAlignment="1">
      <alignment horizontal="center"/>
    </xf>
    <xf numFmtId="0" fontId="4" fillId="0" borderId="20"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5"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Fill="1" applyBorder="1" applyAlignment="1">
      <alignment horizontal="left"/>
    </xf>
    <xf numFmtId="3" fontId="4" fillId="0" borderId="15"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5" xfId="0" applyNumberFormat="1" applyFont="1" applyFill="1" applyBorder="1"/>
    <xf numFmtId="4" fontId="4" fillId="0" borderId="15" xfId="0" applyNumberFormat="1" applyFont="1" applyFill="1" applyBorder="1"/>
    <xf numFmtId="4" fontId="3" fillId="5" borderId="15" xfId="0" applyNumberFormat="1" applyFont="1" applyFill="1" applyBorder="1"/>
    <xf numFmtId="3" fontId="8" fillId="0" borderId="0" xfId="3" applyNumberFormat="1" applyFont="1"/>
    <xf numFmtId="3" fontId="4" fillId="0" borderId="20" xfId="0" applyNumberFormat="1" applyFont="1" applyBorder="1"/>
    <xf numFmtId="0" fontId="4" fillId="0" borderId="18" xfId="0" applyFont="1" applyBorder="1" applyAlignment="1">
      <alignment horizontal="left"/>
    </xf>
    <xf numFmtId="0" fontId="5" fillId="0" borderId="18" xfId="0" applyFont="1" applyBorder="1"/>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2" borderId="18" xfId="0" applyNumberFormat="1" applyFont="1" applyFill="1" applyBorder="1"/>
    <xf numFmtId="0" fontId="5" fillId="2" borderId="22" xfId="0" applyFont="1" applyFill="1" applyBorder="1"/>
    <xf numFmtId="41" fontId="4" fillId="2" borderId="20" xfId="0" applyNumberFormat="1" applyFont="1" applyFill="1" applyBorder="1"/>
    <xf numFmtId="0" fontId="5" fillId="0" borderId="20" xfId="0" applyFont="1" applyFill="1" applyBorder="1"/>
    <xf numFmtId="41" fontId="4" fillId="0" borderId="20" xfId="0" applyNumberFormat="1" applyFont="1" applyFill="1" applyBorder="1"/>
    <xf numFmtId="0" fontId="4" fillId="0" borderId="15" xfId="0" applyFont="1" applyBorder="1" applyAlignment="1">
      <alignment horizontal="center" wrapText="1"/>
    </xf>
    <xf numFmtId="41" fontId="3" fillId="0" borderId="15" xfId="0" applyNumberFormat="1" applyFont="1" applyFill="1" applyBorder="1" applyAlignment="1">
      <alignment horizontal="center" wrapText="1"/>
    </xf>
    <xf numFmtId="0" fontId="4" fillId="0" borderId="15" xfId="0" applyFont="1" applyFill="1" applyBorder="1" applyAlignment="1">
      <alignment horizontal="center" wrapText="1"/>
    </xf>
    <xf numFmtId="0" fontId="13" fillId="6" borderId="26"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19" xfId="0" applyFont="1" applyFill="1" applyBorder="1"/>
    <xf numFmtId="4" fontId="4" fillId="2" borderId="21" xfId="0" applyNumberFormat="1" applyFont="1" applyFill="1" applyBorder="1"/>
    <xf numFmtId="4" fontId="3" fillId="0" borderId="14" xfId="0" applyNumberFormat="1" applyFont="1" applyFill="1" applyBorder="1"/>
    <xf numFmtId="0" fontId="4" fillId="0" borderId="16" xfId="0" applyFont="1" applyBorder="1" applyAlignment="1">
      <alignment horizontal="left"/>
    </xf>
    <xf numFmtId="0" fontId="3" fillId="4" borderId="22" xfId="0" applyFont="1" applyFill="1" applyBorder="1"/>
    <xf numFmtId="0" fontId="13" fillId="6" borderId="26"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8" xfId="0" applyFont="1" applyFill="1" applyBorder="1"/>
    <xf numFmtId="0" fontId="3" fillId="0" borderId="16" xfId="0" applyFont="1" applyBorder="1" applyAlignment="1">
      <alignment horizontal="right"/>
    </xf>
    <xf numFmtId="0" fontId="4" fillId="0" borderId="20" xfId="0" applyFont="1" applyBorder="1"/>
    <xf numFmtId="0" fontId="4" fillId="0" borderId="16" xfId="0" applyFont="1" applyBorder="1" applyAlignment="1">
      <alignment horizontal="center" wrapText="1"/>
    </xf>
    <xf numFmtId="41" fontId="3" fillId="0" borderId="16"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0" xfId="0" applyFont="1" applyFill="1" applyBorder="1"/>
    <xf numFmtId="0" fontId="4" fillId="2" borderId="21"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3" xfId="0" applyFont="1" applyBorder="1" applyAlignment="1">
      <alignment horizontal="center"/>
    </xf>
    <xf numFmtId="0" fontId="3" fillId="0" borderId="29" xfId="0" applyFont="1" applyBorder="1" applyAlignment="1">
      <alignment horizontal="center"/>
    </xf>
    <xf numFmtId="11" fontId="3" fillId="0" borderId="15" xfId="0" applyNumberFormat="1" applyFont="1" applyFill="1" applyBorder="1"/>
    <xf numFmtId="11" fontId="3" fillId="0" borderId="23" xfId="0" applyNumberFormat="1" applyFont="1" applyFill="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5" xfId="0" applyNumberFormat="1" applyFont="1" applyFill="1" applyBorder="1" applyAlignment="1">
      <alignment horizontal="center"/>
    </xf>
    <xf numFmtId="0" fontId="13" fillId="0" borderId="0" xfId="4" applyFont="1" applyFill="1" applyBorder="1" applyAlignment="1">
      <alignment horizontal="center"/>
    </xf>
    <xf numFmtId="0" fontId="13" fillId="6" borderId="30" xfId="4" applyFont="1" applyFill="1" applyBorder="1" applyAlignment="1">
      <alignment horizontal="center"/>
    </xf>
    <xf numFmtId="0" fontId="4" fillId="4" borderId="15" xfId="0" applyNumberFormat="1" applyFont="1" applyFill="1" applyBorder="1"/>
    <xf numFmtId="0" fontId="4" fillId="5" borderId="15" xfId="0" applyNumberFormat="1" applyFont="1" applyFill="1" applyBorder="1"/>
    <xf numFmtId="3" fontId="5" fillId="0" borderId="16" xfId="0" applyNumberFormat="1" applyFont="1" applyBorder="1"/>
    <xf numFmtId="3" fontId="4" fillId="5" borderId="22"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2" xfId="0" applyNumberFormat="1" applyFont="1" applyBorder="1"/>
    <xf numFmtId="0" fontId="4" fillId="4" borderId="18" xfId="0" applyNumberFormat="1" applyFont="1" applyFill="1" applyBorder="1"/>
    <xf numFmtId="0" fontId="4" fillId="4" borderId="17" xfId="0" applyNumberFormat="1" applyFont="1" applyFill="1" applyBorder="1"/>
    <xf numFmtId="0" fontId="4" fillId="0" borderId="22" xfId="0" applyFont="1" applyFill="1" applyBorder="1" applyAlignment="1">
      <alignment horizontal="left" indent="2"/>
    </xf>
    <xf numFmtId="0" fontId="4" fillId="4" borderId="22" xfId="0" applyNumberFormat="1" applyFont="1" applyFill="1" applyBorder="1"/>
    <xf numFmtId="0" fontId="4" fillId="5" borderId="22" xfId="0" applyNumberFormat="1" applyFont="1" applyFill="1" applyBorder="1"/>
    <xf numFmtId="0" fontId="3" fillId="0" borderId="8" xfId="0" applyFont="1" applyFill="1" applyBorder="1" applyAlignment="1">
      <alignment horizontal="center"/>
    </xf>
    <xf numFmtId="2" fontId="3" fillId="0" borderId="16"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3" xfId="0" applyFont="1" applyBorder="1" applyAlignment="1">
      <alignment horizontal="left" indent="4"/>
    </xf>
    <xf numFmtId="2" fontId="3" fillId="0" borderId="23" xfId="1" applyNumberFormat="1" applyFont="1" applyBorder="1"/>
    <xf numFmtId="11" fontId="3" fillId="0" borderId="23" xfId="0" applyNumberFormat="1" applyFont="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Fill="1" applyBorder="1"/>
    <xf numFmtId="0" fontId="3" fillId="0" borderId="16" xfId="0" applyFont="1" applyBorder="1" applyAlignment="1">
      <alignment horizontal="left" indent="1"/>
    </xf>
    <xf numFmtId="0" fontId="3" fillId="4" borderId="15" xfId="4" applyNumberFormat="1" applyFont="1" applyFill="1" applyBorder="1" applyAlignment="1">
      <alignment horizontal="right"/>
    </xf>
    <xf numFmtId="0" fontId="4" fillId="5" borderId="15" xfId="0" applyFont="1" applyFill="1" applyBorder="1"/>
    <xf numFmtId="2" fontId="4" fillId="0" borderId="0" xfId="1" applyNumberFormat="1" applyFont="1" applyFill="1" applyBorder="1"/>
    <xf numFmtId="3" fontId="4" fillId="0" borderId="7" xfId="0" applyNumberFormat="1" applyFont="1" applyFill="1" applyBorder="1"/>
    <xf numFmtId="3" fontId="4" fillId="0" borderId="15" xfId="3" applyNumberFormat="1" applyFont="1" applyBorder="1"/>
    <xf numFmtId="0" fontId="14" fillId="0" borderId="0" xfId="0" applyFont="1"/>
    <xf numFmtId="4" fontId="3" fillId="7" borderId="28" xfId="0" applyNumberFormat="1" applyFont="1" applyFill="1" applyBorder="1" applyAlignment="1">
      <alignment horizontal="left"/>
    </xf>
    <xf numFmtId="0" fontId="4" fillId="7" borderId="25" xfId="0"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Border="1" applyAlignment="1">
      <alignment horizontal="left"/>
    </xf>
    <xf numFmtId="0" fontId="4" fillId="0" borderId="0"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8" xfId="0" applyFont="1" applyFill="1" applyBorder="1" applyAlignment="1">
      <alignment horizontal="left"/>
    </xf>
    <xf numFmtId="0" fontId="4" fillId="0" borderId="18" xfId="0" applyNumberFormat="1" applyFont="1" applyBorder="1"/>
    <xf numFmtId="37" fontId="4" fillId="0" borderId="8" xfId="0" applyNumberFormat="1" applyFont="1" applyFill="1" applyBorder="1"/>
    <xf numFmtId="0" fontId="5" fillId="0" borderId="0" xfId="0" applyFont="1" applyBorder="1"/>
    <xf numFmtId="0" fontId="4" fillId="0" borderId="0" xfId="0" applyFont="1" applyBorder="1"/>
    <xf numFmtId="0" fontId="4" fillId="2" borderId="36" xfId="0" applyFont="1" applyFill="1" applyBorder="1"/>
    <xf numFmtId="0" fontId="4" fillId="0" borderId="0" xfId="0" applyFont="1" applyAlignment="1">
      <alignment horizontal="left"/>
    </xf>
    <xf numFmtId="0" fontId="5" fillId="2" borderId="35" xfId="0" applyFont="1" applyFill="1" applyBorder="1"/>
    <xf numFmtId="3" fontId="4" fillId="0" borderId="0" xfId="0" applyNumberFormat="1" applyFont="1" applyBorder="1"/>
    <xf numFmtId="3" fontId="4" fillId="0" borderId="0" xfId="0" applyNumberFormat="1" applyFont="1"/>
    <xf numFmtId="3" fontId="4" fillId="0" borderId="1" xfId="0" applyNumberFormat="1" applyFont="1" applyBorder="1"/>
    <xf numFmtId="0" fontId="5" fillId="0" borderId="0" xfId="0" applyFont="1" applyBorder="1"/>
    <xf numFmtId="0" fontId="4" fillId="0" borderId="36" xfId="0" applyFont="1" applyFill="1" applyBorder="1" applyAlignment="1">
      <alignment horizontal="left"/>
    </xf>
    <xf numFmtId="0" fontId="4" fillId="0" borderId="36" xfId="0" applyFont="1" applyBorder="1"/>
    <xf numFmtId="3" fontId="4" fillId="0" borderId="36" xfId="0" applyNumberFormat="1" applyFont="1" applyFill="1" applyBorder="1"/>
    <xf numFmtId="0" fontId="4" fillId="0" borderId="36" xfId="0" applyFont="1" applyBorder="1" applyAlignment="1">
      <alignment horizontal="left"/>
    </xf>
    <xf numFmtId="0" fontId="5" fillId="8" borderId="37" xfId="0" applyFont="1" applyFill="1" applyBorder="1"/>
    <xf numFmtId="3" fontId="4" fillId="8" borderId="38" xfId="0" applyNumberFormat="1" applyFont="1" applyFill="1" applyBorder="1"/>
    <xf numFmtId="0" fontId="4" fillId="0" borderId="0" xfId="0" applyFont="1"/>
    <xf numFmtId="3" fontId="4" fillId="0" borderId="0" xfId="0" applyNumberFormat="1" applyFont="1" applyBorder="1"/>
    <xf numFmtId="0" fontId="5" fillId="0" borderId="0" xfId="0" applyFont="1" applyBorder="1"/>
    <xf numFmtId="0" fontId="4" fillId="0" borderId="0" xfId="0" applyFont="1"/>
    <xf numFmtId="0" fontId="4" fillId="0" borderId="0" xfId="0" applyFont="1" applyAlignment="1">
      <alignment horizontal="left"/>
    </xf>
    <xf numFmtId="0" fontId="4" fillId="0" borderId="0" xfId="0" applyFont="1" applyAlignment="1">
      <alignment horizontal="left" indent="2"/>
    </xf>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NumberFormat="1" applyFont="1"/>
    <xf numFmtId="4" fontId="4" fillId="0" borderId="0" xfId="0" applyNumberFormat="1" applyFont="1" applyBorder="1"/>
    <xf numFmtId="3" fontId="4" fillId="0" borderId="0" xfId="0" applyNumberFormat="1" applyFont="1" applyBorder="1"/>
    <xf numFmtId="3" fontId="4" fillId="0" borderId="0" xfId="0" applyNumberFormat="1" applyFont="1"/>
    <xf numFmtId="3" fontId="4" fillId="0" borderId="1" xfId="0" applyNumberFormat="1" applyFont="1" applyBorder="1"/>
    <xf numFmtId="3" fontId="4" fillId="0" borderId="38" xfId="0" applyNumberFormat="1" applyFont="1" applyBorder="1"/>
    <xf numFmtId="0" fontId="4" fillId="0" borderId="0" xfId="0" applyNumberFormat="1" applyFont="1" applyBorder="1"/>
    <xf numFmtId="0" fontId="4" fillId="0" borderId="38" xfId="0" applyFont="1" applyBorder="1" applyAlignment="1">
      <alignment horizontal="left"/>
    </xf>
    <xf numFmtId="0" fontId="4" fillId="0" borderId="0" xfId="0" applyFont="1" applyFill="1" applyAlignment="1">
      <alignment horizontal="left" indent="1"/>
    </xf>
    <xf numFmtId="0" fontId="4" fillId="0" borderId="38" xfId="0" applyFont="1" applyFill="1" applyBorder="1" applyAlignment="1">
      <alignment horizontal="left"/>
    </xf>
    <xf numFmtId="4" fontId="4" fillId="8" borderId="38" xfId="0" applyNumberFormat="1" applyFont="1" applyFill="1" applyBorder="1"/>
    <xf numFmtId="0" fontId="4" fillId="8" borderId="38" xfId="0" applyNumberFormat="1" applyFont="1" applyFill="1" applyBorder="1"/>
    <xf numFmtId="4" fontId="4" fillId="0" borderId="38" xfId="0" applyNumberFormat="1" applyFont="1" applyBorder="1"/>
    <xf numFmtId="0" fontId="4" fillId="0" borderId="0" xfId="0" applyFont="1" applyBorder="1" applyAlignment="1">
      <alignment horizontal="center" wrapText="1"/>
    </xf>
    <xf numFmtId="41" fontId="3" fillId="0" borderId="0" xfId="0" applyNumberFormat="1" applyFont="1" applyFill="1" applyBorder="1" applyAlignment="1">
      <alignment horizontal="center"/>
    </xf>
    <xf numFmtId="0" fontId="3" fillId="0" borderId="0" xfId="0" applyFont="1" applyBorder="1" applyAlignment="1">
      <alignment horizontal="center"/>
    </xf>
    <xf numFmtId="0" fontId="3" fillId="0" borderId="39" xfId="0" applyFont="1" applyFill="1" applyBorder="1" applyAlignment="1">
      <alignment horizontal="center"/>
    </xf>
    <xf numFmtId="0" fontId="3" fillId="0" borderId="3" xfId="0" applyFont="1" applyBorder="1" applyAlignment="1">
      <alignment horizontal="center"/>
    </xf>
    <xf numFmtId="0" fontId="5" fillId="0" borderId="0" xfId="0" applyFont="1" applyAlignment="1">
      <alignment horizontal="left"/>
    </xf>
    <xf numFmtId="0" fontId="4" fillId="0" borderId="27" xfId="0" applyFont="1" applyFill="1" applyBorder="1" applyAlignment="1">
      <alignment horizontal="left" indent="1"/>
    </xf>
    <xf numFmtId="3" fontId="3" fillId="0" borderId="28" xfId="1" applyNumberFormat="1" applyFont="1" applyFill="1" applyBorder="1"/>
    <xf numFmtId="4" fontId="3" fillId="0" borderId="28" xfId="0" applyNumberFormat="1" applyFont="1" applyFill="1" applyBorder="1"/>
    <xf numFmtId="3" fontId="4" fillId="0" borderId="41" xfId="0" applyNumberFormat="1" applyFont="1" applyFill="1" applyBorder="1" applyAlignment="1">
      <alignment horizontal="left"/>
    </xf>
    <xf numFmtId="0" fontId="4" fillId="0" borderId="40" xfId="0" applyFont="1" applyBorder="1"/>
    <xf numFmtId="0" fontId="3" fillId="0" borderId="0" xfId="4" applyFont="1" applyFill="1" applyBorder="1" applyAlignment="1">
      <alignment horizontal="left" indent="1"/>
    </xf>
    <xf numFmtId="0" fontId="4" fillId="0" borderId="41" xfId="0" applyFont="1" applyFill="1" applyBorder="1" applyAlignment="1">
      <alignment horizontal="left" indent="1"/>
    </xf>
    <xf numFmtId="4" fontId="3" fillId="0" borderId="41" xfId="1" applyNumberFormat="1" applyFont="1" applyBorder="1"/>
    <xf numFmtId="0" fontId="3" fillId="0" borderId="0" xfId="5" applyNumberFormat="1" applyFont="1" applyFill="1" applyBorder="1" applyAlignment="1">
      <alignment horizontal="left"/>
    </xf>
    <xf numFmtId="3" fontId="4" fillId="0" borderId="41" xfId="0" applyNumberFormat="1" applyFont="1" applyFill="1" applyBorder="1"/>
    <xf numFmtId="4" fontId="3" fillId="0" borderId="41" xfId="1" applyNumberFormat="1" applyFont="1" applyFill="1" applyBorder="1"/>
    <xf numFmtId="0" fontId="5" fillId="0" borderId="38" xfId="0" applyFont="1" applyFill="1" applyBorder="1" applyAlignment="1">
      <alignment horizontal="center" vertical="center"/>
    </xf>
    <xf numFmtId="3" fontId="4" fillId="0" borderId="22" xfId="0" applyNumberFormat="1" applyFont="1" applyBorder="1" applyAlignment="1">
      <alignment horizontal="left" indent="1"/>
    </xf>
    <xf numFmtId="3" fontId="4" fillId="5" borderId="41" xfId="0" applyNumberFormat="1" applyFont="1" applyFill="1" applyBorder="1"/>
    <xf numFmtId="3" fontId="4" fillId="0" borderId="13" xfId="0" applyNumberFormat="1" applyFont="1" applyBorder="1" applyAlignment="1">
      <alignment horizontal="left" indent="1"/>
    </xf>
    <xf numFmtId="3" fontId="4" fillId="5" borderId="14" xfId="0" applyNumberFormat="1" applyFont="1" applyFill="1" applyBorder="1"/>
    <xf numFmtId="3" fontId="5" fillId="0" borderId="16" xfId="0" applyNumberFormat="1" applyFont="1" applyFill="1" applyBorder="1"/>
    <xf numFmtId="3" fontId="4" fillId="0" borderId="38" xfId="0" applyNumberFormat="1" applyFont="1" applyFill="1" applyBorder="1"/>
    <xf numFmtId="0" fontId="5" fillId="2" borderId="20" xfId="0" applyFont="1" applyFill="1" applyBorder="1" applyAlignment="1">
      <alignment horizontal="center" vertical="center"/>
    </xf>
    <xf numFmtId="0" fontId="5" fillId="0" borderId="17" xfId="0" applyFont="1" applyFill="1" applyBorder="1" applyAlignment="1">
      <alignment horizontal="center" vertical="center"/>
    </xf>
    <xf numFmtId="0" fontId="4" fillId="0" borderId="41" xfId="0" applyFont="1" applyBorder="1" applyAlignment="1">
      <alignment horizontal="left" indent="1"/>
    </xf>
    <xf numFmtId="0" fontId="2" fillId="0" borderId="16" xfId="0" applyFont="1" applyFill="1" applyBorder="1" applyAlignment="1">
      <alignment horizontal="left"/>
    </xf>
    <xf numFmtId="0" fontId="3" fillId="0" borderId="19" xfId="0" applyFont="1" applyBorder="1" applyAlignment="1">
      <alignment horizontal="left" indent="1"/>
    </xf>
    <xf numFmtId="0" fontId="3" fillId="5" borderId="22" xfId="4" applyNumberFormat="1" applyFont="1" applyFill="1" applyBorder="1" applyAlignment="1">
      <alignment horizontal="right"/>
    </xf>
    <xf numFmtId="0" fontId="3" fillId="0" borderId="8" xfId="0" applyFont="1" applyBorder="1" applyAlignment="1">
      <alignment horizontal="left" indent="1"/>
    </xf>
    <xf numFmtId="0" fontId="3" fillId="0" borderId="38" xfId="4" applyNumberFormat="1" applyFont="1" applyFill="1" applyBorder="1" applyAlignment="1">
      <alignment horizontal="right"/>
    </xf>
    <xf numFmtId="0" fontId="4" fillId="0" borderId="38" xfId="0" applyNumberFormat="1" applyFont="1" applyFill="1" applyBorder="1"/>
    <xf numFmtId="0" fontId="4" fillId="0" borderId="17" xfId="0" applyNumberFormat="1" applyFont="1" applyFill="1" applyBorder="1"/>
    <xf numFmtId="0" fontId="5" fillId="0" borderId="3" xfId="0" applyFont="1" applyFill="1" applyBorder="1"/>
    <xf numFmtId="0" fontId="3" fillId="0" borderId="14" xfId="0" applyFont="1" applyBorder="1" applyAlignment="1">
      <alignment horizontal="left" indent="1"/>
    </xf>
    <xf numFmtId="0" fontId="4" fillId="0" borderId="38" xfId="0" applyFont="1" applyFill="1" applyBorder="1"/>
    <xf numFmtId="0" fontId="4" fillId="0" borderId="17" xfId="0" applyFont="1" applyFill="1" applyBorder="1"/>
    <xf numFmtId="0" fontId="3" fillId="0" borderId="22" xfId="0" applyFont="1" applyBorder="1" applyAlignment="1">
      <alignment horizontal="left" indent="1"/>
    </xf>
    <xf numFmtId="3" fontId="8" fillId="0" borderId="1" xfId="3" applyNumberFormat="1" applyFont="1" applyBorder="1"/>
    <xf numFmtId="0" fontId="3" fillId="5" borderId="3" xfId="4" applyNumberFormat="1" applyFont="1" applyFill="1" applyBorder="1" applyAlignment="1">
      <alignment horizontal="right"/>
    </xf>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Fill="1" applyBorder="1" applyAlignment="1">
      <alignment horizontal="center"/>
    </xf>
    <xf numFmtId="41" fontId="5" fillId="0" borderId="17"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74080</xdr:colOff>
      <xdr:row>9</xdr:row>
      <xdr:rowOff>21164</xdr:rowOff>
    </xdr:from>
    <xdr:to>
      <xdr:col>3</xdr:col>
      <xdr:colOff>1164166</xdr:colOff>
      <xdr:row>17</xdr:row>
      <xdr:rowOff>95250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810247" y="1555747"/>
          <a:ext cx="1090086" cy="1344086"/>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'n/a' indicates O&amp;M or land lease  costs entered as annual values. </a:t>
          </a:r>
          <a:r>
            <a:rPr lang="en-US" sz="1100" baseline="0">
              <a:solidFill>
                <a:schemeClr val="dk1"/>
              </a:solidFill>
              <a:effectLst/>
              <a:latin typeface="+mn-lt"/>
              <a:ea typeface="+mn-ea"/>
              <a:cs typeface="+mn-cs"/>
            </a:rPr>
            <a:t>See "ANNUAL VALUES" below.</a:t>
          </a:r>
          <a:endParaRPr lang="en-US">
            <a:effectLst/>
          </a:endParaRPr>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100</xdr:row>
      <xdr:rowOff>42334</xdr:rowOff>
    </xdr:from>
    <xdr:to>
      <xdr:col>7</xdr:col>
      <xdr:colOff>444497</xdr:colOff>
      <xdr:row>103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47</xdr:row>
      <xdr:rowOff>4232</xdr:rowOff>
    </xdr:from>
    <xdr:to>
      <xdr:col>5</xdr:col>
      <xdr:colOff>10583</xdr:colOff>
      <xdr:row>57</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3</xdr:col>
      <xdr:colOff>52917</xdr:colOff>
      <xdr:row>31</xdr:row>
      <xdr:rowOff>0</xdr:rowOff>
    </xdr:from>
    <xdr:to>
      <xdr:col>5</xdr:col>
      <xdr:colOff>6353</xdr:colOff>
      <xdr:row>41</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5355167"/>
          <a:ext cx="3424769"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investor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222250</xdr:colOff>
      <xdr:row>14</xdr:row>
      <xdr:rowOff>21167</xdr:rowOff>
    </xdr:from>
    <xdr:to>
      <xdr:col>2</xdr:col>
      <xdr:colOff>1259417</xdr:colOff>
      <xdr:row>15</xdr:row>
      <xdr:rowOff>105834</xdr:rowOff>
    </xdr:to>
    <xdr:sp macro="" textlink="">
      <xdr:nvSpPr>
        <xdr:cNvPr id="9" name="TextBox 8">
          <a:extLst>
            <a:ext uri="{FF2B5EF4-FFF2-40B4-BE49-F238E27FC236}">
              <a16:creationId xmlns:a16="http://schemas.microsoft.com/office/drawing/2014/main" id="{41E70C9F-C5FE-4BAE-8838-99E80135DA30}"/>
            </a:ext>
          </a:extLst>
        </xdr:cNvPr>
        <xdr:cNvSpPr txBox="1"/>
      </xdr:nvSpPr>
      <xdr:spPr>
        <a:xfrm>
          <a:off x="455083" y="2349500"/>
          <a:ext cx="5090584" cy="243417"/>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7"/>
      <c r="B1" s="328" t="s">
        <v>267</v>
      </c>
      <c r="C1" s="327"/>
      <c r="D1" s="327"/>
      <c r="E1" s="327"/>
      <c r="F1" s="327"/>
      <c r="G1" s="327"/>
      <c r="H1" s="327"/>
      <c r="I1" s="327"/>
      <c r="J1" s="106"/>
      <c r="K1" s="106"/>
      <c r="L1" s="106"/>
      <c r="M1" s="106"/>
      <c r="N1" s="106"/>
    </row>
    <row r="2" spans="1:48" s="7" customFormat="1" ht="12.75" customHeight="1" x14ac:dyDescent="0.2">
      <c r="B2" s="5" t="s">
        <v>88</v>
      </c>
      <c r="C2" s="139"/>
      <c r="D2" s="106"/>
      <c r="E2" s="107" t="s">
        <v>74</v>
      </c>
      <c r="F2" s="9"/>
      <c r="G2" s="106"/>
      <c r="H2" s="256"/>
      <c r="I2" s="9"/>
      <c r="J2" s="106"/>
      <c r="K2" s="106"/>
      <c r="L2" s="106"/>
      <c r="M2" s="106"/>
      <c r="N2" s="106"/>
    </row>
    <row r="3" spans="1:48" s="7" customFormat="1" ht="12.75" customHeight="1" x14ac:dyDescent="0.2">
      <c r="B3" s="83" t="s">
        <v>171</v>
      </c>
      <c r="C3" s="140">
        <v>0</v>
      </c>
      <c r="D3" s="106"/>
      <c r="E3" s="50" t="s">
        <v>160</v>
      </c>
      <c r="F3" s="9"/>
      <c r="G3" s="106"/>
      <c r="H3" s="256"/>
      <c r="I3" s="157"/>
      <c r="J3" s="106"/>
      <c r="K3" s="106"/>
      <c r="L3" s="106"/>
      <c r="M3" s="106"/>
      <c r="N3" s="106"/>
    </row>
    <row r="4" spans="1:48" s="7" customFormat="1" ht="12.75" customHeight="1" x14ac:dyDescent="0.2">
      <c r="B4" s="15"/>
      <c r="C4" s="146"/>
      <c r="D4" s="106"/>
      <c r="E4" s="293" t="s">
        <v>161</v>
      </c>
      <c r="F4" s="9"/>
      <c r="G4" s="106"/>
      <c r="H4" s="252"/>
      <c r="I4" s="155"/>
      <c r="J4" s="106"/>
      <c r="K4" s="106"/>
      <c r="L4" s="106"/>
      <c r="M4" s="106"/>
      <c r="N4" s="106"/>
    </row>
    <row r="5" spans="1:48" s="7" customFormat="1" ht="12.75" customHeight="1" x14ac:dyDescent="0.2">
      <c r="B5" s="5" t="s">
        <v>87</v>
      </c>
      <c r="C5" s="142"/>
      <c r="D5" s="106"/>
      <c r="E5" s="265" t="s">
        <v>244</v>
      </c>
      <c r="F5" s="9"/>
      <c r="H5" s="9"/>
      <c r="I5" s="157"/>
      <c r="J5" s="9"/>
      <c r="K5" s="106"/>
      <c r="L5" s="106"/>
      <c r="M5" s="106"/>
      <c r="N5" s="106"/>
    </row>
    <row r="6" spans="1:48" x14ac:dyDescent="0.2">
      <c r="B6" s="51" t="s">
        <v>139</v>
      </c>
      <c r="C6" s="233">
        <v>0</v>
      </c>
      <c r="D6" s="7"/>
      <c r="E6" s="319" t="s">
        <v>217</v>
      </c>
      <c r="F6" s="9"/>
      <c r="G6" s="106"/>
      <c r="H6" s="106"/>
      <c r="I6" s="106"/>
      <c r="J6" s="106"/>
      <c r="K6" s="15"/>
      <c r="L6" s="7"/>
      <c r="M6" s="29"/>
      <c r="N6" s="9"/>
      <c r="P6" s="9"/>
    </row>
    <row r="7" spans="1:48" x14ac:dyDescent="0.2">
      <c r="B7" s="9"/>
      <c r="C7" s="144"/>
      <c r="D7" s="7"/>
      <c r="E7" s="9"/>
      <c r="F7" s="9"/>
      <c r="G7" s="49"/>
      <c r="H7" s="49"/>
      <c r="I7" s="49"/>
      <c r="J7" s="49"/>
      <c r="M7" s="24"/>
      <c r="N7" s="118"/>
    </row>
    <row r="8" spans="1:48" x14ac:dyDescent="0.2">
      <c r="B8" s="5" t="s">
        <v>140</v>
      </c>
      <c r="C8" s="142"/>
      <c r="D8" s="7"/>
      <c r="E8" s="257" t="s">
        <v>175</v>
      </c>
      <c r="F8" s="258"/>
      <c r="G8" s="204"/>
      <c r="H8" s="157"/>
      <c r="I8" s="157"/>
      <c r="J8" s="157"/>
      <c r="K8" s="9"/>
      <c r="M8" s="124"/>
      <c r="N8" s="120"/>
      <c r="P8" s="9"/>
    </row>
    <row r="9" spans="1:48" x14ac:dyDescent="0.2">
      <c r="B9" s="111" t="s">
        <v>141</v>
      </c>
      <c r="C9" s="136">
        <v>0</v>
      </c>
      <c r="D9" s="7"/>
      <c r="E9" s="259" t="s">
        <v>177</v>
      </c>
      <c r="F9" s="143">
        <f>'Cash Flow'!C16</f>
        <v>0</v>
      </c>
      <c r="G9" s="204"/>
      <c r="H9" s="204"/>
      <c r="I9" s="239"/>
      <c r="J9" s="204"/>
      <c r="K9" s="108"/>
      <c r="M9" s="125"/>
      <c r="N9" s="119"/>
      <c r="O9" s="109"/>
      <c r="P9" s="110"/>
      <c r="Q9" s="108"/>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row>
    <row r="10" spans="1:48" x14ac:dyDescent="0.2">
      <c r="B10" s="112" t="s">
        <v>165</v>
      </c>
      <c r="C10" s="137">
        <v>0</v>
      </c>
      <c r="D10" s="7"/>
      <c r="E10" s="259" t="s">
        <v>176</v>
      </c>
      <c r="F10" s="264">
        <f>ppa_escalation</f>
        <v>0</v>
      </c>
      <c r="G10" s="157"/>
      <c r="H10" s="157"/>
      <c r="I10" s="238"/>
      <c r="J10" s="157"/>
      <c r="K10" s="9"/>
      <c r="M10" s="124"/>
      <c r="N10" s="120"/>
      <c r="P10" s="9"/>
    </row>
    <row r="11" spans="1:48" x14ac:dyDescent="0.2">
      <c r="B11" s="111" t="s">
        <v>142</v>
      </c>
      <c r="C11" s="136">
        <v>0</v>
      </c>
      <c r="D11" s="7"/>
      <c r="E11" s="259" t="s">
        <v>423</v>
      </c>
      <c r="F11" s="264">
        <f>'Cash Flow'!B195</f>
        <v>0</v>
      </c>
      <c r="G11" s="157"/>
      <c r="H11" s="157"/>
      <c r="I11" s="238"/>
      <c r="J11" s="157"/>
      <c r="K11" s="9"/>
      <c r="M11" s="124"/>
      <c r="N11" s="120"/>
      <c r="P11" s="9"/>
    </row>
    <row r="12" spans="1:48" x14ac:dyDescent="0.2">
      <c r="B12" s="112" t="s">
        <v>165</v>
      </c>
      <c r="C12" s="137">
        <v>0</v>
      </c>
      <c r="D12" s="7"/>
      <c r="E12" s="259" t="s">
        <v>424</v>
      </c>
      <c r="F12" s="264">
        <f>'Cash Flow'!B191</f>
        <v>0</v>
      </c>
      <c r="G12" s="157"/>
      <c r="H12" s="157"/>
      <c r="I12" s="238"/>
      <c r="J12" s="157"/>
      <c r="K12" s="9"/>
      <c r="M12" s="124"/>
      <c r="N12" s="120"/>
      <c r="P12" s="9"/>
    </row>
    <row r="13" spans="1:48" x14ac:dyDescent="0.2">
      <c r="B13" s="113" t="s">
        <v>143</v>
      </c>
      <c r="C13" s="136">
        <v>0</v>
      </c>
      <c r="D13" s="9"/>
      <c r="E13" s="424" t="s">
        <v>330</v>
      </c>
      <c r="F13" s="264">
        <f>HLOOKUP(flip_target_year,'Cash Flow'!B2:AP178,177)</f>
        <v>0</v>
      </c>
      <c r="G13" s="157"/>
      <c r="H13" s="157"/>
      <c r="I13" s="238"/>
      <c r="J13" s="157"/>
      <c r="K13" s="9"/>
      <c r="M13" s="124"/>
      <c r="N13" s="120"/>
      <c r="P13" s="9"/>
    </row>
    <row r="14" spans="1:48" x14ac:dyDescent="0.2">
      <c r="B14" s="427" t="s">
        <v>165</v>
      </c>
      <c r="C14" s="428">
        <v>0</v>
      </c>
      <c r="D14" s="9"/>
      <c r="E14" s="424" t="s">
        <v>331</v>
      </c>
      <c r="F14" s="201">
        <f>IF(PPAPriceInput="Calculated",'Cash Flow'!B180,flip_target_year)</f>
        <v>0</v>
      </c>
      <c r="G14" s="157"/>
      <c r="H14" s="157"/>
      <c r="I14" s="238"/>
      <c r="J14" s="157"/>
      <c r="K14" s="9"/>
      <c r="M14" s="124"/>
      <c r="N14" s="120"/>
      <c r="P14" s="9"/>
    </row>
    <row r="15" spans="1:48" x14ac:dyDescent="0.2">
      <c r="B15" s="426"/>
      <c r="C15" s="429"/>
      <c r="D15" s="15"/>
      <c r="E15" s="424" t="s">
        <v>328</v>
      </c>
      <c r="F15" s="264">
        <f>HLOOKUP(analysis_period,'Cash Flow'!B2:AP178,177)</f>
        <v>0</v>
      </c>
      <c r="G15" s="157"/>
      <c r="H15" s="157"/>
      <c r="I15" s="238"/>
      <c r="J15" s="157"/>
      <c r="K15" s="9"/>
      <c r="M15" s="124"/>
      <c r="N15" s="120"/>
      <c r="P15" s="9"/>
    </row>
    <row r="16" spans="1:48" s="395" customFormat="1" x14ac:dyDescent="0.2">
      <c r="B16" s="426"/>
      <c r="C16" s="429"/>
      <c r="D16" s="15"/>
      <c r="E16" s="424" t="s">
        <v>372</v>
      </c>
      <c r="F16" s="260">
        <f>'Cash Flow'!B182</f>
        <v>0</v>
      </c>
      <c r="G16" s="157"/>
      <c r="H16" s="157"/>
      <c r="I16" s="238"/>
      <c r="J16" s="157"/>
      <c r="K16" s="9"/>
      <c r="M16" s="124"/>
      <c r="N16" s="120"/>
      <c r="P16" s="9"/>
    </row>
    <row r="17" spans="2:16" s="395" customFormat="1" x14ac:dyDescent="0.2">
      <c r="B17" s="426"/>
      <c r="C17" s="429"/>
      <c r="D17" s="15"/>
      <c r="E17" s="425" t="s">
        <v>329</v>
      </c>
      <c r="F17" s="264">
        <f>HLOOKUP(analysis_period,'Cash Flow'!B2:AP148,147)</f>
        <v>0</v>
      </c>
      <c r="G17" s="157"/>
      <c r="H17" s="157"/>
      <c r="I17" s="238"/>
      <c r="J17" s="157"/>
      <c r="K17" s="9"/>
      <c r="M17" s="124"/>
      <c r="N17" s="120"/>
      <c r="P17" s="9"/>
    </row>
    <row r="18" spans="2:16" s="395" customFormat="1" x14ac:dyDescent="0.2">
      <c r="B18" s="5" t="s">
        <v>375</v>
      </c>
      <c r="C18" s="142"/>
      <c r="D18" s="15"/>
      <c r="E18" s="11" t="s">
        <v>373</v>
      </c>
      <c r="F18" s="335">
        <f>'Cash Flow'!B151</f>
        <v>0</v>
      </c>
      <c r="G18" s="157"/>
      <c r="H18" s="157"/>
      <c r="I18" s="238"/>
      <c r="J18" s="157"/>
      <c r="K18" s="9"/>
      <c r="M18" s="124"/>
      <c r="N18" s="120"/>
      <c r="P18" s="9"/>
    </row>
    <row r="19" spans="2:16" s="395" customFormat="1" x14ac:dyDescent="0.2">
      <c r="B19" s="111" t="s">
        <v>376</v>
      </c>
      <c r="C19" s="136">
        <v>0</v>
      </c>
      <c r="D19" s="15"/>
      <c r="E19" s="424" t="s">
        <v>374</v>
      </c>
      <c r="F19" s="430">
        <f>'Cash Flow'!B70</f>
        <v>0</v>
      </c>
      <c r="G19" s="157"/>
      <c r="H19" s="157"/>
      <c r="I19" s="238"/>
      <c r="J19" s="157"/>
      <c r="K19" s="9"/>
      <c r="M19" s="124"/>
      <c r="N19" s="120"/>
      <c r="P19" s="9"/>
    </row>
    <row r="20" spans="2:16" s="395" customFormat="1" x14ac:dyDescent="0.2">
      <c r="B20" s="111" t="s">
        <v>377</v>
      </c>
      <c r="C20" s="136">
        <v>0</v>
      </c>
      <c r="D20" s="15"/>
      <c r="E20" s="255"/>
      <c r="F20" s="144"/>
      <c r="G20" s="157"/>
      <c r="H20" s="157"/>
      <c r="I20" s="238"/>
      <c r="J20" s="157"/>
      <c r="K20" s="9"/>
      <c r="M20" s="124"/>
      <c r="N20" s="120"/>
      <c r="P20" s="9"/>
    </row>
    <row r="21" spans="2:16" s="395" customFormat="1" x14ac:dyDescent="0.2">
      <c r="B21" s="111" t="s">
        <v>378</v>
      </c>
      <c r="C21" s="136">
        <v>0</v>
      </c>
      <c r="D21" s="15"/>
      <c r="E21" s="255"/>
      <c r="F21" s="144"/>
      <c r="G21" s="157"/>
      <c r="H21" s="157"/>
      <c r="I21" s="238"/>
      <c r="J21" s="157"/>
      <c r="K21" s="9"/>
      <c r="M21" s="124"/>
      <c r="N21" s="120"/>
      <c r="P21" s="9"/>
    </row>
    <row r="22" spans="2:16" x14ac:dyDescent="0.2">
      <c r="B22" s="9"/>
      <c r="C22" s="9"/>
      <c r="D22" s="9"/>
      <c r="E22" s="9"/>
      <c r="F22" s="9"/>
      <c r="G22" s="157"/>
      <c r="H22" s="157"/>
      <c r="I22" s="238"/>
      <c r="J22" s="157"/>
      <c r="K22" s="9"/>
      <c r="M22" s="124"/>
      <c r="N22" s="120"/>
      <c r="P22" s="9"/>
    </row>
    <row r="23" spans="2:16" x14ac:dyDescent="0.2">
      <c r="B23" s="289" t="s">
        <v>190</v>
      </c>
      <c r="C23" s="290"/>
      <c r="D23" s="9"/>
      <c r="E23" s="9"/>
      <c r="F23" s="9"/>
      <c r="G23" s="157"/>
      <c r="H23" s="157"/>
      <c r="I23" s="238"/>
      <c r="J23" s="157"/>
      <c r="K23" s="9"/>
      <c r="M23" s="124"/>
      <c r="N23" s="120"/>
      <c r="P23" s="9"/>
    </row>
    <row r="24" spans="2:16" x14ac:dyDescent="0.2">
      <c r="B24" s="292" t="s">
        <v>194</v>
      </c>
      <c r="C24" s="150"/>
      <c r="D24" s="9"/>
      <c r="E24" s="9"/>
      <c r="F24" s="9"/>
      <c r="G24" s="157"/>
      <c r="H24" s="157"/>
      <c r="I24" s="238"/>
      <c r="J24" s="157"/>
      <c r="K24" s="9"/>
      <c r="M24" s="124"/>
      <c r="N24" s="120"/>
      <c r="P24" s="9"/>
    </row>
    <row r="25" spans="2:16" x14ac:dyDescent="0.2">
      <c r="B25" s="65" t="s">
        <v>191</v>
      </c>
      <c r="C25" s="291">
        <v>0</v>
      </c>
      <c r="D25" s="9"/>
      <c r="E25" s="9"/>
      <c r="F25" s="9"/>
      <c r="G25" s="157"/>
      <c r="H25" s="157"/>
      <c r="I25" s="238"/>
      <c r="J25" s="157"/>
      <c r="K25" s="9"/>
      <c r="M25" s="124"/>
      <c r="N25" s="120"/>
      <c r="P25" s="9"/>
    </row>
    <row r="26" spans="2:16" x14ac:dyDescent="0.2">
      <c r="B26" s="52" t="s">
        <v>214</v>
      </c>
      <c r="C26" s="141">
        <v>0</v>
      </c>
      <c r="D26" s="9"/>
      <c r="E26" s="255"/>
      <c r="F26" s="157"/>
      <c r="G26" s="157"/>
      <c r="H26" s="157"/>
      <c r="I26" s="238"/>
      <c r="J26" s="157"/>
      <c r="K26" s="9"/>
      <c r="M26" s="124"/>
      <c r="N26" s="120"/>
      <c r="P26" s="9"/>
    </row>
    <row r="27" spans="2:16" x14ac:dyDescent="0.2">
      <c r="B27" s="288" t="s">
        <v>192</v>
      </c>
      <c r="C27" s="286">
        <v>0</v>
      </c>
      <c r="D27" s="9"/>
      <c r="E27" s="255"/>
      <c r="F27" s="157"/>
      <c r="G27" s="240"/>
      <c r="H27" s="240"/>
      <c r="I27" s="241"/>
      <c r="J27" s="240"/>
      <c r="K27" s="9"/>
      <c r="M27" s="124"/>
      <c r="N27" s="120"/>
      <c r="P27" s="9"/>
    </row>
    <row r="28" spans="2:16" x14ac:dyDescent="0.2">
      <c r="B28" s="427" t="s">
        <v>193</v>
      </c>
      <c r="C28" s="431">
        <v>0</v>
      </c>
      <c r="D28" s="9"/>
      <c r="E28" s="7"/>
      <c r="F28" s="146"/>
      <c r="G28" s="157"/>
      <c r="H28" s="157"/>
      <c r="I28" s="238"/>
      <c r="J28" s="157"/>
      <c r="K28" s="9"/>
      <c r="M28" s="124"/>
      <c r="N28" s="120"/>
      <c r="P28" s="9"/>
    </row>
    <row r="29" spans="2:16" x14ac:dyDescent="0.2">
      <c r="B29" s="115"/>
      <c r="C29" s="145"/>
      <c r="D29" s="7"/>
      <c r="G29" s="157"/>
      <c r="H29" s="157"/>
      <c r="I29" s="238"/>
      <c r="J29" s="157"/>
      <c r="K29" s="9"/>
      <c r="M29" s="124"/>
      <c r="N29" s="119"/>
      <c r="P29" s="9"/>
    </row>
    <row r="30" spans="2:16" ht="13.5" thickBot="1" x14ac:dyDescent="0.25">
      <c r="B30" s="289" t="s">
        <v>89</v>
      </c>
      <c r="C30" s="290"/>
      <c r="D30" s="7"/>
      <c r="G30" s="157"/>
      <c r="H30" s="157"/>
      <c r="I30" s="238"/>
      <c r="J30" s="157"/>
      <c r="K30" s="9"/>
      <c r="M30" s="124"/>
      <c r="N30" s="121"/>
      <c r="P30" s="9"/>
    </row>
    <row r="31" spans="2:16" x14ac:dyDescent="0.2">
      <c r="B31" s="365" t="s">
        <v>253</v>
      </c>
      <c r="C31" s="366"/>
      <c r="D31" s="7"/>
      <c r="G31" s="157"/>
      <c r="H31" s="157"/>
      <c r="I31" s="238"/>
      <c r="J31" s="157"/>
      <c r="K31" s="9"/>
      <c r="M31" s="124"/>
      <c r="N31" s="122"/>
      <c r="O31" s="16"/>
      <c r="P31" s="7"/>
    </row>
    <row r="32" spans="2:16" x14ac:dyDescent="0.2">
      <c r="B32" s="320" t="s">
        <v>332</v>
      </c>
      <c r="C32" s="321">
        <v>0</v>
      </c>
      <c r="D32" s="7"/>
      <c r="G32" s="157"/>
      <c r="H32" s="157"/>
      <c r="I32" s="238"/>
      <c r="J32" s="157"/>
      <c r="K32" s="9"/>
      <c r="M32" s="124"/>
      <c r="N32" s="122"/>
      <c r="O32" s="7"/>
      <c r="P32" s="7"/>
    </row>
    <row r="33" spans="2:14" x14ac:dyDescent="0.2">
      <c r="B33" s="421" t="s">
        <v>327</v>
      </c>
      <c r="C33" s="422">
        <v>0</v>
      </c>
      <c r="D33" s="7"/>
      <c r="G33" s="157"/>
      <c r="H33" s="157"/>
      <c r="I33" s="238"/>
      <c r="J33" s="157"/>
      <c r="K33" s="9"/>
      <c r="M33" s="124"/>
      <c r="N33" s="122"/>
    </row>
    <row r="34" spans="2:14" x14ac:dyDescent="0.2">
      <c r="B34" s="320" t="s">
        <v>204</v>
      </c>
      <c r="C34" s="363" t="s">
        <v>160</v>
      </c>
      <c r="D34" s="9"/>
      <c r="G34" s="157"/>
      <c r="H34" s="157"/>
      <c r="I34" s="238"/>
      <c r="J34" s="157"/>
      <c r="K34" s="9"/>
      <c r="M34" s="124"/>
      <c r="N34" s="122"/>
    </row>
    <row r="35" spans="2:14" x14ac:dyDescent="0.2">
      <c r="B35" s="421" t="s">
        <v>95</v>
      </c>
      <c r="C35" s="423">
        <v>0</v>
      </c>
      <c r="D35" s="9"/>
      <c r="G35" s="157"/>
      <c r="H35" s="157"/>
      <c r="I35" s="238"/>
      <c r="J35" s="157"/>
      <c r="K35" s="9"/>
      <c r="M35" s="124"/>
      <c r="N35" s="122"/>
    </row>
    <row r="36" spans="2:14" ht="13.5" thickBot="1" x14ac:dyDescent="0.25">
      <c r="B36" s="322" t="s">
        <v>252</v>
      </c>
      <c r="C36" s="364" t="s">
        <v>18</v>
      </c>
      <c r="D36" s="7"/>
      <c r="G36" s="157"/>
      <c r="H36" s="157"/>
      <c r="I36" s="238"/>
      <c r="J36" s="157"/>
      <c r="K36" s="7"/>
      <c r="M36" s="124"/>
      <c r="N36" s="122"/>
    </row>
    <row r="37" spans="2:14" x14ac:dyDescent="0.2">
      <c r="B37" s="367" t="s">
        <v>256</v>
      </c>
      <c r="C37" s="368"/>
      <c r="D37" s="7"/>
      <c r="G37" s="157"/>
      <c r="H37" s="157"/>
      <c r="I37" s="238"/>
      <c r="J37" s="157"/>
      <c r="K37" s="7"/>
      <c r="M37" s="124"/>
      <c r="N37" s="122"/>
    </row>
    <row r="38" spans="2:14" x14ac:dyDescent="0.2">
      <c r="B38" s="52" t="s">
        <v>257</v>
      </c>
      <c r="C38" s="148">
        <v>0</v>
      </c>
      <c r="D38" s="7"/>
      <c r="G38" s="157"/>
      <c r="H38" s="157"/>
      <c r="I38" s="238"/>
      <c r="J38" s="157"/>
      <c r="K38" s="7"/>
      <c r="M38" s="124"/>
      <c r="N38" s="122"/>
    </row>
    <row r="39" spans="2:14" x14ac:dyDescent="0.2">
      <c r="B39" s="52" t="s">
        <v>186</v>
      </c>
      <c r="C39" s="152">
        <f>sponsor_operating_margin*system_capacity</f>
        <v>0</v>
      </c>
      <c r="D39" s="7"/>
      <c r="G39" s="157"/>
      <c r="H39" s="157"/>
      <c r="I39" s="238"/>
      <c r="J39" s="157"/>
      <c r="K39" s="7"/>
      <c r="M39" s="124"/>
      <c r="N39" s="122"/>
    </row>
    <row r="40" spans="2:14" x14ac:dyDescent="0.2">
      <c r="B40" s="52" t="s">
        <v>258</v>
      </c>
      <c r="C40" s="148">
        <v>0</v>
      </c>
      <c r="D40" s="7"/>
      <c r="G40" s="157"/>
      <c r="H40" s="157"/>
      <c r="I40" s="238"/>
      <c r="J40" s="157"/>
      <c r="K40" s="7"/>
      <c r="M40" s="124"/>
      <c r="N40" s="122"/>
    </row>
    <row r="41" spans="2:14" x14ac:dyDescent="0.2">
      <c r="B41" s="52" t="s">
        <v>259</v>
      </c>
      <c r="C41" s="148">
        <v>0</v>
      </c>
      <c r="D41" s="7"/>
      <c r="G41" s="157"/>
      <c r="H41" s="157"/>
      <c r="I41" s="238"/>
      <c r="J41" s="157"/>
      <c r="K41" s="7"/>
      <c r="M41" s="124"/>
      <c r="N41" s="122"/>
    </row>
    <row r="42" spans="2:14" x14ac:dyDescent="0.2">
      <c r="B42" s="299" t="s">
        <v>90</v>
      </c>
      <c r="C42" s="300"/>
      <c r="D42" s="7"/>
      <c r="G42" s="157"/>
      <c r="H42" s="157"/>
      <c r="I42" s="238"/>
      <c r="J42" s="157"/>
      <c r="K42" s="9"/>
      <c r="M42" s="124"/>
      <c r="N42" s="122"/>
    </row>
    <row r="43" spans="2:14" x14ac:dyDescent="0.2">
      <c r="B43" s="52" t="s">
        <v>96</v>
      </c>
      <c r="C43" s="234">
        <v>0</v>
      </c>
      <c r="D43" s="7"/>
      <c r="G43" s="157"/>
      <c r="H43" s="157"/>
      <c r="I43" s="238"/>
      <c r="J43" s="157"/>
      <c r="K43" s="9"/>
      <c r="M43" s="124"/>
      <c r="N43" s="122"/>
    </row>
    <row r="44" spans="2:14" x14ac:dyDescent="0.2">
      <c r="B44" s="52" t="s">
        <v>97</v>
      </c>
      <c r="C44" s="148">
        <v>0</v>
      </c>
      <c r="D44" s="7"/>
      <c r="G44" s="157"/>
      <c r="H44" s="157"/>
      <c r="I44" s="238"/>
      <c r="J44" s="157"/>
      <c r="K44" s="77"/>
      <c r="M44" s="124"/>
      <c r="N44" s="122"/>
    </row>
    <row r="45" spans="2:14" x14ac:dyDescent="0.2">
      <c r="B45" s="52" t="s">
        <v>99</v>
      </c>
      <c r="C45" s="151">
        <v>0</v>
      </c>
      <c r="D45" s="7"/>
      <c r="G45" s="242"/>
      <c r="H45" s="157"/>
      <c r="I45" s="238"/>
      <c r="J45" s="157"/>
      <c r="K45" s="45"/>
      <c r="M45" s="124"/>
      <c r="N45" s="122"/>
    </row>
    <row r="46" spans="2:14" x14ac:dyDescent="0.2">
      <c r="B46" s="52" t="s">
        <v>98</v>
      </c>
      <c r="C46" s="152">
        <f>((inflation_rate/100+1)*(real_discount_rate/100+1)-1)*100</f>
        <v>0</v>
      </c>
      <c r="D46" s="7"/>
      <c r="G46" s="157"/>
      <c r="H46" s="157"/>
      <c r="I46" s="238"/>
      <c r="J46" s="157"/>
      <c r="K46" s="45"/>
      <c r="M46" s="124"/>
      <c r="N46" s="122"/>
    </row>
    <row r="47" spans="2:14" x14ac:dyDescent="0.2">
      <c r="B47" s="42" t="s">
        <v>91</v>
      </c>
      <c r="C47" s="150"/>
      <c r="D47" s="7"/>
      <c r="G47" s="157"/>
      <c r="H47" s="157"/>
      <c r="I47" s="238"/>
      <c r="J47" s="157"/>
      <c r="K47" s="9"/>
      <c r="M47" s="124"/>
      <c r="N47" s="122"/>
    </row>
    <row r="48" spans="2:14" x14ac:dyDescent="0.2">
      <c r="B48" s="52" t="s">
        <v>265</v>
      </c>
      <c r="C48" s="369">
        <v>0</v>
      </c>
      <c r="D48" s="7"/>
      <c r="E48" s="255"/>
      <c r="F48" s="238"/>
      <c r="G48" s="157"/>
      <c r="H48" s="157"/>
      <c r="I48" s="238"/>
      <c r="J48" s="157"/>
      <c r="K48" s="77"/>
      <c r="M48" s="124"/>
      <c r="N48" s="122"/>
    </row>
    <row r="49" spans="2:16" x14ac:dyDescent="0.2">
      <c r="B49" s="52" t="s">
        <v>266</v>
      </c>
      <c r="C49" s="369">
        <v>0</v>
      </c>
      <c r="D49" s="7"/>
      <c r="E49" s="255"/>
      <c r="F49" s="238"/>
      <c r="G49" s="157"/>
      <c r="H49" s="157"/>
      <c r="I49" s="238"/>
      <c r="J49" s="157"/>
      <c r="K49" s="45"/>
      <c r="M49" s="124"/>
      <c r="N49" s="122"/>
    </row>
    <row r="50" spans="2:16" x14ac:dyDescent="0.2">
      <c r="B50" s="52" t="s">
        <v>138</v>
      </c>
      <c r="C50" s="153">
        <v>0</v>
      </c>
      <c r="D50" s="7"/>
      <c r="E50" s="255"/>
      <c r="F50" s="238"/>
      <c r="G50" s="157"/>
      <c r="H50" s="157"/>
      <c r="I50" s="238"/>
      <c r="J50" s="157"/>
      <c r="K50" s="45"/>
      <c r="M50" s="124"/>
      <c r="N50" s="122"/>
      <c r="O50" s="7"/>
      <c r="P50" s="7"/>
    </row>
    <row r="51" spans="2:16" x14ac:dyDescent="0.2">
      <c r="B51" s="52" t="s">
        <v>94</v>
      </c>
      <c r="C51" s="153">
        <v>0</v>
      </c>
      <c r="D51" s="7"/>
      <c r="E51" s="237"/>
      <c r="F51" s="238"/>
      <c r="G51" s="157"/>
      <c r="H51" s="157"/>
      <c r="I51" s="238"/>
      <c r="J51" s="157"/>
      <c r="K51" s="9"/>
      <c r="M51" s="124"/>
      <c r="N51" s="122"/>
      <c r="P51" s="7"/>
    </row>
    <row r="52" spans="2:16" x14ac:dyDescent="0.2">
      <c r="B52" s="54" t="s">
        <v>0</v>
      </c>
      <c r="C52" s="149"/>
      <c r="E52" s="237"/>
      <c r="F52" s="238"/>
      <c r="G52" s="157"/>
      <c r="H52" s="157"/>
      <c r="I52" s="238"/>
      <c r="J52" s="157"/>
      <c r="K52" s="77"/>
      <c r="M52" s="124"/>
      <c r="N52" s="122"/>
      <c r="P52" s="7"/>
    </row>
    <row r="53" spans="2:16" x14ac:dyDescent="0.2">
      <c r="B53" s="53" t="s">
        <v>100</v>
      </c>
      <c r="C53" s="154">
        <v>0</v>
      </c>
      <c r="E53" s="237"/>
      <c r="F53" s="238"/>
      <c r="G53" s="157"/>
      <c r="H53" s="157"/>
      <c r="I53" s="238"/>
      <c r="J53" s="157"/>
      <c r="K53" s="45"/>
      <c r="M53" s="124"/>
      <c r="N53" s="122"/>
      <c r="P53" s="7"/>
    </row>
    <row r="54" spans="2:16" x14ac:dyDescent="0.2">
      <c r="B54" s="53" t="s">
        <v>102</v>
      </c>
      <c r="C54" s="323">
        <f>total_installed_cost*prop_tax_cost_assessed_percent/100</f>
        <v>0</v>
      </c>
      <c r="E54" s="237"/>
      <c r="F54" s="238"/>
      <c r="G54" s="157"/>
      <c r="H54" s="157"/>
      <c r="I54" s="238"/>
      <c r="J54" s="157"/>
      <c r="K54" s="9"/>
      <c r="M54" s="124"/>
      <c r="N54" s="122"/>
      <c r="P54" s="9"/>
    </row>
    <row r="55" spans="2:16" x14ac:dyDescent="0.2">
      <c r="B55" s="53" t="s">
        <v>101</v>
      </c>
      <c r="C55" s="153">
        <v>0</v>
      </c>
      <c r="E55" s="237"/>
      <c r="F55" s="238"/>
      <c r="G55" s="157"/>
      <c r="H55" s="157"/>
      <c r="I55" s="238"/>
      <c r="J55" s="157"/>
      <c r="K55" s="15"/>
      <c r="M55" s="124"/>
      <c r="N55" s="122"/>
      <c r="P55" s="7"/>
    </row>
    <row r="56" spans="2:16" x14ac:dyDescent="0.2">
      <c r="B56" s="53" t="s">
        <v>103</v>
      </c>
      <c r="C56" s="153">
        <v>0</v>
      </c>
      <c r="E56" s="237"/>
      <c r="F56" s="238"/>
      <c r="G56" s="157"/>
      <c r="H56" s="157"/>
      <c r="I56" s="238"/>
      <c r="J56" s="157"/>
      <c r="K56" s="9"/>
      <c r="M56" s="124"/>
      <c r="N56" s="122"/>
      <c r="P56" s="7"/>
    </row>
    <row r="57" spans="2:16" x14ac:dyDescent="0.2">
      <c r="B57" s="42" t="s">
        <v>38</v>
      </c>
      <c r="C57" s="149"/>
      <c r="E57" s="237"/>
      <c r="F57" s="238"/>
      <c r="G57" s="157"/>
      <c r="H57" s="157"/>
      <c r="I57" s="238"/>
      <c r="J57" s="157"/>
      <c r="K57" s="9"/>
      <c r="M57" s="124"/>
      <c r="N57" s="122"/>
      <c r="P57" s="7"/>
    </row>
    <row r="58" spans="2:16" x14ac:dyDescent="0.2">
      <c r="B58" s="51" t="s">
        <v>163</v>
      </c>
      <c r="C58" s="148">
        <v>0</v>
      </c>
      <c r="E58" s="237"/>
      <c r="F58" s="238"/>
      <c r="G58" s="157"/>
      <c r="H58" s="157"/>
      <c r="I58" s="238"/>
      <c r="J58" s="157"/>
      <c r="K58" s="7"/>
      <c r="M58" s="124"/>
      <c r="N58" s="122"/>
      <c r="P58" s="7"/>
    </row>
    <row r="59" spans="2:16" x14ac:dyDescent="0.2">
      <c r="B59" s="51" t="s">
        <v>162</v>
      </c>
      <c r="C59" s="323">
        <f>total_installed_cost*salvage_percentage/100</f>
        <v>0</v>
      </c>
      <c r="G59" s="157"/>
      <c r="H59" s="157"/>
      <c r="I59" s="238"/>
      <c r="J59" s="157"/>
      <c r="K59" s="9"/>
      <c r="M59" s="124"/>
      <c r="N59" s="122"/>
      <c r="P59" s="7"/>
    </row>
    <row r="60" spans="2:16" x14ac:dyDescent="0.2">
      <c r="B60" s="7"/>
      <c r="C60" s="155"/>
      <c r="E60" s="9"/>
      <c r="G60" s="7"/>
      <c r="H60" s="7"/>
      <c r="I60" s="29"/>
      <c r="J60" s="9"/>
      <c r="K60" s="9"/>
      <c r="M60" s="124"/>
      <c r="N60" s="122"/>
      <c r="P60" s="7"/>
    </row>
    <row r="61" spans="2:16" x14ac:dyDescent="0.2">
      <c r="B61" s="5" t="s">
        <v>107</v>
      </c>
      <c r="C61" s="133"/>
      <c r="G61" s="7"/>
      <c r="H61" s="7"/>
      <c r="I61" s="29"/>
      <c r="J61" s="9"/>
      <c r="K61" s="9"/>
      <c r="M61" s="124"/>
      <c r="N61" s="122"/>
      <c r="P61" s="7"/>
    </row>
    <row r="62" spans="2:16" x14ac:dyDescent="0.2">
      <c r="B62" s="51" t="s">
        <v>260</v>
      </c>
      <c r="C62" s="153">
        <v>0</v>
      </c>
      <c r="G62" s="7"/>
      <c r="H62" s="7"/>
      <c r="I62" s="29"/>
      <c r="J62" s="9"/>
      <c r="K62" s="9"/>
      <c r="M62" s="124"/>
      <c r="N62" s="122"/>
      <c r="P62" s="7"/>
    </row>
    <row r="63" spans="2:16" x14ac:dyDescent="0.2">
      <c r="B63" s="51" t="s">
        <v>261</v>
      </c>
      <c r="C63" s="153">
        <v>0</v>
      </c>
      <c r="G63" s="7"/>
      <c r="H63" s="7"/>
      <c r="I63" s="29"/>
      <c r="J63" s="9"/>
      <c r="K63" s="9"/>
      <c r="M63" s="124"/>
      <c r="N63" s="122"/>
      <c r="P63" s="7"/>
    </row>
    <row r="64" spans="2:16" x14ac:dyDescent="0.2">
      <c r="B64" s="51" t="s">
        <v>262</v>
      </c>
      <c r="C64" s="153">
        <v>0</v>
      </c>
      <c r="G64" s="7"/>
      <c r="H64" s="7"/>
      <c r="I64" s="29"/>
      <c r="J64" s="9"/>
      <c r="K64" s="9"/>
      <c r="M64" s="124"/>
      <c r="N64" s="122"/>
      <c r="P64" s="7"/>
    </row>
    <row r="65" spans="2:16" x14ac:dyDescent="0.2">
      <c r="B65" s="51" t="s">
        <v>264</v>
      </c>
      <c r="C65" s="323">
        <f>cost_dev_fee_percent/100*total_installed_cost</f>
        <v>0</v>
      </c>
      <c r="G65" s="7"/>
      <c r="H65" s="7"/>
      <c r="I65" s="29"/>
      <c r="J65" s="9"/>
      <c r="K65" s="9"/>
      <c r="M65" s="124"/>
      <c r="N65" s="122"/>
      <c r="P65" s="7"/>
    </row>
    <row r="66" spans="2:16" x14ac:dyDescent="0.2">
      <c r="B66" s="51" t="s">
        <v>263</v>
      </c>
      <c r="C66" s="323">
        <f>C65*(federal_tax_rate/100*(1-state_tax_rate/100)+state_tax_rate/100)</f>
        <v>0</v>
      </c>
      <c r="G66" s="7"/>
      <c r="H66" s="7"/>
      <c r="I66" s="29"/>
      <c r="J66" s="9"/>
      <c r="K66" s="9"/>
      <c r="M66" s="124"/>
      <c r="N66" s="122"/>
      <c r="P66" s="7"/>
    </row>
    <row r="67" spans="2:16" x14ac:dyDescent="0.2">
      <c r="B67" s="7"/>
      <c r="C67" s="132"/>
      <c r="G67" s="7"/>
      <c r="H67" s="7"/>
      <c r="I67" s="29"/>
      <c r="J67" s="9"/>
      <c r="K67" s="9"/>
      <c r="M67" s="124"/>
      <c r="N67" s="122"/>
      <c r="P67" s="7"/>
    </row>
    <row r="68" spans="2:16" x14ac:dyDescent="0.2">
      <c r="B68" s="5" t="s">
        <v>119</v>
      </c>
      <c r="C68" s="133"/>
      <c r="H68" s="7"/>
      <c r="J68" s="9"/>
      <c r="K68" s="9"/>
      <c r="M68" s="124"/>
      <c r="N68" s="122"/>
      <c r="P68" s="7"/>
    </row>
    <row r="69" spans="2:16" x14ac:dyDescent="0.2">
      <c r="B69" s="51" t="s">
        <v>164</v>
      </c>
      <c r="C69" s="134">
        <v>0</v>
      </c>
      <c r="H69" s="7"/>
      <c r="J69" s="9"/>
      <c r="K69" s="9"/>
      <c r="M69" s="124"/>
      <c r="N69" s="122"/>
      <c r="P69" s="7"/>
    </row>
    <row r="70" spans="2:16" x14ac:dyDescent="0.2">
      <c r="C70" s="135"/>
      <c r="H70" s="7"/>
      <c r="J70" s="9"/>
      <c r="K70" s="9"/>
      <c r="M70" s="124"/>
      <c r="N70" s="122"/>
      <c r="P70" s="7"/>
    </row>
    <row r="71" spans="2:16" x14ac:dyDescent="0.2">
      <c r="B71" s="5" t="s">
        <v>189</v>
      </c>
      <c r="C71" s="8"/>
      <c r="D71" s="8"/>
      <c r="E71" s="8"/>
      <c r="F71" s="8"/>
      <c r="G71" s="8"/>
      <c r="H71" s="8"/>
      <c r="I71" s="6"/>
      <c r="J71" s="9"/>
      <c r="K71" s="9"/>
      <c r="M71" s="124"/>
      <c r="N71" s="122"/>
      <c r="P71" s="7"/>
    </row>
    <row r="72" spans="2:16" ht="25.5" x14ac:dyDescent="0.2">
      <c r="B72" s="51"/>
      <c r="C72" s="283" t="s">
        <v>113</v>
      </c>
      <c r="D72" s="282" t="s">
        <v>114</v>
      </c>
      <c r="E72" s="282" t="s">
        <v>115</v>
      </c>
      <c r="F72" s="282" t="s">
        <v>116</v>
      </c>
      <c r="G72" s="282" t="s">
        <v>25</v>
      </c>
      <c r="H72" s="282" t="s">
        <v>26</v>
      </c>
      <c r="I72" s="284" t="s">
        <v>117</v>
      </c>
      <c r="J72" s="9"/>
      <c r="K72" s="9"/>
      <c r="M72" s="124"/>
      <c r="N72" s="122"/>
      <c r="P72" s="7"/>
    </row>
    <row r="73" spans="2:16" x14ac:dyDescent="0.2">
      <c r="B73" s="51" t="s">
        <v>108</v>
      </c>
      <c r="C73" s="243">
        <v>0</v>
      </c>
      <c r="D73" s="245">
        <v>0</v>
      </c>
      <c r="E73" s="201">
        <v>0</v>
      </c>
      <c r="F73" s="248">
        <v>0</v>
      </c>
      <c r="G73" s="243">
        <f>C73/100*total_installed_cost</f>
        <v>0</v>
      </c>
      <c r="H73" s="243">
        <f>G73*F73/100*E73/12*0.5</f>
        <v>0</v>
      </c>
      <c r="I73" s="243">
        <f>H73+D73/100*G73</f>
        <v>0</v>
      </c>
      <c r="J73" s="9"/>
      <c r="K73" s="9"/>
      <c r="M73" s="124"/>
      <c r="N73" s="122"/>
      <c r="P73" s="7"/>
    </row>
    <row r="74" spans="2:16" x14ac:dyDescent="0.2">
      <c r="B74" s="51" t="s">
        <v>109</v>
      </c>
      <c r="C74" s="243">
        <v>0</v>
      </c>
      <c r="D74" s="245">
        <v>0</v>
      </c>
      <c r="E74" s="201">
        <v>0</v>
      </c>
      <c r="F74" s="248">
        <v>0</v>
      </c>
      <c r="G74" s="243">
        <f>C74/100*total_installed_cost</f>
        <v>0</v>
      </c>
      <c r="H74" s="243">
        <f>G74*F74/100*E74/12*0.5</f>
        <v>0</v>
      </c>
      <c r="I74" s="243">
        <f t="shared" ref="I74:I77" si="0">H74+D74/100*G74</f>
        <v>0</v>
      </c>
      <c r="J74" s="9"/>
      <c r="K74" s="9"/>
      <c r="M74" s="124"/>
      <c r="N74" s="122"/>
      <c r="P74" s="7"/>
    </row>
    <row r="75" spans="2:16" x14ac:dyDescent="0.2">
      <c r="B75" s="51" t="s">
        <v>110</v>
      </c>
      <c r="C75" s="243">
        <v>0</v>
      </c>
      <c r="D75" s="245">
        <v>0</v>
      </c>
      <c r="E75" s="201">
        <v>0</v>
      </c>
      <c r="F75" s="248">
        <v>0</v>
      </c>
      <c r="G75" s="243">
        <f>C75/100*total_installed_cost</f>
        <v>0</v>
      </c>
      <c r="H75" s="243">
        <f>G75*F75/100*E75/12*0.5</f>
        <v>0</v>
      </c>
      <c r="I75" s="243">
        <f t="shared" si="0"/>
        <v>0</v>
      </c>
      <c r="J75" s="9"/>
      <c r="K75" s="9"/>
      <c r="M75" s="124"/>
      <c r="N75" s="122"/>
      <c r="P75" s="7"/>
    </row>
    <row r="76" spans="2:16" x14ac:dyDescent="0.2">
      <c r="B76" s="51" t="s">
        <v>111</v>
      </c>
      <c r="C76" s="243">
        <v>0</v>
      </c>
      <c r="D76" s="245">
        <v>0</v>
      </c>
      <c r="E76" s="201">
        <v>0</v>
      </c>
      <c r="F76" s="248">
        <v>0</v>
      </c>
      <c r="G76" s="243">
        <f>C76/100*total_installed_cost</f>
        <v>0</v>
      </c>
      <c r="H76" s="243">
        <f>G76*F76/100*E76/12*0.5</f>
        <v>0</v>
      </c>
      <c r="I76" s="243">
        <f t="shared" si="0"/>
        <v>0</v>
      </c>
      <c r="J76" s="9"/>
      <c r="K76" s="9"/>
      <c r="M76" s="124"/>
      <c r="N76" s="122"/>
      <c r="P76" s="7"/>
    </row>
    <row r="77" spans="2:16" x14ac:dyDescent="0.2">
      <c r="B77" s="51" t="s">
        <v>112</v>
      </c>
      <c r="C77" s="244">
        <v>0</v>
      </c>
      <c r="D77" s="246">
        <v>0</v>
      </c>
      <c r="E77" s="247">
        <v>0</v>
      </c>
      <c r="F77" s="249">
        <v>0</v>
      </c>
      <c r="G77" s="243">
        <f>C77/100*total_installed_cost</f>
        <v>0</v>
      </c>
      <c r="H77" s="243">
        <f>G77*F77/100*E77/12*0.5</f>
        <v>0</v>
      </c>
      <c r="I77" s="243">
        <f t="shared" si="0"/>
        <v>0</v>
      </c>
      <c r="J77" s="9"/>
      <c r="K77" s="9"/>
      <c r="M77" s="124"/>
      <c r="N77" s="122"/>
      <c r="P77" s="7"/>
    </row>
    <row r="78" spans="2:16" x14ac:dyDescent="0.2">
      <c r="B78" s="56" t="s">
        <v>118</v>
      </c>
      <c r="C78" s="57"/>
      <c r="D78" s="43"/>
      <c r="E78" s="43"/>
      <c r="F78" s="58"/>
      <c r="G78" s="59">
        <f>SUM(G73:G77)</f>
        <v>0</v>
      </c>
      <c r="H78" s="60">
        <f>SUM(H73:H77)</f>
        <v>0</v>
      </c>
      <c r="I78" s="61">
        <f>SUM(I73:I77)</f>
        <v>0</v>
      </c>
      <c r="J78" s="9"/>
      <c r="K78" s="9"/>
      <c r="M78" s="124"/>
      <c r="N78" s="122"/>
      <c r="P78" s="7"/>
    </row>
    <row r="79" spans="2:16" x14ac:dyDescent="0.2">
      <c r="C79" s="135"/>
      <c r="H79" s="7"/>
      <c r="J79" s="9"/>
      <c r="K79" s="9"/>
      <c r="M79" s="124"/>
      <c r="N79" s="122"/>
      <c r="P79" s="7"/>
    </row>
    <row r="80" spans="2:16" x14ac:dyDescent="0.2">
      <c r="B80" s="5" t="s">
        <v>120</v>
      </c>
      <c r="C80" s="8"/>
      <c r="D80" s="8"/>
      <c r="E80" s="8"/>
      <c r="F80" s="253"/>
      <c r="G80" s="7"/>
      <c r="H80" s="7"/>
      <c r="I80" s="9"/>
      <c r="J80" s="9"/>
      <c r="K80" s="9"/>
      <c r="M80" s="124"/>
      <c r="N80" s="122"/>
      <c r="P80" s="7"/>
    </row>
    <row r="81" spans="2:16" x14ac:dyDescent="0.2">
      <c r="B81" s="51" t="s">
        <v>121</v>
      </c>
      <c r="C81" s="156">
        <v>0</v>
      </c>
      <c r="D81" s="9"/>
      <c r="E81" s="9"/>
      <c r="F81" s="253"/>
      <c r="G81" s="7"/>
      <c r="H81" s="7"/>
      <c r="I81" s="9"/>
      <c r="J81" s="9"/>
      <c r="K81" s="9"/>
      <c r="M81" s="124"/>
      <c r="N81" s="122"/>
      <c r="P81" s="7"/>
    </row>
    <row r="82" spans="2:16" x14ac:dyDescent="0.2">
      <c r="B82" s="51" t="s">
        <v>129</v>
      </c>
      <c r="C82" s="156">
        <v>0</v>
      </c>
      <c r="D82" s="9"/>
      <c r="E82" s="9"/>
      <c r="F82" s="253"/>
      <c r="G82" s="7"/>
      <c r="H82" s="7"/>
      <c r="I82" s="9"/>
      <c r="J82" s="9"/>
      <c r="K82" s="9"/>
      <c r="M82" s="124"/>
      <c r="N82" s="122"/>
      <c r="P82" s="7"/>
    </row>
    <row r="83" spans="2:16" x14ac:dyDescent="0.2">
      <c r="B83" s="11" t="s">
        <v>276</v>
      </c>
      <c r="C83" s="156">
        <f>tax_investor_required_lease_reserve</f>
        <v>0</v>
      </c>
      <c r="D83" s="9"/>
      <c r="E83" s="9"/>
      <c r="F83" s="253"/>
      <c r="G83" s="7"/>
      <c r="H83" s="7"/>
      <c r="I83" s="9"/>
      <c r="J83" s="9"/>
      <c r="K83" s="9"/>
      <c r="M83" s="124"/>
      <c r="N83" s="122"/>
      <c r="P83" s="7"/>
    </row>
    <row r="84" spans="2:16" x14ac:dyDescent="0.2">
      <c r="B84" s="11" t="s">
        <v>236</v>
      </c>
      <c r="C84" s="156">
        <v>0</v>
      </c>
      <c r="D84" s="9"/>
      <c r="E84" s="9"/>
      <c r="F84" s="253"/>
      <c r="G84" s="7"/>
      <c r="H84" s="7"/>
      <c r="I84" s="9"/>
      <c r="J84" s="9"/>
      <c r="K84" s="9"/>
      <c r="M84" s="124"/>
      <c r="N84" s="122"/>
      <c r="P84" s="7"/>
    </row>
    <row r="85" spans="2:16" x14ac:dyDescent="0.2">
      <c r="B85" s="51" t="s">
        <v>122</v>
      </c>
      <c r="C85" s="130" t="s">
        <v>170</v>
      </c>
      <c r="D85" s="282" t="s">
        <v>126</v>
      </c>
      <c r="E85" s="304" t="s">
        <v>127</v>
      </c>
      <c r="F85" s="253"/>
      <c r="G85" s="7"/>
      <c r="H85" s="7"/>
      <c r="I85" s="9"/>
      <c r="J85" s="9"/>
      <c r="K85" s="9"/>
      <c r="M85" s="124"/>
      <c r="N85" s="122"/>
      <c r="P85" s="7"/>
    </row>
    <row r="86" spans="2:16" x14ac:dyDescent="0.2">
      <c r="B86" s="65" t="s">
        <v>123</v>
      </c>
      <c r="C86" s="156">
        <v>0</v>
      </c>
      <c r="D86" s="323">
        <f>C86*system_capacity</f>
        <v>0</v>
      </c>
      <c r="E86" s="305">
        <v>0</v>
      </c>
      <c r="F86" s="253"/>
      <c r="G86" s="7"/>
      <c r="H86" s="7"/>
      <c r="I86" s="9"/>
      <c r="J86" s="9"/>
      <c r="K86" s="9"/>
      <c r="M86" s="124"/>
      <c r="N86" s="122"/>
      <c r="P86" s="7"/>
    </row>
    <row r="87" spans="2:16" x14ac:dyDescent="0.2">
      <c r="B87" s="52" t="s">
        <v>125</v>
      </c>
      <c r="C87" s="156">
        <v>0</v>
      </c>
      <c r="D87" s="323">
        <f>C87*system_capacity</f>
        <v>0</v>
      </c>
      <c r="E87" s="305">
        <v>0</v>
      </c>
      <c r="F87" s="253"/>
      <c r="G87" s="7"/>
      <c r="H87" s="7"/>
      <c r="I87" s="9"/>
      <c r="J87" s="9"/>
      <c r="K87" s="9"/>
      <c r="M87" s="124"/>
      <c r="N87" s="122"/>
      <c r="P87" s="7"/>
    </row>
    <row r="88" spans="2:16" x14ac:dyDescent="0.2">
      <c r="B88" s="78" t="s">
        <v>124</v>
      </c>
      <c r="C88" s="156">
        <v>0</v>
      </c>
      <c r="D88" s="323">
        <f>C88*system_capacity</f>
        <v>0</v>
      </c>
      <c r="E88" s="305">
        <v>0</v>
      </c>
      <c r="F88" s="253"/>
      <c r="G88" s="7"/>
      <c r="H88" s="7"/>
      <c r="I88" s="9"/>
      <c r="J88" s="9"/>
      <c r="K88" s="9"/>
      <c r="M88" s="124"/>
      <c r="N88" s="122"/>
      <c r="P88" s="7"/>
    </row>
    <row r="89" spans="2:16" x14ac:dyDescent="0.2">
      <c r="B89" s="55" t="s">
        <v>128</v>
      </c>
      <c r="C89" s="44"/>
      <c r="D89" s="303"/>
      <c r="E89" s="303"/>
      <c r="F89" s="253"/>
      <c r="G89" s="7"/>
      <c r="H89" s="7"/>
      <c r="I89" s="9"/>
      <c r="J89" s="9"/>
      <c r="K89" s="9"/>
      <c r="M89" s="124"/>
      <c r="N89" s="122"/>
      <c r="P89" s="7"/>
    </row>
    <row r="90" spans="2:16" x14ac:dyDescent="0.2">
      <c r="B90" s="63" t="s">
        <v>4</v>
      </c>
      <c r="C90" s="302" t="s">
        <v>32</v>
      </c>
      <c r="D90" s="253"/>
      <c r="E90" s="9"/>
      <c r="F90" s="253"/>
      <c r="G90" s="7"/>
      <c r="H90" s="7"/>
      <c r="I90" s="9"/>
      <c r="J90" s="9"/>
      <c r="K90" s="9"/>
      <c r="M90" s="124"/>
      <c r="N90" s="122"/>
      <c r="P90" s="7"/>
    </row>
    <row r="91" spans="2:16" x14ac:dyDescent="0.2">
      <c r="B91" s="63" t="s">
        <v>5</v>
      </c>
      <c r="C91" s="302" t="s">
        <v>32</v>
      </c>
      <c r="D91" s="306"/>
      <c r="E91" s="307"/>
      <c r="F91" s="253"/>
      <c r="G91" s="7"/>
      <c r="H91" s="7"/>
      <c r="I91" s="9"/>
      <c r="J91" s="9"/>
      <c r="K91" s="9"/>
      <c r="M91" s="124"/>
      <c r="N91" s="122"/>
      <c r="P91" s="7"/>
    </row>
    <row r="92" spans="2:16" x14ac:dyDescent="0.2">
      <c r="G92" s="7"/>
      <c r="H92" s="7"/>
      <c r="I92" s="9"/>
      <c r="J92" s="9"/>
      <c r="K92" s="9"/>
      <c r="M92" s="124"/>
      <c r="N92" s="122"/>
      <c r="P92" s="7"/>
    </row>
    <row r="93" spans="2:16" x14ac:dyDescent="0.2">
      <c r="B93" s="5" t="s">
        <v>130</v>
      </c>
      <c r="C93" s="8"/>
      <c r="D93" s="8"/>
      <c r="E93" s="8"/>
      <c r="F93" s="6"/>
      <c r="G93" s="7"/>
      <c r="H93" s="7"/>
      <c r="I93" s="9"/>
      <c r="J93" s="9"/>
      <c r="K93" s="9"/>
      <c r="M93" s="124"/>
      <c r="N93" s="122"/>
      <c r="P93" s="7"/>
    </row>
    <row r="94" spans="2:16" x14ac:dyDescent="0.2">
      <c r="B94" s="42" t="s">
        <v>2</v>
      </c>
      <c r="C94" s="43"/>
      <c r="D94" s="66"/>
      <c r="E94" s="456" t="s">
        <v>213</v>
      </c>
      <c r="F94" s="457"/>
      <c r="G94" s="7"/>
      <c r="H94" s="7"/>
      <c r="I94" s="7"/>
      <c r="J94" s="7"/>
      <c r="K94" s="7"/>
      <c r="M94" s="124"/>
      <c r="N94" s="122"/>
    </row>
    <row r="95" spans="2:16" x14ac:dyDescent="0.2">
      <c r="B95" s="65" t="s">
        <v>132</v>
      </c>
      <c r="C95" s="10" t="s">
        <v>186</v>
      </c>
      <c r="D95" s="76"/>
      <c r="E95" s="282" t="s">
        <v>4</v>
      </c>
      <c r="F95" s="282" t="s">
        <v>5</v>
      </c>
      <c r="G95" s="7"/>
      <c r="H95" s="7"/>
      <c r="I95" s="9"/>
      <c r="J95" s="9"/>
      <c r="K95" s="9"/>
      <c r="M95" s="124"/>
      <c r="N95" s="122"/>
    </row>
    <row r="96" spans="2:16" x14ac:dyDescent="0.2">
      <c r="B96" s="64" t="s">
        <v>133</v>
      </c>
      <c r="C96" s="179">
        <v>0</v>
      </c>
      <c r="D96" s="46"/>
      <c r="E96" s="85" t="s">
        <v>17</v>
      </c>
      <c r="F96" s="85" t="s">
        <v>17</v>
      </c>
      <c r="G96" s="7"/>
      <c r="H96" s="7"/>
      <c r="I96" s="9"/>
      <c r="J96" s="9"/>
      <c r="K96" s="9"/>
      <c r="M96" s="124"/>
      <c r="N96" s="122"/>
    </row>
    <row r="97" spans="2:17" x14ac:dyDescent="0.2">
      <c r="B97" s="64" t="s">
        <v>134</v>
      </c>
      <c r="C97" s="179">
        <v>0</v>
      </c>
      <c r="D97" s="68"/>
      <c r="E97" s="75" t="s">
        <v>18</v>
      </c>
      <c r="F97" s="71" t="s">
        <v>18</v>
      </c>
      <c r="G97" s="7"/>
      <c r="I97" s="9"/>
      <c r="J97" s="9"/>
      <c r="K97" s="9"/>
      <c r="M97" s="124"/>
      <c r="N97" s="122"/>
    </row>
    <row r="98" spans="2:17" x14ac:dyDescent="0.2">
      <c r="B98" s="63" t="s">
        <v>137</v>
      </c>
      <c r="C98" s="12" t="s">
        <v>7</v>
      </c>
      <c r="D98" s="17" t="s">
        <v>157</v>
      </c>
      <c r="E98" s="72"/>
      <c r="F98" s="73"/>
      <c r="G98" s="7"/>
      <c r="H98" s="7"/>
      <c r="I98" s="9"/>
      <c r="J98" s="9"/>
      <c r="K98" s="9"/>
      <c r="M98" s="124"/>
      <c r="N98" s="122"/>
    </row>
    <row r="99" spans="2:17" x14ac:dyDescent="0.2">
      <c r="B99" s="64" t="s">
        <v>135</v>
      </c>
      <c r="C99" s="130">
        <v>0</v>
      </c>
      <c r="D99" s="62">
        <v>9.9999999999999998E+37</v>
      </c>
      <c r="E99" s="69" t="s">
        <v>17</v>
      </c>
      <c r="F99" s="69" t="s">
        <v>17</v>
      </c>
      <c r="G99" s="7"/>
      <c r="I99" s="9"/>
      <c r="J99" s="9"/>
      <c r="K99" s="9"/>
      <c r="M99" s="124"/>
      <c r="N99" s="122"/>
    </row>
    <row r="100" spans="2:17" ht="13.5" thickBot="1" x14ac:dyDescent="0.25">
      <c r="B100" s="346" t="s">
        <v>136</v>
      </c>
      <c r="C100" s="347">
        <v>0</v>
      </c>
      <c r="D100" s="348">
        <v>9.9999999999999998E+37</v>
      </c>
      <c r="E100" s="86" t="s">
        <v>18</v>
      </c>
      <c r="F100" s="86" t="s">
        <v>18</v>
      </c>
      <c r="G100" s="7"/>
      <c r="I100" s="9"/>
      <c r="J100" s="9"/>
      <c r="K100" s="9"/>
      <c r="M100" s="124"/>
      <c r="N100" s="122"/>
    </row>
    <row r="101" spans="2:17" x14ac:dyDescent="0.2">
      <c r="B101" s="343" t="s">
        <v>6</v>
      </c>
      <c r="C101" s="344" t="s">
        <v>9</v>
      </c>
      <c r="D101" s="345" t="s">
        <v>187</v>
      </c>
      <c r="E101" s="341" t="s">
        <v>185</v>
      </c>
      <c r="F101" s="253"/>
      <c r="G101" s="7"/>
      <c r="I101" s="9"/>
      <c r="J101" s="9"/>
      <c r="K101" s="9"/>
      <c r="M101" s="124"/>
      <c r="N101" s="122"/>
      <c r="Q101" s="7"/>
    </row>
    <row r="102" spans="2:17" x14ac:dyDescent="0.2">
      <c r="B102" s="63" t="s">
        <v>4</v>
      </c>
      <c r="C102" s="140">
        <v>0</v>
      </c>
      <c r="D102" s="180">
        <v>0</v>
      </c>
      <c r="E102" s="342">
        <v>0</v>
      </c>
      <c r="F102" s="253"/>
      <c r="G102" s="7"/>
      <c r="I102" s="9"/>
      <c r="J102" s="9"/>
      <c r="K102" s="9"/>
      <c r="M102" s="124"/>
      <c r="N102" s="122"/>
      <c r="Q102" s="7"/>
    </row>
    <row r="103" spans="2:17" x14ac:dyDescent="0.2">
      <c r="B103" s="63" t="s">
        <v>5</v>
      </c>
      <c r="C103" s="140">
        <v>0</v>
      </c>
      <c r="D103" s="180">
        <v>0</v>
      </c>
      <c r="E103" s="342">
        <v>0</v>
      </c>
      <c r="F103" s="253"/>
      <c r="G103" s="7"/>
      <c r="I103" s="9"/>
      <c r="J103" s="9"/>
      <c r="K103" s="9"/>
      <c r="M103" s="124"/>
      <c r="N103" s="122"/>
      <c r="Q103" s="7"/>
    </row>
    <row r="104" spans="2:17" x14ac:dyDescent="0.2">
      <c r="B104" s="48"/>
      <c r="C104" s="13"/>
      <c r="D104" s="14"/>
      <c r="E104" s="9"/>
      <c r="F104" s="9"/>
      <c r="G104" s="7"/>
      <c r="H104" s="7"/>
      <c r="I104" s="9"/>
      <c r="J104" s="9"/>
      <c r="K104" s="9"/>
      <c r="M104" s="124"/>
      <c r="N104" s="122"/>
      <c r="Q104" s="7"/>
    </row>
    <row r="105" spans="2:17" x14ac:dyDescent="0.2">
      <c r="B105" s="289" t="s">
        <v>131</v>
      </c>
      <c r="C105" s="310"/>
      <c r="D105" s="310"/>
      <c r="E105" s="310"/>
      <c r="F105" s="310"/>
      <c r="G105" s="310"/>
      <c r="H105" s="311"/>
      <c r="I105" s="49"/>
      <c r="K105" s="9"/>
      <c r="M105" s="124"/>
      <c r="N105" s="119"/>
      <c r="Q105" s="7"/>
    </row>
    <row r="106" spans="2:17" x14ac:dyDescent="0.2">
      <c r="B106" s="93" t="s">
        <v>16</v>
      </c>
      <c r="C106" s="301"/>
      <c r="D106" s="43"/>
      <c r="E106" s="92"/>
      <c r="F106" s="92"/>
      <c r="G106" s="92"/>
      <c r="H106" s="70"/>
      <c r="I106" s="9"/>
      <c r="K106" s="9"/>
      <c r="M106" s="124"/>
      <c r="N106" s="119"/>
    </row>
    <row r="107" spans="2:17" x14ac:dyDescent="0.2">
      <c r="B107" s="99" t="s">
        <v>132</v>
      </c>
      <c r="C107" s="88" t="s">
        <v>186</v>
      </c>
      <c r="D107" s="308"/>
      <c r="E107" s="74" t="s">
        <v>205</v>
      </c>
      <c r="F107" s="69" t="s">
        <v>206</v>
      </c>
      <c r="G107" s="69" t="s">
        <v>207</v>
      </c>
      <c r="H107" s="69" t="s">
        <v>208</v>
      </c>
      <c r="I107" s="7"/>
      <c r="K107" s="91"/>
      <c r="M107" s="124"/>
      <c r="N107" s="123"/>
    </row>
    <row r="108" spans="2:17" x14ac:dyDescent="0.2">
      <c r="B108" s="82" t="s">
        <v>133</v>
      </c>
      <c r="C108" s="181">
        <v>0</v>
      </c>
      <c r="D108" s="309"/>
      <c r="E108" s="87" t="s">
        <v>17</v>
      </c>
      <c r="F108" s="87" t="s">
        <v>17</v>
      </c>
      <c r="G108" s="85" t="s">
        <v>18</v>
      </c>
      <c r="H108" s="85" t="s">
        <v>18</v>
      </c>
      <c r="I108" s="7"/>
      <c r="K108" s="9"/>
      <c r="M108" s="124"/>
      <c r="N108" s="119"/>
    </row>
    <row r="109" spans="2:17" x14ac:dyDescent="0.2">
      <c r="B109" s="82" t="s">
        <v>134</v>
      </c>
      <c r="C109" s="181">
        <v>0</v>
      </c>
      <c r="D109" s="309"/>
      <c r="E109" s="87" t="s">
        <v>17</v>
      </c>
      <c r="F109" s="87" t="s">
        <v>17</v>
      </c>
      <c r="G109" s="85" t="s">
        <v>18</v>
      </c>
      <c r="H109" s="85" t="s">
        <v>18</v>
      </c>
      <c r="I109" s="7"/>
      <c r="K109" s="9"/>
      <c r="M109" s="124"/>
      <c r="N109" s="119"/>
    </row>
    <row r="110" spans="2:17" x14ac:dyDescent="0.2">
      <c r="B110" s="82" t="s">
        <v>144</v>
      </c>
      <c r="C110" s="181">
        <v>0</v>
      </c>
      <c r="D110" s="309"/>
      <c r="E110" s="87" t="s">
        <v>17</v>
      </c>
      <c r="F110" s="87" t="s">
        <v>17</v>
      </c>
      <c r="G110" s="87" t="s">
        <v>18</v>
      </c>
      <c r="H110" s="85" t="s">
        <v>18</v>
      </c>
      <c r="I110" s="7"/>
      <c r="K110" s="9"/>
      <c r="M110" s="124"/>
      <c r="N110" s="119"/>
    </row>
    <row r="111" spans="2:17" x14ac:dyDescent="0.2">
      <c r="B111" s="100" t="s">
        <v>145</v>
      </c>
      <c r="C111" s="182">
        <v>0</v>
      </c>
      <c r="D111" s="309"/>
      <c r="E111" s="87" t="s">
        <v>17</v>
      </c>
      <c r="F111" s="87" t="s">
        <v>17</v>
      </c>
      <c r="G111" s="71" t="s">
        <v>18</v>
      </c>
      <c r="H111" s="71" t="s">
        <v>18</v>
      </c>
      <c r="I111" s="7"/>
      <c r="K111" s="9"/>
      <c r="M111" s="124"/>
      <c r="N111" s="119"/>
    </row>
    <row r="112" spans="2:17" x14ac:dyDescent="0.2">
      <c r="B112" s="84" t="s">
        <v>137</v>
      </c>
      <c r="C112" s="89" t="s">
        <v>7</v>
      </c>
      <c r="D112" s="85" t="s">
        <v>157</v>
      </c>
      <c r="E112" s="90"/>
      <c r="F112" s="94"/>
      <c r="G112" s="94"/>
      <c r="H112" s="95"/>
      <c r="I112" s="117"/>
      <c r="K112" s="15"/>
      <c r="M112" s="124"/>
      <c r="N112" s="122"/>
    </row>
    <row r="113" spans="2:17" x14ac:dyDescent="0.2">
      <c r="B113" s="82" t="s">
        <v>135</v>
      </c>
      <c r="C113" s="130">
        <v>0</v>
      </c>
      <c r="D113" s="317">
        <v>9.9999999999999998E+37</v>
      </c>
      <c r="E113" s="87" t="s">
        <v>17</v>
      </c>
      <c r="F113" s="87" t="s">
        <v>17</v>
      </c>
      <c r="G113" s="85" t="s">
        <v>18</v>
      </c>
      <c r="H113" s="87" t="s">
        <v>18</v>
      </c>
      <c r="I113" s="7"/>
      <c r="K113" s="9"/>
      <c r="L113" s="9"/>
      <c r="M113" s="15"/>
      <c r="N113" s="9"/>
    </row>
    <row r="114" spans="2:17" x14ac:dyDescent="0.2">
      <c r="B114" s="82" t="s">
        <v>136</v>
      </c>
      <c r="C114" s="130">
        <v>0</v>
      </c>
      <c r="D114" s="317">
        <v>9.9999999999999998E+37</v>
      </c>
      <c r="E114" s="87" t="s">
        <v>17</v>
      </c>
      <c r="F114" s="87" t="s">
        <v>17</v>
      </c>
      <c r="G114" s="85" t="s">
        <v>18</v>
      </c>
      <c r="H114" s="85" t="s">
        <v>18</v>
      </c>
      <c r="I114" s="7"/>
      <c r="K114" s="9"/>
      <c r="L114" s="9"/>
      <c r="M114" s="15"/>
      <c r="N114" s="9"/>
    </row>
    <row r="115" spans="2:17" x14ac:dyDescent="0.2">
      <c r="B115" s="82" t="s">
        <v>146</v>
      </c>
      <c r="C115" s="130">
        <v>0</v>
      </c>
      <c r="D115" s="317">
        <v>9.9999999999999998E+37</v>
      </c>
      <c r="E115" s="87" t="s">
        <v>17</v>
      </c>
      <c r="F115" s="87" t="s">
        <v>17</v>
      </c>
      <c r="G115" s="85" t="s">
        <v>18</v>
      </c>
      <c r="H115" s="85" t="s">
        <v>18</v>
      </c>
      <c r="I115" s="7"/>
      <c r="K115" s="9"/>
      <c r="L115" s="9"/>
      <c r="M115" s="15"/>
      <c r="N115" s="9"/>
    </row>
    <row r="116" spans="2:17" ht="13.5" thickBot="1" x14ac:dyDescent="0.25">
      <c r="B116" s="102" t="s">
        <v>147</v>
      </c>
      <c r="C116" s="185">
        <v>0</v>
      </c>
      <c r="D116" s="318">
        <v>9.9999999999999998E+37</v>
      </c>
      <c r="E116" s="315" t="s">
        <v>17</v>
      </c>
      <c r="F116" s="316" t="s">
        <v>17</v>
      </c>
      <c r="G116" s="86" t="s">
        <v>18</v>
      </c>
      <c r="H116" s="86" t="s">
        <v>18</v>
      </c>
      <c r="I116" s="7"/>
      <c r="K116" s="9"/>
      <c r="L116" s="9"/>
      <c r="M116" s="15"/>
      <c r="N116" s="9"/>
    </row>
    <row r="117" spans="2:17" x14ac:dyDescent="0.2">
      <c r="B117" s="101" t="s">
        <v>30</v>
      </c>
      <c r="C117" s="98" t="s">
        <v>152</v>
      </c>
      <c r="D117" s="69" t="s">
        <v>157</v>
      </c>
      <c r="E117" s="312"/>
      <c r="F117" s="313"/>
      <c r="G117" s="313"/>
      <c r="H117" s="314"/>
      <c r="I117" s="7"/>
      <c r="K117" s="80"/>
      <c r="L117" s="80"/>
      <c r="M117" s="15"/>
      <c r="N117" s="80"/>
      <c r="O117" s="16"/>
    </row>
    <row r="118" spans="2:17" x14ac:dyDescent="0.2">
      <c r="B118" s="84" t="s">
        <v>148</v>
      </c>
      <c r="C118" s="143">
        <v>0</v>
      </c>
      <c r="D118" s="317">
        <v>9.9999999999999998E+37</v>
      </c>
      <c r="E118" s="87" t="s">
        <v>17</v>
      </c>
      <c r="F118" s="87" t="s">
        <v>17</v>
      </c>
      <c r="G118" s="85" t="s">
        <v>18</v>
      </c>
      <c r="H118" s="90" t="s">
        <v>18</v>
      </c>
      <c r="I118" s="205"/>
      <c r="K118" s="9"/>
      <c r="L118" s="9"/>
      <c r="M118" s="15"/>
      <c r="N118" s="9"/>
    </row>
    <row r="119" spans="2:17" x14ac:dyDescent="0.2">
      <c r="B119" s="84" t="s">
        <v>149</v>
      </c>
      <c r="C119" s="143">
        <v>0</v>
      </c>
      <c r="D119" s="317">
        <v>9.9999999999999998E+37</v>
      </c>
      <c r="E119" s="87" t="s">
        <v>17</v>
      </c>
      <c r="F119" s="87" t="s">
        <v>17</v>
      </c>
      <c r="G119" s="87" t="s">
        <v>18</v>
      </c>
      <c r="H119" s="87" t="s">
        <v>18</v>
      </c>
      <c r="K119" s="9"/>
      <c r="L119" s="9"/>
      <c r="M119" s="15"/>
      <c r="N119" s="9"/>
    </row>
    <row r="120" spans="2:17" x14ac:dyDescent="0.2">
      <c r="B120" s="84" t="s">
        <v>150</v>
      </c>
      <c r="C120" s="143">
        <v>0</v>
      </c>
      <c r="D120" s="317">
        <v>9.9999999999999998E+37</v>
      </c>
      <c r="E120" s="87" t="s">
        <v>17</v>
      </c>
      <c r="F120" s="87" t="s">
        <v>17</v>
      </c>
      <c r="G120" s="85" t="s">
        <v>18</v>
      </c>
      <c r="H120" s="85" t="s">
        <v>18</v>
      </c>
      <c r="K120" s="9"/>
      <c r="L120" s="9"/>
      <c r="M120" s="15"/>
      <c r="N120" s="9"/>
    </row>
    <row r="121" spans="2:17" ht="13.5" thickBot="1" x14ac:dyDescent="0.25">
      <c r="B121" s="104" t="s">
        <v>151</v>
      </c>
      <c r="C121" s="186">
        <v>0</v>
      </c>
      <c r="D121" s="318">
        <v>9.9999999999999998E+37</v>
      </c>
      <c r="E121" s="315" t="s">
        <v>17</v>
      </c>
      <c r="F121" s="316" t="s">
        <v>17</v>
      </c>
      <c r="G121" s="86" t="s">
        <v>18</v>
      </c>
      <c r="H121" s="86" t="s">
        <v>18</v>
      </c>
      <c r="K121" s="9"/>
      <c r="L121" s="9"/>
      <c r="M121" s="15"/>
      <c r="N121" s="9"/>
    </row>
    <row r="122" spans="2:17" x14ac:dyDescent="0.2">
      <c r="B122" s="103" t="s">
        <v>27</v>
      </c>
      <c r="C122" s="98" t="s">
        <v>9</v>
      </c>
      <c r="D122" s="69" t="s">
        <v>187</v>
      </c>
      <c r="E122" s="69" t="s">
        <v>185</v>
      </c>
      <c r="F122" s="69" t="s">
        <v>205</v>
      </c>
      <c r="G122" s="418" t="s">
        <v>206</v>
      </c>
      <c r="H122" s="415"/>
      <c r="I122" s="15"/>
      <c r="J122" s="15"/>
      <c r="K122" s="15"/>
      <c r="L122" s="80"/>
      <c r="M122" s="15"/>
      <c r="N122" s="15"/>
      <c r="O122" s="16"/>
      <c r="P122" s="16"/>
      <c r="Q122" s="16"/>
    </row>
    <row r="123" spans="2:17" x14ac:dyDescent="0.2">
      <c r="B123" s="84" t="s">
        <v>153</v>
      </c>
      <c r="C123" s="143">
        <v>0</v>
      </c>
      <c r="D123" s="187">
        <v>0</v>
      </c>
      <c r="E123" s="130">
        <v>0</v>
      </c>
      <c r="F123" s="87" t="s">
        <v>17</v>
      </c>
      <c r="G123" s="419" t="s">
        <v>17</v>
      </c>
      <c r="H123" s="416"/>
      <c r="I123" s="15"/>
      <c r="J123" s="15"/>
      <c r="K123" s="15"/>
      <c r="L123" s="9"/>
      <c r="M123" s="15"/>
      <c r="N123" s="15"/>
      <c r="O123" s="16"/>
      <c r="P123" s="16"/>
      <c r="Q123" s="16"/>
    </row>
    <row r="124" spans="2:17" x14ac:dyDescent="0.2">
      <c r="B124" s="84" t="s">
        <v>154</v>
      </c>
      <c r="C124" s="143">
        <v>0</v>
      </c>
      <c r="D124" s="187">
        <v>0</v>
      </c>
      <c r="E124" s="130">
        <v>0</v>
      </c>
      <c r="F124" s="85" t="s">
        <v>17</v>
      </c>
      <c r="G124" s="419" t="s">
        <v>17</v>
      </c>
      <c r="H124" s="416"/>
      <c r="I124" s="15"/>
      <c r="J124" s="15"/>
      <c r="K124" s="15"/>
      <c r="L124" s="9"/>
      <c r="M124" s="15"/>
      <c r="N124" s="15"/>
      <c r="O124" s="16"/>
      <c r="P124" s="16"/>
      <c r="Q124" s="16"/>
    </row>
    <row r="125" spans="2:17" x14ac:dyDescent="0.2">
      <c r="B125" s="84" t="s">
        <v>155</v>
      </c>
      <c r="C125" s="143">
        <v>0</v>
      </c>
      <c r="D125" s="187">
        <v>0</v>
      </c>
      <c r="E125" s="130">
        <v>0</v>
      </c>
      <c r="F125" s="87" t="s">
        <v>17</v>
      </c>
      <c r="G125" s="419" t="s">
        <v>17</v>
      </c>
      <c r="H125" s="416"/>
      <c r="I125" s="15"/>
      <c r="J125" s="15"/>
      <c r="K125" s="15"/>
      <c r="L125" s="15"/>
      <c r="M125" s="15"/>
      <c r="N125" s="15"/>
      <c r="O125" s="16"/>
      <c r="P125" s="16"/>
      <c r="Q125" s="16"/>
    </row>
    <row r="126" spans="2:17" x14ac:dyDescent="0.2">
      <c r="B126" s="84" t="s">
        <v>156</v>
      </c>
      <c r="C126" s="143">
        <v>0</v>
      </c>
      <c r="D126" s="187">
        <v>0</v>
      </c>
      <c r="E126" s="130">
        <v>0</v>
      </c>
      <c r="F126" s="87" t="s">
        <v>17</v>
      </c>
      <c r="G126" s="419" t="s">
        <v>17</v>
      </c>
      <c r="H126" s="417"/>
      <c r="I126" s="9"/>
      <c r="J126" s="9"/>
      <c r="K126" s="9"/>
      <c r="L126" s="15"/>
      <c r="M126" s="9"/>
      <c r="N126" s="9"/>
      <c r="O126" s="16"/>
      <c r="P126" s="16"/>
      <c r="Q126" s="16"/>
    </row>
    <row r="127" spans="2:17" x14ac:dyDescent="0.2">
      <c r="B127" s="32"/>
      <c r="C127" s="81"/>
      <c r="D127" s="45"/>
      <c r="E127" s="47"/>
      <c r="F127" s="80"/>
      <c r="G127" s="80"/>
      <c r="H127" s="80"/>
      <c r="I127" s="9"/>
      <c r="J127" s="9"/>
      <c r="K127" s="9"/>
      <c r="L127" s="15"/>
      <c r="M127" s="9"/>
      <c r="N127" s="9"/>
      <c r="O127" s="16"/>
      <c r="P127" s="16"/>
      <c r="Q127" s="16"/>
    </row>
    <row r="128" spans="2:17" x14ac:dyDescent="0.2">
      <c r="B128" s="5" t="s">
        <v>159</v>
      </c>
      <c r="C128" s="8"/>
      <c r="D128" s="8"/>
      <c r="E128" s="8"/>
      <c r="F128" s="8"/>
      <c r="G128" s="6"/>
      <c r="H128" s="250"/>
      <c r="I128" s="9"/>
      <c r="J128" s="9"/>
      <c r="K128" s="9"/>
      <c r="L128" s="9"/>
      <c r="M128" s="9"/>
      <c r="N128" s="9"/>
      <c r="O128" s="16"/>
      <c r="P128" s="16"/>
      <c r="Q128" s="16"/>
    </row>
    <row r="129" spans="2:43" ht="12.75" customHeight="1" x14ac:dyDescent="0.2">
      <c r="B129" s="51" t="s">
        <v>158</v>
      </c>
      <c r="C129" s="105" t="s">
        <v>188</v>
      </c>
      <c r="D129" s="89" t="s">
        <v>211</v>
      </c>
      <c r="E129" s="89" t="s">
        <v>212</v>
      </c>
      <c r="F129" s="89" t="s">
        <v>209</v>
      </c>
      <c r="G129" s="89" t="s">
        <v>210</v>
      </c>
      <c r="H129" s="250"/>
      <c r="I129" s="96"/>
      <c r="J129" s="79"/>
      <c r="K129" s="79"/>
      <c r="L129" s="79"/>
      <c r="M129" s="9"/>
      <c r="N129" s="16"/>
    </row>
    <row r="130" spans="2:43" x14ac:dyDescent="0.2">
      <c r="B130" s="84" t="s">
        <v>32</v>
      </c>
      <c r="C130" s="130">
        <v>0</v>
      </c>
      <c r="D130" s="87" t="s">
        <v>18</v>
      </c>
      <c r="E130" s="87" t="s">
        <v>18</v>
      </c>
      <c r="F130" s="87" t="s">
        <v>18</v>
      </c>
      <c r="G130" s="87" t="s">
        <v>18</v>
      </c>
      <c r="H130" s="122"/>
      <c r="I130" s="79"/>
      <c r="J130" s="79"/>
      <c r="K130" s="79"/>
      <c r="L130" s="79"/>
      <c r="M130" s="9"/>
    </row>
    <row r="131" spans="2:43" ht="12.75" customHeight="1" x14ac:dyDescent="0.2">
      <c r="B131" s="84" t="s">
        <v>33</v>
      </c>
      <c r="C131" s="130">
        <v>0</v>
      </c>
      <c r="D131" s="87" t="s">
        <v>18</v>
      </c>
      <c r="E131" s="85" t="s">
        <v>18</v>
      </c>
      <c r="F131" s="85" t="s">
        <v>18</v>
      </c>
      <c r="G131" s="85" t="s">
        <v>18</v>
      </c>
      <c r="H131" s="122"/>
      <c r="I131" s="79"/>
      <c r="J131" s="79"/>
      <c r="K131" s="79"/>
      <c r="L131" s="79"/>
      <c r="M131" s="9"/>
    </row>
    <row r="132" spans="2:43" x14ac:dyDescent="0.2">
      <c r="B132" s="84" t="s">
        <v>34</v>
      </c>
      <c r="C132" s="130">
        <v>0</v>
      </c>
      <c r="D132" s="87" t="s">
        <v>18</v>
      </c>
      <c r="E132" s="85" t="s">
        <v>18</v>
      </c>
      <c r="F132" s="85" t="s">
        <v>18</v>
      </c>
      <c r="G132" s="85" t="s">
        <v>18</v>
      </c>
      <c r="H132" s="122"/>
      <c r="I132" s="79"/>
      <c r="J132" s="79"/>
      <c r="K132" s="79"/>
      <c r="L132" s="79"/>
      <c r="M132" s="9"/>
    </row>
    <row r="133" spans="2:43" x14ac:dyDescent="0.2">
      <c r="B133" s="84" t="s">
        <v>35</v>
      </c>
      <c r="C133" s="130">
        <v>0</v>
      </c>
      <c r="D133" s="85" t="s">
        <v>18</v>
      </c>
      <c r="E133" s="85" t="s">
        <v>18</v>
      </c>
      <c r="F133" s="85" t="s">
        <v>18</v>
      </c>
      <c r="G133" s="85" t="s">
        <v>18</v>
      </c>
      <c r="H133" s="122"/>
      <c r="I133" s="79"/>
      <c r="J133" s="79"/>
      <c r="K133" s="79"/>
      <c r="L133" s="79"/>
      <c r="M133" s="9"/>
    </row>
    <row r="134" spans="2:43" x14ac:dyDescent="0.2">
      <c r="B134" s="84" t="s">
        <v>36</v>
      </c>
      <c r="C134" s="130">
        <v>0</v>
      </c>
      <c r="D134" s="85" t="s">
        <v>18</v>
      </c>
      <c r="E134" s="85" t="s">
        <v>18</v>
      </c>
      <c r="F134" s="85" t="s">
        <v>18</v>
      </c>
      <c r="G134" s="85" t="s">
        <v>18</v>
      </c>
      <c r="H134" s="122"/>
      <c r="I134" s="79"/>
      <c r="J134" s="79"/>
      <c r="K134" s="79"/>
      <c r="L134" s="79"/>
      <c r="M134" s="9"/>
    </row>
    <row r="135" spans="2:43" x14ac:dyDescent="0.2">
      <c r="B135" s="84" t="s">
        <v>37</v>
      </c>
      <c r="C135" s="130">
        <v>0</v>
      </c>
      <c r="D135" s="71" t="s">
        <v>18</v>
      </c>
      <c r="E135" s="71" t="s">
        <v>18</v>
      </c>
      <c r="F135" s="71" t="s">
        <v>18</v>
      </c>
      <c r="G135" s="71" t="s">
        <v>18</v>
      </c>
      <c r="H135" s="122"/>
      <c r="I135" s="79"/>
      <c r="J135" s="79"/>
      <c r="K135" s="79"/>
      <c r="L135" s="79"/>
      <c r="M135" s="9"/>
    </row>
    <row r="136" spans="2:43" x14ac:dyDescent="0.2">
      <c r="B136" s="84" t="s">
        <v>248</v>
      </c>
      <c r="C136" s="342">
        <v>0</v>
      </c>
      <c r="D136" s="71" t="s">
        <v>18</v>
      </c>
      <c r="E136" s="71" t="s">
        <v>18</v>
      </c>
      <c r="F136" s="85" t="s">
        <v>18</v>
      </c>
      <c r="G136" s="85" t="s">
        <v>18</v>
      </c>
      <c r="H136" s="122"/>
      <c r="I136" s="79"/>
      <c r="J136" s="79"/>
      <c r="K136" s="79"/>
      <c r="L136" s="79"/>
      <c r="M136" s="9"/>
    </row>
    <row r="137" spans="2:43" ht="12" customHeight="1" x14ac:dyDescent="0.2">
      <c r="B137" s="84" t="s">
        <v>172</v>
      </c>
      <c r="C137" s="192">
        <f>100-C138</f>
        <v>100</v>
      </c>
      <c r="D137" s="254">
        <v>0</v>
      </c>
      <c r="E137" s="254">
        <v>0</v>
      </c>
      <c r="F137" s="251"/>
      <c r="G137" s="251"/>
      <c r="H137" s="122"/>
      <c r="I137" s="79"/>
      <c r="J137" s="79"/>
      <c r="K137" s="79"/>
      <c r="L137" s="79"/>
      <c r="M137" s="9"/>
    </row>
    <row r="138" spans="2:43" x14ac:dyDescent="0.2">
      <c r="B138" s="84" t="s">
        <v>13</v>
      </c>
      <c r="C138" s="192">
        <f>SUM(C130:C136)</f>
        <v>0</v>
      </c>
      <c r="D138" s="253"/>
      <c r="E138" s="9"/>
      <c r="F138" s="9"/>
      <c r="G138" s="252"/>
      <c r="H138" s="122"/>
      <c r="I138" s="79"/>
      <c r="J138" s="79"/>
      <c r="K138" s="79"/>
      <c r="L138" s="79"/>
      <c r="M138" s="9"/>
    </row>
    <row r="139" spans="2:43" x14ac:dyDescent="0.2">
      <c r="D139" s="79"/>
      <c r="E139" s="97"/>
      <c r="F139" s="79"/>
      <c r="G139" s="79"/>
      <c r="H139" s="79"/>
      <c r="I139" s="79"/>
      <c r="J139" s="79"/>
      <c r="K139" s="79"/>
      <c r="L139" s="79"/>
      <c r="M139" s="9"/>
    </row>
    <row r="140" spans="2:43" x14ac:dyDescent="0.2">
      <c r="B140" s="289" t="s">
        <v>220</v>
      </c>
      <c r="C140" s="439">
        <v>0</v>
      </c>
      <c r="D140" s="439">
        <f>C140+1</f>
        <v>1</v>
      </c>
      <c r="E140" s="439">
        <f>D140+1</f>
        <v>2</v>
      </c>
      <c r="F140" s="439">
        <f t="shared" ref="F140:AQ140" si="1">E140+1</f>
        <v>3</v>
      </c>
      <c r="G140" s="439">
        <f>F140+1</f>
        <v>4</v>
      </c>
      <c r="H140" s="439">
        <f t="shared" si="1"/>
        <v>5</v>
      </c>
      <c r="I140" s="439">
        <f t="shared" si="1"/>
        <v>6</v>
      </c>
      <c r="J140" s="439">
        <f t="shared" si="1"/>
        <v>7</v>
      </c>
      <c r="K140" s="439">
        <f t="shared" si="1"/>
        <v>8</v>
      </c>
      <c r="L140" s="439">
        <f t="shared" si="1"/>
        <v>9</v>
      </c>
      <c r="M140" s="439">
        <f t="shared" si="1"/>
        <v>10</v>
      </c>
      <c r="N140" s="439">
        <f t="shared" si="1"/>
        <v>11</v>
      </c>
      <c r="O140" s="439">
        <f t="shared" si="1"/>
        <v>12</v>
      </c>
      <c r="P140" s="439">
        <f t="shared" si="1"/>
        <v>13</v>
      </c>
      <c r="Q140" s="439">
        <f t="shared" si="1"/>
        <v>14</v>
      </c>
      <c r="R140" s="439">
        <f t="shared" si="1"/>
        <v>15</v>
      </c>
      <c r="S140" s="439">
        <f t="shared" si="1"/>
        <v>16</v>
      </c>
      <c r="T140" s="439">
        <f t="shared" si="1"/>
        <v>17</v>
      </c>
      <c r="U140" s="439">
        <f t="shared" si="1"/>
        <v>18</v>
      </c>
      <c r="V140" s="439">
        <f t="shared" si="1"/>
        <v>19</v>
      </c>
      <c r="W140" s="439">
        <f t="shared" si="1"/>
        <v>20</v>
      </c>
      <c r="X140" s="439">
        <f t="shared" si="1"/>
        <v>21</v>
      </c>
      <c r="Y140" s="439">
        <f t="shared" si="1"/>
        <v>22</v>
      </c>
      <c r="Z140" s="439">
        <f t="shared" si="1"/>
        <v>23</v>
      </c>
      <c r="AA140" s="439">
        <f t="shared" si="1"/>
        <v>24</v>
      </c>
      <c r="AB140" s="439">
        <f t="shared" si="1"/>
        <v>25</v>
      </c>
      <c r="AC140" s="439">
        <f t="shared" si="1"/>
        <v>26</v>
      </c>
      <c r="AD140" s="439">
        <f t="shared" si="1"/>
        <v>27</v>
      </c>
      <c r="AE140" s="439">
        <f t="shared" si="1"/>
        <v>28</v>
      </c>
      <c r="AF140" s="439">
        <f t="shared" si="1"/>
        <v>29</v>
      </c>
      <c r="AG140" s="439">
        <f t="shared" si="1"/>
        <v>30</v>
      </c>
      <c r="AH140" s="439">
        <f t="shared" si="1"/>
        <v>31</v>
      </c>
      <c r="AI140" s="439">
        <f t="shared" si="1"/>
        <v>32</v>
      </c>
      <c r="AJ140" s="439">
        <f t="shared" si="1"/>
        <v>33</v>
      </c>
      <c r="AK140" s="439">
        <f t="shared" si="1"/>
        <v>34</v>
      </c>
      <c r="AL140" s="439">
        <f t="shared" si="1"/>
        <v>35</v>
      </c>
      <c r="AM140" s="439">
        <f t="shared" si="1"/>
        <v>36</v>
      </c>
      <c r="AN140" s="439">
        <f t="shared" si="1"/>
        <v>37</v>
      </c>
      <c r="AO140" s="439">
        <f t="shared" si="1"/>
        <v>38</v>
      </c>
      <c r="AP140" s="439">
        <f t="shared" si="1"/>
        <v>39</v>
      </c>
      <c r="AQ140" s="439">
        <f t="shared" si="1"/>
        <v>40</v>
      </c>
    </row>
    <row r="141" spans="2:43" s="395" customFormat="1" x14ac:dyDescent="0.2">
      <c r="B141" s="437" t="s">
        <v>379</v>
      </c>
      <c r="C141" s="432"/>
      <c r="D141" s="432"/>
      <c r="E141" s="432"/>
      <c r="F141" s="432"/>
      <c r="G141" s="432"/>
      <c r="H141" s="432"/>
      <c r="I141" s="432"/>
      <c r="J141" s="432"/>
      <c r="K141" s="432"/>
      <c r="L141" s="432"/>
      <c r="M141" s="432"/>
      <c r="N141" s="432"/>
      <c r="O141" s="432"/>
      <c r="P141" s="432"/>
      <c r="Q141" s="432"/>
      <c r="R141" s="432"/>
      <c r="S141" s="432"/>
      <c r="T141" s="432"/>
      <c r="U141" s="432"/>
      <c r="V141" s="432"/>
      <c r="W141" s="432"/>
      <c r="X141" s="432"/>
      <c r="Y141" s="432"/>
      <c r="Z141" s="432"/>
      <c r="AA141" s="432"/>
      <c r="AB141" s="432"/>
      <c r="AC141" s="432"/>
      <c r="AD141" s="432"/>
      <c r="AE141" s="432"/>
      <c r="AF141" s="432"/>
      <c r="AG141" s="432"/>
      <c r="AH141" s="432"/>
      <c r="AI141" s="432"/>
      <c r="AJ141" s="432"/>
      <c r="AK141" s="432"/>
      <c r="AL141" s="432"/>
      <c r="AM141" s="432"/>
      <c r="AN141" s="432"/>
      <c r="AO141" s="432"/>
      <c r="AP141" s="432"/>
      <c r="AQ141" s="440"/>
    </row>
    <row r="142" spans="2:43" s="395" customFormat="1" x14ac:dyDescent="0.2">
      <c r="B142" s="435" t="s">
        <v>380</v>
      </c>
      <c r="C142" s="436"/>
      <c r="D142" s="436"/>
      <c r="E142" s="436"/>
      <c r="F142" s="436"/>
      <c r="G142" s="436"/>
      <c r="H142" s="436"/>
      <c r="I142" s="436"/>
      <c r="J142" s="436"/>
      <c r="K142" s="436"/>
      <c r="L142" s="436"/>
      <c r="M142" s="436"/>
      <c r="N142" s="436"/>
      <c r="O142" s="436"/>
      <c r="P142" s="436"/>
      <c r="Q142" s="436"/>
      <c r="R142" s="436"/>
      <c r="S142" s="436"/>
      <c r="T142" s="436"/>
      <c r="U142" s="436"/>
      <c r="V142" s="436"/>
      <c r="W142" s="436"/>
      <c r="X142" s="436"/>
      <c r="Y142" s="436"/>
      <c r="Z142" s="436"/>
      <c r="AA142" s="436"/>
      <c r="AB142" s="436"/>
      <c r="AC142" s="436"/>
      <c r="AD142" s="436"/>
      <c r="AE142" s="436"/>
      <c r="AF142" s="436"/>
      <c r="AG142" s="436"/>
      <c r="AH142" s="436"/>
      <c r="AI142" s="436"/>
      <c r="AJ142" s="436"/>
      <c r="AK142" s="436"/>
      <c r="AL142" s="436"/>
      <c r="AM142" s="436"/>
      <c r="AN142" s="436"/>
      <c r="AO142" s="436"/>
      <c r="AP142" s="436"/>
      <c r="AQ142" s="436"/>
    </row>
    <row r="143" spans="2:43" s="395" customFormat="1" x14ac:dyDescent="0.2">
      <c r="B143" s="433" t="s">
        <v>381</v>
      </c>
      <c r="C143" s="263"/>
      <c r="D143" s="263"/>
      <c r="E143" s="263"/>
      <c r="F143" s="263"/>
      <c r="G143" s="263"/>
      <c r="H143" s="263"/>
      <c r="I143" s="263"/>
      <c r="J143" s="263"/>
      <c r="K143" s="263"/>
      <c r="L143" s="263"/>
      <c r="M143" s="263"/>
      <c r="N143" s="263"/>
      <c r="O143" s="263"/>
      <c r="P143" s="263"/>
      <c r="Q143" s="263"/>
      <c r="R143" s="263"/>
      <c r="S143" s="263"/>
      <c r="T143" s="263"/>
      <c r="U143" s="263"/>
      <c r="V143" s="263"/>
      <c r="W143" s="263"/>
      <c r="X143" s="263"/>
      <c r="Y143" s="263"/>
      <c r="Z143" s="263"/>
      <c r="AA143" s="263"/>
      <c r="AB143" s="263"/>
      <c r="AC143" s="263"/>
      <c r="AD143" s="263"/>
      <c r="AE143" s="263"/>
      <c r="AF143" s="263"/>
      <c r="AG143" s="263"/>
      <c r="AH143" s="263"/>
      <c r="AI143" s="263"/>
      <c r="AJ143" s="263"/>
      <c r="AK143" s="263"/>
      <c r="AL143" s="263"/>
      <c r="AM143" s="263"/>
      <c r="AN143" s="263"/>
      <c r="AO143" s="263"/>
      <c r="AP143" s="263"/>
      <c r="AQ143" s="263"/>
    </row>
    <row r="144" spans="2:43" s="395" customFormat="1" x14ac:dyDescent="0.2">
      <c r="B144" s="433" t="s">
        <v>382</v>
      </c>
      <c r="C144" s="263"/>
      <c r="D144" s="263"/>
      <c r="E144" s="263"/>
      <c r="F144" s="263"/>
      <c r="G144" s="263"/>
      <c r="H144" s="263"/>
      <c r="I144" s="263"/>
      <c r="J144" s="263"/>
      <c r="K144" s="263"/>
      <c r="L144" s="263"/>
      <c r="M144" s="263"/>
      <c r="N144" s="263"/>
      <c r="O144" s="263"/>
      <c r="P144" s="263"/>
      <c r="Q144" s="263"/>
      <c r="R144" s="263"/>
      <c r="S144" s="263"/>
      <c r="T144" s="263"/>
      <c r="U144" s="263"/>
      <c r="V144" s="263"/>
      <c r="W144" s="263"/>
      <c r="X144" s="263"/>
      <c r="Y144" s="263"/>
      <c r="Z144" s="263"/>
      <c r="AA144" s="263"/>
      <c r="AB144" s="263"/>
      <c r="AC144" s="263"/>
      <c r="AD144" s="263"/>
      <c r="AE144" s="263"/>
      <c r="AF144" s="263"/>
      <c r="AG144" s="263"/>
      <c r="AH144" s="263"/>
      <c r="AI144" s="263"/>
      <c r="AJ144" s="263"/>
      <c r="AK144" s="263"/>
      <c r="AL144" s="263"/>
      <c r="AM144" s="263"/>
      <c r="AN144" s="263"/>
      <c r="AO144" s="263"/>
      <c r="AP144" s="263"/>
      <c r="AQ144" s="263"/>
    </row>
    <row r="145" spans="2:43" s="395" customFormat="1" x14ac:dyDescent="0.2">
      <c r="B145" s="433" t="s">
        <v>383</v>
      </c>
      <c r="C145" s="263"/>
      <c r="D145" s="263"/>
      <c r="E145" s="263"/>
      <c r="F145" s="263"/>
      <c r="G145" s="263"/>
      <c r="H145" s="263"/>
      <c r="I145" s="263"/>
      <c r="J145" s="263"/>
      <c r="K145" s="263"/>
      <c r="L145" s="263"/>
      <c r="M145" s="263"/>
      <c r="N145" s="263"/>
      <c r="O145" s="263"/>
      <c r="P145" s="263"/>
      <c r="Q145" s="263"/>
      <c r="R145" s="263"/>
      <c r="S145" s="263"/>
      <c r="T145" s="263"/>
      <c r="U145" s="263"/>
      <c r="V145" s="263"/>
      <c r="W145" s="263"/>
      <c r="X145" s="263"/>
      <c r="Y145" s="263"/>
      <c r="Z145" s="263"/>
      <c r="AA145" s="263"/>
      <c r="AB145" s="263"/>
      <c r="AC145" s="263"/>
      <c r="AD145" s="263"/>
      <c r="AE145" s="263"/>
      <c r="AF145" s="263"/>
      <c r="AG145" s="263"/>
      <c r="AH145" s="263"/>
      <c r="AI145" s="263"/>
      <c r="AJ145" s="263"/>
      <c r="AK145" s="263"/>
      <c r="AL145" s="263"/>
      <c r="AM145" s="263"/>
      <c r="AN145" s="263"/>
      <c r="AO145" s="263"/>
      <c r="AP145" s="263"/>
      <c r="AQ145" s="263"/>
    </row>
    <row r="146" spans="2:43" s="395" customFormat="1" x14ac:dyDescent="0.2">
      <c r="B146" s="433" t="s">
        <v>384</v>
      </c>
      <c r="C146" s="263"/>
      <c r="D146" s="263"/>
      <c r="E146" s="263"/>
      <c r="F146" s="263"/>
      <c r="G146" s="263"/>
      <c r="H146" s="263"/>
      <c r="I146" s="263"/>
      <c r="J146" s="263"/>
      <c r="K146" s="263"/>
      <c r="L146" s="263"/>
      <c r="M146" s="263"/>
      <c r="N146" s="263"/>
      <c r="O146" s="263"/>
      <c r="P146" s="263"/>
      <c r="Q146" s="263"/>
      <c r="R146" s="263"/>
      <c r="S146" s="263"/>
      <c r="T146" s="263"/>
      <c r="U146" s="263"/>
      <c r="V146" s="263"/>
      <c r="W146" s="263"/>
      <c r="X146" s="263"/>
      <c r="Y146" s="263"/>
      <c r="Z146" s="263"/>
      <c r="AA146" s="263"/>
      <c r="AB146" s="263"/>
      <c r="AC146" s="263"/>
      <c r="AD146" s="263"/>
      <c r="AE146" s="263"/>
      <c r="AF146" s="263"/>
      <c r="AG146" s="263"/>
      <c r="AH146" s="263"/>
      <c r="AI146" s="263"/>
      <c r="AJ146" s="263"/>
      <c r="AK146" s="263"/>
      <c r="AL146" s="263"/>
      <c r="AM146" s="263"/>
      <c r="AN146" s="263"/>
      <c r="AO146" s="263"/>
      <c r="AP146" s="263"/>
      <c r="AQ146" s="263"/>
    </row>
    <row r="147" spans="2:43" s="395" customFormat="1" x14ac:dyDescent="0.2">
      <c r="B147" s="433" t="s">
        <v>385</v>
      </c>
      <c r="C147" s="332"/>
      <c r="D147" s="332"/>
      <c r="E147" s="332"/>
      <c r="F147" s="332"/>
      <c r="G147" s="332"/>
      <c r="H147" s="332"/>
      <c r="I147" s="332"/>
      <c r="J147" s="332"/>
      <c r="K147" s="332"/>
      <c r="L147" s="332"/>
      <c r="M147" s="332"/>
      <c r="N147" s="332"/>
      <c r="O147" s="332"/>
      <c r="P147" s="332"/>
      <c r="Q147" s="332"/>
      <c r="R147" s="332"/>
      <c r="S147" s="332"/>
      <c r="T147" s="332"/>
      <c r="U147" s="332"/>
      <c r="V147" s="332"/>
      <c r="W147" s="332"/>
      <c r="X147" s="332"/>
      <c r="Y147" s="332"/>
      <c r="Z147" s="332"/>
      <c r="AA147" s="332"/>
      <c r="AB147" s="332"/>
      <c r="AC147" s="332"/>
      <c r="AD147" s="332"/>
      <c r="AE147" s="332"/>
      <c r="AF147" s="332"/>
      <c r="AG147" s="332"/>
      <c r="AH147" s="332"/>
      <c r="AI147" s="332"/>
      <c r="AJ147" s="332"/>
      <c r="AK147" s="332"/>
      <c r="AL147" s="332"/>
      <c r="AM147" s="332"/>
      <c r="AN147" s="332"/>
      <c r="AO147" s="332"/>
      <c r="AP147" s="332"/>
      <c r="AQ147" s="332"/>
    </row>
    <row r="148" spans="2:43" s="395" customFormat="1" x14ac:dyDescent="0.2">
      <c r="B148" s="437" t="s">
        <v>386</v>
      </c>
      <c r="C148" s="438"/>
      <c r="D148" s="438"/>
      <c r="E148" s="438"/>
      <c r="F148" s="438"/>
      <c r="G148" s="438"/>
      <c r="H148" s="438"/>
      <c r="I148" s="438"/>
      <c r="J148" s="438"/>
      <c r="K148" s="438"/>
      <c r="L148" s="438"/>
      <c r="M148" s="438"/>
      <c r="N148" s="438"/>
      <c r="O148" s="438"/>
      <c r="P148" s="438"/>
      <c r="Q148" s="438"/>
      <c r="R148" s="438"/>
      <c r="S148" s="438"/>
      <c r="T148" s="438"/>
      <c r="U148" s="438"/>
      <c r="V148" s="438"/>
      <c r="W148" s="438"/>
      <c r="X148" s="438"/>
      <c r="Y148" s="438"/>
      <c r="Z148" s="438"/>
      <c r="AA148" s="438"/>
      <c r="AB148" s="438"/>
      <c r="AC148" s="438"/>
      <c r="AD148" s="438"/>
      <c r="AE148" s="438"/>
      <c r="AF148" s="438"/>
      <c r="AG148" s="438"/>
      <c r="AH148" s="438"/>
      <c r="AI148" s="438"/>
      <c r="AJ148" s="438"/>
      <c r="AK148" s="438"/>
      <c r="AL148" s="438"/>
      <c r="AM148" s="438"/>
      <c r="AN148" s="438"/>
      <c r="AO148" s="438"/>
      <c r="AP148" s="438"/>
      <c r="AQ148" s="176"/>
    </row>
    <row r="149" spans="2:43" s="395" customFormat="1" x14ac:dyDescent="0.2">
      <c r="B149" s="435" t="s">
        <v>387</v>
      </c>
      <c r="C149" s="436"/>
      <c r="D149" s="436"/>
      <c r="E149" s="436"/>
      <c r="F149" s="436"/>
      <c r="G149" s="436"/>
      <c r="H149" s="436"/>
      <c r="I149" s="436"/>
      <c r="J149" s="436"/>
      <c r="K149" s="436"/>
      <c r="L149" s="436"/>
      <c r="M149" s="436"/>
      <c r="N149" s="436"/>
      <c r="O149" s="436"/>
      <c r="P149" s="436"/>
      <c r="Q149" s="436"/>
      <c r="R149" s="436"/>
      <c r="S149" s="436"/>
      <c r="T149" s="436"/>
      <c r="U149" s="436"/>
      <c r="V149" s="436"/>
      <c r="W149" s="436"/>
      <c r="X149" s="436"/>
      <c r="Y149" s="436"/>
      <c r="Z149" s="436"/>
      <c r="AA149" s="436"/>
      <c r="AB149" s="436"/>
      <c r="AC149" s="436"/>
      <c r="AD149" s="436"/>
      <c r="AE149" s="436"/>
      <c r="AF149" s="436"/>
      <c r="AG149" s="436"/>
      <c r="AH149" s="436"/>
      <c r="AI149" s="436"/>
      <c r="AJ149" s="436"/>
      <c r="AK149" s="436"/>
      <c r="AL149" s="436"/>
      <c r="AM149" s="436"/>
      <c r="AN149" s="436"/>
      <c r="AO149" s="436"/>
      <c r="AP149" s="436"/>
      <c r="AQ149" s="436"/>
    </row>
    <row r="150" spans="2:43" s="395" customFormat="1" x14ac:dyDescent="0.2">
      <c r="B150" s="433" t="s">
        <v>309</v>
      </c>
      <c r="C150" s="434"/>
      <c r="D150" s="434"/>
      <c r="E150" s="434"/>
      <c r="F150" s="434"/>
      <c r="G150" s="434"/>
      <c r="H150" s="434"/>
      <c r="I150" s="434"/>
      <c r="J150" s="434"/>
      <c r="K150" s="434"/>
      <c r="L150" s="434"/>
      <c r="M150" s="434"/>
      <c r="N150" s="434"/>
      <c r="O150" s="434"/>
      <c r="P150" s="434"/>
      <c r="Q150" s="434"/>
      <c r="R150" s="434"/>
      <c r="S150" s="434"/>
      <c r="T150" s="434"/>
      <c r="U150" s="434"/>
      <c r="V150" s="434"/>
      <c r="W150" s="434"/>
      <c r="X150" s="434"/>
      <c r="Y150" s="434"/>
      <c r="Z150" s="434"/>
      <c r="AA150" s="434"/>
      <c r="AB150" s="434"/>
      <c r="AC150" s="434"/>
      <c r="AD150" s="434"/>
      <c r="AE150" s="434"/>
      <c r="AF150" s="434"/>
      <c r="AG150" s="434"/>
      <c r="AH150" s="434"/>
      <c r="AI150" s="434"/>
      <c r="AJ150" s="434"/>
      <c r="AK150" s="434"/>
      <c r="AL150" s="434"/>
      <c r="AM150" s="434"/>
      <c r="AN150" s="434"/>
      <c r="AO150" s="434"/>
      <c r="AP150" s="434"/>
      <c r="AQ150" s="434"/>
    </row>
    <row r="151" spans="2:43" ht="13.5" customHeight="1" x14ac:dyDescent="0.2">
      <c r="B151" s="331" t="s">
        <v>221</v>
      </c>
      <c r="C151" s="336"/>
      <c r="D151" s="336"/>
      <c r="E151" s="336"/>
      <c r="F151" s="336"/>
      <c r="G151" s="336"/>
      <c r="H151" s="336"/>
      <c r="I151" s="336"/>
      <c r="J151" s="336"/>
      <c r="K151" s="336"/>
      <c r="L151" s="336"/>
      <c r="M151" s="336"/>
      <c r="N151" s="336"/>
      <c r="O151" s="336"/>
      <c r="P151" s="336"/>
      <c r="Q151" s="336"/>
      <c r="R151" s="336"/>
      <c r="S151" s="336"/>
      <c r="T151" s="336"/>
      <c r="U151" s="336"/>
      <c r="V151" s="336"/>
      <c r="W151" s="336"/>
      <c r="X151" s="336"/>
      <c r="Y151" s="336"/>
      <c r="Z151" s="336"/>
      <c r="AA151" s="336"/>
      <c r="AB151" s="336"/>
      <c r="AC151" s="336"/>
      <c r="AD151" s="336"/>
      <c r="AE151" s="336"/>
      <c r="AF151" s="336"/>
      <c r="AG151" s="336"/>
      <c r="AH151" s="336"/>
      <c r="AI151" s="336"/>
      <c r="AJ151" s="336"/>
      <c r="AK151" s="336"/>
      <c r="AL151" s="336"/>
      <c r="AM151" s="336"/>
      <c r="AN151" s="336"/>
      <c r="AO151" s="336"/>
      <c r="AP151" s="336"/>
      <c r="AQ151" s="337"/>
    </row>
    <row r="152" spans="2:43" ht="13.5" customHeight="1" x14ac:dyDescent="0.2">
      <c r="B152" s="99" t="s">
        <v>197</v>
      </c>
      <c r="C152" s="333"/>
      <c r="D152" s="334"/>
      <c r="E152" s="334"/>
      <c r="F152" s="334"/>
      <c r="G152" s="334"/>
      <c r="H152" s="334"/>
      <c r="I152" s="334"/>
      <c r="J152" s="334"/>
      <c r="K152" s="334"/>
      <c r="L152" s="334"/>
      <c r="M152" s="334"/>
      <c r="N152" s="334"/>
      <c r="O152" s="334"/>
      <c r="P152" s="334"/>
      <c r="Q152" s="334"/>
      <c r="R152" s="334"/>
      <c r="S152" s="334"/>
      <c r="T152" s="334"/>
      <c r="U152" s="334"/>
      <c r="V152" s="334"/>
      <c r="W152" s="334"/>
      <c r="X152" s="334"/>
      <c r="Y152" s="334"/>
      <c r="Z152" s="334"/>
      <c r="AA152" s="334"/>
      <c r="AB152" s="334"/>
      <c r="AC152" s="334"/>
      <c r="AD152" s="334"/>
      <c r="AE152" s="334"/>
      <c r="AF152" s="334"/>
      <c r="AG152" s="334"/>
      <c r="AH152" s="334"/>
      <c r="AI152" s="334"/>
      <c r="AJ152" s="334"/>
      <c r="AK152" s="334"/>
      <c r="AL152" s="334"/>
      <c r="AM152" s="334"/>
      <c r="AN152" s="334"/>
      <c r="AO152" s="334"/>
      <c r="AP152" s="334"/>
      <c r="AQ152" s="334"/>
    </row>
    <row r="153" spans="2:43" x14ac:dyDescent="0.2">
      <c r="B153" s="84" t="s">
        <v>12</v>
      </c>
      <c r="C153" s="329"/>
      <c r="D153" s="330"/>
      <c r="E153" s="330"/>
      <c r="F153" s="330"/>
      <c r="G153" s="330"/>
      <c r="H153" s="330"/>
      <c r="I153" s="330"/>
      <c r="J153" s="330"/>
      <c r="K153" s="330"/>
      <c r="L153" s="330"/>
      <c r="M153" s="330"/>
      <c r="N153" s="330"/>
      <c r="O153" s="330"/>
      <c r="P153" s="330"/>
      <c r="Q153" s="330"/>
      <c r="R153" s="330"/>
      <c r="S153" s="330"/>
      <c r="T153" s="330"/>
      <c r="U153" s="330"/>
      <c r="V153" s="330"/>
      <c r="W153" s="330"/>
      <c r="X153" s="330"/>
      <c r="Y153" s="330"/>
      <c r="Z153" s="330"/>
      <c r="AA153" s="330"/>
      <c r="AB153" s="330"/>
      <c r="AC153" s="330"/>
      <c r="AD153" s="330"/>
      <c r="AE153" s="330"/>
      <c r="AF153" s="330"/>
      <c r="AG153" s="330"/>
      <c r="AH153" s="330"/>
      <c r="AI153" s="330"/>
      <c r="AJ153" s="330"/>
      <c r="AK153" s="330"/>
      <c r="AL153" s="330"/>
      <c r="AM153" s="330"/>
      <c r="AN153" s="330"/>
      <c r="AO153" s="330"/>
      <c r="AP153" s="330"/>
      <c r="AQ153" s="330"/>
    </row>
    <row r="154" spans="2:43" ht="12" customHeight="1" x14ac:dyDescent="0.2">
      <c r="B154" s="338" t="s">
        <v>15</v>
      </c>
      <c r="C154" s="339"/>
      <c r="D154" s="340"/>
      <c r="E154" s="340"/>
      <c r="F154" s="340"/>
      <c r="G154" s="340"/>
      <c r="H154" s="340"/>
      <c r="I154" s="340"/>
      <c r="J154" s="340"/>
      <c r="K154" s="340"/>
      <c r="L154" s="340"/>
      <c r="M154" s="340"/>
      <c r="N154" s="340"/>
      <c r="O154" s="340"/>
      <c r="P154" s="340"/>
      <c r="Q154" s="340"/>
      <c r="R154" s="340"/>
      <c r="S154" s="340"/>
      <c r="T154" s="340"/>
      <c r="U154" s="340"/>
      <c r="V154" s="340"/>
      <c r="W154" s="340"/>
      <c r="X154" s="340"/>
      <c r="Y154" s="340"/>
      <c r="Z154" s="340"/>
      <c r="AA154" s="340"/>
      <c r="AB154" s="340"/>
      <c r="AC154" s="340"/>
      <c r="AD154" s="340"/>
      <c r="AE154" s="340"/>
      <c r="AF154" s="340"/>
      <c r="AG154" s="340"/>
      <c r="AH154" s="340"/>
      <c r="AI154" s="340"/>
      <c r="AJ154" s="340"/>
      <c r="AK154" s="340"/>
      <c r="AL154" s="340"/>
      <c r="AM154" s="340"/>
      <c r="AN154" s="340"/>
      <c r="AO154" s="340"/>
      <c r="AP154" s="340"/>
      <c r="AQ154" s="340"/>
    </row>
    <row r="155" spans="2:43" ht="12" customHeight="1" x14ac:dyDescent="0.2">
      <c r="B155" s="331" t="s">
        <v>226</v>
      </c>
      <c r="C155" s="336"/>
      <c r="D155" s="336"/>
      <c r="E155" s="336"/>
      <c r="F155" s="336"/>
      <c r="G155" s="336"/>
      <c r="H155" s="336"/>
      <c r="I155" s="336"/>
      <c r="J155" s="336"/>
      <c r="K155" s="336"/>
      <c r="L155" s="336"/>
      <c r="M155" s="336"/>
      <c r="N155" s="336"/>
      <c r="O155" s="336"/>
      <c r="P155" s="336"/>
      <c r="Q155" s="336"/>
      <c r="R155" s="336"/>
      <c r="S155" s="336"/>
      <c r="T155" s="336"/>
      <c r="U155" s="336"/>
      <c r="V155" s="336"/>
      <c r="W155" s="336"/>
      <c r="X155" s="336"/>
      <c r="Y155" s="336"/>
      <c r="Z155" s="336"/>
      <c r="AA155" s="336"/>
      <c r="AB155" s="336"/>
      <c r="AC155" s="336"/>
      <c r="AD155" s="336"/>
      <c r="AE155" s="336"/>
      <c r="AF155" s="336"/>
      <c r="AG155" s="336"/>
      <c r="AH155" s="336"/>
      <c r="AI155" s="336"/>
      <c r="AJ155" s="336"/>
      <c r="AK155" s="336"/>
      <c r="AL155" s="336"/>
      <c r="AM155" s="336"/>
      <c r="AN155" s="336"/>
      <c r="AO155" s="336"/>
      <c r="AP155" s="336"/>
      <c r="AQ155" s="337"/>
    </row>
    <row r="156" spans="2:43" ht="12" customHeight="1" x14ac:dyDescent="0.2">
      <c r="B156" s="99" t="s">
        <v>93</v>
      </c>
      <c r="C156" s="340"/>
      <c r="D156" s="340"/>
      <c r="E156" s="334"/>
      <c r="F156" s="334"/>
      <c r="G156" s="334"/>
      <c r="H156" s="334"/>
      <c r="I156" s="334"/>
      <c r="J156" s="334"/>
      <c r="K156" s="334"/>
      <c r="L156" s="334"/>
      <c r="M156" s="334"/>
      <c r="N156" s="334"/>
      <c r="O156" s="334"/>
      <c r="P156" s="334"/>
      <c r="Q156" s="334"/>
      <c r="R156" s="334"/>
      <c r="S156" s="334"/>
      <c r="T156" s="334"/>
      <c r="U156" s="334"/>
      <c r="V156" s="334"/>
      <c r="W156" s="334"/>
      <c r="X156" s="334"/>
      <c r="Y156" s="334"/>
      <c r="Z156" s="334"/>
      <c r="AA156" s="334"/>
      <c r="AB156" s="334"/>
      <c r="AC156" s="334"/>
      <c r="AD156" s="334"/>
      <c r="AE156" s="334"/>
      <c r="AF156" s="334"/>
      <c r="AG156" s="334"/>
      <c r="AH156" s="334"/>
      <c r="AI156" s="334"/>
      <c r="AJ156" s="334"/>
      <c r="AK156" s="334"/>
      <c r="AL156" s="334"/>
      <c r="AM156" s="334"/>
      <c r="AN156" s="334"/>
      <c r="AO156" s="334"/>
      <c r="AP156" s="334"/>
      <c r="AQ156" s="334"/>
    </row>
    <row r="157" spans="2:43" ht="12" customHeight="1" x14ac:dyDescent="0.2">
      <c r="B157" s="338" t="s">
        <v>92</v>
      </c>
      <c r="C157" s="340"/>
      <c r="D157" s="340"/>
      <c r="E157" s="340"/>
      <c r="F157" s="340"/>
      <c r="G157" s="340"/>
      <c r="H157" s="340"/>
      <c r="I157" s="340"/>
      <c r="J157" s="340"/>
      <c r="K157" s="340"/>
      <c r="L157" s="340"/>
      <c r="M157" s="340"/>
      <c r="N157" s="340"/>
      <c r="O157" s="340"/>
      <c r="P157" s="340"/>
      <c r="Q157" s="340"/>
      <c r="R157" s="340"/>
      <c r="S157" s="340"/>
      <c r="T157" s="340"/>
      <c r="U157" s="340"/>
      <c r="V157" s="340"/>
      <c r="W157" s="340"/>
      <c r="X157" s="340"/>
      <c r="Y157" s="340"/>
      <c r="Z157" s="340"/>
      <c r="AA157" s="340"/>
      <c r="AB157" s="340"/>
      <c r="AC157" s="340"/>
      <c r="AD157" s="340"/>
      <c r="AE157" s="340"/>
      <c r="AF157" s="340"/>
      <c r="AG157" s="340"/>
      <c r="AH157" s="340"/>
      <c r="AI157" s="340"/>
      <c r="AJ157" s="340"/>
      <c r="AK157" s="340"/>
      <c r="AL157" s="340"/>
      <c r="AM157" s="340"/>
      <c r="AN157" s="340"/>
      <c r="AO157" s="340"/>
      <c r="AP157" s="340"/>
      <c r="AQ157" s="340"/>
    </row>
    <row r="158" spans="2:43" x14ac:dyDescent="0.2">
      <c r="B158" s="331" t="s">
        <v>222</v>
      </c>
      <c r="C158" s="336"/>
      <c r="D158" s="336"/>
      <c r="E158" s="336"/>
      <c r="F158" s="336"/>
      <c r="G158" s="336"/>
      <c r="H158" s="336"/>
      <c r="I158" s="336"/>
      <c r="J158" s="336"/>
      <c r="K158" s="336"/>
      <c r="L158" s="336"/>
      <c r="M158" s="336"/>
      <c r="N158" s="336"/>
      <c r="O158" s="336"/>
      <c r="P158" s="336"/>
      <c r="Q158" s="336"/>
      <c r="R158" s="336"/>
      <c r="S158" s="336"/>
      <c r="T158" s="336"/>
      <c r="U158" s="336"/>
      <c r="V158" s="336"/>
      <c r="W158" s="336"/>
      <c r="X158" s="336"/>
      <c r="Y158" s="336"/>
      <c r="Z158" s="336"/>
      <c r="AA158" s="336"/>
      <c r="AB158" s="336"/>
      <c r="AC158" s="336"/>
      <c r="AD158" s="336"/>
      <c r="AE158" s="336"/>
      <c r="AF158" s="336"/>
      <c r="AG158" s="336"/>
      <c r="AH158" s="336"/>
      <c r="AI158" s="336"/>
      <c r="AJ158" s="336"/>
      <c r="AK158" s="336"/>
      <c r="AL158" s="336"/>
      <c r="AM158" s="336"/>
      <c r="AN158" s="336"/>
      <c r="AO158" s="336"/>
      <c r="AP158" s="336"/>
      <c r="AQ158" s="337"/>
    </row>
    <row r="159" spans="2:43" x14ac:dyDescent="0.2">
      <c r="B159" s="99" t="s">
        <v>4</v>
      </c>
      <c r="C159" s="333"/>
      <c r="D159" s="334"/>
      <c r="E159" s="334"/>
      <c r="F159" s="334"/>
      <c r="G159" s="334"/>
      <c r="H159" s="334"/>
      <c r="I159" s="334"/>
      <c r="J159" s="334"/>
      <c r="K159" s="334"/>
      <c r="L159" s="334"/>
      <c r="M159" s="334"/>
      <c r="N159" s="334"/>
      <c r="O159" s="334"/>
      <c r="P159" s="334"/>
      <c r="Q159" s="334"/>
      <c r="R159" s="334"/>
      <c r="S159" s="334"/>
      <c r="T159" s="334"/>
      <c r="U159" s="334"/>
      <c r="V159" s="334"/>
      <c r="W159" s="334"/>
      <c r="X159" s="334"/>
      <c r="Y159" s="334"/>
      <c r="Z159" s="334"/>
      <c r="AA159" s="334"/>
      <c r="AB159" s="334"/>
      <c r="AC159" s="334"/>
      <c r="AD159" s="334"/>
      <c r="AE159" s="334"/>
      <c r="AF159" s="334"/>
      <c r="AG159" s="334"/>
      <c r="AH159" s="334"/>
      <c r="AI159" s="334"/>
      <c r="AJ159" s="334"/>
      <c r="AK159" s="334"/>
      <c r="AL159" s="334"/>
      <c r="AM159" s="334"/>
      <c r="AN159" s="334"/>
      <c r="AO159" s="334"/>
      <c r="AP159" s="334"/>
      <c r="AQ159" s="334"/>
    </row>
    <row r="160" spans="2:43" x14ac:dyDescent="0.2">
      <c r="B160" s="84" t="s">
        <v>5</v>
      </c>
      <c r="C160" s="329"/>
      <c r="D160" s="330"/>
      <c r="E160" s="330"/>
      <c r="F160" s="330"/>
      <c r="G160" s="330"/>
      <c r="H160" s="330"/>
      <c r="I160" s="330"/>
      <c r="J160" s="330"/>
      <c r="K160" s="330"/>
      <c r="L160" s="330"/>
      <c r="M160" s="330"/>
      <c r="N160" s="330"/>
      <c r="O160" s="330"/>
      <c r="P160" s="330"/>
      <c r="Q160" s="330"/>
      <c r="R160" s="330"/>
      <c r="S160" s="330"/>
      <c r="T160" s="330"/>
      <c r="U160" s="330"/>
      <c r="V160" s="330"/>
      <c r="W160" s="330"/>
      <c r="X160" s="330"/>
      <c r="Y160" s="330"/>
      <c r="Z160" s="330"/>
      <c r="AA160" s="330"/>
      <c r="AB160" s="330"/>
      <c r="AC160" s="330"/>
      <c r="AD160" s="330"/>
      <c r="AE160" s="330"/>
      <c r="AF160" s="330"/>
      <c r="AG160" s="330"/>
      <c r="AH160" s="330"/>
      <c r="AI160" s="330"/>
      <c r="AJ160" s="330"/>
      <c r="AK160" s="330"/>
      <c r="AL160" s="330"/>
      <c r="AM160" s="330"/>
      <c r="AN160" s="330"/>
      <c r="AO160" s="330"/>
      <c r="AP160" s="330"/>
      <c r="AQ160" s="330"/>
    </row>
    <row r="161" spans="1:103" x14ac:dyDescent="0.2">
      <c r="B161" s="84" t="s">
        <v>166</v>
      </c>
      <c r="C161" s="329"/>
      <c r="D161" s="330"/>
      <c r="E161" s="330"/>
      <c r="F161" s="330"/>
      <c r="G161" s="330"/>
      <c r="H161" s="330"/>
      <c r="I161" s="330"/>
      <c r="J161" s="330"/>
      <c r="K161" s="330"/>
      <c r="L161" s="330"/>
      <c r="M161" s="330"/>
      <c r="N161" s="330"/>
      <c r="O161" s="330"/>
      <c r="P161" s="330"/>
      <c r="Q161" s="330"/>
      <c r="R161" s="330"/>
      <c r="S161" s="330"/>
      <c r="T161" s="330"/>
      <c r="U161" s="330"/>
      <c r="V161" s="330"/>
      <c r="W161" s="330"/>
      <c r="X161" s="330"/>
      <c r="Y161" s="330"/>
      <c r="Z161" s="330"/>
      <c r="AA161" s="330"/>
      <c r="AB161" s="330"/>
      <c r="AC161" s="330"/>
      <c r="AD161" s="330"/>
      <c r="AE161" s="330"/>
      <c r="AF161" s="330"/>
      <c r="AG161" s="330"/>
      <c r="AH161" s="330"/>
      <c r="AI161" s="330"/>
      <c r="AJ161" s="330"/>
      <c r="AK161" s="330"/>
      <c r="AL161" s="330"/>
      <c r="AM161" s="330"/>
      <c r="AN161" s="330"/>
      <c r="AO161" s="330"/>
      <c r="AP161" s="330"/>
      <c r="AQ161" s="330"/>
    </row>
    <row r="162" spans="1:103" x14ac:dyDescent="0.2">
      <c r="B162" s="338" t="s">
        <v>167</v>
      </c>
      <c r="C162" s="339"/>
      <c r="D162" s="340"/>
      <c r="E162" s="340"/>
      <c r="F162" s="340"/>
      <c r="G162" s="340"/>
      <c r="H162" s="340"/>
      <c r="I162" s="340"/>
      <c r="J162" s="340"/>
      <c r="K162" s="340"/>
      <c r="L162" s="340"/>
      <c r="M162" s="340"/>
      <c r="N162" s="340"/>
      <c r="O162" s="340"/>
      <c r="P162" s="340"/>
      <c r="Q162" s="340"/>
      <c r="R162" s="340"/>
      <c r="S162" s="340"/>
      <c r="T162" s="340"/>
      <c r="U162" s="340"/>
      <c r="V162" s="340"/>
      <c r="W162" s="340"/>
      <c r="X162" s="340"/>
      <c r="Y162" s="340"/>
      <c r="Z162" s="340"/>
      <c r="AA162" s="340"/>
      <c r="AB162" s="340"/>
      <c r="AC162" s="340"/>
      <c r="AD162" s="340"/>
      <c r="AE162" s="340"/>
      <c r="AF162" s="340"/>
      <c r="AG162" s="340"/>
      <c r="AH162" s="340"/>
      <c r="AI162" s="340"/>
      <c r="AJ162" s="340"/>
      <c r="AK162" s="340"/>
      <c r="AL162" s="340"/>
      <c r="AM162" s="340"/>
      <c r="AN162" s="340"/>
      <c r="AO162" s="340"/>
      <c r="AP162" s="340"/>
      <c r="AQ162" s="340"/>
    </row>
    <row r="163" spans="1:103" x14ac:dyDescent="0.2">
      <c r="B163" s="331" t="s">
        <v>223</v>
      </c>
      <c r="C163" s="336"/>
      <c r="D163" s="336"/>
      <c r="E163" s="336"/>
      <c r="F163" s="336"/>
      <c r="G163" s="336"/>
      <c r="H163" s="336"/>
      <c r="I163" s="336"/>
      <c r="J163" s="336"/>
      <c r="K163" s="336"/>
      <c r="L163" s="336"/>
      <c r="M163" s="336"/>
      <c r="N163" s="336"/>
      <c r="O163" s="336"/>
      <c r="P163" s="336"/>
      <c r="Q163" s="336"/>
      <c r="R163" s="336"/>
      <c r="S163" s="336"/>
      <c r="T163" s="336"/>
      <c r="U163" s="336"/>
      <c r="V163" s="336"/>
      <c r="W163" s="336"/>
      <c r="X163" s="336"/>
      <c r="Y163" s="336"/>
      <c r="Z163" s="336"/>
      <c r="AA163" s="336"/>
      <c r="AB163" s="336"/>
      <c r="AC163" s="336"/>
      <c r="AD163" s="336"/>
      <c r="AE163" s="336"/>
      <c r="AF163" s="336"/>
      <c r="AG163" s="336"/>
      <c r="AH163" s="336"/>
      <c r="AI163" s="336"/>
      <c r="AJ163" s="336"/>
      <c r="AK163" s="336"/>
      <c r="AL163" s="336"/>
      <c r="AM163" s="336"/>
      <c r="AN163" s="336"/>
      <c r="AO163" s="336"/>
      <c r="AP163" s="336"/>
      <c r="AQ163" s="337"/>
    </row>
    <row r="164" spans="1:103" x14ac:dyDescent="0.2">
      <c r="B164" s="99" t="s">
        <v>4</v>
      </c>
      <c r="C164" s="333"/>
      <c r="D164" s="334"/>
      <c r="E164" s="334"/>
      <c r="F164" s="334"/>
      <c r="G164" s="334"/>
      <c r="H164" s="334"/>
      <c r="I164" s="334"/>
      <c r="J164" s="334"/>
      <c r="K164" s="334"/>
      <c r="L164" s="334"/>
      <c r="M164" s="334"/>
      <c r="N164" s="334"/>
      <c r="O164" s="334"/>
      <c r="P164" s="334"/>
      <c r="Q164" s="334"/>
      <c r="R164" s="334"/>
      <c r="S164" s="334"/>
      <c r="T164" s="334"/>
      <c r="U164" s="334"/>
      <c r="V164" s="334"/>
      <c r="W164" s="334"/>
      <c r="X164" s="334"/>
      <c r="Y164" s="334"/>
      <c r="Z164" s="334"/>
      <c r="AA164" s="334"/>
      <c r="AB164" s="334"/>
      <c r="AC164" s="334"/>
      <c r="AD164" s="334"/>
      <c r="AE164" s="334"/>
      <c r="AF164" s="334"/>
      <c r="AG164" s="334"/>
      <c r="AH164" s="334"/>
      <c r="AI164" s="334"/>
      <c r="AJ164" s="334"/>
      <c r="AK164" s="334"/>
      <c r="AL164" s="334"/>
      <c r="AM164" s="334"/>
      <c r="AN164" s="334"/>
      <c r="AO164" s="334"/>
      <c r="AP164" s="334"/>
      <c r="AQ164" s="334"/>
    </row>
    <row r="165" spans="1:103" x14ac:dyDescent="0.2">
      <c r="B165" s="84" t="s">
        <v>5</v>
      </c>
      <c r="C165" s="329"/>
      <c r="D165" s="330"/>
      <c r="E165" s="330"/>
      <c r="F165" s="330"/>
      <c r="G165" s="330"/>
      <c r="H165" s="330"/>
      <c r="I165" s="330"/>
      <c r="J165" s="330"/>
      <c r="K165" s="330"/>
      <c r="L165" s="330"/>
      <c r="M165" s="330"/>
      <c r="N165" s="330"/>
      <c r="O165" s="330"/>
      <c r="P165" s="330"/>
      <c r="Q165" s="330"/>
      <c r="R165" s="330"/>
      <c r="S165" s="330"/>
      <c r="T165" s="330"/>
      <c r="U165" s="330"/>
      <c r="V165" s="330"/>
      <c r="W165" s="330"/>
      <c r="X165" s="330"/>
      <c r="Y165" s="330"/>
      <c r="Z165" s="330"/>
      <c r="AA165" s="330"/>
      <c r="AB165" s="330"/>
      <c r="AC165" s="330"/>
      <c r="AD165" s="330"/>
      <c r="AE165" s="330"/>
      <c r="AF165" s="330"/>
      <c r="AG165" s="330"/>
      <c r="AH165" s="330"/>
      <c r="AI165" s="330"/>
      <c r="AJ165" s="330"/>
      <c r="AK165" s="330"/>
      <c r="AL165" s="330"/>
      <c r="AM165" s="330"/>
      <c r="AN165" s="330"/>
      <c r="AO165" s="330"/>
      <c r="AP165" s="330"/>
      <c r="AQ165" s="330"/>
    </row>
    <row r="166" spans="1:103" s="119" customFormat="1" x14ac:dyDescent="0.2">
      <c r="A166" s="4"/>
      <c r="B166" s="353" t="s">
        <v>246</v>
      </c>
      <c r="C166" s="357"/>
      <c r="D166" s="155"/>
      <c r="E166" s="155"/>
      <c r="F166" s="155"/>
      <c r="G166" s="155"/>
      <c r="H166" s="155"/>
      <c r="I166" s="155"/>
      <c r="J166" s="155"/>
      <c r="K166" s="155"/>
      <c r="L166" s="155"/>
      <c r="M166" s="155"/>
      <c r="N166" s="155"/>
      <c r="O166" s="155"/>
      <c r="P166" s="155"/>
      <c r="Q166" s="155"/>
      <c r="R166" s="155"/>
      <c r="S166" s="155"/>
      <c r="T166" s="155"/>
      <c r="U166" s="155"/>
      <c r="V166" s="155"/>
      <c r="W166" s="155"/>
      <c r="X166" s="155"/>
      <c r="Y166" s="155"/>
      <c r="Z166" s="155"/>
      <c r="AA166" s="155"/>
      <c r="AB166" s="155"/>
      <c r="AC166" s="155"/>
      <c r="AD166" s="155"/>
      <c r="AE166" s="155"/>
      <c r="AF166" s="155"/>
      <c r="AG166" s="155"/>
      <c r="AH166" s="155"/>
      <c r="AI166" s="155"/>
      <c r="AJ166" s="155"/>
      <c r="AK166" s="155"/>
      <c r="AL166" s="155"/>
      <c r="AM166" s="155"/>
      <c r="AN166" s="155"/>
      <c r="AO166" s="155"/>
      <c r="AP166" s="155"/>
      <c r="AQ166" s="355"/>
      <c r="AR166" s="122"/>
      <c r="AS166" s="122"/>
      <c r="AT166" s="122"/>
      <c r="AU166" s="122"/>
      <c r="AV166" s="122"/>
      <c r="AW166" s="122"/>
      <c r="AX166" s="122"/>
      <c r="AY166" s="122"/>
      <c r="AZ166" s="122"/>
      <c r="BA166" s="122"/>
      <c r="BB166" s="122"/>
      <c r="BC166" s="122"/>
      <c r="BD166" s="122"/>
      <c r="BE166" s="122"/>
      <c r="BF166" s="122"/>
      <c r="BG166" s="122"/>
      <c r="BH166" s="122"/>
      <c r="BI166" s="122"/>
      <c r="BJ166" s="122"/>
      <c r="BK166" s="122"/>
      <c r="BL166" s="122"/>
      <c r="BM166" s="122"/>
      <c r="BN166" s="122"/>
      <c r="BO166" s="122"/>
      <c r="BP166" s="122"/>
      <c r="BQ166" s="122"/>
      <c r="BR166" s="122"/>
      <c r="BS166" s="122"/>
      <c r="BT166" s="122"/>
      <c r="BU166" s="122"/>
      <c r="BV166" s="122"/>
      <c r="BW166" s="122"/>
      <c r="BX166" s="122"/>
      <c r="BY166" s="122"/>
      <c r="BZ166" s="122"/>
      <c r="CA166" s="122"/>
      <c r="CB166" s="122"/>
      <c r="CC166" s="122"/>
      <c r="CD166" s="122"/>
      <c r="CE166" s="122"/>
      <c r="CF166" s="122"/>
      <c r="CG166" s="122"/>
      <c r="CH166" s="122"/>
      <c r="CI166" s="122"/>
      <c r="CJ166" s="122"/>
      <c r="CK166" s="122"/>
      <c r="CL166" s="122"/>
      <c r="CM166" s="122"/>
      <c r="CN166" s="122"/>
      <c r="CO166" s="122"/>
      <c r="CP166" s="122"/>
      <c r="CQ166" s="122"/>
      <c r="CR166" s="122"/>
      <c r="CS166" s="122"/>
      <c r="CT166" s="122"/>
      <c r="CU166" s="122"/>
      <c r="CV166" s="122"/>
      <c r="CW166" s="122"/>
      <c r="CX166" s="122"/>
      <c r="CY166" s="122"/>
    </row>
    <row r="167" spans="1:103" s="119" customFormat="1" x14ac:dyDescent="0.2">
      <c r="A167" s="4"/>
      <c r="B167" s="443" t="s">
        <v>247</v>
      </c>
      <c r="C167" s="444"/>
      <c r="D167" s="340"/>
      <c r="E167" s="340"/>
      <c r="F167" s="340"/>
      <c r="G167" s="340"/>
      <c r="H167" s="340"/>
      <c r="I167" s="340"/>
      <c r="J167" s="340"/>
      <c r="K167" s="340"/>
      <c r="L167" s="340"/>
      <c r="M167" s="340"/>
      <c r="N167" s="340"/>
      <c r="O167" s="340"/>
      <c r="P167" s="340"/>
      <c r="Q167" s="340"/>
      <c r="R167" s="340"/>
      <c r="S167" s="340"/>
      <c r="T167" s="340"/>
      <c r="U167" s="340"/>
      <c r="V167" s="340"/>
      <c r="W167" s="340"/>
      <c r="X167" s="340"/>
      <c r="Y167" s="340"/>
      <c r="Z167" s="340"/>
      <c r="AA167" s="340"/>
      <c r="AB167" s="340"/>
      <c r="AC167" s="340"/>
      <c r="AD167" s="340"/>
      <c r="AE167" s="340"/>
      <c r="AF167" s="340"/>
      <c r="AG167" s="340"/>
      <c r="AH167" s="340"/>
      <c r="AI167" s="340"/>
      <c r="AJ167" s="340"/>
      <c r="AK167" s="340"/>
      <c r="AL167" s="340"/>
      <c r="AM167" s="340"/>
      <c r="AN167" s="340"/>
      <c r="AO167" s="340"/>
      <c r="AP167" s="340"/>
      <c r="AQ167" s="340"/>
      <c r="AR167" s="122"/>
      <c r="AS167" s="122"/>
      <c r="AT167" s="122"/>
      <c r="AU167" s="122"/>
      <c r="AV167" s="122"/>
      <c r="AW167" s="122"/>
      <c r="AX167" s="122"/>
      <c r="AY167" s="122"/>
      <c r="AZ167" s="122"/>
      <c r="BA167" s="122"/>
      <c r="BB167" s="122"/>
      <c r="BC167" s="122"/>
      <c r="BD167" s="122"/>
      <c r="BE167" s="122"/>
      <c r="BF167" s="122"/>
      <c r="BG167" s="122"/>
      <c r="BH167" s="122"/>
      <c r="BI167" s="122"/>
      <c r="BJ167" s="122"/>
      <c r="BK167" s="122"/>
      <c r="BL167" s="122"/>
      <c r="BM167" s="122"/>
      <c r="BN167" s="122"/>
      <c r="BO167" s="122"/>
      <c r="BP167" s="122"/>
      <c r="BQ167" s="122"/>
      <c r="BR167" s="122"/>
      <c r="BS167" s="122"/>
      <c r="BT167" s="122"/>
      <c r="BU167" s="122"/>
      <c r="BV167" s="122"/>
      <c r="BW167" s="122"/>
      <c r="BX167" s="122"/>
      <c r="BY167" s="122"/>
      <c r="BZ167" s="122"/>
      <c r="CA167" s="122"/>
      <c r="CB167" s="122"/>
      <c r="CC167" s="122"/>
      <c r="CD167" s="122"/>
      <c r="CE167" s="122"/>
      <c r="CF167" s="122"/>
      <c r="CG167" s="122"/>
      <c r="CH167" s="122"/>
      <c r="CI167" s="122"/>
      <c r="CJ167" s="122"/>
      <c r="CK167" s="122"/>
      <c r="CL167" s="122"/>
      <c r="CM167" s="122"/>
      <c r="CN167" s="122"/>
      <c r="CO167" s="122"/>
      <c r="CP167" s="122"/>
      <c r="CQ167" s="122"/>
      <c r="CR167" s="122"/>
      <c r="CS167" s="122"/>
      <c r="CT167" s="122"/>
      <c r="CU167" s="122"/>
      <c r="CV167" s="122"/>
      <c r="CW167" s="122"/>
      <c r="CX167" s="122"/>
      <c r="CY167" s="122"/>
    </row>
    <row r="168" spans="1:103" s="119" customFormat="1" x14ac:dyDescent="0.2">
      <c r="A168" s="395"/>
      <c r="B168" s="442" t="s">
        <v>388</v>
      </c>
      <c r="C168" s="446"/>
      <c r="D168" s="447"/>
      <c r="E168" s="447"/>
      <c r="F168" s="447"/>
      <c r="G168" s="447"/>
      <c r="H168" s="447"/>
      <c r="I168" s="447"/>
      <c r="J168" s="447"/>
      <c r="K168" s="447"/>
      <c r="L168" s="447"/>
      <c r="M168" s="447"/>
      <c r="N168" s="447"/>
      <c r="O168" s="447"/>
      <c r="P168" s="447"/>
      <c r="Q168" s="447"/>
      <c r="R168" s="447"/>
      <c r="S168" s="447"/>
      <c r="T168" s="447"/>
      <c r="U168" s="447"/>
      <c r="V168" s="447"/>
      <c r="W168" s="447"/>
      <c r="X168" s="447"/>
      <c r="Y168" s="447"/>
      <c r="Z168" s="447"/>
      <c r="AA168" s="447"/>
      <c r="AB168" s="447"/>
      <c r="AC168" s="447"/>
      <c r="AD168" s="447"/>
      <c r="AE168" s="447"/>
      <c r="AF168" s="447"/>
      <c r="AG168" s="447"/>
      <c r="AH168" s="447"/>
      <c r="AI168" s="447"/>
      <c r="AJ168" s="447"/>
      <c r="AK168" s="447"/>
      <c r="AL168" s="447"/>
      <c r="AM168" s="447"/>
      <c r="AN168" s="447"/>
      <c r="AO168" s="447"/>
      <c r="AP168" s="447"/>
      <c r="AQ168" s="448"/>
      <c r="AR168" s="122"/>
      <c r="AS168" s="122"/>
      <c r="AT168" s="122"/>
      <c r="AU168" s="122"/>
      <c r="AV168" s="122"/>
      <c r="AW168" s="122"/>
      <c r="AX168" s="122"/>
      <c r="AY168" s="122"/>
      <c r="AZ168" s="122"/>
      <c r="BA168" s="122"/>
      <c r="BB168" s="122"/>
      <c r="BC168" s="122"/>
      <c r="BD168" s="122"/>
      <c r="BE168" s="122"/>
      <c r="BF168" s="122"/>
      <c r="BG168" s="122"/>
      <c r="BH168" s="122"/>
      <c r="BI168" s="122"/>
      <c r="BJ168" s="122"/>
      <c r="BK168" s="122"/>
      <c r="BL168" s="122"/>
      <c r="BM168" s="122"/>
      <c r="BN168" s="122"/>
      <c r="BO168" s="122"/>
      <c r="BP168" s="122"/>
      <c r="BQ168" s="122"/>
      <c r="BR168" s="122"/>
      <c r="BS168" s="122"/>
      <c r="BT168" s="122"/>
      <c r="BU168" s="122"/>
      <c r="BV168" s="122"/>
      <c r="BW168" s="122"/>
      <c r="BX168" s="122"/>
      <c r="BY168" s="122"/>
      <c r="BZ168" s="122"/>
      <c r="CA168" s="122"/>
      <c r="CB168" s="122"/>
      <c r="CC168" s="122"/>
      <c r="CD168" s="122"/>
      <c r="CE168" s="122"/>
      <c r="CF168" s="122"/>
      <c r="CG168" s="122"/>
      <c r="CH168" s="122"/>
      <c r="CI168" s="122"/>
      <c r="CJ168" s="122"/>
      <c r="CK168" s="122"/>
      <c r="CL168" s="122"/>
      <c r="CM168" s="122"/>
      <c r="CN168" s="122"/>
      <c r="CO168" s="122"/>
      <c r="CP168" s="122"/>
      <c r="CQ168" s="122"/>
      <c r="CR168" s="122"/>
      <c r="CS168" s="122"/>
      <c r="CT168" s="122"/>
      <c r="CU168" s="122"/>
      <c r="CV168" s="122"/>
      <c r="CW168" s="122"/>
      <c r="CX168" s="122"/>
      <c r="CY168" s="122"/>
    </row>
    <row r="169" spans="1:103" s="119" customFormat="1" x14ac:dyDescent="0.2">
      <c r="A169" s="395"/>
      <c r="B169" s="445" t="s">
        <v>389</v>
      </c>
      <c r="C169" s="444"/>
      <c r="D169" s="444"/>
      <c r="E169" s="444"/>
      <c r="F169" s="444"/>
      <c r="G169" s="444"/>
      <c r="H169" s="444"/>
      <c r="I169" s="444"/>
      <c r="J169" s="444"/>
      <c r="K169" s="444"/>
      <c r="L169" s="444"/>
      <c r="M169" s="444"/>
      <c r="N169" s="444"/>
      <c r="O169" s="444"/>
      <c r="P169" s="444"/>
      <c r="Q169" s="444"/>
      <c r="R169" s="444"/>
      <c r="S169" s="444"/>
      <c r="T169" s="444"/>
      <c r="U169" s="444"/>
      <c r="V169" s="444"/>
      <c r="W169" s="444"/>
      <c r="X169" s="444"/>
      <c r="Y169" s="444"/>
      <c r="Z169" s="444"/>
      <c r="AA169" s="444"/>
      <c r="AB169" s="444"/>
      <c r="AC169" s="444"/>
      <c r="AD169" s="444"/>
      <c r="AE169" s="444"/>
      <c r="AF169" s="444"/>
      <c r="AG169" s="444"/>
      <c r="AH169" s="444"/>
      <c r="AI169" s="444"/>
      <c r="AJ169" s="444"/>
      <c r="AK169" s="444"/>
      <c r="AL169" s="444"/>
      <c r="AM169" s="444"/>
      <c r="AN169" s="444"/>
      <c r="AO169" s="444"/>
      <c r="AP169" s="444"/>
      <c r="AQ169" s="444"/>
      <c r="AR169" s="122"/>
      <c r="AS169" s="122"/>
      <c r="AT169" s="122"/>
      <c r="AU169" s="122"/>
      <c r="AV169" s="122"/>
      <c r="AW169" s="122"/>
      <c r="AX169" s="122"/>
      <c r="AY169" s="122"/>
      <c r="AZ169" s="122"/>
      <c r="BA169" s="122"/>
      <c r="BB169" s="122"/>
      <c r="BC169" s="122"/>
      <c r="BD169" s="122"/>
      <c r="BE169" s="122"/>
      <c r="BF169" s="122"/>
      <c r="BG169" s="122"/>
      <c r="BH169" s="122"/>
      <c r="BI169" s="122"/>
      <c r="BJ169" s="122"/>
      <c r="BK169" s="122"/>
      <c r="BL169" s="122"/>
      <c r="BM169" s="122"/>
      <c r="BN169" s="122"/>
      <c r="BO169" s="122"/>
      <c r="BP169" s="122"/>
      <c r="BQ169" s="122"/>
      <c r="BR169" s="122"/>
      <c r="BS169" s="122"/>
      <c r="BT169" s="122"/>
      <c r="BU169" s="122"/>
      <c r="BV169" s="122"/>
      <c r="BW169" s="122"/>
      <c r="BX169" s="122"/>
      <c r="BY169" s="122"/>
      <c r="BZ169" s="122"/>
      <c r="CA169" s="122"/>
      <c r="CB169" s="122"/>
      <c r="CC169" s="122"/>
      <c r="CD169" s="122"/>
      <c r="CE169" s="122"/>
      <c r="CF169" s="122"/>
      <c r="CG169" s="122"/>
      <c r="CH169" s="122"/>
      <c r="CI169" s="122"/>
      <c r="CJ169" s="122"/>
      <c r="CK169" s="122"/>
      <c r="CL169" s="122"/>
      <c r="CM169" s="122"/>
      <c r="CN169" s="122"/>
      <c r="CO169" s="122"/>
      <c r="CP169" s="122"/>
      <c r="CQ169" s="122"/>
      <c r="CR169" s="122"/>
      <c r="CS169" s="122"/>
      <c r="CT169" s="122"/>
      <c r="CU169" s="122"/>
      <c r="CV169" s="122"/>
      <c r="CW169" s="122"/>
      <c r="CX169" s="122"/>
      <c r="CY169" s="122"/>
    </row>
    <row r="170" spans="1:103" s="119" customFormat="1" x14ac:dyDescent="0.2">
      <c r="A170" s="395"/>
      <c r="B170" s="356" t="s">
        <v>390</v>
      </c>
      <c r="C170" s="444"/>
      <c r="D170" s="444"/>
      <c r="E170" s="444"/>
      <c r="F170" s="444"/>
      <c r="G170" s="444"/>
      <c r="H170" s="444"/>
      <c r="I170" s="444"/>
      <c r="J170" s="444"/>
      <c r="K170" s="444"/>
      <c r="L170" s="444"/>
      <c r="M170" s="444"/>
      <c r="N170" s="444"/>
      <c r="O170" s="444"/>
      <c r="P170" s="444"/>
      <c r="Q170" s="444"/>
      <c r="R170" s="444"/>
      <c r="S170" s="444"/>
      <c r="T170" s="444"/>
      <c r="U170" s="444"/>
      <c r="V170" s="444"/>
      <c r="W170" s="444"/>
      <c r="X170" s="444"/>
      <c r="Y170" s="444"/>
      <c r="Z170" s="444"/>
      <c r="AA170" s="444"/>
      <c r="AB170" s="444"/>
      <c r="AC170" s="444"/>
      <c r="AD170" s="444"/>
      <c r="AE170" s="444"/>
      <c r="AF170" s="444"/>
      <c r="AG170" s="444"/>
      <c r="AH170" s="444"/>
      <c r="AI170" s="444"/>
      <c r="AJ170" s="444"/>
      <c r="AK170" s="444"/>
      <c r="AL170" s="444"/>
      <c r="AM170" s="444"/>
      <c r="AN170" s="444"/>
      <c r="AO170" s="444"/>
      <c r="AP170" s="444"/>
      <c r="AQ170" s="444"/>
      <c r="AR170" s="122"/>
      <c r="AS170" s="122"/>
      <c r="AT170" s="122"/>
      <c r="AU170" s="122"/>
      <c r="AV170" s="122"/>
      <c r="AW170" s="122"/>
      <c r="AX170" s="122"/>
      <c r="AY170" s="122"/>
      <c r="AZ170" s="122"/>
      <c r="BA170" s="122"/>
      <c r="BB170" s="122"/>
      <c r="BC170" s="122"/>
      <c r="BD170" s="122"/>
      <c r="BE170" s="122"/>
      <c r="BF170" s="122"/>
      <c r="BG170" s="122"/>
      <c r="BH170" s="122"/>
      <c r="BI170" s="122"/>
      <c r="BJ170" s="122"/>
      <c r="BK170" s="122"/>
      <c r="BL170" s="122"/>
      <c r="BM170" s="122"/>
      <c r="BN170" s="122"/>
      <c r="BO170" s="122"/>
      <c r="BP170" s="122"/>
      <c r="BQ170" s="122"/>
      <c r="BR170" s="122"/>
      <c r="BS170" s="122"/>
      <c r="BT170" s="122"/>
      <c r="BU170" s="122"/>
      <c r="BV170" s="122"/>
      <c r="BW170" s="122"/>
      <c r="BX170" s="122"/>
      <c r="BY170" s="122"/>
      <c r="BZ170" s="122"/>
      <c r="CA170" s="122"/>
      <c r="CB170" s="122"/>
      <c r="CC170" s="122"/>
      <c r="CD170" s="122"/>
      <c r="CE170" s="122"/>
      <c r="CF170" s="122"/>
      <c r="CG170" s="122"/>
      <c r="CH170" s="122"/>
      <c r="CI170" s="122"/>
      <c r="CJ170" s="122"/>
      <c r="CK170" s="122"/>
      <c r="CL170" s="122"/>
      <c r="CM170" s="122"/>
      <c r="CN170" s="122"/>
      <c r="CO170" s="122"/>
      <c r="CP170" s="122"/>
      <c r="CQ170" s="122"/>
      <c r="CR170" s="122"/>
      <c r="CS170" s="122"/>
      <c r="CT170" s="122"/>
      <c r="CU170" s="122"/>
      <c r="CV170" s="122"/>
      <c r="CW170" s="122"/>
      <c r="CX170" s="122"/>
      <c r="CY170" s="122"/>
    </row>
    <row r="171" spans="1:103" s="119" customFormat="1" x14ac:dyDescent="0.2">
      <c r="A171" s="395"/>
      <c r="B171" s="356" t="s">
        <v>391</v>
      </c>
      <c r="C171" s="444"/>
      <c r="D171" s="444"/>
      <c r="E171" s="444"/>
      <c r="F171" s="444"/>
      <c r="G171" s="444"/>
      <c r="H171" s="444"/>
      <c r="I171" s="444"/>
      <c r="J171" s="444"/>
      <c r="K171" s="444"/>
      <c r="L171" s="444"/>
      <c r="M171" s="444"/>
      <c r="N171" s="444"/>
      <c r="O171" s="444"/>
      <c r="P171" s="444"/>
      <c r="Q171" s="444"/>
      <c r="R171" s="444"/>
      <c r="S171" s="444"/>
      <c r="T171" s="444"/>
      <c r="U171" s="444"/>
      <c r="V171" s="444"/>
      <c r="W171" s="444"/>
      <c r="X171" s="444"/>
      <c r="Y171" s="444"/>
      <c r="Z171" s="444"/>
      <c r="AA171" s="444"/>
      <c r="AB171" s="444"/>
      <c r="AC171" s="444"/>
      <c r="AD171" s="444"/>
      <c r="AE171" s="444"/>
      <c r="AF171" s="444"/>
      <c r="AG171" s="444"/>
      <c r="AH171" s="444"/>
      <c r="AI171" s="444"/>
      <c r="AJ171" s="444"/>
      <c r="AK171" s="444"/>
      <c r="AL171" s="444"/>
      <c r="AM171" s="444"/>
      <c r="AN171" s="444"/>
      <c r="AO171" s="444"/>
      <c r="AP171" s="444"/>
      <c r="AQ171" s="444"/>
      <c r="AR171" s="122"/>
      <c r="AS171" s="122"/>
      <c r="AT171" s="122"/>
      <c r="AU171" s="122"/>
      <c r="AV171" s="122"/>
      <c r="AW171" s="122"/>
      <c r="AX171" s="122"/>
      <c r="AY171" s="122"/>
      <c r="AZ171" s="122"/>
      <c r="BA171" s="122"/>
      <c r="BB171" s="122"/>
      <c r="BC171" s="122"/>
      <c r="BD171" s="122"/>
      <c r="BE171" s="122"/>
      <c r="BF171" s="122"/>
      <c r="BG171" s="122"/>
      <c r="BH171" s="122"/>
      <c r="BI171" s="122"/>
      <c r="BJ171" s="122"/>
      <c r="BK171" s="122"/>
      <c r="BL171" s="122"/>
      <c r="BM171" s="122"/>
      <c r="BN171" s="122"/>
      <c r="BO171" s="122"/>
      <c r="BP171" s="122"/>
      <c r="BQ171" s="122"/>
      <c r="BR171" s="122"/>
      <c r="BS171" s="122"/>
      <c r="BT171" s="122"/>
      <c r="BU171" s="122"/>
      <c r="BV171" s="122"/>
      <c r="BW171" s="122"/>
      <c r="BX171" s="122"/>
      <c r="BY171" s="122"/>
      <c r="BZ171" s="122"/>
      <c r="CA171" s="122"/>
      <c r="CB171" s="122"/>
      <c r="CC171" s="122"/>
      <c r="CD171" s="122"/>
      <c r="CE171" s="122"/>
      <c r="CF171" s="122"/>
      <c r="CG171" s="122"/>
      <c r="CH171" s="122"/>
      <c r="CI171" s="122"/>
      <c r="CJ171" s="122"/>
      <c r="CK171" s="122"/>
      <c r="CL171" s="122"/>
      <c r="CM171" s="122"/>
      <c r="CN171" s="122"/>
      <c r="CO171" s="122"/>
      <c r="CP171" s="122"/>
      <c r="CQ171" s="122"/>
      <c r="CR171" s="122"/>
      <c r="CS171" s="122"/>
      <c r="CT171" s="122"/>
      <c r="CU171" s="122"/>
      <c r="CV171" s="122"/>
      <c r="CW171" s="122"/>
      <c r="CX171" s="122"/>
      <c r="CY171" s="122"/>
    </row>
    <row r="172" spans="1:103" s="119" customFormat="1" x14ac:dyDescent="0.2">
      <c r="A172" s="395"/>
      <c r="B172" s="356" t="s">
        <v>243</v>
      </c>
      <c r="C172" s="444"/>
      <c r="D172" s="444"/>
      <c r="E172" s="444"/>
      <c r="F172" s="444"/>
      <c r="G172" s="444"/>
      <c r="H172" s="444"/>
      <c r="I172" s="444"/>
      <c r="J172" s="444"/>
      <c r="K172" s="444"/>
      <c r="L172" s="444"/>
      <c r="M172" s="444"/>
      <c r="N172" s="444"/>
      <c r="O172" s="444"/>
      <c r="P172" s="444"/>
      <c r="Q172" s="444"/>
      <c r="R172" s="444"/>
      <c r="S172" s="444"/>
      <c r="T172" s="444"/>
      <c r="U172" s="444"/>
      <c r="V172" s="444"/>
      <c r="W172" s="444"/>
      <c r="X172" s="444"/>
      <c r="Y172" s="444"/>
      <c r="Z172" s="444"/>
      <c r="AA172" s="444"/>
      <c r="AB172" s="444"/>
      <c r="AC172" s="444"/>
      <c r="AD172" s="444"/>
      <c r="AE172" s="444"/>
      <c r="AF172" s="444"/>
      <c r="AG172" s="444"/>
      <c r="AH172" s="444"/>
      <c r="AI172" s="444"/>
      <c r="AJ172" s="444"/>
      <c r="AK172" s="444"/>
      <c r="AL172" s="444"/>
      <c r="AM172" s="444"/>
      <c r="AN172" s="444"/>
      <c r="AO172" s="444"/>
      <c r="AP172" s="444"/>
      <c r="AQ172" s="444"/>
      <c r="AR172" s="122"/>
      <c r="AS172" s="122"/>
      <c r="AT172" s="122"/>
      <c r="AU172" s="122"/>
      <c r="AV172" s="122"/>
      <c r="AW172" s="122"/>
      <c r="AX172" s="122"/>
      <c r="AY172" s="122"/>
      <c r="AZ172" s="122"/>
      <c r="BA172" s="122"/>
      <c r="BB172" s="122"/>
      <c r="BC172" s="122"/>
      <c r="BD172" s="122"/>
      <c r="BE172" s="122"/>
      <c r="BF172" s="122"/>
      <c r="BG172" s="122"/>
      <c r="BH172" s="122"/>
      <c r="BI172" s="122"/>
      <c r="BJ172" s="122"/>
      <c r="BK172" s="122"/>
      <c r="BL172" s="122"/>
      <c r="BM172" s="122"/>
      <c r="BN172" s="122"/>
      <c r="BO172" s="122"/>
      <c r="BP172" s="122"/>
      <c r="BQ172" s="122"/>
      <c r="BR172" s="122"/>
      <c r="BS172" s="122"/>
      <c r="BT172" s="122"/>
      <c r="BU172" s="122"/>
      <c r="BV172" s="122"/>
      <c r="BW172" s="122"/>
      <c r="BX172" s="122"/>
      <c r="BY172" s="122"/>
      <c r="BZ172" s="122"/>
      <c r="CA172" s="122"/>
      <c r="CB172" s="122"/>
      <c r="CC172" s="122"/>
      <c r="CD172" s="122"/>
      <c r="CE172" s="122"/>
      <c r="CF172" s="122"/>
      <c r="CG172" s="122"/>
      <c r="CH172" s="122"/>
      <c r="CI172" s="122"/>
      <c r="CJ172" s="122"/>
      <c r="CK172" s="122"/>
      <c r="CL172" s="122"/>
      <c r="CM172" s="122"/>
      <c r="CN172" s="122"/>
      <c r="CO172" s="122"/>
      <c r="CP172" s="122"/>
      <c r="CQ172" s="122"/>
      <c r="CR172" s="122"/>
      <c r="CS172" s="122"/>
      <c r="CT172" s="122"/>
      <c r="CU172" s="122"/>
      <c r="CV172" s="122"/>
      <c r="CW172" s="122"/>
      <c r="CX172" s="122"/>
      <c r="CY172" s="122"/>
    </row>
    <row r="173" spans="1:103" s="119" customFormat="1" x14ac:dyDescent="0.2">
      <c r="A173" s="395"/>
      <c r="B173" s="442" t="s">
        <v>392</v>
      </c>
      <c r="C173" s="446"/>
      <c r="D173" s="447"/>
      <c r="E173" s="447"/>
      <c r="F173" s="447"/>
      <c r="G173" s="447"/>
      <c r="H173" s="447"/>
      <c r="I173" s="447"/>
      <c r="J173" s="447"/>
      <c r="K173" s="447"/>
      <c r="L173" s="447"/>
      <c r="M173" s="447"/>
      <c r="N173" s="447"/>
      <c r="O173" s="447"/>
      <c r="P173" s="447"/>
      <c r="Q173" s="447"/>
      <c r="R173" s="447"/>
      <c r="S173" s="447"/>
      <c r="T173" s="447"/>
      <c r="U173" s="447"/>
      <c r="V173" s="447"/>
      <c r="W173" s="447"/>
      <c r="X173" s="447"/>
      <c r="Y173" s="447"/>
      <c r="Z173" s="447"/>
      <c r="AA173" s="447"/>
      <c r="AB173" s="447"/>
      <c r="AC173" s="447"/>
      <c r="AD173" s="447"/>
      <c r="AE173" s="447"/>
      <c r="AF173" s="447"/>
      <c r="AG173" s="447"/>
      <c r="AH173" s="447"/>
      <c r="AI173" s="447"/>
      <c r="AJ173" s="447"/>
      <c r="AK173" s="447"/>
      <c r="AL173" s="447"/>
      <c r="AM173" s="447"/>
      <c r="AN173" s="447"/>
      <c r="AO173" s="447"/>
      <c r="AP173" s="447"/>
      <c r="AQ173" s="448"/>
      <c r="AR173" s="122"/>
      <c r="AS173" s="122"/>
      <c r="AT173" s="122"/>
      <c r="AU173" s="122"/>
      <c r="AV173" s="122"/>
      <c r="AW173" s="122"/>
      <c r="AX173" s="122"/>
      <c r="AY173" s="122"/>
      <c r="AZ173" s="122"/>
      <c r="BA173" s="122"/>
      <c r="BB173" s="122"/>
      <c r="BC173" s="122"/>
      <c r="BD173" s="122"/>
      <c r="BE173" s="122"/>
      <c r="BF173" s="122"/>
      <c r="BG173" s="122"/>
      <c r="BH173" s="122"/>
      <c r="BI173" s="122"/>
      <c r="BJ173" s="122"/>
      <c r="BK173" s="122"/>
      <c r="BL173" s="122"/>
      <c r="BM173" s="122"/>
      <c r="BN173" s="122"/>
      <c r="BO173" s="122"/>
      <c r="BP173" s="122"/>
      <c r="BQ173" s="122"/>
      <c r="BR173" s="122"/>
      <c r="BS173" s="122"/>
      <c r="BT173" s="122"/>
      <c r="BU173" s="122"/>
      <c r="BV173" s="122"/>
      <c r="BW173" s="122"/>
      <c r="BX173" s="122"/>
      <c r="BY173" s="122"/>
      <c r="BZ173" s="122"/>
      <c r="CA173" s="122"/>
      <c r="CB173" s="122"/>
      <c r="CC173" s="122"/>
      <c r="CD173" s="122"/>
      <c r="CE173" s="122"/>
      <c r="CF173" s="122"/>
      <c r="CG173" s="122"/>
      <c r="CH173" s="122"/>
      <c r="CI173" s="122"/>
      <c r="CJ173" s="122"/>
      <c r="CK173" s="122"/>
      <c r="CL173" s="122"/>
      <c r="CM173" s="122"/>
      <c r="CN173" s="122"/>
      <c r="CO173" s="122"/>
      <c r="CP173" s="122"/>
      <c r="CQ173" s="122"/>
      <c r="CR173" s="122"/>
      <c r="CS173" s="122"/>
      <c r="CT173" s="122"/>
      <c r="CU173" s="122"/>
      <c r="CV173" s="122"/>
      <c r="CW173" s="122"/>
      <c r="CX173" s="122"/>
      <c r="CY173" s="122"/>
    </row>
    <row r="174" spans="1:103" s="119" customFormat="1" x14ac:dyDescent="0.2">
      <c r="A174" s="395"/>
      <c r="B174" s="356" t="s">
        <v>393</v>
      </c>
      <c r="C174" s="444"/>
      <c r="D174" s="444"/>
      <c r="E174" s="444"/>
      <c r="F174" s="444"/>
      <c r="G174" s="444"/>
      <c r="H174" s="444"/>
      <c r="I174" s="444"/>
      <c r="J174" s="444"/>
      <c r="K174" s="444"/>
      <c r="L174" s="444"/>
      <c r="M174" s="444"/>
      <c r="N174" s="444"/>
      <c r="O174" s="444"/>
      <c r="P174" s="444"/>
      <c r="Q174" s="444"/>
      <c r="R174" s="444"/>
      <c r="S174" s="444"/>
      <c r="T174" s="444"/>
      <c r="U174" s="444"/>
      <c r="V174" s="444"/>
      <c r="W174" s="444"/>
      <c r="X174" s="444"/>
      <c r="Y174" s="444"/>
      <c r="Z174" s="444"/>
      <c r="AA174" s="444"/>
      <c r="AB174" s="444"/>
      <c r="AC174" s="444"/>
      <c r="AD174" s="444"/>
      <c r="AE174" s="444"/>
      <c r="AF174" s="444"/>
      <c r="AG174" s="444"/>
      <c r="AH174" s="444"/>
      <c r="AI174" s="444"/>
      <c r="AJ174" s="444"/>
      <c r="AK174" s="444"/>
      <c r="AL174" s="444"/>
      <c r="AM174" s="444"/>
      <c r="AN174" s="444"/>
      <c r="AO174" s="444"/>
      <c r="AP174" s="444"/>
      <c r="AQ174" s="444"/>
      <c r="AR174" s="122"/>
      <c r="AS174" s="122"/>
      <c r="AT174" s="122"/>
      <c r="AU174" s="122"/>
      <c r="AV174" s="122"/>
      <c r="AW174" s="122"/>
      <c r="AX174" s="122"/>
      <c r="AY174" s="122"/>
      <c r="AZ174" s="122"/>
      <c r="BA174" s="122"/>
      <c r="BB174" s="122"/>
      <c r="BC174" s="122"/>
      <c r="BD174" s="122"/>
      <c r="BE174" s="122"/>
      <c r="BF174" s="122"/>
      <c r="BG174" s="122"/>
      <c r="BH174" s="122"/>
      <c r="BI174" s="122"/>
      <c r="BJ174" s="122"/>
      <c r="BK174" s="122"/>
      <c r="BL174" s="122"/>
      <c r="BM174" s="122"/>
      <c r="BN174" s="122"/>
      <c r="BO174" s="122"/>
      <c r="BP174" s="122"/>
      <c r="BQ174" s="122"/>
      <c r="BR174" s="122"/>
      <c r="BS174" s="122"/>
      <c r="BT174" s="122"/>
      <c r="BU174" s="122"/>
      <c r="BV174" s="122"/>
      <c r="BW174" s="122"/>
      <c r="BX174" s="122"/>
      <c r="BY174" s="122"/>
      <c r="BZ174" s="122"/>
      <c r="CA174" s="122"/>
      <c r="CB174" s="122"/>
      <c r="CC174" s="122"/>
      <c r="CD174" s="122"/>
      <c r="CE174" s="122"/>
      <c r="CF174" s="122"/>
      <c r="CG174" s="122"/>
      <c r="CH174" s="122"/>
      <c r="CI174" s="122"/>
      <c r="CJ174" s="122"/>
      <c r="CK174" s="122"/>
      <c r="CL174" s="122"/>
      <c r="CM174" s="122"/>
      <c r="CN174" s="122"/>
      <c r="CO174" s="122"/>
      <c r="CP174" s="122"/>
      <c r="CQ174" s="122"/>
      <c r="CR174" s="122"/>
      <c r="CS174" s="122"/>
      <c r="CT174" s="122"/>
      <c r="CU174" s="122"/>
      <c r="CV174" s="122"/>
      <c r="CW174" s="122"/>
      <c r="CX174" s="122"/>
      <c r="CY174" s="122"/>
    </row>
    <row r="175" spans="1:103" s="119" customFormat="1" x14ac:dyDescent="0.2">
      <c r="A175" s="395"/>
      <c r="B175" s="356" t="s">
        <v>394</v>
      </c>
      <c r="C175" s="444"/>
      <c r="D175" s="444"/>
      <c r="E175" s="444"/>
      <c r="F175" s="444"/>
      <c r="G175" s="444"/>
      <c r="H175" s="444"/>
      <c r="I175" s="444"/>
      <c r="J175" s="444"/>
      <c r="K175" s="444"/>
      <c r="L175" s="444"/>
      <c r="M175" s="444"/>
      <c r="N175" s="444"/>
      <c r="O175" s="444"/>
      <c r="P175" s="444"/>
      <c r="Q175" s="444"/>
      <c r="R175" s="444"/>
      <c r="S175" s="444"/>
      <c r="T175" s="444"/>
      <c r="U175" s="444"/>
      <c r="V175" s="444"/>
      <c r="W175" s="444"/>
      <c r="X175" s="444"/>
      <c r="Y175" s="444"/>
      <c r="Z175" s="444"/>
      <c r="AA175" s="444"/>
      <c r="AB175" s="444"/>
      <c r="AC175" s="444"/>
      <c r="AD175" s="444"/>
      <c r="AE175" s="444"/>
      <c r="AF175" s="444"/>
      <c r="AG175" s="444"/>
      <c r="AH175" s="444"/>
      <c r="AI175" s="444"/>
      <c r="AJ175" s="444"/>
      <c r="AK175" s="444"/>
      <c r="AL175" s="444"/>
      <c r="AM175" s="444"/>
      <c r="AN175" s="444"/>
      <c r="AO175" s="444"/>
      <c r="AP175" s="444"/>
      <c r="AQ175" s="444"/>
      <c r="AR175" s="122"/>
      <c r="AS175" s="122"/>
      <c r="AT175" s="122"/>
      <c r="AU175" s="122"/>
      <c r="AV175" s="122"/>
      <c r="AW175" s="122"/>
      <c r="AX175" s="122"/>
      <c r="AY175" s="122"/>
      <c r="AZ175" s="122"/>
      <c r="BA175" s="122"/>
      <c r="BB175" s="122"/>
      <c r="BC175" s="122"/>
      <c r="BD175" s="122"/>
      <c r="BE175" s="122"/>
      <c r="BF175" s="122"/>
      <c r="BG175" s="122"/>
      <c r="BH175" s="122"/>
      <c r="BI175" s="122"/>
      <c r="BJ175" s="122"/>
      <c r="BK175" s="122"/>
      <c r="BL175" s="122"/>
      <c r="BM175" s="122"/>
      <c r="BN175" s="122"/>
      <c r="BO175" s="122"/>
      <c r="BP175" s="122"/>
      <c r="BQ175" s="122"/>
      <c r="BR175" s="122"/>
      <c r="BS175" s="122"/>
      <c r="BT175" s="122"/>
      <c r="BU175" s="122"/>
      <c r="BV175" s="122"/>
      <c r="BW175" s="122"/>
      <c r="BX175" s="122"/>
      <c r="BY175" s="122"/>
      <c r="BZ175" s="122"/>
      <c r="CA175" s="122"/>
      <c r="CB175" s="122"/>
      <c r="CC175" s="122"/>
      <c r="CD175" s="122"/>
      <c r="CE175" s="122"/>
      <c r="CF175" s="122"/>
      <c r="CG175" s="122"/>
      <c r="CH175" s="122"/>
      <c r="CI175" s="122"/>
      <c r="CJ175" s="122"/>
      <c r="CK175" s="122"/>
      <c r="CL175" s="122"/>
      <c r="CM175" s="122"/>
      <c r="CN175" s="122"/>
      <c r="CO175" s="122"/>
      <c r="CP175" s="122"/>
      <c r="CQ175" s="122"/>
      <c r="CR175" s="122"/>
      <c r="CS175" s="122"/>
      <c r="CT175" s="122"/>
      <c r="CU175" s="122"/>
      <c r="CV175" s="122"/>
      <c r="CW175" s="122"/>
      <c r="CX175" s="122"/>
      <c r="CY175" s="122"/>
    </row>
    <row r="176" spans="1:103" s="119" customFormat="1" x14ac:dyDescent="0.2">
      <c r="A176" s="395"/>
      <c r="B176" s="356" t="s">
        <v>395</v>
      </c>
      <c r="C176" s="444"/>
      <c r="D176" s="444"/>
      <c r="E176" s="444"/>
      <c r="F176" s="444"/>
      <c r="G176" s="444"/>
      <c r="H176" s="444"/>
      <c r="I176" s="444"/>
      <c r="J176" s="444"/>
      <c r="K176" s="444"/>
      <c r="L176" s="444"/>
      <c r="M176" s="444"/>
      <c r="N176" s="444"/>
      <c r="O176" s="444"/>
      <c r="P176" s="444"/>
      <c r="Q176" s="444"/>
      <c r="R176" s="444"/>
      <c r="S176" s="444"/>
      <c r="T176" s="444"/>
      <c r="U176" s="444"/>
      <c r="V176" s="444"/>
      <c r="W176" s="444"/>
      <c r="X176" s="444"/>
      <c r="Y176" s="444"/>
      <c r="Z176" s="444"/>
      <c r="AA176" s="444"/>
      <c r="AB176" s="444"/>
      <c r="AC176" s="444"/>
      <c r="AD176" s="444"/>
      <c r="AE176" s="444"/>
      <c r="AF176" s="444"/>
      <c r="AG176" s="444"/>
      <c r="AH176" s="444"/>
      <c r="AI176" s="444"/>
      <c r="AJ176" s="444"/>
      <c r="AK176" s="444"/>
      <c r="AL176" s="444"/>
      <c r="AM176" s="444"/>
      <c r="AN176" s="444"/>
      <c r="AO176" s="444"/>
      <c r="AP176" s="444"/>
      <c r="AQ176" s="444"/>
      <c r="AR176" s="122"/>
      <c r="AS176" s="122"/>
      <c r="AT176" s="122"/>
      <c r="AU176" s="122"/>
      <c r="AV176" s="122"/>
      <c r="AW176" s="122"/>
      <c r="AX176" s="122"/>
      <c r="AY176" s="122"/>
      <c r="AZ176" s="122"/>
      <c r="BA176" s="122"/>
      <c r="BB176" s="122"/>
      <c r="BC176" s="122"/>
      <c r="BD176" s="122"/>
      <c r="BE176" s="122"/>
      <c r="BF176" s="122"/>
      <c r="BG176" s="122"/>
      <c r="BH176" s="122"/>
      <c r="BI176" s="122"/>
      <c r="BJ176" s="122"/>
      <c r="BK176" s="122"/>
      <c r="BL176" s="122"/>
      <c r="BM176" s="122"/>
      <c r="BN176" s="122"/>
      <c r="BO176" s="122"/>
      <c r="BP176" s="122"/>
      <c r="BQ176" s="122"/>
      <c r="BR176" s="122"/>
      <c r="BS176" s="122"/>
      <c r="BT176" s="122"/>
      <c r="BU176" s="122"/>
      <c r="BV176" s="122"/>
      <c r="BW176" s="122"/>
      <c r="BX176" s="122"/>
      <c r="BY176" s="122"/>
      <c r="BZ176" s="122"/>
      <c r="CA176" s="122"/>
      <c r="CB176" s="122"/>
      <c r="CC176" s="122"/>
      <c r="CD176" s="122"/>
      <c r="CE176" s="122"/>
      <c r="CF176" s="122"/>
      <c r="CG176" s="122"/>
      <c r="CH176" s="122"/>
      <c r="CI176" s="122"/>
      <c r="CJ176" s="122"/>
      <c r="CK176" s="122"/>
      <c r="CL176" s="122"/>
      <c r="CM176" s="122"/>
      <c r="CN176" s="122"/>
      <c r="CO176" s="122"/>
      <c r="CP176" s="122"/>
      <c r="CQ176" s="122"/>
      <c r="CR176" s="122"/>
      <c r="CS176" s="122"/>
      <c r="CT176" s="122"/>
      <c r="CU176" s="122"/>
      <c r="CV176" s="122"/>
      <c r="CW176" s="122"/>
      <c r="CX176" s="122"/>
      <c r="CY176" s="122"/>
    </row>
    <row r="177" spans="1:103" s="119" customFormat="1" x14ac:dyDescent="0.2">
      <c r="A177" s="395"/>
      <c r="B177" s="356" t="s">
        <v>396</v>
      </c>
      <c r="C177" s="444"/>
      <c r="D177" s="444"/>
      <c r="E177" s="444"/>
      <c r="F177" s="444"/>
      <c r="G177" s="444"/>
      <c r="H177" s="444"/>
      <c r="I177" s="444"/>
      <c r="J177" s="444"/>
      <c r="K177" s="444"/>
      <c r="L177" s="444"/>
      <c r="M177" s="444"/>
      <c r="N177" s="444"/>
      <c r="O177" s="444"/>
      <c r="P177" s="444"/>
      <c r="Q177" s="444"/>
      <c r="R177" s="444"/>
      <c r="S177" s="444"/>
      <c r="T177" s="444"/>
      <c r="U177" s="444"/>
      <c r="V177" s="444"/>
      <c r="W177" s="444"/>
      <c r="X177" s="444"/>
      <c r="Y177" s="444"/>
      <c r="Z177" s="444"/>
      <c r="AA177" s="444"/>
      <c r="AB177" s="444"/>
      <c r="AC177" s="444"/>
      <c r="AD177" s="444"/>
      <c r="AE177" s="444"/>
      <c r="AF177" s="444"/>
      <c r="AG177" s="444"/>
      <c r="AH177" s="444"/>
      <c r="AI177" s="444"/>
      <c r="AJ177" s="444"/>
      <c r="AK177" s="444"/>
      <c r="AL177" s="444"/>
      <c r="AM177" s="444"/>
      <c r="AN177" s="444"/>
      <c r="AO177" s="444"/>
      <c r="AP177" s="444"/>
      <c r="AQ177" s="444"/>
      <c r="AR177" s="122"/>
      <c r="AS177" s="122"/>
      <c r="AT177" s="122"/>
      <c r="AU177" s="122"/>
      <c r="AV177" s="122"/>
      <c r="AW177" s="122"/>
      <c r="AX177" s="122"/>
      <c r="AY177" s="122"/>
      <c r="AZ177" s="122"/>
      <c r="BA177" s="122"/>
      <c r="BB177" s="122"/>
      <c r="BC177" s="122"/>
      <c r="BD177" s="122"/>
      <c r="BE177" s="122"/>
      <c r="BF177" s="122"/>
      <c r="BG177" s="122"/>
      <c r="BH177" s="122"/>
      <c r="BI177" s="122"/>
      <c r="BJ177" s="122"/>
      <c r="BK177" s="122"/>
      <c r="BL177" s="122"/>
      <c r="BM177" s="122"/>
      <c r="BN177" s="122"/>
      <c r="BO177" s="122"/>
      <c r="BP177" s="122"/>
      <c r="BQ177" s="122"/>
      <c r="BR177" s="122"/>
      <c r="BS177" s="122"/>
      <c r="BT177" s="122"/>
      <c r="BU177" s="122"/>
      <c r="BV177" s="122"/>
      <c r="BW177" s="122"/>
      <c r="BX177" s="122"/>
      <c r="BY177" s="122"/>
      <c r="BZ177" s="122"/>
      <c r="CA177" s="122"/>
      <c r="CB177" s="122"/>
      <c r="CC177" s="122"/>
      <c r="CD177" s="122"/>
      <c r="CE177" s="122"/>
      <c r="CF177" s="122"/>
      <c r="CG177" s="122"/>
      <c r="CH177" s="122"/>
      <c r="CI177" s="122"/>
      <c r="CJ177" s="122"/>
      <c r="CK177" s="122"/>
      <c r="CL177" s="122"/>
      <c r="CM177" s="122"/>
      <c r="CN177" s="122"/>
      <c r="CO177" s="122"/>
      <c r="CP177" s="122"/>
      <c r="CQ177" s="122"/>
      <c r="CR177" s="122"/>
      <c r="CS177" s="122"/>
      <c r="CT177" s="122"/>
      <c r="CU177" s="122"/>
      <c r="CV177" s="122"/>
      <c r="CW177" s="122"/>
      <c r="CX177" s="122"/>
      <c r="CY177" s="122"/>
    </row>
    <row r="178" spans="1:103" s="119" customFormat="1" x14ac:dyDescent="0.2">
      <c r="A178" s="395"/>
      <c r="B178" s="356" t="s">
        <v>397</v>
      </c>
      <c r="C178" s="444"/>
      <c r="D178" s="444"/>
      <c r="E178" s="444"/>
      <c r="F178" s="444"/>
      <c r="G178" s="444"/>
      <c r="H178" s="444"/>
      <c r="I178" s="444"/>
      <c r="J178" s="444"/>
      <c r="K178" s="444"/>
      <c r="L178" s="444"/>
      <c r="M178" s="444"/>
      <c r="N178" s="444"/>
      <c r="O178" s="444"/>
      <c r="P178" s="444"/>
      <c r="Q178" s="444"/>
      <c r="R178" s="444"/>
      <c r="S178" s="444"/>
      <c r="T178" s="444"/>
      <c r="U178" s="444"/>
      <c r="V178" s="444"/>
      <c r="W178" s="444"/>
      <c r="X178" s="444"/>
      <c r="Y178" s="444"/>
      <c r="Z178" s="444"/>
      <c r="AA178" s="444"/>
      <c r="AB178" s="444"/>
      <c r="AC178" s="444"/>
      <c r="AD178" s="444"/>
      <c r="AE178" s="444"/>
      <c r="AF178" s="444"/>
      <c r="AG178" s="444"/>
      <c r="AH178" s="444"/>
      <c r="AI178" s="444"/>
      <c r="AJ178" s="444"/>
      <c r="AK178" s="444"/>
      <c r="AL178" s="444"/>
      <c r="AM178" s="444"/>
      <c r="AN178" s="444"/>
      <c r="AO178" s="444"/>
      <c r="AP178" s="444"/>
      <c r="AQ178" s="444"/>
      <c r="AR178" s="122"/>
      <c r="AS178" s="122"/>
      <c r="AT178" s="122"/>
      <c r="AU178" s="122"/>
      <c r="AV178" s="122"/>
      <c r="AW178" s="122"/>
      <c r="AX178" s="122"/>
      <c r="AY178" s="122"/>
      <c r="AZ178" s="122"/>
      <c r="BA178" s="122"/>
      <c r="BB178" s="122"/>
      <c r="BC178" s="122"/>
      <c r="BD178" s="122"/>
      <c r="BE178" s="122"/>
      <c r="BF178" s="122"/>
      <c r="BG178" s="122"/>
      <c r="BH178" s="122"/>
      <c r="BI178" s="122"/>
      <c r="BJ178" s="122"/>
      <c r="BK178" s="122"/>
      <c r="BL178" s="122"/>
      <c r="BM178" s="122"/>
      <c r="BN178" s="122"/>
      <c r="BO178" s="122"/>
      <c r="BP178" s="122"/>
      <c r="BQ178" s="122"/>
      <c r="BR178" s="122"/>
      <c r="BS178" s="122"/>
      <c r="BT178" s="122"/>
      <c r="BU178" s="122"/>
      <c r="BV178" s="122"/>
      <c r="BW178" s="122"/>
      <c r="BX178" s="122"/>
      <c r="BY178" s="122"/>
      <c r="BZ178" s="122"/>
      <c r="CA178" s="122"/>
      <c r="CB178" s="122"/>
      <c r="CC178" s="122"/>
      <c r="CD178" s="122"/>
      <c r="CE178" s="122"/>
      <c r="CF178" s="122"/>
      <c r="CG178" s="122"/>
      <c r="CH178" s="122"/>
      <c r="CI178" s="122"/>
      <c r="CJ178" s="122"/>
      <c r="CK178" s="122"/>
      <c r="CL178" s="122"/>
      <c r="CM178" s="122"/>
      <c r="CN178" s="122"/>
      <c r="CO178" s="122"/>
      <c r="CP178" s="122"/>
      <c r="CQ178" s="122"/>
      <c r="CR178" s="122"/>
      <c r="CS178" s="122"/>
      <c r="CT178" s="122"/>
      <c r="CU178" s="122"/>
      <c r="CV178" s="122"/>
      <c r="CW178" s="122"/>
      <c r="CX178" s="122"/>
      <c r="CY178" s="122"/>
    </row>
    <row r="179" spans="1:103" s="119" customFormat="1" x14ac:dyDescent="0.2">
      <c r="A179" s="395"/>
      <c r="B179" s="442" t="s">
        <v>398</v>
      </c>
      <c r="C179" s="446"/>
      <c r="D179" s="447"/>
      <c r="E179" s="447"/>
      <c r="F179" s="447"/>
      <c r="G179" s="447"/>
      <c r="H179" s="447"/>
      <c r="I179" s="447"/>
      <c r="J179" s="447"/>
      <c r="K179" s="447"/>
      <c r="L179" s="447"/>
      <c r="M179" s="447"/>
      <c r="N179" s="447"/>
      <c r="O179" s="447"/>
      <c r="P179" s="447"/>
      <c r="Q179" s="447"/>
      <c r="R179" s="447"/>
      <c r="S179" s="447"/>
      <c r="T179" s="447"/>
      <c r="U179" s="447"/>
      <c r="V179" s="447"/>
      <c r="W179" s="447"/>
      <c r="X179" s="447"/>
      <c r="Y179" s="447"/>
      <c r="Z179" s="447"/>
      <c r="AA179" s="447"/>
      <c r="AB179" s="447"/>
      <c r="AC179" s="447"/>
      <c r="AD179" s="447"/>
      <c r="AE179" s="447"/>
      <c r="AF179" s="447"/>
      <c r="AG179" s="447"/>
      <c r="AH179" s="447"/>
      <c r="AI179" s="447"/>
      <c r="AJ179" s="447"/>
      <c r="AK179" s="447"/>
      <c r="AL179" s="447"/>
      <c r="AM179" s="447"/>
      <c r="AN179" s="447"/>
      <c r="AO179" s="447"/>
      <c r="AP179" s="447"/>
      <c r="AQ179" s="448"/>
      <c r="AR179" s="122"/>
      <c r="AS179" s="122"/>
      <c r="AT179" s="122"/>
      <c r="AU179" s="122"/>
      <c r="AV179" s="122"/>
      <c r="AW179" s="122"/>
      <c r="AX179" s="122"/>
      <c r="AY179" s="122"/>
      <c r="AZ179" s="122"/>
      <c r="BA179" s="122"/>
      <c r="BB179" s="122"/>
      <c r="BC179" s="122"/>
      <c r="BD179" s="122"/>
      <c r="BE179" s="122"/>
      <c r="BF179" s="122"/>
      <c r="BG179" s="122"/>
      <c r="BH179" s="122"/>
      <c r="BI179" s="122"/>
      <c r="BJ179" s="122"/>
      <c r="BK179" s="122"/>
      <c r="BL179" s="122"/>
      <c r="BM179" s="122"/>
      <c r="BN179" s="122"/>
      <c r="BO179" s="122"/>
      <c r="BP179" s="122"/>
      <c r="BQ179" s="122"/>
      <c r="BR179" s="122"/>
      <c r="BS179" s="122"/>
      <c r="BT179" s="122"/>
      <c r="BU179" s="122"/>
      <c r="BV179" s="122"/>
      <c r="BW179" s="122"/>
      <c r="BX179" s="122"/>
      <c r="BY179" s="122"/>
      <c r="BZ179" s="122"/>
      <c r="CA179" s="122"/>
      <c r="CB179" s="122"/>
      <c r="CC179" s="122"/>
      <c r="CD179" s="122"/>
      <c r="CE179" s="122"/>
      <c r="CF179" s="122"/>
      <c r="CG179" s="122"/>
      <c r="CH179" s="122"/>
      <c r="CI179" s="122"/>
      <c r="CJ179" s="122"/>
      <c r="CK179" s="122"/>
      <c r="CL179" s="122"/>
      <c r="CM179" s="122"/>
      <c r="CN179" s="122"/>
      <c r="CO179" s="122"/>
      <c r="CP179" s="122"/>
      <c r="CQ179" s="122"/>
      <c r="CR179" s="122"/>
      <c r="CS179" s="122"/>
      <c r="CT179" s="122"/>
      <c r="CU179" s="122"/>
      <c r="CV179" s="122"/>
      <c r="CW179" s="122"/>
      <c r="CX179" s="122"/>
      <c r="CY179" s="122"/>
    </row>
    <row r="180" spans="1:103" s="119" customFormat="1" x14ac:dyDescent="0.2">
      <c r="A180" s="395"/>
      <c r="B180" s="441" t="s">
        <v>399</v>
      </c>
      <c r="C180" s="444"/>
      <c r="D180" s="444"/>
      <c r="E180" s="444"/>
      <c r="F180" s="444"/>
      <c r="G180" s="444"/>
      <c r="H180" s="444"/>
      <c r="I180" s="444"/>
      <c r="J180" s="444"/>
      <c r="K180" s="444"/>
      <c r="L180" s="444"/>
      <c r="M180" s="444"/>
      <c r="N180" s="444"/>
      <c r="O180" s="444"/>
      <c r="P180" s="444"/>
      <c r="Q180" s="444"/>
      <c r="R180" s="444"/>
      <c r="S180" s="444"/>
      <c r="T180" s="444"/>
      <c r="U180" s="444"/>
      <c r="V180" s="444"/>
      <c r="W180" s="444"/>
      <c r="X180" s="444"/>
      <c r="Y180" s="444"/>
      <c r="Z180" s="444"/>
      <c r="AA180" s="444"/>
      <c r="AB180" s="444"/>
      <c r="AC180" s="444"/>
      <c r="AD180" s="444"/>
      <c r="AE180" s="444"/>
      <c r="AF180" s="444"/>
      <c r="AG180" s="444"/>
      <c r="AH180" s="444"/>
      <c r="AI180" s="444"/>
      <c r="AJ180" s="444"/>
      <c r="AK180" s="444"/>
      <c r="AL180" s="444"/>
      <c r="AM180" s="444"/>
      <c r="AN180" s="444"/>
      <c r="AO180" s="444"/>
      <c r="AP180" s="444"/>
      <c r="AQ180" s="444"/>
      <c r="AR180" s="122"/>
      <c r="AS180" s="122"/>
      <c r="AT180" s="122"/>
      <c r="AU180" s="122"/>
      <c r="AV180" s="122"/>
      <c r="AW180" s="122"/>
      <c r="AX180" s="122"/>
      <c r="AY180" s="122"/>
      <c r="AZ180" s="122"/>
      <c r="BA180" s="122"/>
      <c r="BB180" s="122"/>
      <c r="BC180" s="122"/>
      <c r="BD180" s="122"/>
      <c r="BE180" s="122"/>
      <c r="BF180" s="122"/>
      <c r="BG180" s="122"/>
      <c r="BH180" s="122"/>
      <c r="BI180" s="122"/>
      <c r="BJ180" s="122"/>
      <c r="BK180" s="122"/>
      <c r="BL180" s="122"/>
      <c r="BM180" s="122"/>
      <c r="BN180" s="122"/>
      <c r="BO180" s="122"/>
      <c r="BP180" s="122"/>
      <c r="BQ180" s="122"/>
      <c r="BR180" s="122"/>
      <c r="BS180" s="122"/>
      <c r="BT180" s="122"/>
      <c r="BU180" s="122"/>
      <c r="BV180" s="122"/>
      <c r="BW180" s="122"/>
      <c r="BX180" s="122"/>
      <c r="BY180" s="122"/>
      <c r="BZ180" s="122"/>
      <c r="CA180" s="122"/>
      <c r="CB180" s="122"/>
      <c r="CC180" s="122"/>
      <c r="CD180" s="122"/>
      <c r="CE180" s="122"/>
      <c r="CF180" s="122"/>
      <c r="CG180" s="122"/>
      <c r="CH180" s="122"/>
      <c r="CI180" s="122"/>
      <c r="CJ180" s="122"/>
      <c r="CK180" s="122"/>
      <c r="CL180" s="122"/>
      <c r="CM180" s="122"/>
      <c r="CN180" s="122"/>
      <c r="CO180" s="122"/>
      <c r="CP180" s="122"/>
      <c r="CQ180" s="122"/>
      <c r="CR180" s="122"/>
      <c r="CS180" s="122"/>
      <c r="CT180" s="122"/>
      <c r="CU180" s="122"/>
      <c r="CV180" s="122"/>
      <c r="CW180" s="122"/>
      <c r="CX180" s="122"/>
      <c r="CY180" s="122"/>
    </row>
    <row r="181" spans="1:103" s="119" customFormat="1" x14ac:dyDescent="0.2">
      <c r="A181" s="395"/>
      <c r="B181" s="55" t="s">
        <v>400</v>
      </c>
      <c r="C181" s="444"/>
      <c r="D181" s="444"/>
      <c r="E181" s="444"/>
      <c r="F181" s="444"/>
      <c r="G181" s="444"/>
      <c r="H181" s="444"/>
      <c r="I181" s="444"/>
      <c r="J181" s="444"/>
      <c r="K181" s="444"/>
      <c r="L181" s="444"/>
      <c r="M181" s="444"/>
      <c r="N181" s="444"/>
      <c r="O181" s="444"/>
      <c r="P181" s="444"/>
      <c r="Q181" s="444"/>
      <c r="R181" s="444"/>
      <c r="S181" s="444"/>
      <c r="T181" s="444"/>
      <c r="U181" s="444"/>
      <c r="V181" s="444"/>
      <c r="W181" s="444"/>
      <c r="X181" s="444"/>
      <c r="Y181" s="444"/>
      <c r="Z181" s="444"/>
      <c r="AA181" s="444"/>
      <c r="AB181" s="444"/>
      <c r="AC181" s="444"/>
      <c r="AD181" s="444"/>
      <c r="AE181" s="444"/>
      <c r="AF181" s="444"/>
      <c r="AG181" s="444"/>
      <c r="AH181" s="444"/>
      <c r="AI181" s="444"/>
      <c r="AJ181" s="444"/>
      <c r="AK181" s="444"/>
      <c r="AL181" s="444"/>
      <c r="AM181" s="444"/>
      <c r="AN181" s="444"/>
      <c r="AO181" s="444"/>
      <c r="AP181" s="444"/>
      <c r="AQ181" s="444"/>
      <c r="AR181" s="122"/>
      <c r="AS181" s="122"/>
      <c r="AT181" s="122"/>
      <c r="AU181" s="122"/>
      <c r="AV181" s="122"/>
      <c r="AW181" s="122"/>
      <c r="AX181" s="122"/>
      <c r="AY181" s="122"/>
      <c r="AZ181" s="122"/>
      <c r="BA181" s="122"/>
      <c r="BB181" s="122"/>
      <c r="BC181" s="122"/>
      <c r="BD181" s="122"/>
      <c r="BE181" s="122"/>
      <c r="BF181" s="122"/>
      <c r="BG181" s="122"/>
      <c r="BH181" s="122"/>
      <c r="BI181" s="122"/>
      <c r="BJ181" s="122"/>
      <c r="BK181" s="122"/>
      <c r="BL181" s="122"/>
      <c r="BM181" s="122"/>
      <c r="BN181" s="122"/>
      <c r="BO181" s="122"/>
      <c r="BP181" s="122"/>
      <c r="BQ181" s="122"/>
      <c r="BR181" s="122"/>
      <c r="BS181" s="122"/>
      <c r="BT181" s="122"/>
      <c r="BU181" s="122"/>
      <c r="BV181" s="122"/>
      <c r="BW181" s="122"/>
      <c r="BX181" s="122"/>
      <c r="BY181" s="122"/>
      <c r="BZ181" s="122"/>
      <c r="CA181" s="122"/>
      <c r="CB181" s="122"/>
      <c r="CC181" s="122"/>
      <c r="CD181" s="122"/>
      <c r="CE181" s="122"/>
      <c r="CF181" s="122"/>
      <c r="CG181" s="122"/>
      <c r="CH181" s="122"/>
      <c r="CI181" s="122"/>
      <c r="CJ181" s="122"/>
      <c r="CK181" s="122"/>
      <c r="CL181" s="122"/>
      <c r="CM181" s="122"/>
      <c r="CN181" s="122"/>
      <c r="CO181" s="122"/>
      <c r="CP181" s="122"/>
      <c r="CQ181" s="122"/>
      <c r="CR181" s="122"/>
      <c r="CS181" s="122"/>
      <c r="CT181" s="122"/>
      <c r="CU181" s="122"/>
      <c r="CV181" s="122"/>
      <c r="CW181" s="122"/>
      <c r="CX181" s="122"/>
      <c r="CY181" s="122"/>
    </row>
    <row r="182" spans="1:103" s="119" customFormat="1" x14ac:dyDescent="0.2">
      <c r="A182" s="395"/>
      <c r="B182" s="55" t="s">
        <v>401</v>
      </c>
      <c r="C182" s="444"/>
      <c r="D182" s="444"/>
      <c r="E182" s="444"/>
      <c r="F182" s="444"/>
      <c r="G182" s="444"/>
      <c r="H182" s="444"/>
      <c r="I182" s="444"/>
      <c r="J182" s="444"/>
      <c r="K182" s="444"/>
      <c r="L182" s="444"/>
      <c r="M182" s="444"/>
      <c r="N182" s="444"/>
      <c r="O182" s="444"/>
      <c r="P182" s="444"/>
      <c r="Q182" s="444"/>
      <c r="R182" s="444"/>
      <c r="S182" s="444"/>
      <c r="T182" s="444"/>
      <c r="U182" s="444"/>
      <c r="V182" s="444"/>
      <c r="W182" s="444"/>
      <c r="X182" s="444"/>
      <c r="Y182" s="444"/>
      <c r="Z182" s="444"/>
      <c r="AA182" s="444"/>
      <c r="AB182" s="444"/>
      <c r="AC182" s="444"/>
      <c r="AD182" s="444"/>
      <c r="AE182" s="444"/>
      <c r="AF182" s="444"/>
      <c r="AG182" s="444"/>
      <c r="AH182" s="444"/>
      <c r="AI182" s="444"/>
      <c r="AJ182" s="444"/>
      <c r="AK182" s="444"/>
      <c r="AL182" s="444"/>
      <c r="AM182" s="444"/>
      <c r="AN182" s="444"/>
      <c r="AO182" s="444"/>
      <c r="AP182" s="444"/>
      <c r="AQ182" s="444"/>
      <c r="AR182" s="122"/>
      <c r="AS182" s="122"/>
      <c r="AT182" s="122"/>
      <c r="AU182" s="122"/>
      <c r="AV182" s="122"/>
      <c r="AW182" s="122"/>
      <c r="AX182" s="122"/>
      <c r="AY182" s="122"/>
      <c r="AZ182" s="122"/>
      <c r="BA182" s="122"/>
      <c r="BB182" s="122"/>
      <c r="BC182" s="122"/>
      <c r="BD182" s="122"/>
      <c r="BE182" s="122"/>
      <c r="BF182" s="122"/>
      <c r="BG182" s="122"/>
      <c r="BH182" s="122"/>
      <c r="BI182" s="122"/>
      <c r="BJ182" s="122"/>
      <c r="BK182" s="122"/>
      <c r="BL182" s="122"/>
      <c r="BM182" s="122"/>
      <c r="BN182" s="122"/>
      <c r="BO182" s="122"/>
      <c r="BP182" s="122"/>
      <c r="BQ182" s="122"/>
      <c r="BR182" s="122"/>
      <c r="BS182" s="122"/>
      <c r="BT182" s="122"/>
      <c r="BU182" s="122"/>
      <c r="BV182" s="122"/>
      <c r="BW182" s="122"/>
      <c r="BX182" s="122"/>
      <c r="BY182" s="122"/>
      <c r="BZ182" s="122"/>
      <c r="CA182" s="122"/>
      <c r="CB182" s="122"/>
      <c r="CC182" s="122"/>
      <c r="CD182" s="122"/>
      <c r="CE182" s="122"/>
      <c r="CF182" s="122"/>
      <c r="CG182" s="122"/>
      <c r="CH182" s="122"/>
      <c r="CI182" s="122"/>
      <c r="CJ182" s="122"/>
      <c r="CK182" s="122"/>
      <c r="CL182" s="122"/>
      <c r="CM182" s="122"/>
      <c r="CN182" s="122"/>
      <c r="CO182" s="122"/>
      <c r="CP182" s="122"/>
      <c r="CQ182" s="122"/>
      <c r="CR182" s="122"/>
      <c r="CS182" s="122"/>
      <c r="CT182" s="122"/>
      <c r="CU182" s="122"/>
      <c r="CV182" s="122"/>
      <c r="CW182" s="122"/>
      <c r="CX182" s="122"/>
      <c r="CY182" s="122"/>
    </row>
    <row r="183" spans="1:103" s="119" customFormat="1" x14ac:dyDescent="0.2">
      <c r="A183" s="395"/>
      <c r="B183" s="442" t="s">
        <v>402</v>
      </c>
      <c r="C183" s="446"/>
      <c r="D183" s="447"/>
      <c r="E183" s="447"/>
      <c r="F183" s="447"/>
      <c r="G183" s="447"/>
      <c r="H183" s="447"/>
      <c r="I183" s="447"/>
      <c r="J183" s="447"/>
      <c r="K183" s="447"/>
      <c r="L183" s="447"/>
      <c r="M183" s="447"/>
      <c r="N183" s="447"/>
      <c r="O183" s="447"/>
      <c r="P183" s="447"/>
      <c r="Q183" s="447"/>
      <c r="R183" s="447"/>
      <c r="S183" s="447"/>
      <c r="T183" s="447"/>
      <c r="U183" s="447"/>
      <c r="V183" s="447"/>
      <c r="W183" s="447"/>
      <c r="X183" s="447"/>
      <c r="Y183" s="447"/>
      <c r="Z183" s="447"/>
      <c r="AA183" s="447"/>
      <c r="AB183" s="447"/>
      <c r="AC183" s="447"/>
      <c r="AD183" s="447"/>
      <c r="AE183" s="447"/>
      <c r="AF183" s="447"/>
      <c r="AG183" s="447"/>
      <c r="AH183" s="447"/>
      <c r="AI183" s="447"/>
      <c r="AJ183" s="447"/>
      <c r="AK183" s="447"/>
      <c r="AL183" s="447"/>
      <c r="AM183" s="447"/>
      <c r="AN183" s="447"/>
      <c r="AO183" s="447"/>
      <c r="AP183" s="447"/>
      <c r="AQ183" s="448"/>
      <c r="AR183" s="122"/>
      <c r="AS183" s="122"/>
      <c r="AT183" s="122"/>
      <c r="AU183" s="122"/>
      <c r="AV183" s="122"/>
      <c r="AW183" s="122"/>
      <c r="AX183" s="122"/>
      <c r="AY183" s="122"/>
      <c r="AZ183" s="122"/>
      <c r="BA183" s="122"/>
      <c r="BB183" s="122"/>
      <c r="BC183" s="122"/>
      <c r="BD183" s="122"/>
      <c r="BE183" s="122"/>
      <c r="BF183" s="122"/>
      <c r="BG183" s="122"/>
      <c r="BH183" s="122"/>
      <c r="BI183" s="122"/>
      <c r="BJ183" s="122"/>
      <c r="BK183" s="122"/>
      <c r="BL183" s="122"/>
      <c r="BM183" s="122"/>
      <c r="BN183" s="122"/>
      <c r="BO183" s="122"/>
      <c r="BP183" s="122"/>
      <c r="BQ183" s="122"/>
      <c r="BR183" s="122"/>
      <c r="BS183" s="122"/>
      <c r="BT183" s="122"/>
      <c r="BU183" s="122"/>
      <c r="BV183" s="122"/>
      <c r="BW183" s="122"/>
      <c r="BX183" s="122"/>
      <c r="BY183" s="122"/>
      <c r="BZ183" s="122"/>
      <c r="CA183" s="122"/>
      <c r="CB183" s="122"/>
      <c r="CC183" s="122"/>
      <c r="CD183" s="122"/>
      <c r="CE183" s="122"/>
      <c r="CF183" s="122"/>
      <c r="CG183" s="122"/>
      <c r="CH183" s="122"/>
      <c r="CI183" s="122"/>
      <c r="CJ183" s="122"/>
      <c r="CK183" s="122"/>
      <c r="CL183" s="122"/>
      <c r="CM183" s="122"/>
      <c r="CN183" s="122"/>
      <c r="CO183" s="122"/>
      <c r="CP183" s="122"/>
      <c r="CQ183" s="122"/>
      <c r="CR183" s="122"/>
      <c r="CS183" s="122"/>
      <c r="CT183" s="122"/>
      <c r="CU183" s="122"/>
      <c r="CV183" s="122"/>
      <c r="CW183" s="122"/>
      <c r="CX183" s="122"/>
      <c r="CY183" s="122"/>
    </row>
    <row r="184" spans="1:103" s="119" customFormat="1" x14ac:dyDescent="0.2">
      <c r="A184" s="395"/>
      <c r="B184" s="55" t="s">
        <v>403</v>
      </c>
      <c r="C184" s="455"/>
      <c r="D184" s="455"/>
      <c r="E184" s="455"/>
      <c r="F184" s="455"/>
      <c r="G184" s="455"/>
      <c r="H184" s="455"/>
      <c r="I184" s="455"/>
      <c r="J184" s="455"/>
      <c r="K184" s="455"/>
      <c r="L184" s="455"/>
      <c r="M184" s="455"/>
      <c r="N184" s="455"/>
      <c r="O184" s="455"/>
      <c r="P184" s="455"/>
      <c r="Q184" s="455"/>
      <c r="R184" s="455"/>
      <c r="S184" s="455"/>
      <c r="T184" s="455"/>
      <c r="U184" s="455"/>
      <c r="V184" s="455"/>
      <c r="W184" s="455"/>
      <c r="X184" s="455"/>
      <c r="Y184" s="455"/>
      <c r="Z184" s="455"/>
      <c r="AA184" s="455"/>
      <c r="AB184" s="455"/>
      <c r="AC184" s="455"/>
      <c r="AD184" s="455"/>
      <c r="AE184" s="455"/>
      <c r="AF184" s="455"/>
      <c r="AG184" s="455"/>
      <c r="AH184" s="455"/>
      <c r="AI184" s="455"/>
      <c r="AJ184" s="455"/>
      <c r="AK184" s="455"/>
      <c r="AL184" s="455"/>
      <c r="AM184" s="455"/>
      <c r="AN184" s="455"/>
      <c r="AO184" s="455"/>
      <c r="AP184" s="455"/>
      <c r="AQ184" s="455"/>
      <c r="AR184" s="122"/>
      <c r="AS184" s="122"/>
      <c r="AT184" s="122"/>
      <c r="AU184" s="122"/>
      <c r="AV184" s="122"/>
      <c r="AW184" s="122"/>
      <c r="AX184" s="122"/>
      <c r="AY184" s="122"/>
      <c r="AZ184" s="122"/>
      <c r="BA184" s="122"/>
      <c r="BB184" s="122"/>
      <c r="BC184" s="122"/>
      <c r="BD184" s="122"/>
      <c r="BE184" s="122"/>
      <c r="BF184" s="122"/>
      <c r="BG184" s="122"/>
      <c r="BH184" s="122"/>
      <c r="BI184" s="122"/>
      <c r="BJ184" s="122"/>
      <c r="BK184" s="122"/>
      <c r="BL184" s="122"/>
      <c r="BM184" s="122"/>
      <c r="BN184" s="122"/>
      <c r="BO184" s="122"/>
      <c r="BP184" s="122"/>
      <c r="BQ184" s="122"/>
      <c r="BR184" s="122"/>
      <c r="BS184" s="122"/>
      <c r="BT184" s="122"/>
      <c r="BU184" s="122"/>
      <c r="BV184" s="122"/>
      <c r="BW184" s="122"/>
      <c r="BX184" s="122"/>
      <c r="BY184" s="122"/>
      <c r="BZ184" s="122"/>
      <c r="CA184" s="122"/>
      <c r="CB184" s="122"/>
      <c r="CC184" s="122"/>
      <c r="CD184" s="122"/>
      <c r="CE184" s="122"/>
      <c r="CF184" s="122"/>
      <c r="CG184" s="122"/>
      <c r="CH184" s="122"/>
      <c r="CI184" s="122"/>
      <c r="CJ184" s="122"/>
      <c r="CK184" s="122"/>
      <c r="CL184" s="122"/>
      <c r="CM184" s="122"/>
      <c r="CN184" s="122"/>
      <c r="CO184" s="122"/>
      <c r="CP184" s="122"/>
      <c r="CQ184" s="122"/>
      <c r="CR184" s="122"/>
      <c r="CS184" s="122"/>
      <c r="CT184" s="122"/>
      <c r="CU184" s="122"/>
      <c r="CV184" s="122"/>
      <c r="CW184" s="122"/>
      <c r="CX184" s="122"/>
      <c r="CY184" s="122"/>
    </row>
    <row r="185" spans="1:103" x14ac:dyDescent="0.2">
      <c r="B185" s="353" t="s">
        <v>249</v>
      </c>
      <c r="D185" s="9"/>
      <c r="E185" s="9"/>
      <c r="F185" s="9"/>
      <c r="G185" s="9"/>
      <c r="H185" s="9"/>
      <c r="I185" s="9"/>
      <c r="J185" s="9"/>
      <c r="K185" s="9"/>
      <c r="L185" s="9"/>
      <c r="M185" s="9"/>
      <c r="AQ185" s="44"/>
    </row>
    <row r="186" spans="1:103" x14ac:dyDescent="0.2">
      <c r="B186" s="354" t="s">
        <v>250</v>
      </c>
      <c r="C186" s="358"/>
      <c r="D186" s="358"/>
      <c r="E186" s="358"/>
      <c r="F186" s="358"/>
      <c r="G186" s="358"/>
      <c r="H186" s="358"/>
      <c r="I186" s="358"/>
      <c r="J186" s="358"/>
      <c r="K186" s="358"/>
      <c r="L186" s="358"/>
      <c r="M186" s="358"/>
      <c r="N186" s="358"/>
      <c r="O186" s="358"/>
      <c r="P186" s="358"/>
      <c r="Q186" s="358"/>
      <c r="R186" s="358"/>
      <c r="S186" s="358"/>
      <c r="T186" s="358"/>
      <c r="U186" s="358"/>
      <c r="V186" s="358"/>
      <c r="W186" s="358"/>
      <c r="X186" s="358"/>
      <c r="Y186" s="358"/>
      <c r="Z186" s="358"/>
      <c r="AA186" s="358"/>
      <c r="AB186" s="358"/>
      <c r="AC186" s="358"/>
      <c r="AD186" s="358"/>
      <c r="AE186" s="358"/>
      <c r="AF186" s="358"/>
      <c r="AG186" s="358"/>
      <c r="AH186" s="358"/>
      <c r="AI186" s="358"/>
      <c r="AJ186" s="358"/>
      <c r="AK186" s="358"/>
      <c r="AL186" s="358"/>
      <c r="AM186" s="358"/>
      <c r="AN186" s="358"/>
      <c r="AO186" s="358"/>
      <c r="AP186" s="358"/>
      <c r="AQ186" s="358"/>
    </row>
    <row r="187" spans="1:103" x14ac:dyDescent="0.2">
      <c r="B187" s="449" t="s">
        <v>404</v>
      </c>
      <c r="C187" s="451"/>
      <c r="D187" s="451"/>
      <c r="E187" s="451"/>
      <c r="F187" s="451"/>
      <c r="G187" s="451"/>
      <c r="H187" s="451"/>
      <c r="I187" s="451"/>
      <c r="J187" s="451"/>
      <c r="K187" s="451"/>
      <c r="L187" s="451"/>
      <c r="M187" s="451"/>
      <c r="N187" s="451"/>
      <c r="O187" s="451"/>
      <c r="P187" s="451"/>
      <c r="Q187" s="451"/>
      <c r="R187" s="451"/>
      <c r="S187" s="451"/>
      <c r="T187" s="451"/>
      <c r="U187" s="451"/>
      <c r="V187" s="451"/>
      <c r="W187" s="451"/>
      <c r="X187" s="451"/>
      <c r="Y187" s="451"/>
      <c r="Z187" s="451"/>
      <c r="AA187" s="451"/>
      <c r="AB187" s="451"/>
      <c r="AC187" s="451"/>
      <c r="AD187" s="451"/>
      <c r="AE187" s="451"/>
      <c r="AF187" s="451"/>
      <c r="AG187" s="451"/>
      <c r="AH187" s="451"/>
      <c r="AI187" s="451"/>
      <c r="AJ187" s="451"/>
      <c r="AK187" s="451"/>
      <c r="AL187" s="451"/>
      <c r="AM187" s="451"/>
      <c r="AN187" s="451"/>
      <c r="AO187" s="451"/>
      <c r="AP187" s="451"/>
      <c r="AQ187" s="452"/>
    </row>
    <row r="188" spans="1:103" x14ac:dyDescent="0.2">
      <c r="B188" s="450" t="s">
        <v>405</v>
      </c>
      <c r="C188" s="358"/>
      <c r="D188" s="358"/>
      <c r="E188" s="358"/>
      <c r="F188" s="358"/>
      <c r="G188" s="358"/>
      <c r="H188" s="358"/>
      <c r="I188" s="358"/>
      <c r="J188" s="358"/>
      <c r="K188" s="358"/>
      <c r="L188" s="358"/>
      <c r="M188" s="358"/>
      <c r="N188" s="358"/>
      <c r="O188" s="358"/>
      <c r="P188" s="358"/>
      <c r="Q188" s="358"/>
      <c r="R188" s="358"/>
      <c r="S188" s="358"/>
      <c r="T188" s="358"/>
      <c r="U188" s="358"/>
      <c r="V188" s="358"/>
      <c r="W188" s="358"/>
      <c r="X188" s="358"/>
      <c r="Y188" s="358"/>
      <c r="Z188" s="358"/>
      <c r="AA188" s="358"/>
      <c r="AB188" s="358"/>
      <c r="AC188" s="358"/>
      <c r="AD188" s="358"/>
      <c r="AE188" s="358"/>
      <c r="AF188" s="358"/>
      <c r="AG188" s="358"/>
      <c r="AH188" s="358"/>
      <c r="AI188" s="358"/>
      <c r="AJ188" s="358"/>
      <c r="AK188" s="358"/>
      <c r="AL188" s="358"/>
      <c r="AM188" s="358"/>
      <c r="AN188" s="358"/>
      <c r="AO188" s="358"/>
      <c r="AP188" s="358"/>
      <c r="AQ188" s="358"/>
    </row>
    <row r="189" spans="1:103" x14ac:dyDescent="0.2">
      <c r="B189" s="453" t="s">
        <v>406</v>
      </c>
      <c r="C189" s="358"/>
      <c r="D189" s="358"/>
      <c r="E189" s="358"/>
      <c r="F189" s="358"/>
      <c r="G189" s="358"/>
      <c r="H189" s="358"/>
      <c r="I189" s="358"/>
      <c r="J189" s="358"/>
      <c r="K189" s="358"/>
      <c r="L189" s="358"/>
      <c r="M189" s="358"/>
      <c r="N189" s="358"/>
      <c r="O189" s="358"/>
      <c r="P189" s="358"/>
      <c r="Q189" s="358"/>
      <c r="R189" s="358"/>
      <c r="S189" s="358"/>
      <c r="T189" s="358"/>
      <c r="U189" s="358"/>
      <c r="V189" s="358"/>
      <c r="W189" s="358"/>
      <c r="X189" s="358"/>
      <c r="Y189" s="358"/>
      <c r="Z189" s="358"/>
      <c r="AA189" s="358"/>
      <c r="AB189" s="358"/>
      <c r="AC189" s="358"/>
      <c r="AD189" s="358"/>
      <c r="AE189" s="358"/>
      <c r="AF189" s="358"/>
      <c r="AG189" s="358"/>
      <c r="AH189" s="358"/>
      <c r="AI189" s="358"/>
      <c r="AJ189" s="358"/>
      <c r="AK189" s="358"/>
      <c r="AL189" s="358"/>
      <c r="AM189" s="358"/>
      <c r="AN189" s="358"/>
      <c r="AO189" s="358"/>
      <c r="AP189" s="358"/>
      <c r="AQ189" s="358"/>
    </row>
    <row r="190" spans="1:103" x14ac:dyDescent="0.2">
      <c r="B190" s="449" t="s">
        <v>407</v>
      </c>
      <c r="C190" s="451"/>
      <c r="D190" s="451"/>
      <c r="E190" s="451"/>
      <c r="F190" s="451"/>
      <c r="G190" s="451"/>
      <c r="H190" s="451"/>
      <c r="I190" s="451"/>
      <c r="J190" s="451"/>
      <c r="K190" s="451"/>
      <c r="L190" s="451"/>
      <c r="M190" s="451"/>
      <c r="N190" s="451"/>
      <c r="O190" s="451"/>
      <c r="P190" s="451"/>
      <c r="Q190" s="451"/>
      <c r="R190" s="451"/>
      <c r="S190" s="451"/>
      <c r="T190" s="451"/>
      <c r="U190" s="451"/>
      <c r="V190" s="451"/>
      <c r="W190" s="451"/>
      <c r="X190" s="451"/>
      <c r="Y190" s="451"/>
      <c r="Z190" s="451"/>
      <c r="AA190" s="451"/>
      <c r="AB190" s="451"/>
      <c r="AC190" s="451"/>
      <c r="AD190" s="451"/>
      <c r="AE190" s="451"/>
      <c r="AF190" s="451"/>
      <c r="AG190" s="451"/>
      <c r="AH190" s="451"/>
      <c r="AI190" s="451"/>
      <c r="AJ190" s="451"/>
      <c r="AK190" s="451"/>
      <c r="AL190" s="451"/>
      <c r="AM190" s="451"/>
      <c r="AN190" s="451"/>
      <c r="AO190" s="451"/>
      <c r="AP190" s="451"/>
      <c r="AQ190" s="452"/>
    </row>
    <row r="191" spans="1:103" x14ac:dyDescent="0.2">
      <c r="B191" s="450" t="s">
        <v>408</v>
      </c>
      <c r="C191" s="329"/>
      <c r="D191" s="358"/>
      <c r="E191" s="358"/>
      <c r="F191" s="358"/>
      <c r="G191" s="358"/>
      <c r="H191" s="358"/>
      <c r="I191" s="358"/>
      <c r="J191" s="358"/>
      <c r="K191" s="358"/>
      <c r="L191" s="358"/>
      <c r="M191" s="358"/>
      <c r="N191" s="358"/>
      <c r="O191" s="358"/>
      <c r="P191" s="358"/>
      <c r="Q191" s="358"/>
      <c r="R191" s="358"/>
      <c r="S191" s="358"/>
      <c r="T191" s="358"/>
      <c r="U191" s="358"/>
      <c r="V191" s="358"/>
      <c r="W191" s="358"/>
      <c r="X191" s="358"/>
      <c r="Y191" s="358"/>
      <c r="Z191" s="358"/>
      <c r="AA191" s="358"/>
      <c r="AB191" s="358"/>
      <c r="AC191" s="358"/>
      <c r="AD191" s="358"/>
      <c r="AE191" s="358"/>
      <c r="AF191" s="358"/>
      <c r="AG191" s="358"/>
      <c r="AH191" s="358"/>
      <c r="AI191" s="358"/>
      <c r="AJ191" s="358"/>
      <c r="AK191" s="358"/>
      <c r="AL191" s="358"/>
      <c r="AM191" s="358"/>
      <c r="AN191" s="358"/>
      <c r="AO191" s="358"/>
      <c r="AP191" s="358"/>
      <c r="AQ191" s="358"/>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sheetData>
  <mergeCells count="1">
    <mergeCell ref="E94:F94"/>
  </mergeCells>
  <dataValidations xWindow="485" yWindow="427" count="8">
    <dataValidation type="list" allowBlank="1" showInputMessage="1" showErrorMessage="1" sqref="H126:H127 E96:F97 E99:F100 E118:H121 F123:G127 E113:H116 E108:H111 D130:G136" xr:uid="{00000000-0002-0000-0000-000000000000}">
      <formula1>"Yes,No"</formula1>
    </dataValidation>
    <dataValidation type="list" allowBlank="1" showInputMessage="1" showErrorMessage="1" sqref="N8 N10:N28"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1" xr:uid="{00000000-0002-0000-0000-000002000000}">
      <formula1>$B$130:$B$136</formula1>
    </dataValidation>
    <dataValidation allowBlank="1" showInputMessage="1" showErrorMessage="1" sqref="W9 AH9 G45:J45" xr:uid="{00000000-0002-0000-0000-000003000000}"/>
    <dataValidation allowBlank="1" sqref="C50 C34" xr:uid="{00000000-0002-0000-0000-000004000000}"/>
    <dataValidation errorTitle="Salvage Value" error="This is a calculated value shown for reference -- it should match the value in SAM. It is not used in the single owner workbook calculations." sqref="C59" xr:uid="{00000000-0002-0000-0000-000005000000}"/>
    <dataValidation errorTitle="Target Year Error" error="Please enter a target year less than or equal to the analysis period." sqref="C33" xr:uid="{00000000-0002-0000-0000-000006000000}"/>
    <dataValidation type="list" allowBlank="1" showInputMessage="1" errorTitle="Federal Depreciation Treatment" sqref="C90" xr:uid="{00000000-0002-0000-0000-000007000000}">
      <formula1>$B$130:$B$136</formula1>
    </dataValidation>
  </dataValidations>
  <pageMargins left="0.5" right="0.5" top="0.5" bottom="0.75" header="0.3" footer="0.3"/>
  <pageSetup scale="73" pageOrder="overThenDown" orientation="landscape" horizontalDpi="4294967294" r:id="rId1"/>
  <rowBreaks count="1" manualBreakCount="1">
    <brk id="10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Q74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5" t="s">
        <v>268</v>
      </c>
    </row>
    <row r="2" spans="1:42" x14ac:dyDescent="0.2">
      <c r="A2" s="107"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7" t="s">
        <v>379</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395" t="s">
        <v>409</v>
      </c>
      <c r="B5" s="266">
        <f t="array" ref="B5:AP6">Inputs!C142:AQ143</f>
        <v>0</v>
      </c>
      <c r="C5" s="189">
        <v>0</v>
      </c>
      <c r="D5" s="189">
        <v>0</v>
      </c>
      <c r="E5" s="189">
        <v>0</v>
      </c>
      <c r="F5" s="189">
        <v>0</v>
      </c>
      <c r="G5" s="189">
        <v>0</v>
      </c>
      <c r="H5" s="189">
        <v>0</v>
      </c>
      <c r="I5" s="189">
        <v>0</v>
      </c>
      <c r="J5" s="189">
        <v>0</v>
      </c>
      <c r="K5" s="189">
        <v>0</v>
      </c>
      <c r="L5" s="189">
        <v>0</v>
      </c>
      <c r="M5" s="189">
        <v>0</v>
      </c>
      <c r="N5" s="189">
        <v>0</v>
      </c>
      <c r="O5" s="189">
        <v>0</v>
      </c>
      <c r="P5" s="189">
        <v>0</v>
      </c>
      <c r="Q5" s="189">
        <v>0</v>
      </c>
      <c r="R5" s="189">
        <v>0</v>
      </c>
      <c r="S5" s="189">
        <v>0</v>
      </c>
      <c r="T5" s="189">
        <v>0</v>
      </c>
      <c r="U5" s="189">
        <v>0</v>
      </c>
      <c r="V5" s="189">
        <v>0</v>
      </c>
      <c r="W5" s="189">
        <v>0</v>
      </c>
      <c r="X5" s="189">
        <v>0</v>
      </c>
      <c r="Y5" s="189">
        <v>0</v>
      </c>
      <c r="Z5" s="189">
        <v>0</v>
      </c>
      <c r="AA5" s="189">
        <v>0</v>
      </c>
      <c r="AB5" s="189">
        <v>0</v>
      </c>
      <c r="AC5" s="189">
        <v>0</v>
      </c>
      <c r="AD5" s="189">
        <v>0</v>
      </c>
      <c r="AE5" s="189">
        <v>0</v>
      </c>
      <c r="AF5" s="189">
        <v>0</v>
      </c>
      <c r="AG5" s="189">
        <v>0</v>
      </c>
      <c r="AH5" s="189">
        <v>0</v>
      </c>
      <c r="AI5" s="189">
        <v>0</v>
      </c>
      <c r="AJ5" s="189">
        <v>0</v>
      </c>
      <c r="AK5" s="189">
        <v>0</v>
      </c>
      <c r="AL5" s="189">
        <v>0</v>
      </c>
      <c r="AM5" s="189">
        <v>0</v>
      </c>
      <c r="AN5" s="189">
        <v>0</v>
      </c>
      <c r="AO5" s="189">
        <v>0</v>
      </c>
      <c r="AP5" s="189">
        <v>0</v>
      </c>
    </row>
    <row r="6" spans="1:42" s="395" customFormat="1" x14ac:dyDescent="0.2">
      <c r="A6" s="395" t="s">
        <v>410</v>
      </c>
      <c r="B6" s="454">
        <v>0</v>
      </c>
      <c r="C6" s="406">
        <v>0</v>
      </c>
      <c r="D6" s="406">
        <v>0</v>
      </c>
      <c r="E6" s="406">
        <v>0</v>
      </c>
      <c r="F6" s="406">
        <v>0</v>
      </c>
      <c r="G6" s="406">
        <v>0</v>
      </c>
      <c r="H6" s="406">
        <v>0</v>
      </c>
      <c r="I6" s="406">
        <v>0</v>
      </c>
      <c r="J6" s="406">
        <v>0</v>
      </c>
      <c r="K6" s="406">
        <v>0</v>
      </c>
      <c r="L6" s="406">
        <v>0</v>
      </c>
      <c r="M6" s="406">
        <v>0</v>
      </c>
      <c r="N6" s="406">
        <v>0</v>
      </c>
      <c r="O6" s="406">
        <v>0</v>
      </c>
      <c r="P6" s="406">
        <v>0</v>
      </c>
      <c r="Q6" s="406">
        <v>0</v>
      </c>
      <c r="R6" s="406">
        <v>0</v>
      </c>
      <c r="S6" s="406">
        <v>0</v>
      </c>
      <c r="T6" s="406">
        <v>0</v>
      </c>
      <c r="U6" s="406">
        <v>0</v>
      </c>
      <c r="V6" s="406">
        <v>0</v>
      </c>
      <c r="W6" s="406">
        <v>0</v>
      </c>
      <c r="X6" s="406">
        <v>0</v>
      </c>
      <c r="Y6" s="406">
        <v>0</v>
      </c>
      <c r="Z6" s="406">
        <v>0</v>
      </c>
      <c r="AA6" s="406">
        <v>0</v>
      </c>
      <c r="AB6" s="406">
        <v>0</v>
      </c>
      <c r="AC6" s="406">
        <v>0</v>
      </c>
      <c r="AD6" s="406">
        <v>0</v>
      </c>
      <c r="AE6" s="406">
        <v>0</v>
      </c>
      <c r="AF6" s="406">
        <v>0</v>
      </c>
      <c r="AG6" s="406">
        <v>0</v>
      </c>
      <c r="AH6" s="406">
        <v>0</v>
      </c>
      <c r="AI6" s="406">
        <v>0</v>
      </c>
      <c r="AJ6" s="406">
        <v>0</v>
      </c>
      <c r="AK6" s="406">
        <v>0</v>
      </c>
      <c r="AL6" s="406">
        <v>0</v>
      </c>
      <c r="AM6" s="406">
        <v>0</v>
      </c>
      <c r="AN6" s="406">
        <v>0</v>
      </c>
      <c r="AO6" s="406">
        <v>0</v>
      </c>
      <c r="AP6" s="406">
        <v>0</v>
      </c>
    </row>
    <row r="7" spans="1:42" s="395" customFormat="1" x14ac:dyDescent="0.2">
      <c r="A7" s="396" t="s">
        <v>411</v>
      </c>
      <c r="B7" s="266">
        <f>SUM(B5:B6)</f>
        <v>0</v>
      </c>
      <c r="C7" s="266">
        <f t="shared" ref="C7:AP7" si="1">SUM(C5:C6)</f>
        <v>0</v>
      </c>
      <c r="D7" s="266">
        <f t="shared" si="1"/>
        <v>0</v>
      </c>
      <c r="E7" s="266">
        <f t="shared" si="1"/>
        <v>0</v>
      </c>
      <c r="F7" s="266">
        <f t="shared" si="1"/>
        <v>0</v>
      </c>
      <c r="G7" s="266">
        <f t="shared" si="1"/>
        <v>0</v>
      </c>
      <c r="H7" s="266">
        <f t="shared" si="1"/>
        <v>0</v>
      </c>
      <c r="I7" s="266">
        <f t="shared" si="1"/>
        <v>0</v>
      </c>
      <c r="J7" s="266">
        <f t="shared" si="1"/>
        <v>0</v>
      </c>
      <c r="K7" s="266">
        <f t="shared" si="1"/>
        <v>0</v>
      </c>
      <c r="L7" s="266">
        <f t="shared" si="1"/>
        <v>0</v>
      </c>
      <c r="M7" s="266">
        <f t="shared" si="1"/>
        <v>0</v>
      </c>
      <c r="N7" s="266">
        <f t="shared" si="1"/>
        <v>0</v>
      </c>
      <c r="O7" s="266">
        <f t="shared" si="1"/>
        <v>0</v>
      </c>
      <c r="P7" s="266">
        <f t="shared" si="1"/>
        <v>0</v>
      </c>
      <c r="Q7" s="266">
        <f t="shared" si="1"/>
        <v>0</v>
      </c>
      <c r="R7" s="266">
        <f t="shared" si="1"/>
        <v>0</v>
      </c>
      <c r="S7" s="266">
        <f t="shared" si="1"/>
        <v>0</v>
      </c>
      <c r="T7" s="266">
        <f t="shared" si="1"/>
        <v>0</v>
      </c>
      <c r="U7" s="266">
        <f t="shared" si="1"/>
        <v>0</v>
      </c>
      <c r="V7" s="266">
        <f t="shared" si="1"/>
        <v>0</v>
      </c>
      <c r="W7" s="266">
        <f t="shared" si="1"/>
        <v>0</v>
      </c>
      <c r="X7" s="266">
        <f t="shared" si="1"/>
        <v>0</v>
      </c>
      <c r="Y7" s="266">
        <f t="shared" si="1"/>
        <v>0</v>
      </c>
      <c r="Z7" s="266">
        <f t="shared" si="1"/>
        <v>0</v>
      </c>
      <c r="AA7" s="266">
        <f t="shared" si="1"/>
        <v>0</v>
      </c>
      <c r="AB7" s="266">
        <f t="shared" si="1"/>
        <v>0</v>
      </c>
      <c r="AC7" s="266">
        <f t="shared" si="1"/>
        <v>0</v>
      </c>
      <c r="AD7" s="266">
        <f t="shared" si="1"/>
        <v>0</v>
      </c>
      <c r="AE7" s="266">
        <f t="shared" si="1"/>
        <v>0</v>
      </c>
      <c r="AF7" s="266">
        <f t="shared" si="1"/>
        <v>0</v>
      </c>
      <c r="AG7" s="266">
        <f t="shared" si="1"/>
        <v>0</v>
      </c>
      <c r="AH7" s="266">
        <f t="shared" si="1"/>
        <v>0</v>
      </c>
      <c r="AI7" s="266">
        <f t="shared" si="1"/>
        <v>0</v>
      </c>
      <c r="AJ7" s="266">
        <f t="shared" si="1"/>
        <v>0</v>
      </c>
      <c r="AK7" s="266">
        <f t="shared" si="1"/>
        <v>0</v>
      </c>
      <c r="AL7" s="266">
        <f t="shared" si="1"/>
        <v>0</v>
      </c>
      <c r="AM7" s="266">
        <f t="shared" si="1"/>
        <v>0</v>
      </c>
      <c r="AN7" s="266">
        <f t="shared" si="1"/>
        <v>0</v>
      </c>
      <c r="AO7" s="266">
        <f t="shared" si="1"/>
        <v>0</v>
      </c>
      <c r="AP7" s="266">
        <f t="shared" si="1"/>
        <v>0</v>
      </c>
    </row>
    <row r="8" spans="1:42" s="395" customFormat="1" x14ac:dyDescent="0.2">
      <c r="A8" s="396" t="s">
        <v>412</v>
      </c>
      <c r="B8" s="266">
        <f t="array" ref="B8:AP10">Inputs!C145:AQ147</f>
        <v>0</v>
      </c>
      <c r="C8" s="405">
        <v>0</v>
      </c>
      <c r="D8" s="405">
        <v>0</v>
      </c>
      <c r="E8" s="405">
        <v>0</v>
      </c>
      <c r="F8" s="405">
        <v>0</v>
      </c>
      <c r="G8" s="405">
        <v>0</v>
      </c>
      <c r="H8" s="405">
        <v>0</v>
      </c>
      <c r="I8" s="405">
        <v>0</v>
      </c>
      <c r="J8" s="405">
        <v>0</v>
      </c>
      <c r="K8" s="405">
        <v>0</v>
      </c>
      <c r="L8" s="405">
        <v>0</v>
      </c>
      <c r="M8" s="405">
        <v>0</v>
      </c>
      <c r="N8" s="405">
        <v>0</v>
      </c>
      <c r="O8" s="405">
        <v>0</v>
      </c>
      <c r="P8" s="405">
        <v>0</v>
      </c>
      <c r="Q8" s="405">
        <v>0</v>
      </c>
      <c r="R8" s="405">
        <v>0</v>
      </c>
      <c r="S8" s="405">
        <v>0</v>
      </c>
      <c r="T8" s="405">
        <v>0</v>
      </c>
      <c r="U8" s="405">
        <v>0</v>
      </c>
      <c r="V8" s="405">
        <v>0</v>
      </c>
      <c r="W8" s="405">
        <v>0</v>
      </c>
      <c r="X8" s="405">
        <v>0</v>
      </c>
      <c r="Y8" s="405">
        <v>0</v>
      </c>
      <c r="Z8" s="405">
        <v>0</v>
      </c>
      <c r="AA8" s="405">
        <v>0</v>
      </c>
      <c r="AB8" s="405">
        <v>0</v>
      </c>
      <c r="AC8" s="405">
        <v>0</v>
      </c>
      <c r="AD8" s="405">
        <v>0</v>
      </c>
      <c r="AE8" s="405">
        <v>0</v>
      </c>
      <c r="AF8" s="405">
        <v>0</v>
      </c>
      <c r="AG8" s="405">
        <v>0</v>
      </c>
      <c r="AH8" s="405">
        <v>0</v>
      </c>
      <c r="AI8" s="405">
        <v>0</v>
      </c>
      <c r="AJ8" s="405">
        <v>0</v>
      </c>
      <c r="AK8" s="405">
        <v>0</v>
      </c>
      <c r="AL8" s="405">
        <v>0</v>
      </c>
      <c r="AM8" s="405">
        <v>0</v>
      </c>
      <c r="AN8" s="405">
        <v>0</v>
      </c>
      <c r="AO8" s="405">
        <v>0</v>
      </c>
      <c r="AP8" s="405">
        <v>0</v>
      </c>
    </row>
    <row r="9" spans="1:42" s="395" customFormat="1" x14ac:dyDescent="0.2">
      <c r="A9" s="396" t="s">
        <v>413</v>
      </c>
      <c r="B9" s="266">
        <v>0</v>
      </c>
      <c r="C9" s="405">
        <v>0</v>
      </c>
      <c r="D9" s="405">
        <v>0</v>
      </c>
      <c r="E9" s="405">
        <v>0</v>
      </c>
      <c r="F9" s="405">
        <v>0</v>
      </c>
      <c r="G9" s="405">
        <v>0</v>
      </c>
      <c r="H9" s="405">
        <v>0</v>
      </c>
      <c r="I9" s="405">
        <v>0</v>
      </c>
      <c r="J9" s="405">
        <v>0</v>
      </c>
      <c r="K9" s="405">
        <v>0</v>
      </c>
      <c r="L9" s="405">
        <v>0</v>
      </c>
      <c r="M9" s="405">
        <v>0</v>
      </c>
      <c r="N9" s="405">
        <v>0</v>
      </c>
      <c r="O9" s="405">
        <v>0</v>
      </c>
      <c r="P9" s="405">
        <v>0</v>
      </c>
      <c r="Q9" s="405">
        <v>0</v>
      </c>
      <c r="R9" s="405">
        <v>0</v>
      </c>
      <c r="S9" s="405">
        <v>0</v>
      </c>
      <c r="T9" s="405">
        <v>0</v>
      </c>
      <c r="U9" s="405">
        <v>0</v>
      </c>
      <c r="V9" s="405">
        <v>0</v>
      </c>
      <c r="W9" s="405">
        <v>0</v>
      </c>
      <c r="X9" s="405">
        <v>0</v>
      </c>
      <c r="Y9" s="405">
        <v>0</v>
      </c>
      <c r="Z9" s="405">
        <v>0</v>
      </c>
      <c r="AA9" s="405">
        <v>0</v>
      </c>
      <c r="AB9" s="405">
        <v>0</v>
      </c>
      <c r="AC9" s="405">
        <v>0</v>
      </c>
      <c r="AD9" s="405">
        <v>0</v>
      </c>
      <c r="AE9" s="405">
        <v>0</v>
      </c>
      <c r="AF9" s="405">
        <v>0</v>
      </c>
      <c r="AG9" s="405">
        <v>0</v>
      </c>
      <c r="AH9" s="405">
        <v>0</v>
      </c>
      <c r="AI9" s="405">
        <v>0</v>
      </c>
      <c r="AJ9" s="405">
        <v>0</v>
      </c>
      <c r="AK9" s="405">
        <v>0</v>
      </c>
      <c r="AL9" s="405">
        <v>0</v>
      </c>
      <c r="AM9" s="405">
        <v>0</v>
      </c>
      <c r="AN9" s="405">
        <v>0</v>
      </c>
      <c r="AO9" s="405">
        <v>0</v>
      </c>
      <c r="AP9" s="405">
        <v>0</v>
      </c>
    </row>
    <row r="10" spans="1:42" s="395" customFormat="1" x14ac:dyDescent="0.2">
      <c r="A10" s="396" t="s">
        <v>414</v>
      </c>
      <c r="B10" s="266">
        <v>0</v>
      </c>
      <c r="C10" s="405">
        <v>0</v>
      </c>
      <c r="D10" s="405">
        <v>0</v>
      </c>
      <c r="E10" s="405">
        <v>0</v>
      </c>
      <c r="F10" s="405">
        <v>0</v>
      </c>
      <c r="G10" s="405">
        <v>0</v>
      </c>
      <c r="H10" s="405">
        <v>0</v>
      </c>
      <c r="I10" s="405">
        <v>0</v>
      </c>
      <c r="J10" s="405">
        <v>0</v>
      </c>
      <c r="K10" s="405">
        <v>0</v>
      </c>
      <c r="L10" s="405">
        <v>0</v>
      </c>
      <c r="M10" s="405">
        <v>0</v>
      </c>
      <c r="N10" s="405">
        <v>0</v>
      </c>
      <c r="O10" s="405">
        <v>0</v>
      </c>
      <c r="P10" s="405">
        <v>0</v>
      </c>
      <c r="Q10" s="405">
        <v>0</v>
      </c>
      <c r="R10" s="405">
        <v>0</v>
      </c>
      <c r="S10" s="405">
        <v>0</v>
      </c>
      <c r="T10" s="405">
        <v>0</v>
      </c>
      <c r="U10" s="405">
        <v>0</v>
      </c>
      <c r="V10" s="405">
        <v>0</v>
      </c>
      <c r="W10" s="405">
        <v>0</v>
      </c>
      <c r="X10" s="405">
        <v>0</v>
      </c>
      <c r="Y10" s="405">
        <v>0</v>
      </c>
      <c r="Z10" s="405">
        <v>0</v>
      </c>
      <c r="AA10" s="405">
        <v>0</v>
      </c>
      <c r="AB10" s="405">
        <v>0</v>
      </c>
      <c r="AC10" s="405">
        <v>0</v>
      </c>
      <c r="AD10" s="405">
        <v>0</v>
      </c>
      <c r="AE10" s="405">
        <v>0</v>
      </c>
      <c r="AF10" s="405">
        <v>0</v>
      </c>
      <c r="AG10" s="405">
        <v>0</v>
      </c>
      <c r="AH10" s="405">
        <v>0</v>
      </c>
      <c r="AI10" s="405">
        <v>0</v>
      </c>
      <c r="AJ10" s="405">
        <v>0</v>
      </c>
      <c r="AK10" s="405">
        <v>0</v>
      </c>
      <c r="AL10" s="405">
        <v>0</v>
      </c>
      <c r="AM10" s="405">
        <v>0</v>
      </c>
      <c r="AN10" s="405">
        <v>0</v>
      </c>
      <c r="AO10" s="405">
        <v>0</v>
      </c>
      <c r="AP10" s="405">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7" t="s">
        <v>73</v>
      </c>
      <c r="B12" s="8"/>
      <c r="C12" s="275"/>
      <c r="D12" s="275"/>
      <c r="E12" s="275"/>
      <c r="F12" s="275"/>
      <c r="G12" s="275"/>
      <c r="H12" s="275"/>
      <c r="I12" s="275"/>
      <c r="J12" s="276"/>
      <c r="K12" s="276"/>
      <c r="L12" s="276"/>
      <c r="M12" s="276"/>
      <c r="N12" s="276"/>
      <c r="O12" s="276"/>
      <c r="P12" s="276"/>
      <c r="Q12" s="276"/>
      <c r="R12" s="276"/>
      <c r="S12" s="276"/>
      <c r="T12" s="276"/>
      <c r="U12" s="276"/>
      <c r="V12" s="276"/>
      <c r="W12" s="276"/>
      <c r="X12" s="276"/>
      <c r="Y12" s="276"/>
      <c r="Z12" s="276"/>
      <c r="AA12" s="276"/>
      <c r="AB12" s="276"/>
      <c r="AC12" s="276"/>
      <c r="AD12" s="276"/>
      <c r="AE12" s="276"/>
      <c r="AF12" s="276"/>
      <c r="AG12" s="276"/>
      <c r="AH12" s="276"/>
      <c r="AI12" s="276"/>
      <c r="AJ12" s="276"/>
      <c r="AK12" s="276"/>
      <c r="AL12" s="276"/>
      <c r="AM12" s="276"/>
      <c r="AN12" s="276"/>
      <c r="AO12" s="276"/>
      <c r="AP12" s="276"/>
    </row>
    <row r="13" spans="1:42" x14ac:dyDescent="0.2">
      <c r="A13" s="25" t="s">
        <v>20</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4" t="s">
        <v>21</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400" t="s">
        <v>254</v>
      </c>
      <c r="C15" s="195">
        <f>C$5</f>
        <v>0</v>
      </c>
      <c r="D15" s="195">
        <f t="shared" ref="D15:AP15" si="2">D$5</f>
        <v>0</v>
      </c>
      <c r="E15" s="195">
        <f t="shared" si="2"/>
        <v>0</v>
      </c>
      <c r="F15" s="195">
        <f t="shared" si="2"/>
        <v>0</v>
      </c>
      <c r="G15" s="195">
        <f t="shared" si="2"/>
        <v>0</v>
      </c>
      <c r="H15" s="195">
        <f t="shared" si="2"/>
        <v>0</v>
      </c>
      <c r="I15" s="195">
        <f t="shared" si="2"/>
        <v>0</v>
      </c>
      <c r="J15" s="195">
        <f t="shared" si="2"/>
        <v>0</v>
      </c>
      <c r="K15" s="195">
        <f t="shared" si="2"/>
        <v>0</v>
      </c>
      <c r="L15" s="195">
        <f t="shared" si="2"/>
        <v>0</v>
      </c>
      <c r="M15" s="195">
        <f t="shared" si="2"/>
        <v>0</v>
      </c>
      <c r="N15" s="195">
        <f t="shared" si="2"/>
        <v>0</v>
      </c>
      <c r="O15" s="195">
        <f t="shared" si="2"/>
        <v>0</v>
      </c>
      <c r="P15" s="195">
        <f t="shared" si="2"/>
        <v>0</v>
      </c>
      <c r="Q15" s="195">
        <f t="shared" si="2"/>
        <v>0</v>
      </c>
      <c r="R15" s="195">
        <f t="shared" si="2"/>
        <v>0</v>
      </c>
      <c r="S15" s="195">
        <f t="shared" si="2"/>
        <v>0</v>
      </c>
      <c r="T15" s="195">
        <f t="shared" si="2"/>
        <v>0</v>
      </c>
      <c r="U15" s="195">
        <f t="shared" si="2"/>
        <v>0</v>
      </c>
      <c r="V15" s="195">
        <f t="shared" si="2"/>
        <v>0</v>
      </c>
      <c r="W15" s="195">
        <f t="shared" si="2"/>
        <v>0</v>
      </c>
      <c r="X15" s="195">
        <f t="shared" si="2"/>
        <v>0</v>
      </c>
      <c r="Y15" s="195">
        <f t="shared" si="2"/>
        <v>0</v>
      </c>
      <c r="Z15" s="195">
        <f t="shared" si="2"/>
        <v>0</v>
      </c>
      <c r="AA15" s="195">
        <f t="shared" si="2"/>
        <v>0</v>
      </c>
      <c r="AB15" s="195">
        <f t="shared" si="2"/>
        <v>0</v>
      </c>
      <c r="AC15" s="195">
        <f t="shared" si="2"/>
        <v>0</v>
      </c>
      <c r="AD15" s="195">
        <f t="shared" si="2"/>
        <v>0</v>
      </c>
      <c r="AE15" s="195">
        <f t="shared" si="2"/>
        <v>0</v>
      </c>
      <c r="AF15" s="195">
        <f t="shared" si="2"/>
        <v>0</v>
      </c>
      <c r="AG15" s="195">
        <f t="shared" si="2"/>
        <v>0</v>
      </c>
      <c r="AH15" s="195">
        <f t="shared" si="2"/>
        <v>0</v>
      </c>
      <c r="AI15" s="195">
        <f t="shared" si="2"/>
        <v>0</v>
      </c>
      <c r="AJ15" s="195">
        <f t="shared" si="2"/>
        <v>0</v>
      </c>
      <c r="AK15" s="195">
        <f t="shared" si="2"/>
        <v>0</v>
      </c>
      <c r="AL15" s="195">
        <f t="shared" si="2"/>
        <v>0</v>
      </c>
      <c r="AM15" s="195">
        <f t="shared" si="2"/>
        <v>0</v>
      </c>
      <c r="AN15" s="195">
        <f t="shared" si="2"/>
        <v>0</v>
      </c>
      <c r="AO15" s="195">
        <f t="shared" si="2"/>
        <v>0</v>
      </c>
      <c r="AP15" s="195">
        <f t="shared" si="2"/>
        <v>0</v>
      </c>
    </row>
    <row r="16" spans="1:42" x14ac:dyDescent="0.2">
      <c r="A16" s="400" t="s">
        <v>10</v>
      </c>
      <c r="B16" s="4">
        <f t="array" ref="B16:AP17">Inputs!C149:AQ150</f>
        <v>0</v>
      </c>
      <c r="C16" s="193">
        <v>0</v>
      </c>
      <c r="D16" s="193">
        <v>0</v>
      </c>
      <c r="E16" s="193">
        <v>0</v>
      </c>
      <c r="F16" s="193">
        <v>0</v>
      </c>
      <c r="G16" s="193">
        <v>0</v>
      </c>
      <c r="H16" s="193">
        <v>0</v>
      </c>
      <c r="I16" s="193">
        <v>0</v>
      </c>
      <c r="J16" s="193">
        <v>0</v>
      </c>
      <c r="K16" s="193">
        <v>0</v>
      </c>
      <c r="L16" s="193">
        <v>0</v>
      </c>
      <c r="M16" s="193">
        <v>0</v>
      </c>
      <c r="N16" s="193">
        <v>0</v>
      </c>
      <c r="O16" s="193">
        <v>0</v>
      </c>
      <c r="P16" s="193">
        <v>0</v>
      </c>
      <c r="Q16" s="193">
        <v>0</v>
      </c>
      <c r="R16" s="193">
        <v>0</v>
      </c>
      <c r="S16" s="193">
        <v>0</v>
      </c>
      <c r="T16" s="193">
        <v>0</v>
      </c>
      <c r="U16" s="193">
        <v>0</v>
      </c>
      <c r="V16" s="193">
        <v>0</v>
      </c>
      <c r="W16" s="193">
        <v>0</v>
      </c>
      <c r="X16" s="193">
        <v>0</v>
      </c>
      <c r="Y16" s="193">
        <v>0</v>
      </c>
      <c r="Z16" s="193">
        <v>0</v>
      </c>
      <c r="AA16" s="193">
        <v>0</v>
      </c>
      <c r="AB16" s="193">
        <v>0</v>
      </c>
      <c r="AC16" s="193">
        <v>0</v>
      </c>
      <c r="AD16" s="193">
        <v>0</v>
      </c>
      <c r="AE16" s="193">
        <v>0</v>
      </c>
      <c r="AF16" s="193">
        <v>0</v>
      </c>
      <c r="AG16" s="193">
        <v>0</v>
      </c>
      <c r="AH16" s="193">
        <v>0</v>
      </c>
      <c r="AI16" s="193">
        <v>0</v>
      </c>
      <c r="AJ16" s="193">
        <v>0</v>
      </c>
      <c r="AK16" s="193">
        <v>0</v>
      </c>
      <c r="AL16" s="193">
        <v>0</v>
      </c>
      <c r="AM16" s="193">
        <v>0</v>
      </c>
      <c r="AN16" s="193">
        <v>0</v>
      </c>
      <c r="AO16" s="193">
        <v>0</v>
      </c>
      <c r="AP16" s="193">
        <v>0</v>
      </c>
    </row>
    <row r="17" spans="1:42" s="395" customFormat="1" x14ac:dyDescent="0.2">
      <c r="A17" s="400" t="s">
        <v>418</v>
      </c>
      <c r="B17" s="395">
        <v>0</v>
      </c>
      <c r="C17" s="404">
        <v>0</v>
      </c>
      <c r="D17" s="404">
        <v>0</v>
      </c>
      <c r="E17" s="404">
        <v>0</v>
      </c>
      <c r="F17" s="404">
        <v>0</v>
      </c>
      <c r="G17" s="404">
        <v>0</v>
      </c>
      <c r="H17" s="404">
        <v>0</v>
      </c>
      <c r="I17" s="404">
        <v>0</v>
      </c>
      <c r="J17" s="404">
        <v>0</v>
      </c>
      <c r="K17" s="404">
        <v>0</v>
      </c>
      <c r="L17" s="404">
        <v>0</v>
      </c>
      <c r="M17" s="404">
        <v>0</v>
      </c>
      <c r="N17" s="404">
        <v>0</v>
      </c>
      <c r="O17" s="404">
        <v>0</v>
      </c>
      <c r="P17" s="404">
        <v>0</v>
      </c>
      <c r="Q17" s="404">
        <v>0</v>
      </c>
      <c r="R17" s="404">
        <v>0</v>
      </c>
      <c r="S17" s="404">
        <v>0</v>
      </c>
      <c r="T17" s="404">
        <v>0</v>
      </c>
      <c r="U17" s="404">
        <v>0</v>
      </c>
      <c r="V17" s="404">
        <v>0</v>
      </c>
      <c r="W17" s="404">
        <v>0</v>
      </c>
      <c r="X17" s="404">
        <v>0</v>
      </c>
      <c r="Y17" s="404">
        <v>0</v>
      </c>
      <c r="Z17" s="404">
        <v>0</v>
      </c>
      <c r="AA17" s="404">
        <v>0</v>
      </c>
      <c r="AB17" s="404">
        <v>0</v>
      </c>
      <c r="AC17" s="404">
        <v>0</v>
      </c>
      <c r="AD17" s="404">
        <v>0</v>
      </c>
      <c r="AE17" s="404">
        <v>0</v>
      </c>
      <c r="AF17" s="404">
        <v>0</v>
      </c>
      <c r="AG17" s="404">
        <v>0</v>
      </c>
      <c r="AH17" s="404">
        <v>0</v>
      </c>
      <c r="AI17" s="404">
        <v>0</v>
      </c>
      <c r="AJ17" s="404">
        <v>0</v>
      </c>
      <c r="AK17" s="404">
        <v>0</v>
      </c>
      <c r="AL17" s="404">
        <v>0</v>
      </c>
      <c r="AM17" s="404">
        <v>0</v>
      </c>
      <c r="AN17" s="404">
        <v>0</v>
      </c>
      <c r="AO17" s="404">
        <v>0</v>
      </c>
      <c r="AP17" s="404">
        <v>0</v>
      </c>
    </row>
    <row r="18" spans="1:42" x14ac:dyDescent="0.2">
      <c r="A18" s="4" t="s">
        <v>415</v>
      </c>
      <c r="B18" s="383"/>
      <c r="C18" s="405">
        <f>C$622</f>
        <v>0</v>
      </c>
      <c r="D18" s="405">
        <f t="shared" ref="D18:AP18" si="3">D$622</f>
        <v>0</v>
      </c>
      <c r="E18" s="405">
        <f t="shared" si="3"/>
        <v>0</v>
      </c>
      <c r="F18" s="405">
        <f t="shared" si="3"/>
        <v>0</v>
      </c>
      <c r="G18" s="405">
        <f t="shared" si="3"/>
        <v>0</v>
      </c>
      <c r="H18" s="405">
        <f t="shared" si="3"/>
        <v>0</v>
      </c>
      <c r="I18" s="405">
        <f t="shared" si="3"/>
        <v>0</v>
      </c>
      <c r="J18" s="405">
        <f t="shared" si="3"/>
        <v>0</v>
      </c>
      <c r="K18" s="405">
        <f t="shared" si="3"/>
        <v>0</v>
      </c>
      <c r="L18" s="405">
        <f t="shared" si="3"/>
        <v>0</v>
      </c>
      <c r="M18" s="405">
        <f t="shared" si="3"/>
        <v>0</v>
      </c>
      <c r="N18" s="405">
        <f t="shared" si="3"/>
        <v>0</v>
      </c>
      <c r="O18" s="405">
        <f t="shared" si="3"/>
        <v>0</v>
      </c>
      <c r="P18" s="405">
        <f t="shared" si="3"/>
        <v>0</v>
      </c>
      <c r="Q18" s="405">
        <f t="shared" si="3"/>
        <v>0</v>
      </c>
      <c r="R18" s="405">
        <f t="shared" si="3"/>
        <v>0</v>
      </c>
      <c r="S18" s="405">
        <f t="shared" si="3"/>
        <v>0</v>
      </c>
      <c r="T18" s="405">
        <f t="shared" si="3"/>
        <v>0</v>
      </c>
      <c r="U18" s="405">
        <f t="shared" si="3"/>
        <v>0</v>
      </c>
      <c r="V18" s="405">
        <f t="shared" si="3"/>
        <v>0</v>
      </c>
      <c r="W18" s="405">
        <f t="shared" si="3"/>
        <v>0</v>
      </c>
      <c r="X18" s="405">
        <f t="shared" si="3"/>
        <v>0</v>
      </c>
      <c r="Y18" s="405">
        <f t="shared" si="3"/>
        <v>0</v>
      </c>
      <c r="Z18" s="405">
        <f t="shared" si="3"/>
        <v>0</v>
      </c>
      <c r="AA18" s="405">
        <f t="shared" si="3"/>
        <v>0</v>
      </c>
      <c r="AB18" s="405">
        <f t="shared" si="3"/>
        <v>0</v>
      </c>
      <c r="AC18" s="405">
        <f t="shared" si="3"/>
        <v>0</v>
      </c>
      <c r="AD18" s="405">
        <f t="shared" si="3"/>
        <v>0</v>
      </c>
      <c r="AE18" s="405">
        <f t="shared" si="3"/>
        <v>0</v>
      </c>
      <c r="AF18" s="405">
        <f t="shared" si="3"/>
        <v>0</v>
      </c>
      <c r="AG18" s="405">
        <f t="shared" si="3"/>
        <v>0</v>
      </c>
      <c r="AH18" s="405">
        <f t="shared" si="3"/>
        <v>0</v>
      </c>
      <c r="AI18" s="405">
        <f t="shared" si="3"/>
        <v>0</v>
      </c>
      <c r="AJ18" s="405">
        <f t="shared" si="3"/>
        <v>0</v>
      </c>
      <c r="AK18" s="405">
        <f t="shared" si="3"/>
        <v>0</v>
      </c>
      <c r="AL18" s="405">
        <f t="shared" si="3"/>
        <v>0</v>
      </c>
      <c r="AM18" s="405">
        <f t="shared" si="3"/>
        <v>0</v>
      </c>
      <c r="AN18" s="405">
        <f t="shared" si="3"/>
        <v>0</v>
      </c>
      <c r="AO18" s="405">
        <f t="shared" si="3"/>
        <v>0</v>
      </c>
      <c r="AP18" s="405">
        <f t="shared" si="3"/>
        <v>0</v>
      </c>
    </row>
    <row r="19" spans="1:42" x14ac:dyDescent="0.2">
      <c r="A19" s="23" t="s">
        <v>255</v>
      </c>
      <c r="C19" s="404">
        <f t="shared" ref="C19:AP19" si="4">IF(C2=analysis_period,total_installed_cost*salvage_percentage/100,0)</f>
        <v>0</v>
      </c>
      <c r="D19" s="404">
        <f t="shared" si="4"/>
        <v>0</v>
      </c>
      <c r="E19" s="404">
        <f t="shared" si="4"/>
        <v>0</v>
      </c>
      <c r="F19" s="404">
        <f t="shared" si="4"/>
        <v>0</v>
      </c>
      <c r="G19" s="404">
        <f t="shared" si="4"/>
        <v>0</v>
      </c>
      <c r="H19" s="404">
        <f t="shared" si="4"/>
        <v>0</v>
      </c>
      <c r="I19" s="404">
        <f t="shared" si="4"/>
        <v>0</v>
      </c>
      <c r="J19" s="404">
        <f t="shared" si="4"/>
        <v>0</v>
      </c>
      <c r="K19" s="404">
        <f t="shared" si="4"/>
        <v>0</v>
      </c>
      <c r="L19" s="404">
        <f t="shared" si="4"/>
        <v>0</v>
      </c>
      <c r="M19" s="404">
        <f t="shared" si="4"/>
        <v>0</v>
      </c>
      <c r="N19" s="404">
        <f t="shared" si="4"/>
        <v>0</v>
      </c>
      <c r="O19" s="404">
        <f t="shared" si="4"/>
        <v>0</v>
      </c>
      <c r="P19" s="404">
        <f t="shared" si="4"/>
        <v>0</v>
      </c>
      <c r="Q19" s="404">
        <f t="shared" si="4"/>
        <v>0</v>
      </c>
      <c r="R19" s="404">
        <f t="shared" si="4"/>
        <v>0</v>
      </c>
      <c r="S19" s="404">
        <f t="shared" si="4"/>
        <v>0</v>
      </c>
      <c r="T19" s="404">
        <f t="shared" si="4"/>
        <v>0</v>
      </c>
      <c r="U19" s="404">
        <f t="shared" si="4"/>
        <v>0</v>
      </c>
      <c r="V19" s="404">
        <f t="shared" si="4"/>
        <v>0</v>
      </c>
      <c r="W19" s="404">
        <f t="shared" si="4"/>
        <v>0</v>
      </c>
      <c r="X19" s="404">
        <f t="shared" si="4"/>
        <v>0</v>
      </c>
      <c r="Y19" s="404">
        <f t="shared" si="4"/>
        <v>0</v>
      </c>
      <c r="Z19" s="404">
        <f t="shared" si="4"/>
        <v>0</v>
      </c>
      <c r="AA19" s="404">
        <f t="shared" si="4"/>
        <v>0</v>
      </c>
      <c r="AB19" s="404">
        <f t="shared" si="4"/>
        <v>0</v>
      </c>
      <c r="AC19" s="404">
        <f t="shared" si="4"/>
        <v>0</v>
      </c>
      <c r="AD19" s="404">
        <f t="shared" si="4"/>
        <v>0</v>
      </c>
      <c r="AE19" s="404">
        <f t="shared" si="4"/>
        <v>0</v>
      </c>
      <c r="AF19" s="404">
        <f t="shared" si="4"/>
        <v>0</v>
      </c>
      <c r="AG19" s="404">
        <f t="shared" si="4"/>
        <v>0</v>
      </c>
      <c r="AH19" s="404">
        <f t="shared" si="4"/>
        <v>0</v>
      </c>
      <c r="AI19" s="404">
        <f t="shared" si="4"/>
        <v>0</v>
      </c>
      <c r="AJ19" s="404">
        <f t="shared" si="4"/>
        <v>0</v>
      </c>
      <c r="AK19" s="404">
        <f t="shared" si="4"/>
        <v>0</v>
      </c>
      <c r="AL19" s="404">
        <f t="shared" si="4"/>
        <v>0</v>
      </c>
      <c r="AM19" s="404">
        <f t="shared" si="4"/>
        <v>0</v>
      </c>
      <c r="AN19" s="404">
        <f t="shared" si="4"/>
        <v>0</v>
      </c>
      <c r="AO19" s="404">
        <f t="shared" si="4"/>
        <v>0</v>
      </c>
      <c r="AP19" s="404">
        <f t="shared" si="4"/>
        <v>0</v>
      </c>
    </row>
    <row r="20" spans="1:42" x14ac:dyDescent="0.2">
      <c r="A20" s="268" t="s">
        <v>72</v>
      </c>
      <c r="B20" s="43"/>
      <c r="C20" s="197">
        <f>SUM(C17:C19)</f>
        <v>0</v>
      </c>
      <c r="D20" s="197">
        <f t="shared" ref="D20:AP20" si="5">SUM(D17:D19)</f>
        <v>0</v>
      </c>
      <c r="E20" s="197">
        <f t="shared" si="5"/>
        <v>0</v>
      </c>
      <c r="F20" s="197">
        <f t="shared" si="5"/>
        <v>0</v>
      </c>
      <c r="G20" s="197">
        <f t="shared" si="5"/>
        <v>0</v>
      </c>
      <c r="H20" s="197">
        <f t="shared" si="5"/>
        <v>0</v>
      </c>
      <c r="I20" s="197">
        <f t="shared" si="5"/>
        <v>0</v>
      </c>
      <c r="J20" s="197">
        <f t="shared" si="5"/>
        <v>0</v>
      </c>
      <c r="K20" s="197">
        <f t="shared" si="5"/>
        <v>0</v>
      </c>
      <c r="L20" s="197">
        <f t="shared" si="5"/>
        <v>0</v>
      </c>
      <c r="M20" s="197">
        <f t="shared" si="5"/>
        <v>0</v>
      </c>
      <c r="N20" s="197">
        <f t="shared" si="5"/>
        <v>0</v>
      </c>
      <c r="O20" s="197">
        <f t="shared" si="5"/>
        <v>0</v>
      </c>
      <c r="P20" s="197">
        <f t="shared" si="5"/>
        <v>0</v>
      </c>
      <c r="Q20" s="197">
        <f t="shared" si="5"/>
        <v>0</v>
      </c>
      <c r="R20" s="197">
        <f t="shared" si="5"/>
        <v>0</v>
      </c>
      <c r="S20" s="197">
        <f t="shared" si="5"/>
        <v>0</v>
      </c>
      <c r="T20" s="197">
        <f t="shared" si="5"/>
        <v>0</v>
      </c>
      <c r="U20" s="197">
        <f t="shared" si="5"/>
        <v>0</v>
      </c>
      <c r="V20" s="197">
        <f t="shared" si="5"/>
        <v>0</v>
      </c>
      <c r="W20" s="197">
        <f t="shared" si="5"/>
        <v>0</v>
      </c>
      <c r="X20" s="197">
        <f t="shared" si="5"/>
        <v>0</v>
      </c>
      <c r="Y20" s="197">
        <f t="shared" si="5"/>
        <v>0</v>
      </c>
      <c r="Z20" s="197">
        <f t="shared" si="5"/>
        <v>0</v>
      </c>
      <c r="AA20" s="197">
        <f t="shared" si="5"/>
        <v>0</v>
      </c>
      <c r="AB20" s="197">
        <f t="shared" si="5"/>
        <v>0</v>
      </c>
      <c r="AC20" s="197">
        <f t="shared" si="5"/>
        <v>0</v>
      </c>
      <c r="AD20" s="197">
        <f t="shared" si="5"/>
        <v>0</v>
      </c>
      <c r="AE20" s="197">
        <f t="shared" si="5"/>
        <v>0</v>
      </c>
      <c r="AF20" s="197">
        <f t="shared" si="5"/>
        <v>0</v>
      </c>
      <c r="AG20" s="197">
        <f t="shared" si="5"/>
        <v>0</v>
      </c>
      <c r="AH20" s="197">
        <f t="shared" si="5"/>
        <v>0</v>
      </c>
      <c r="AI20" s="197">
        <f t="shared" si="5"/>
        <v>0</v>
      </c>
      <c r="AJ20" s="197">
        <f t="shared" si="5"/>
        <v>0</v>
      </c>
      <c r="AK20" s="197">
        <f t="shared" si="5"/>
        <v>0</v>
      </c>
      <c r="AL20" s="197">
        <f t="shared" si="5"/>
        <v>0</v>
      </c>
      <c r="AM20" s="197">
        <f t="shared" si="5"/>
        <v>0</v>
      </c>
      <c r="AN20" s="197">
        <f t="shared" si="5"/>
        <v>0</v>
      </c>
      <c r="AO20" s="197">
        <f t="shared" si="5"/>
        <v>0</v>
      </c>
      <c r="AP20" s="197">
        <f t="shared" si="5"/>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104</v>
      </c>
      <c r="C22" s="189">
        <f t="shared" ref="C22:AP22" si="6">IF(C2&lt;=analysis_period,PropertyTaxAssessedValue*(1-prop_tax_assessed_decline/100)^(C2-1),0)</f>
        <v>0</v>
      </c>
      <c r="D22" s="352">
        <f t="shared" si="6"/>
        <v>0</v>
      </c>
      <c r="E22" s="352">
        <f t="shared" si="6"/>
        <v>0</v>
      </c>
      <c r="F22" s="352">
        <f t="shared" si="6"/>
        <v>0</v>
      </c>
      <c r="G22" s="352">
        <f t="shared" si="6"/>
        <v>0</v>
      </c>
      <c r="H22" s="352">
        <f t="shared" si="6"/>
        <v>0</v>
      </c>
      <c r="I22" s="352">
        <f t="shared" si="6"/>
        <v>0</v>
      </c>
      <c r="J22" s="352">
        <f t="shared" si="6"/>
        <v>0</v>
      </c>
      <c r="K22" s="352">
        <f t="shared" si="6"/>
        <v>0</v>
      </c>
      <c r="L22" s="352">
        <f t="shared" si="6"/>
        <v>0</v>
      </c>
      <c r="M22" s="352">
        <f t="shared" si="6"/>
        <v>0</v>
      </c>
      <c r="N22" s="352">
        <f t="shared" si="6"/>
        <v>0</v>
      </c>
      <c r="O22" s="352">
        <f t="shared" si="6"/>
        <v>0</v>
      </c>
      <c r="P22" s="352">
        <f t="shared" si="6"/>
        <v>0</v>
      </c>
      <c r="Q22" s="352">
        <f t="shared" si="6"/>
        <v>0</v>
      </c>
      <c r="R22" s="352">
        <f t="shared" si="6"/>
        <v>0</v>
      </c>
      <c r="S22" s="352">
        <f t="shared" si="6"/>
        <v>0</v>
      </c>
      <c r="T22" s="352">
        <f t="shared" si="6"/>
        <v>0</v>
      </c>
      <c r="U22" s="352">
        <f t="shared" si="6"/>
        <v>0</v>
      </c>
      <c r="V22" s="352">
        <f t="shared" si="6"/>
        <v>0</v>
      </c>
      <c r="W22" s="352">
        <f t="shared" si="6"/>
        <v>0</v>
      </c>
      <c r="X22" s="352">
        <f t="shared" si="6"/>
        <v>0</v>
      </c>
      <c r="Y22" s="352">
        <f t="shared" si="6"/>
        <v>0</v>
      </c>
      <c r="Z22" s="352">
        <f t="shared" si="6"/>
        <v>0</v>
      </c>
      <c r="AA22" s="352">
        <f t="shared" si="6"/>
        <v>0</v>
      </c>
      <c r="AB22" s="352">
        <f t="shared" si="6"/>
        <v>0</v>
      </c>
      <c r="AC22" s="352">
        <f t="shared" si="6"/>
        <v>0</v>
      </c>
      <c r="AD22" s="352">
        <f t="shared" si="6"/>
        <v>0</v>
      </c>
      <c r="AE22" s="352">
        <f t="shared" si="6"/>
        <v>0</v>
      </c>
      <c r="AF22" s="352">
        <f t="shared" si="6"/>
        <v>0</v>
      </c>
      <c r="AG22" s="352">
        <f t="shared" si="6"/>
        <v>0</v>
      </c>
      <c r="AH22" s="352">
        <f t="shared" si="6"/>
        <v>0</v>
      </c>
      <c r="AI22" s="352">
        <f t="shared" si="6"/>
        <v>0</v>
      </c>
      <c r="AJ22" s="352">
        <f t="shared" si="6"/>
        <v>0</v>
      </c>
      <c r="AK22" s="352">
        <f t="shared" si="6"/>
        <v>0</v>
      </c>
      <c r="AL22" s="352">
        <f t="shared" si="6"/>
        <v>0</v>
      </c>
      <c r="AM22" s="352">
        <f t="shared" si="6"/>
        <v>0</v>
      </c>
      <c r="AN22" s="352">
        <f t="shared" si="6"/>
        <v>0</v>
      </c>
      <c r="AO22" s="352">
        <f t="shared" si="6"/>
        <v>0</v>
      </c>
      <c r="AP22" s="352">
        <f t="shared" si="6"/>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215</v>
      </c>
      <c r="C24" s="20"/>
      <c r="D24" s="28"/>
      <c r="E24" s="28"/>
      <c r="F24" s="28"/>
      <c r="G24" s="28"/>
      <c r="H24" s="28"/>
      <c r="I24" s="28"/>
      <c r="J24" s="28"/>
      <c r="K24" s="28"/>
      <c r="L24" s="28"/>
      <c r="M24" s="28"/>
      <c r="N24" s="28"/>
      <c r="O24" s="28"/>
      <c r="P24" s="28"/>
      <c r="Q24" s="28"/>
      <c r="R24" s="28"/>
      <c r="S24" s="28"/>
    </row>
    <row r="25" spans="1:42" x14ac:dyDescent="0.2">
      <c r="A25" s="4" t="s">
        <v>196</v>
      </c>
      <c r="C25" s="20"/>
      <c r="D25" s="28"/>
      <c r="E25" s="28"/>
      <c r="F25" s="28"/>
      <c r="G25" s="28"/>
      <c r="H25" s="28"/>
      <c r="I25" s="28"/>
      <c r="J25" s="28"/>
      <c r="K25" s="28"/>
      <c r="L25" s="28"/>
      <c r="M25" s="28"/>
      <c r="N25" s="28"/>
      <c r="O25" s="28"/>
      <c r="P25" s="28"/>
      <c r="Q25" s="28"/>
      <c r="R25" s="28"/>
      <c r="S25" s="28"/>
    </row>
    <row r="26" spans="1:42" x14ac:dyDescent="0.2">
      <c r="A26" s="114" t="s">
        <v>197</v>
      </c>
      <c r="C26" s="189">
        <f>IF(C$2&lt;=analysis_period,IF(om_fixed="n/a",Inputs!D152,om_fixed*(1+inflation_rate/100+om_fixed_escal/100)^B$2),0)</f>
        <v>0</v>
      </c>
      <c r="D26" s="189">
        <f>IF(D$2&lt;=analysis_period,IF(om_fixed="n/a",Inputs!E152,om_fixed*(1+inflation_rate/100+om_fixed_escal/100)^C$2),0)</f>
        <v>0</v>
      </c>
      <c r="E26" s="189">
        <f>IF(E$2&lt;=analysis_period,IF(om_fixed="n/a",Inputs!F152,om_fixed*(1+inflation_rate/100+om_fixed_escal/100)^D$2),0)</f>
        <v>0</v>
      </c>
      <c r="F26" s="189">
        <f>IF(F$2&lt;=analysis_period,IF(om_fixed="n/a",Inputs!G152,om_fixed*(1+inflation_rate/100+om_fixed_escal/100)^E$2),0)</f>
        <v>0</v>
      </c>
      <c r="G26" s="189">
        <f>IF(G$2&lt;=analysis_period,IF(om_fixed="n/a",Inputs!H152,om_fixed*(1+inflation_rate/100+om_fixed_escal/100)^F$2),0)</f>
        <v>0</v>
      </c>
      <c r="H26" s="189">
        <f>IF(H$2&lt;=analysis_period,IF(om_fixed="n/a",Inputs!I152,om_fixed*(1+inflation_rate/100+om_fixed_escal/100)^G$2),0)</f>
        <v>0</v>
      </c>
      <c r="I26" s="189">
        <f>IF(I$2&lt;=analysis_period,IF(om_fixed="n/a",Inputs!J152,om_fixed*(1+inflation_rate/100+om_fixed_escal/100)^H$2),0)</f>
        <v>0</v>
      </c>
      <c r="J26" s="189">
        <f>IF(J$2&lt;=analysis_period,IF(om_fixed="n/a",Inputs!K152,om_fixed*(1+inflation_rate/100+om_fixed_escal/100)^I$2),0)</f>
        <v>0</v>
      </c>
      <c r="K26" s="189">
        <f>IF(K$2&lt;=analysis_period,IF(om_fixed="n/a",Inputs!L152,om_fixed*(1+inflation_rate/100+om_fixed_escal/100)^J$2),0)</f>
        <v>0</v>
      </c>
      <c r="L26" s="189">
        <f>IF(L$2&lt;=analysis_period,IF(om_fixed="n/a",Inputs!M152,om_fixed*(1+inflation_rate/100+om_fixed_escal/100)^K$2),0)</f>
        <v>0</v>
      </c>
      <c r="M26" s="189">
        <f>IF(M$2&lt;=analysis_period,IF(om_fixed="n/a",Inputs!N152,om_fixed*(1+inflation_rate/100+om_fixed_escal/100)^L$2),0)</f>
        <v>0</v>
      </c>
      <c r="N26" s="189">
        <f>IF(N$2&lt;=analysis_period,IF(om_fixed="n/a",Inputs!O152,om_fixed*(1+inflation_rate/100+om_fixed_escal/100)^M$2),0)</f>
        <v>0</v>
      </c>
      <c r="O26" s="189">
        <f>IF(O$2&lt;=analysis_period,IF(om_fixed="n/a",Inputs!P152,om_fixed*(1+inflation_rate/100+om_fixed_escal/100)^N$2),0)</f>
        <v>0</v>
      </c>
      <c r="P26" s="189">
        <f>IF(P$2&lt;=analysis_period,IF(om_fixed="n/a",Inputs!Q152,om_fixed*(1+inflation_rate/100+om_fixed_escal/100)^O$2),0)</f>
        <v>0</v>
      </c>
      <c r="Q26" s="189">
        <f>IF(Q$2&lt;=analysis_period,IF(om_fixed="n/a",Inputs!R152,om_fixed*(1+inflation_rate/100+om_fixed_escal/100)^P$2),0)</f>
        <v>0</v>
      </c>
      <c r="R26" s="189">
        <f>IF(R$2&lt;=analysis_period,IF(om_fixed="n/a",Inputs!S152,om_fixed*(1+inflation_rate/100+om_fixed_escal/100)^Q$2),0)</f>
        <v>0</v>
      </c>
      <c r="S26" s="189">
        <f>IF(S$2&lt;=analysis_period,IF(om_fixed="n/a",Inputs!T152,om_fixed*(1+inflation_rate/100+om_fixed_escal/100)^R$2),0)</f>
        <v>0</v>
      </c>
      <c r="T26" s="189">
        <f>IF(T$2&lt;=analysis_period,IF(om_fixed="n/a",Inputs!U152,om_fixed*(1+inflation_rate/100+om_fixed_escal/100)^S$2),0)</f>
        <v>0</v>
      </c>
      <c r="U26" s="189">
        <f>IF(U$2&lt;=analysis_period,IF(om_fixed="n/a",Inputs!V152,om_fixed*(1+inflation_rate/100+om_fixed_escal/100)^T$2),0)</f>
        <v>0</v>
      </c>
      <c r="V26" s="189">
        <f>IF(V$2&lt;=analysis_period,IF(om_fixed="n/a",Inputs!W152,om_fixed*(1+inflation_rate/100+om_fixed_escal/100)^U$2),0)</f>
        <v>0</v>
      </c>
      <c r="W26" s="189">
        <f>IF(W$2&lt;=analysis_period,IF(om_fixed="n/a",Inputs!X152,om_fixed*(1+inflation_rate/100+om_fixed_escal/100)^V$2),0)</f>
        <v>0</v>
      </c>
      <c r="X26" s="189">
        <f>IF(X$2&lt;=analysis_period,IF(om_fixed="n/a",Inputs!Y152,om_fixed*(1+inflation_rate/100+om_fixed_escal/100)^W$2),0)</f>
        <v>0</v>
      </c>
      <c r="Y26" s="189">
        <f>IF(Y$2&lt;=analysis_period,IF(om_fixed="n/a",Inputs!Z152,om_fixed*(1+inflation_rate/100+om_fixed_escal/100)^X$2),0)</f>
        <v>0</v>
      </c>
      <c r="Z26" s="189">
        <f>IF(Z$2&lt;=analysis_period,IF(om_fixed="n/a",Inputs!AA152,om_fixed*(1+inflation_rate/100+om_fixed_escal/100)^Y$2),0)</f>
        <v>0</v>
      </c>
      <c r="AA26" s="189">
        <f>IF(AA$2&lt;=analysis_period,IF(om_fixed="n/a",Inputs!AB152,om_fixed*(1+inflation_rate/100+om_fixed_escal/100)^Z$2),0)</f>
        <v>0</v>
      </c>
      <c r="AB26" s="189">
        <f>IF(AB$2&lt;=analysis_period,IF(om_fixed="n/a",Inputs!AC152,om_fixed*(1+inflation_rate/100+om_fixed_escal/100)^AA$2),0)</f>
        <v>0</v>
      </c>
      <c r="AC26" s="189">
        <f>IF(AC$2&lt;=analysis_period,IF(om_fixed="n/a",Inputs!AD152,om_fixed*(1+inflation_rate/100+om_fixed_escal/100)^AB$2),0)</f>
        <v>0</v>
      </c>
      <c r="AD26" s="189">
        <f>IF(AD$2&lt;=analysis_period,IF(om_fixed="n/a",Inputs!AE152,om_fixed*(1+inflation_rate/100+om_fixed_escal/100)^AC$2),0)</f>
        <v>0</v>
      </c>
      <c r="AE26" s="189">
        <f>IF(AE$2&lt;=analysis_period,IF(om_fixed="n/a",Inputs!AF152,om_fixed*(1+inflation_rate/100+om_fixed_escal/100)^AD$2),0)</f>
        <v>0</v>
      </c>
      <c r="AF26" s="189">
        <f>IF(AF$2&lt;=analysis_period,IF(om_fixed="n/a",Inputs!AG152,om_fixed*(1+inflation_rate/100+om_fixed_escal/100)^AE$2),0)</f>
        <v>0</v>
      </c>
      <c r="AG26" s="189">
        <f>IF(AG$2&lt;=analysis_period,IF(om_fixed="n/a",Inputs!AH152,om_fixed*(1+inflation_rate/100+om_fixed_escal/100)^AF$2),0)</f>
        <v>0</v>
      </c>
      <c r="AH26" s="189">
        <f>IF(AH$2&lt;=analysis_period,IF(om_fixed="n/a",Inputs!AI152,om_fixed*(1+inflation_rate/100+om_fixed_escal/100)^AG$2),0)</f>
        <v>0</v>
      </c>
      <c r="AI26" s="189">
        <f>IF(AI$2&lt;=analysis_period,IF(om_fixed="n/a",Inputs!AJ152,om_fixed*(1+inflation_rate/100+om_fixed_escal/100)^AH$2),0)</f>
        <v>0</v>
      </c>
      <c r="AJ26" s="189">
        <f>IF(AJ$2&lt;=analysis_period,IF(om_fixed="n/a",Inputs!AK152,om_fixed*(1+inflation_rate/100+om_fixed_escal/100)^AI$2),0)</f>
        <v>0</v>
      </c>
      <c r="AK26" s="189">
        <f>IF(AK$2&lt;=analysis_period,IF(om_fixed="n/a",Inputs!AL152,om_fixed*(1+inflation_rate/100+om_fixed_escal/100)^AJ$2),0)</f>
        <v>0</v>
      </c>
      <c r="AL26" s="189">
        <f>IF(AL$2&lt;=analysis_period,IF(om_fixed="n/a",Inputs!AM152,om_fixed*(1+inflation_rate/100+om_fixed_escal/100)^AK$2),0)</f>
        <v>0</v>
      </c>
      <c r="AM26" s="189">
        <f>IF(AM$2&lt;=analysis_period,IF(om_fixed="n/a",Inputs!AN152,om_fixed*(1+inflation_rate/100+om_fixed_escal/100)^AL$2),0)</f>
        <v>0</v>
      </c>
      <c r="AN26" s="189">
        <f>IF(AN$2&lt;=analysis_period,IF(om_fixed="n/a",Inputs!AO152,om_fixed*(1+inflation_rate/100+om_fixed_escal/100)^AM$2),0)</f>
        <v>0</v>
      </c>
      <c r="AO26" s="189">
        <f>IF(AO$2&lt;=analysis_period,IF(om_fixed="n/a",Inputs!AP152,om_fixed*(1+inflation_rate/100+om_fixed_escal/100)^AN$2),0)</f>
        <v>0</v>
      </c>
      <c r="AP26" s="189">
        <f>IF(AP$2&lt;=analysis_period,IF(om_fixed="n/a",Inputs!AQ152,om_fixed*(1+inflation_rate/100+om_fixed_escal/100)^AO$2),0)</f>
        <v>0</v>
      </c>
    </row>
    <row r="27" spans="1:42" x14ac:dyDescent="0.2">
      <c r="A27" s="114" t="s">
        <v>198</v>
      </c>
    </row>
    <row r="28" spans="1:42" x14ac:dyDescent="0.2">
      <c r="A28" s="116" t="s">
        <v>11</v>
      </c>
      <c r="C28" s="195">
        <f t="shared" ref="C28:AP28" si="7">IF(C$2&lt;=analysis_period,system_capacity,0)</f>
        <v>0</v>
      </c>
      <c r="D28" s="195">
        <f t="shared" si="7"/>
        <v>0</v>
      </c>
      <c r="E28" s="195">
        <f t="shared" si="7"/>
        <v>0</v>
      </c>
      <c r="F28" s="195">
        <f t="shared" si="7"/>
        <v>0</v>
      </c>
      <c r="G28" s="195">
        <f t="shared" si="7"/>
        <v>0</v>
      </c>
      <c r="H28" s="195">
        <f t="shared" si="7"/>
        <v>0</v>
      </c>
      <c r="I28" s="195">
        <f t="shared" si="7"/>
        <v>0</v>
      </c>
      <c r="J28" s="195">
        <f t="shared" si="7"/>
        <v>0</v>
      </c>
      <c r="K28" s="195">
        <f t="shared" si="7"/>
        <v>0</v>
      </c>
      <c r="L28" s="195">
        <f t="shared" si="7"/>
        <v>0</v>
      </c>
      <c r="M28" s="195">
        <f t="shared" si="7"/>
        <v>0</v>
      </c>
      <c r="N28" s="195">
        <f t="shared" si="7"/>
        <v>0</v>
      </c>
      <c r="O28" s="195">
        <f t="shared" si="7"/>
        <v>0</v>
      </c>
      <c r="P28" s="195">
        <f t="shared" si="7"/>
        <v>0</v>
      </c>
      <c r="Q28" s="195">
        <f t="shared" si="7"/>
        <v>0</v>
      </c>
      <c r="R28" s="195">
        <f t="shared" si="7"/>
        <v>0</v>
      </c>
      <c r="S28" s="195">
        <f t="shared" si="7"/>
        <v>0</v>
      </c>
      <c r="T28" s="195">
        <f t="shared" si="7"/>
        <v>0</v>
      </c>
      <c r="U28" s="195">
        <f t="shared" si="7"/>
        <v>0</v>
      </c>
      <c r="V28" s="195">
        <f t="shared" si="7"/>
        <v>0</v>
      </c>
      <c r="W28" s="195">
        <f t="shared" si="7"/>
        <v>0</v>
      </c>
      <c r="X28" s="195">
        <f t="shared" si="7"/>
        <v>0</v>
      </c>
      <c r="Y28" s="195">
        <f t="shared" si="7"/>
        <v>0</v>
      </c>
      <c r="Z28" s="195">
        <f t="shared" si="7"/>
        <v>0</v>
      </c>
      <c r="AA28" s="195">
        <f t="shared" si="7"/>
        <v>0</v>
      </c>
      <c r="AB28" s="195">
        <f t="shared" si="7"/>
        <v>0</v>
      </c>
      <c r="AC28" s="195">
        <f t="shared" si="7"/>
        <v>0</v>
      </c>
      <c r="AD28" s="195">
        <f t="shared" si="7"/>
        <v>0</v>
      </c>
      <c r="AE28" s="195">
        <f t="shared" si="7"/>
        <v>0</v>
      </c>
      <c r="AF28" s="195">
        <f t="shared" si="7"/>
        <v>0</v>
      </c>
      <c r="AG28" s="195">
        <f t="shared" si="7"/>
        <v>0</v>
      </c>
      <c r="AH28" s="195">
        <f t="shared" si="7"/>
        <v>0</v>
      </c>
      <c r="AI28" s="195">
        <f t="shared" si="7"/>
        <v>0</v>
      </c>
      <c r="AJ28" s="195">
        <f t="shared" si="7"/>
        <v>0</v>
      </c>
      <c r="AK28" s="195">
        <f t="shared" si="7"/>
        <v>0</v>
      </c>
      <c r="AL28" s="195">
        <f t="shared" si="7"/>
        <v>0</v>
      </c>
      <c r="AM28" s="195">
        <f t="shared" si="7"/>
        <v>0</v>
      </c>
      <c r="AN28" s="195">
        <f t="shared" si="7"/>
        <v>0</v>
      </c>
      <c r="AO28" s="195">
        <f t="shared" si="7"/>
        <v>0</v>
      </c>
      <c r="AP28" s="195">
        <f t="shared" si="7"/>
        <v>0</v>
      </c>
    </row>
    <row r="29" spans="1:42" x14ac:dyDescent="0.2">
      <c r="A29" s="116" t="s">
        <v>12</v>
      </c>
      <c r="C29" s="193">
        <f>IF(C$2&lt;=analysis_period,IF(om_capacity="n/a",Inputs!D153,om_capacity*(1+inflation_rate/100+om_capacity_escal/100)^B$2),0)</f>
        <v>0</v>
      </c>
      <c r="D29" s="193">
        <f>IF(D$2&lt;=analysis_period,IF(om_capacity="n/a",Inputs!E153,om_capacity*(1+inflation_rate/100+om_capacity_escal/100)^C$2),0)</f>
        <v>0</v>
      </c>
      <c r="E29" s="193">
        <f>IF(E$2&lt;=analysis_period,IF(om_capacity="n/a",Inputs!F153,om_capacity*(1+inflation_rate/100+om_capacity_escal/100)^D$2),0)</f>
        <v>0</v>
      </c>
      <c r="F29" s="193">
        <f>IF(F$2&lt;=analysis_period,IF(om_capacity="n/a",Inputs!G153,om_capacity*(1+inflation_rate/100+om_capacity_escal/100)^E$2),0)</f>
        <v>0</v>
      </c>
      <c r="G29" s="193">
        <f>IF(G$2&lt;=analysis_period,IF(om_capacity="n/a",Inputs!H153,om_capacity*(1+inflation_rate/100+om_capacity_escal/100)^F$2),0)</f>
        <v>0</v>
      </c>
      <c r="H29" s="193">
        <f>IF(H$2&lt;=analysis_period,IF(om_capacity="n/a",Inputs!I153,om_capacity*(1+inflation_rate/100+om_capacity_escal/100)^G$2),0)</f>
        <v>0</v>
      </c>
      <c r="I29" s="193">
        <f>IF(I$2&lt;=analysis_period,IF(om_capacity="n/a",Inputs!J153,om_capacity*(1+inflation_rate/100+om_capacity_escal/100)^H$2),0)</f>
        <v>0</v>
      </c>
      <c r="J29" s="193">
        <f>IF(J$2&lt;=analysis_period,IF(om_capacity="n/a",Inputs!K153,om_capacity*(1+inflation_rate/100+om_capacity_escal/100)^I$2),0)</f>
        <v>0</v>
      </c>
      <c r="K29" s="193">
        <f>IF(K$2&lt;=analysis_period,IF(om_capacity="n/a",Inputs!L153,om_capacity*(1+inflation_rate/100+om_capacity_escal/100)^J$2),0)</f>
        <v>0</v>
      </c>
      <c r="L29" s="193">
        <f>IF(L$2&lt;=analysis_period,IF(om_capacity="n/a",Inputs!M153,om_capacity*(1+inflation_rate/100+om_capacity_escal/100)^K$2),0)</f>
        <v>0</v>
      </c>
      <c r="M29" s="193">
        <f>IF(M$2&lt;=analysis_period,IF(om_capacity="n/a",Inputs!N153,om_capacity*(1+inflation_rate/100+om_capacity_escal/100)^L$2),0)</f>
        <v>0</v>
      </c>
      <c r="N29" s="193">
        <f>IF(N$2&lt;=analysis_period,IF(om_capacity="n/a",Inputs!O153,om_capacity*(1+inflation_rate/100+om_capacity_escal/100)^M$2),0)</f>
        <v>0</v>
      </c>
      <c r="O29" s="193">
        <f>IF(O$2&lt;=analysis_period,IF(om_capacity="n/a",Inputs!P153,om_capacity*(1+inflation_rate/100+om_capacity_escal/100)^N$2),0)</f>
        <v>0</v>
      </c>
      <c r="P29" s="193">
        <f>IF(P$2&lt;=analysis_period,IF(om_capacity="n/a",Inputs!Q153,om_capacity*(1+inflation_rate/100+om_capacity_escal/100)^O$2),0)</f>
        <v>0</v>
      </c>
      <c r="Q29" s="193">
        <f>IF(Q$2&lt;=analysis_period,IF(om_capacity="n/a",Inputs!R153,om_capacity*(1+inflation_rate/100+om_capacity_escal/100)^P$2),0)</f>
        <v>0</v>
      </c>
      <c r="R29" s="193">
        <f>IF(R$2&lt;=analysis_period,IF(om_capacity="n/a",Inputs!S153,om_capacity*(1+inflation_rate/100+om_capacity_escal/100)^Q$2),0)</f>
        <v>0</v>
      </c>
      <c r="S29" s="193">
        <f>IF(S$2&lt;=analysis_period,IF(om_capacity="n/a",Inputs!T153,om_capacity*(1+inflation_rate/100+om_capacity_escal/100)^R$2),0)</f>
        <v>0</v>
      </c>
      <c r="T29" s="193">
        <f>IF(T$2&lt;=analysis_period,IF(om_capacity="n/a",Inputs!U153,om_capacity*(1+inflation_rate/100+om_capacity_escal/100)^S$2),0)</f>
        <v>0</v>
      </c>
      <c r="U29" s="193">
        <f>IF(U$2&lt;=analysis_period,IF(om_capacity="n/a",Inputs!V153,om_capacity*(1+inflation_rate/100+om_capacity_escal/100)^T$2),0)</f>
        <v>0</v>
      </c>
      <c r="V29" s="193">
        <f>IF(V$2&lt;=analysis_period,IF(om_capacity="n/a",Inputs!W153,om_capacity*(1+inflation_rate/100+om_capacity_escal/100)^U$2),0)</f>
        <v>0</v>
      </c>
      <c r="W29" s="193">
        <f>IF(W$2&lt;=analysis_period,IF(om_capacity="n/a",Inputs!X153,om_capacity*(1+inflation_rate/100+om_capacity_escal/100)^V$2),0)</f>
        <v>0</v>
      </c>
      <c r="X29" s="193">
        <f>IF(X$2&lt;=analysis_period,IF(om_capacity="n/a",Inputs!Y153,om_capacity*(1+inflation_rate/100+om_capacity_escal/100)^W$2),0)</f>
        <v>0</v>
      </c>
      <c r="Y29" s="193">
        <f>IF(Y$2&lt;=analysis_period,IF(om_capacity="n/a",Inputs!Z153,om_capacity*(1+inflation_rate/100+om_capacity_escal/100)^X$2),0)</f>
        <v>0</v>
      </c>
      <c r="Z29" s="193">
        <f>IF(Z$2&lt;=analysis_period,IF(om_capacity="n/a",Inputs!AA153,om_capacity*(1+inflation_rate/100+om_capacity_escal/100)^Y$2),0)</f>
        <v>0</v>
      </c>
      <c r="AA29" s="193">
        <f>IF(AA$2&lt;=analysis_period,IF(om_capacity="n/a",Inputs!AB153,om_capacity*(1+inflation_rate/100+om_capacity_escal/100)^Z$2),0)</f>
        <v>0</v>
      </c>
      <c r="AB29" s="193">
        <f>IF(AB$2&lt;=analysis_period,IF(om_capacity="n/a",Inputs!AC153,om_capacity*(1+inflation_rate/100+om_capacity_escal/100)^AA$2),0)</f>
        <v>0</v>
      </c>
      <c r="AC29" s="193">
        <f>IF(AC$2&lt;=analysis_period,IF(om_capacity="n/a",Inputs!AD153,om_capacity*(1+inflation_rate/100+om_capacity_escal/100)^AB$2),0)</f>
        <v>0</v>
      </c>
      <c r="AD29" s="193">
        <f>IF(AD$2&lt;=analysis_period,IF(om_capacity="n/a",Inputs!AE153,om_capacity*(1+inflation_rate/100+om_capacity_escal/100)^AC$2),0)</f>
        <v>0</v>
      </c>
      <c r="AE29" s="193">
        <f>IF(AE$2&lt;=analysis_period,IF(om_capacity="n/a",Inputs!AF153,om_capacity*(1+inflation_rate/100+om_capacity_escal/100)^AD$2),0)</f>
        <v>0</v>
      </c>
      <c r="AF29" s="193">
        <f>IF(AF$2&lt;=analysis_period,IF(om_capacity="n/a",Inputs!AG153,om_capacity*(1+inflation_rate/100+om_capacity_escal/100)^AE$2),0)</f>
        <v>0</v>
      </c>
      <c r="AG29" s="193">
        <f>IF(AG$2&lt;=analysis_period,IF(om_capacity="n/a",Inputs!AH153,om_capacity*(1+inflation_rate/100+om_capacity_escal/100)^AF$2),0)</f>
        <v>0</v>
      </c>
      <c r="AH29" s="193">
        <f>IF(AH$2&lt;=analysis_period,IF(om_capacity="n/a",Inputs!AI153,om_capacity*(1+inflation_rate/100+om_capacity_escal/100)^AG$2),0)</f>
        <v>0</v>
      </c>
      <c r="AI29" s="193">
        <f>IF(AI$2&lt;=analysis_period,IF(om_capacity="n/a",Inputs!AJ153,om_capacity*(1+inflation_rate/100+om_capacity_escal/100)^AH$2),0)</f>
        <v>0</v>
      </c>
      <c r="AJ29" s="193">
        <f>IF(AJ$2&lt;=analysis_period,IF(om_capacity="n/a",Inputs!AK153,om_capacity*(1+inflation_rate/100+om_capacity_escal/100)^AI$2),0)</f>
        <v>0</v>
      </c>
      <c r="AK29" s="193">
        <f>IF(AK$2&lt;=analysis_period,IF(om_capacity="n/a",Inputs!AL153,om_capacity*(1+inflation_rate/100+om_capacity_escal/100)^AJ$2),0)</f>
        <v>0</v>
      </c>
      <c r="AL29" s="193">
        <f>IF(AL$2&lt;=analysis_period,IF(om_capacity="n/a",Inputs!AM153,om_capacity*(1+inflation_rate/100+om_capacity_escal/100)^AK$2),0)</f>
        <v>0</v>
      </c>
      <c r="AM29" s="193">
        <f>IF(AM$2&lt;=analysis_period,IF(om_capacity="n/a",Inputs!AN153,om_capacity*(1+inflation_rate/100+om_capacity_escal/100)^AL$2),0)</f>
        <v>0</v>
      </c>
      <c r="AN29" s="193">
        <f>IF(AN$2&lt;=analysis_period,IF(om_capacity="n/a",Inputs!AO153,om_capacity*(1+inflation_rate/100+om_capacity_escal/100)^AM$2),0)</f>
        <v>0</v>
      </c>
      <c r="AO29" s="193">
        <f>IF(AO$2&lt;=analysis_period,IF(om_capacity="n/a",Inputs!AP153,om_capacity*(1+inflation_rate/100+om_capacity_escal/100)^AN$2),0)</f>
        <v>0</v>
      </c>
      <c r="AP29" s="193">
        <f>IF(AP$2&lt;=analysis_period,IF(om_capacity="n/a",Inputs!AQ153,om_capacity*(1+inflation_rate/100+om_capacity_escal/100)^AO$2),0)</f>
        <v>0</v>
      </c>
    </row>
    <row r="30" spans="1:42" x14ac:dyDescent="0.2">
      <c r="A30" s="116" t="s">
        <v>106</v>
      </c>
      <c r="C30" s="189">
        <f>C28*C29</f>
        <v>0</v>
      </c>
      <c r="D30" s="189">
        <f t="shared" ref="D30:AP30" si="8">D28*D29</f>
        <v>0</v>
      </c>
      <c r="E30" s="189">
        <f t="shared" si="8"/>
        <v>0</v>
      </c>
      <c r="F30" s="189">
        <f t="shared" si="8"/>
        <v>0</v>
      </c>
      <c r="G30" s="189">
        <f t="shared" si="8"/>
        <v>0</v>
      </c>
      <c r="H30" s="189">
        <f t="shared" si="8"/>
        <v>0</v>
      </c>
      <c r="I30" s="189">
        <f t="shared" si="8"/>
        <v>0</v>
      </c>
      <c r="J30" s="189">
        <f t="shared" si="8"/>
        <v>0</v>
      </c>
      <c r="K30" s="189">
        <f t="shared" si="8"/>
        <v>0</v>
      </c>
      <c r="L30" s="189">
        <f t="shared" si="8"/>
        <v>0</v>
      </c>
      <c r="M30" s="189">
        <f t="shared" si="8"/>
        <v>0</v>
      </c>
      <c r="N30" s="189">
        <f t="shared" si="8"/>
        <v>0</v>
      </c>
      <c r="O30" s="189">
        <f t="shared" si="8"/>
        <v>0</v>
      </c>
      <c r="P30" s="189">
        <f t="shared" si="8"/>
        <v>0</v>
      </c>
      <c r="Q30" s="189">
        <f t="shared" si="8"/>
        <v>0</v>
      </c>
      <c r="R30" s="189">
        <f t="shared" si="8"/>
        <v>0</v>
      </c>
      <c r="S30" s="189">
        <f t="shared" si="8"/>
        <v>0</v>
      </c>
      <c r="T30" s="189">
        <f t="shared" si="8"/>
        <v>0</v>
      </c>
      <c r="U30" s="189">
        <f t="shared" si="8"/>
        <v>0</v>
      </c>
      <c r="V30" s="189">
        <f t="shared" si="8"/>
        <v>0</v>
      </c>
      <c r="W30" s="189">
        <f t="shared" si="8"/>
        <v>0</v>
      </c>
      <c r="X30" s="189">
        <f t="shared" si="8"/>
        <v>0</v>
      </c>
      <c r="Y30" s="189">
        <f t="shared" si="8"/>
        <v>0</v>
      </c>
      <c r="Z30" s="189">
        <f t="shared" si="8"/>
        <v>0</v>
      </c>
      <c r="AA30" s="189">
        <f t="shared" si="8"/>
        <v>0</v>
      </c>
      <c r="AB30" s="189">
        <f t="shared" si="8"/>
        <v>0</v>
      </c>
      <c r="AC30" s="189">
        <f t="shared" si="8"/>
        <v>0</v>
      </c>
      <c r="AD30" s="189">
        <f t="shared" si="8"/>
        <v>0</v>
      </c>
      <c r="AE30" s="189">
        <f t="shared" si="8"/>
        <v>0</v>
      </c>
      <c r="AF30" s="189">
        <f t="shared" si="8"/>
        <v>0</v>
      </c>
      <c r="AG30" s="189">
        <f t="shared" si="8"/>
        <v>0</v>
      </c>
      <c r="AH30" s="189">
        <f t="shared" si="8"/>
        <v>0</v>
      </c>
      <c r="AI30" s="189">
        <f t="shared" si="8"/>
        <v>0</v>
      </c>
      <c r="AJ30" s="189">
        <f t="shared" si="8"/>
        <v>0</v>
      </c>
      <c r="AK30" s="189">
        <f t="shared" si="8"/>
        <v>0</v>
      </c>
      <c r="AL30" s="189">
        <f t="shared" si="8"/>
        <v>0</v>
      </c>
      <c r="AM30" s="189">
        <f t="shared" si="8"/>
        <v>0</v>
      </c>
      <c r="AN30" s="189">
        <f t="shared" si="8"/>
        <v>0</v>
      </c>
      <c r="AO30" s="189">
        <f t="shared" si="8"/>
        <v>0</v>
      </c>
      <c r="AP30" s="189">
        <f t="shared" si="8"/>
        <v>0</v>
      </c>
    </row>
    <row r="31" spans="1:42" x14ac:dyDescent="0.2">
      <c r="A31" s="114" t="s">
        <v>199</v>
      </c>
    </row>
    <row r="32" spans="1:42" x14ac:dyDescent="0.2">
      <c r="A32" s="116" t="s">
        <v>14</v>
      </c>
      <c r="C32" s="189">
        <f t="shared" ref="C32:AP32" si="9">C5/1000</f>
        <v>0</v>
      </c>
      <c r="D32" s="189">
        <f t="shared" si="9"/>
        <v>0</v>
      </c>
      <c r="E32" s="189">
        <f t="shared" si="9"/>
        <v>0</v>
      </c>
      <c r="F32" s="189">
        <f t="shared" si="9"/>
        <v>0</v>
      </c>
      <c r="G32" s="189">
        <f t="shared" si="9"/>
        <v>0</v>
      </c>
      <c r="H32" s="189">
        <f t="shared" si="9"/>
        <v>0</v>
      </c>
      <c r="I32" s="189">
        <f t="shared" si="9"/>
        <v>0</v>
      </c>
      <c r="J32" s="189">
        <f t="shared" si="9"/>
        <v>0</v>
      </c>
      <c r="K32" s="189">
        <f t="shared" si="9"/>
        <v>0</v>
      </c>
      <c r="L32" s="189">
        <f t="shared" si="9"/>
        <v>0</v>
      </c>
      <c r="M32" s="189">
        <f t="shared" si="9"/>
        <v>0</v>
      </c>
      <c r="N32" s="189">
        <f t="shared" si="9"/>
        <v>0</v>
      </c>
      <c r="O32" s="189">
        <f t="shared" si="9"/>
        <v>0</v>
      </c>
      <c r="P32" s="189">
        <f t="shared" si="9"/>
        <v>0</v>
      </c>
      <c r="Q32" s="189">
        <f t="shared" si="9"/>
        <v>0</v>
      </c>
      <c r="R32" s="189">
        <f t="shared" si="9"/>
        <v>0</v>
      </c>
      <c r="S32" s="189">
        <f t="shared" si="9"/>
        <v>0</v>
      </c>
      <c r="T32" s="189">
        <f t="shared" si="9"/>
        <v>0</v>
      </c>
      <c r="U32" s="189">
        <f t="shared" si="9"/>
        <v>0</v>
      </c>
      <c r="V32" s="189">
        <f t="shared" si="9"/>
        <v>0</v>
      </c>
      <c r="W32" s="189">
        <f t="shared" si="9"/>
        <v>0</v>
      </c>
      <c r="X32" s="189">
        <f t="shared" si="9"/>
        <v>0</v>
      </c>
      <c r="Y32" s="189">
        <f t="shared" si="9"/>
        <v>0</v>
      </c>
      <c r="Z32" s="189">
        <f t="shared" si="9"/>
        <v>0</v>
      </c>
      <c r="AA32" s="189">
        <f t="shared" si="9"/>
        <v>0</v>
      </c>
      <c r="AB32" s="189">
        <f t="shared" si="9"/>
        <v>0</v>
      </c>
      <c r="AC32" s="189">
        <f t="shared" si="9"/>
        <v>0</v>
      </c>
      <c r="AD32" s="189">
        <f t="shared" si="9"/>
        <v>0</v>
      </c>
      <c r="AE32" s="189">
        <f t="shared" si="9"/>
        <v>0</v>
      </c>
      <c r="AF32" s="189">
        <f t="shared" si="9"/>
        <v>0</v>
      </c>
      <c r="AG32" s="189">
        <f t="shared" si="9"/>
        <v>0</v>
      </c>
      <c r="AH32" s="189">
        <f t="shared" si="9"/>
        <v>0</v>
      </c>
      <c r="AI32" s="189">
        <f t="shared" si="9"/>
        <v>0</v>
      </c>
      <c r="AJ32" s="189">
        <f t="shared" si="9"/>
        <v>0</v>
      </c>
      <c r="AK32" s="189">
        <f t="shared" si="9"/>
        <v>0</v>
      </c>
      <c r="AL32" s="189">
        <f t="shared" si="9"/>
        <v>0</v>
      </c>
      <c r="AM32" s="189">
        <f t="shared" si="9"/>
        <v>0</v>
      </c>
      <c r="AN32" s="189">
        <f t="shared" si="9"/>
        <v>0</v>
      </c>
      <c r="AO32" s="189">
        <f t="shared" si="9"/>
        <v>0</v>
      </c>
      <c r="AP32" s="189">
        <f t="shared" si="9"/>
        <v>0</v>
      </c>
    </row>
    <row r="33" spans="1:42" x14ac:dyDescent="0.2">
      <c r="A33" s="116" t="s">
        <v>15</v>
      </c>
      <c r="C33" s="193">
        <f>IF(C$2&lt;=analysis_period,IF(om_production="n/a",Inputs!D154,om_production*(1+inflation_rate/100+om_production_escal/100)^B$2),0)</f>
        <v>0</v>
      </c>
      <c r="D33" s="193">
        <f>IF(D$2&lt;=analysis_period,IF(om_production="n/a",Inputs!E154,om_production*(1+inflation_rate/100+om_production_escal/100)^C$2),0)</f>
        <v>0</v>
      </c>
      <c r="E33" s="193">
        <f>IF(E$2&lt;=analysis_period,IF(om_production="n/a",Inputs!F154,om_production*(1+inflation_rate/100+om_production_escal/100)^D$2),0)</f>
        <v>0</v>
      </c>
      <c r="F33" s="193">
        <f>IF(F$2&lt;=analysis_period,IF(om_production="n/a",Inputs!G154,om_production*(1+inflation_rate/100+om_production_escal/100)^E$2),0)</f>
        <v>0</v>
      </c>
      <c r="G33" s="193">
        <f>IF(G$2&lt;=analysis_period,IF(om_production="n/a",Inputs!H154,om_production*(1+inflation_rate/100+om_production_escal/100)^F$2),0)</f>
        <v>0</v>
      </c>
      <c r="H33" s="193">
        <f>IF(H$2&lt;=analysis_period,IF(om_production="n/a",Inputs!I154,om_production*(1+inflation_rate/100+om_production_escal/100)^G$2),0)</f>
        <v>0</v>
      </c>
      <c r="I33" s="193">
        <f>IF(I$2&lt;=analysis_period,IF(om_production="n/a",Inputs!J154,om_production*(1+inflation_rate/100+om_production_escal/100)^H$2),0)</f>
        <v>0</v>
      </c>
      <c r="J33" s="193">
        <f>IF(J$2&lt;=analysis_period,IF(om_production="n/a",Inputs!K154,om_production*(1+inflation_rate/100+om_production_escal/100)^I$2),0)</f>
        <v>0</v>
      </c>
      <c r="K33" s="193">
        <f>IF(K$2&lt;=analysis_period,IF(om_production="n/a",Inputs!L154,om_production*(1+inflation_rate/100+om_production_escal/100)^J$2),0)</f>
        <v>0</v>
      </c>
      <c r="L33" s="193">
        <f>IF(L$2&lt;=analysis_period,IF(om_production="n/a",Inputs!M154,om_production*(1+inflation_rate/100+om_production_escal/100)^K$2),0)</f>
        <v>0</v>
      </c>
      <c r="M33" s="193">
        <f>IF(M$2&lt;=analysis_period,IF(om_production="n/a",Inputs!N154,om_production*(1+inflation_rate/100+om_production_escal/100)^L$2),0)</f>
        <v>0</v>
      </c>
      <c r="N33" s="193">
        <f>IF(N$2&lt;=analysis_period,IF(om_production="n/a",Inputs!O154,om_production*(1+inflation_rate/100+om_production_escal/100)^M$2),0)</f>
        <v>0</v>
      </c>
      <c r="O33" s="193">
        <f>IF(O$2&lt;=analysis_period,IF(om_production="n/a",Inputs!P154,om_production*(1+inflation_rate/100+om_production_escal/100)^N$2),0)</f>
        <v>0</v>
      </c>
      <c r="P33" s="193">
        <f>IF(P$2&lt;=analysis_period,IF(om_production="n/a",Inputs!Q154,om_production*(1+inflation_rate/100+om_production_escal/100)^O$2),0)</f>
        <v>0</v>
      </c>
      <c r="Q33" s="193">
        <f>IF(Q$2&lt;=analysis_period,IF(om_production="n/a",Inputs!R154,om_production*(1+inflation_rate/100+om_production_escal/100)^P$2),0)</f>
        <v>0</v>
      </c>
      <c r="R33" s="193">
        <f>IF(R$2&lt;=analysis_period,IF(om_production="n/a",Inputs!S154,om_production*(1+inflation_rate/100+om_production_escal/100)^Q$2),0)</f>
        <v>0</v>
      </c>
      <c r="S33" s="193">
        <f>IF(S$2&lt;=analysis_period,IF(om_production="n/a",Inputs!T154,om_production*(1+inflation_rate/100+om_production_escal/100)^R$2),0)</f>
        <v>0</v>
      </c>
      <c r="T33" s="193">
        <f>IF(T$2&lt;=analysis_period,IF(om_production="n/a",Inputs!U154,om_production*(1+inflation_rate/100+om_production_escal/100)^S$2),0)</f>
        <v>0</v>
      </c>
      <c r="U33" s="193">
        <f>IF(U$2&lt;=analysis_period,IF(om_production="n/a",Inputs!V154,om_production*(1+inflation_rate/100+om_production_escal/100)^T$2),0)</f>
        <v>0</v>
      </c>
      <c r="V33" s="193">
        <f>IF(V$2&lt;=analysis_period,IF(om_production="n/a",Inputs!W154,om_production*(1+inflation_rate/100+om_production_escal/100)^U$2),0)</f>
        <v>0</v>
      </c>
      <c r="W33" s="193">
        <f>IF(W$2&lt;=analysis_period,IF(om_production="n/a",Inputs!X154,om_production*(1+inflation_rate/100+om_production_escal/100)^V$2),0)</f>
        <v>0</v>
      </c>
      <c r="X33" s="193">
        <f>IF(X$2&lt;=analysis_period,IF(om_production="n/a",Inputs!Y154,om_production*(1+inflation_rate/100+om_production_escal/100)^W$2),0)</f>
        <v>0</v>
      </c>
      <c r="Y33" s="193">
        <f>IF(Y$2&lt;=analysis_period,IF(om_production="n/a",Inputs!Z154,om_production*(1+inflation_rate/100+om_production_escal/100)^X$2),0)</f>
        <v>0</v>
      </c>
      <c r="Z33" s="193">
        <f>IF(Z$2&lt;=analysis_period,IF(om_production="n/a",Inputs!AA154,om_production*(1+inflation_rate/100+om_production_escal/100)^Y$2),0)</f>
        <v>0</v>
      </c>
      <c r="AA33" s="193">
        <f>IF(AA$2&lt;=analysis_period,IF(om_production="n/a",Inputs!AB154,om_production*(1+inflation_rate/100+om_production_escal/100)^Z$2),0)</f>
        <v>0</v>
      </c>
      <c r="AB33" s="193">
        <f>IF(AB$2&lt;=analysis_period,IF(om_production="n/a",Inputs!AC154,om_production*(1+inflation_rate/100+om_production_escal/100)^AA$2),0)</f>
        <v>0</v>
      </c>
      <c r="AC33" s="193">
        <f>IF(AC$2&lt;=analysis_period,IF(om_production="n/a",Inputs!AD154,om_production*(1+inflation_rate/100+om_production_escal/100)^AB$2),0)</f>
        <v>0</v>
      </c>
      <c r="AD33" s="193">
        <f>IF(AD$2&lt;=analysis_period,IF(om_production="n/a",Inputs!AE154,om_production*(1+inflation_rate/100+om_production_escal/100)^AC$2),0)</f>
        <v>0</v>
      </c>
      <c r="AE33" s="193">
        <f>IF(AE$2&lt;=analysis_period,IF(om_production="n/a",Inputs!AF154,om_production*(1+inflation_rate/100+om_production_escal/100)^AD$2),0)</f>
        <v>0</v>
      </c>
      <c r="AF33" s="193">
        <f>IF(AF$2&lt;=analysis_period,IF(om_production="n/a",Inputs!AG154,om_production*(1+inflation_rate/100+om_production_escal/100)^AE$2),0)</f>
        <v>0</v>
      </c>
      <c r="AG33" s="193">
        <f>IF(AG$2&lt;=analysis_period,IF(om_production="n/a",Inputs!AH154,om_production*(1+inflation_rate/100+om_production_escal/100)^AF$2),0)</f>
        <v>0</v>
      </c>
      <c r="AH33" s="193">
        <f>IF(AH$2&lt;=analysis_period,IF(om_production="n/a",Inputs!AI154,om_production*(1+inflation_rate/100+om_production_escal/100)^AG$2),0)</f>
        <v>0</v>
      </c>
      <c r="AI33" s="193">
        <f>IF(AI$2&lt;=analysis_period,IF(om_production="n/a",Inputs!AJ154,om_production*(1+inflation_rate/100+om_production_escal/100)^AH$2),0)</f>
        <v>0</v>
      </c>
      <c r="AJ33" s="193">
        <f>IF(AJ$2&lt;=analysis_period,IF(om_production="n/a",Inputs!AK154,om_production*(1+inflation_rate/100+om_production_escal/100)^AI$2),0)</f>
        <v>0</v>
      </c>
      <c r="AK33" s="193">
        <f>IF(AK$2&lt;=analysis_period,IF(om_production="n/a",Inputs!AL154,om_production*(1+inflation_rate/100+om_production_escal/100)^AJ$2),0)</f>
        <v>0</v>
      </c>
      <c r="AL33" s="193">
        <f>IF(AL$2&lt;=analysis_period,IF(om_production="n/a",Inputs!AM154,om_production*(1+inflation_rate/100+om_production_escal/100)^AK$2),0)</f>
        <v>0</v>
      </c>
      <c r="AM33" s="193">
        <f>IF(AM$2&lt;=analysis_period,IF(om_production="n/a",Inputs!AN154,om_production*(1+inflation_rate/100+om_production_escal/100)^AL$2),0)</f>
        <v>0</v>
      </c>
      <c r="AN33" s="193">
        <f>IF(AN$2&lt;=analysis_period,IF(om_production="n/a",Inputs!AO154,om_production*(1+inflation_rate/100+om_production_escal/100)^AM$2),0)</f>
        <v>0</v>
      </c>
      <c r="AO33" s="193">
        <f>IF(AO$2&lt;=analysis_period,IF(om_production="n/a",Inputs!AP154,om_production*(1+inflation_rate/100+om_production_escal/100)^AN$2),0)</f>
        <v>0</v>
      </c>
      <c r="AP33" s="193">
        <f>IF(AP$2&lt;=analysis_period,IF(om_production="n/a",Inputs!AQ154,om_production*(1+inflation_rate/100+om_production_escal/100)^AO$2),0)</f>
        <v>0</v>
      </c>
    </row>
    <row r="34" spans="1:42" x14ac:dyDescent="0.2">
      <c r="A34" s="116" t="s">
        <v>105</v>
      </c>
      <c r="C34" s="196">
        <f>C32*C33</f>
        <v>0</v>
      </c>
      <c r="D34" s="196">
        <f t="shared" ref="D34:AP34" si="10">D32*D33</f>
        <v>0</v>
      </c>
      <c r="E34" s="196">
        <f t="shared" si="10"/>
        <v>0</v>
      </c>
      <c r="F34" s="196">
        <f t="shared" si="10"/>
        <v>0</v>
      </c>
      <c r="G34" s="196">
        <f t="shared" si="10"/>
        <v>0</v>
      </c>
      <c r="H34" s="196">
        <f t="shared" si="10"/>
        <v>0</v>
      </c>
      <c r="I34" s="196">
        <f t="shared" si="10"/>
        <v>0</v>
      </c>
      <c r="J34" s="196">
        <f t="shared" si="10"/>
        <v>0</v>
      </c>
      <c r="K34" s="196">
        <f t="shared" si="10"/>
        <v>0</v>
      </c>
      <c r="L34" s="196">
        <f t="shared" si="10"/>
        <v>0</v>
      </c>
      <c r="M34" s="196">
        <f t="shared" si="10"/>
        <v>0</v>
      </c>
      <c r="N34" s="196">
        <f t="shared" si="10"/>
        <v>0</v>
      </c>
      <c r="O34" s="196">
        <f t="shared" si="10"/>
        <v>0</v>
      </c>
      <c r="P34" s="196">
        <f t="shared" si="10"/>
        <v>0</v>
      </c>
      <c r="Q34" s="196">
        <f t="shared" si="10"/>
        <v>0</v>
      </c>
      <c r="R34" s="196">
        <f t="shared" si="10"/>
        <v>0</v>
      </c>
      <c r="S34" s="196">
        <f t="shared" si="10"/>
        <v>0</v>
      </c>
      <c r="T34" s="196">
        <f t="shared" si="10"/>
        <v>0</v>
      </c>
      <c r="U34" s="196">
        <f t="shared" si="10"/>
        <v>0</v>
      </c>
      <c r="V34" s="196">
        <f t="shared" si="10"/>
        <v>0</v>
      </c>
      <c r="W34" s="196">
        <f t="shared" si="10"/>
        <v>0</v>
      </c>
      <c r="X34" s="196">
        <f t="shared" si="10"/>
        <v>0</v>
      </c>
      <c r="Y34" s="196">
        <f t="shared" si="10"/>
        <v>0</v>
      </c>
      <c r="Z34" s="196">
        <f t="shared" si="10"/>
        <v>0</v>
      </c>
      <c r="AA34" s="196">
        <f t="shared" si="10"/>
        <v>0</v>
      </c>
      <c r="AB34" s="196">
        <f t="shared" si="10"/>
        <v>0</v>
      </c>
      <c r="AC34" s="196">
        <f t="shared" si="10"/>
        <v>0</v>
      </c>
      <c r="AD34" s="196">
        <f t="shared" si="10"/>
        <v>0</v>
      </c>
      <c r="AE34" s="196">
        <f t="shared" si="10"/>
        <v>0</v>
      </c>
      <c r="AF34" s="196">
        <f t="shared" si="10"/>
        <v>0</v>
      </c>
      <c r="AG34" s="196">
        <f t="shared" si="10"/>
        <v>0</v>
      </c>
      <c r="AH34" s="196">
        <f t="shared" si="10"/>
        <v>0</v>
      </c>
      <c r="AI34" s="196">
        <f t="shared" si="10"/>
        <v>0</v>
      </c>
      <c r="AJ34" s="196">
        <f t="shared" si="10"/>
        <v>0</v>
      </c>
      <c r="AK34" s="196">
        <f t="shared" si="10"/>
        <v>0</v>
      </c>
      <c r="AL34" s="196">
        <f t="shared" si="10"/>
        <v>0</v>
      </c>
      <c r="AM34" s="196">
        <f t="shared" si="10"/>
        <v>0</v>
      </c>
      <c r="AN34" s="196">
        <f t="shared" si="10"/>
        <v>0</v>
      </c>
      <c r="AO34" s="196">
        <f t="shared" si="10"/>
        <v>0</v>
      </c>
      <c r="AP34" s="196">
        <f t="shared" si="10"/>
        <v>0</v>
      </c>
    </row>
    <row r="35" spans="1:42" x14ac:dyDescent="0.2">
      <c r="A35" s="114" t="s">
        <v>245</v>
      </c>
      <c r="C35" s="351">
        <f t="array" ref="C35:AP35">Inputs!D167:AQ167</f>
        <v>0</v>
      </c>
      <c r="D35" s="351">
        <v>0</v>
      </c>
      <c r="E35" s="351">
        <v>0</v>
      </c>
      <c r="F35" s="351">
        <v>0</v>
      </c>
      <c r="G35" s="351">
        <v>0</v>
      </c>
      <c r="H35" s="351">
        <v>0</v>
      </c>
      <c r="I35" s="351">
        <v>0</v>
      </c>
      <c r="J35" s="351">
        <v>0</v>
      </c>
      <c r="K35" s="351">
        <v>0</v>
      </c>
      <c r="L35" s="351">
        <v>0</v>
      </c>
      <c r="M35" s="351">
        <v>0</v>
      </c>
      <c r="N35" s="351">
        <v>0</v>
      </c>
      <c r="O35" s="351">
        <v>0</v>
      </c>
      <c r="P35" s="351">
        <v>0</v>
      </c>
      <c r="Q35" s="351">
        <v>0</v>
      </c>
      <c r="R35" s="351">
        <v>0</v>
      </c>
      <c r="S35" s="351">
        <v>0</v>
      </c>
      <c r="T35" s="351">
        <v>0</v>
      </c>
      <c r="U35" s="351">
        <v>0</v>
      </c>
      <c r="V35" s="351">
        <v>0</v>
      </c>
      <c r="W35" s="351">
        <v>0</v>
      </c>
      <c r="X35" s="351">
        <v>0</v>
      </c>
      <c r="Y35" s="351">
        <v>0</v>
      </c>
      <c r="Z35" s="351">
        <v>0</v>
      </c>
      <c r="AA35" s="351">
        <v>0</v>
      </c>
      <c r="AB35" s="351">
        <v>0</v>
      </c>
      <c r="AC35" s="351">
        <v>0</v>
      </c>
      <c r="AD35" s="351">
        <v>0</v>
      </c>
      <c r="AE35" s="351">
        <v>0</v>
      </c>
      <c r="AF35" s="351">
        <v>0</v>
      </c>
      <c r="AG35" s="351">
        <v>0</v>
      </c>
      <c r="AH35" s="351">
        <v>0</v>
      </c>
      <c r="AI35" s="351">
        <v>0</v>
      </c>
      <c r="AJ35" s="351">
        <v>0</v>
      </c>
      <c r="AK35" s="351">
        <v>0</v>
      </c>
      <c r="AL35" s="351">
        <v>0</v>
      </c>
      <c r="AM35" s="351">
        <v>0</v>
      </c>
      <c r="AN35" s="351">
        <v>0</v>
      </c>
      <c r="AO35" s="351">
        <v>0</v>
      </c>
      <c r="AP35" s="351">
        <v>0</v>
      </c>
    </row>
    <row r="36" spans="1:42" s="395" customFormat="1" x14ac:dyDescent="0.2">
      <c r="A36" s="400" t="s">
        <v>416</v>
      </c>
      <c r="C36" s="404"/>
      <c r="D36" s="404"/>
      <c r="E36" s="404"/>
      <c r="F36" s="404"/>
      <c r="G36" s="404"/>
      <c r="H36" s="404"/>
      <c r="I36" s="404"/>
      <c r="J36" s="404"/>
      <c r="K36" s="404"/>
      <c r="L36" s="404"/>
      <c r="M36" s="404"/>
      <c r="N36" s="404"/>
      <c r="O36" s="404"/>
      <c r="P36" s="404"/>
      <c r="Q36" s="404"/>
      <c r="R36" s="404"/>
      <c r="S36" s="404"/>
      <c r="T36" s="404"/>
      <c r="U36" s="404"/>
      <c r="V36" s="404"/>
      <c r="W36" s="404"/>
      <c r="X36" s="404"/>
      <c r="Y36" s="404"/>
      <c r="Z36" s="404"/>
      <c r="AA36" s="404"/>
      <c r="AB36" s="404"/>
      <c r="AC36" s="404"/>
      <c r="AD36" s="404"/>
      <c r="AE36" s="404"/>
      <c r="AF36" s="404"/>
      <c r="AG36" s="404"/>
      <c r="AH36" s="404"/>
      <c r="AI36" s="404"/>
      <c r="AJ36" s="404"/>
      <c r="AK36" s="404"/>
      <c r="AL36" s="404"/>
      <c r="AM36" s="404"/>
      <c r="AN36" s="404"/>
      <c r="AO36" s="404"/>
      <c r="AP36" s="404"/>
    </row>
    <row r="37" spans="1:42" s="395" customFormat="1" x14ac:dyDescent="0.2">
      <c r="A37" s="397" t="s">
        <v>389</v>
      </c>
      <c r="B37" s="405">
        <f t="array" ref="B37:AP40">Inputs!C169:AQ172</f>
        <v>0</v>
      </c>
      <c r="C37" s="404">
        <v>0</v>
      </c>
      <c r="D37" s="404">
        <v>0</v>
      </c>
      <c r="E37" s="404">
        <v>0</v>
      </c>
      <c r="F37" s="404">
        <v>0</v>
      </c>
      <c r="G37" s="404">
        <v>0</v>
      </c>
      <c r="H37" s="404">
        <v>0</v>
      </c>
      <c r="I37" s="404">
        <v>0</v>
      </c>
      <c r="J37" s="404">
        <v>0</v>
      </c>
      <c r="K37" s="404">
        <v>0</v>
      </c>
      <c r="L37" s="404">
        <v>0</v>
      </c>
      <c r="M37" s="404">
        <v>0</v>
      </c>
      <c r="N37" s="404">
        <v>0</v>
      </c>
      <c r="O37" s="404">
        <v>0</v>
      </c>
      <c r="P37" s="404">
        <v>0</v>
      </c>
      <c r="Q37" s="404">
        <v>0</v>
      </c>
      <c r="R37" s="404">
        <v>0</v>
      </c>
      <c r="S37" s="404">
        <v>0</v>
      </c>
      <c r="T37" s="404">
        <v>0</v>
      </c>
      <c r="U37" s="404">
        <v>0</v>
      </c>
      <c r="V37" s="404">
        <v>0</v>
      </c>
      <c r="W37" s="404">
        <v>0</v>
      </c>
      <c r="X37" s="404">
        <v>0</v>
      </c>
      <c r="Y37" s="404">
        <v>0</v>
      </c>
      <c r="Z37" s="404">
        <v>0</v>
      </c>
      <c r="AA37" s="404">
        <v>0</v>
      </c>
      <c r="AB37" s="404">
        <v>0</v>
      </c>
      <c r="AC37" s="404">
        <v>0</v>
      </c>
      <c r="AD37" s="404">
        <v>0</v>
      </c>
      <c r="AE37" s="404">
        <v>0</v>
      </c>
      <c r="AF37" s="404">
        <v>0</v>
      </c>
      <c r="AG37" s="404">
        <v>0</v>
      </c>
      <c r="AH37" s="404">
        <v>0</v>
      </c>
      <c r="AI37" s="404">
        <v>0</v>
      </c>
      <c r="AJ37" s="404">
        <v>0</v>
      </c>
      <c r="AK37" s="404">
        <v>0</v>
      </c>
      <c r="AL37" s="404">
        <v>0</v>
      </c>
      <c r="AM37" s="404">
        <v>0</v>
      </c>
      <c r="AN37" s="404">
        <v>0</v>
      </c>
      <c r="AO37" s="404">
        <v>0</v>
      </c>
      <c r="AP37" s="404">
        <v>0</v>
      </c>
    </row>
    <row r="38" spans="1:42" s="395" customFormat="1" x14ac:dyDescent="0.2">
      <c r="A38" s="397" t="s">
        <v>390</v>
      </c>
      <c r="B38" s="405">
        <v>0</v>
      </c>
      <c r="C38" s="404">
        <v>0</v>
      </c>
      <c r="D38" s="404">
        <v>0</v>
      </c>
      <c r="E38" s="404">
        <v>0</v>
      </c>
      <c r="F38" s="404">
        <v>0</v>
      </c>
      <c r="G38" s="404">
        <v>0</v>
      </c>
      <c r="H38" s="404">
        <v>0</v>
      </c>
      <c r="I38" s="404">
        <v>0</v>
      </c>
      <c r="J38" s="404">
        <v>0</v>
      </c>
      <c r="K38" s="404">
        <v>0</v>
      </c>
      <c r="L38" s="404">
        <v>0</v>
      </c>
      <c r="M38" s="404">
        <v>0</v>
      </c>
      <c r="N38" s="404">
        <v>0</v>
      </c>
      <c r="O38" s="404">
        <v>0</v>
      </c>
      <c r="P38" s="404">
        <v>0</v>
      </c>
      <c r="Q38" s="404">
        <v>0</v>
      </c>
      <c r="R38" s="404">
        <v>0</v>
      </c>
      <c r="S38" s="404">
        <v>0</v>
      </c>
      <c r="T38" s="404">
        <v>0</v>
      </c>
      <c r="U38" s="404">
        <v>0</v>
      </c>
      <c r="V38" s="404">
        <v>0</v>
      </c>
      <c r="W38" s="404">
        <v>0</v>
      </c>
      <c r="X38" s="404">
        <v>0</v>
      </c>
      <c r="Y38" s="404">
        <v>0</v>
      </c>
      <c r="Z38" s="404">
        <v>0</v>
      </c>
      <c r="AA38" s="404">
        <v>0</v>
      </c>
      <c r="AB38" s="404">
        <v>0</v>
      </c>
      <c r="AC38" s="404">
        <v>0</v>
      </c>
      <c r="AD38" s="404">
        <v>0</v>
      </c>
      <c r="AE38" s="404">
        <v>0</v>
      </c>
      <c r="AF38" s="404">
        <v>0</v>
      </c>
      <c r="AG38" s="404">
        <v>0</v>
      </c>
      <c r="AH38" s="404">
        <v>0</v>
      </c>
      <c r="AI38" s="404">
        <v>0</v>
      </c>
      <c r="AJ38" s="404">
        <v>0</v>
      </c>
      <c r="AK38" s="404">
        <v>0</v>
      </c>
      <c r="AL38" s="404">
        <v>0</v>
      </c>
      <c r="AM38" s="404">
        <v>0</v>
      </c>
      <c r="AN38" s="404">
        <v>0</v>
      </c>
      <c r="AO38" s="404">
        <v>0</v>
      </c>
      <c r="AP38" s="404">
        <v>0</v>
      </c>
    </row>
    <row r="39" spans="1:42" s="395" customFormat="1" x14ac:dyDescent="0.2">
      <c r="A39" s="397" t="s">
        <v>391</v>
      </c>
      <c r="B39" s="405">
        <v>0</v>
      </c>
      <c r="C39" s="404">
        <v>0</v>
      </c>
      <c r="D39" s="404">
        <v>0</v>
      </c>
      <c r="E39" s="404">
        <v>0</v>
      </c>
      <c r="F39" s="404">
        <v>0</v>
      </c>
      <c r="G39" s="404">
        <v>0</v>
      </c>
      <c r="H39" s="404">
        <v>0</v>
      </c>
      <c r="I39" s="404">
        <v>0</v>
      </c>
      <c r="J39" s="404">
        <v>0</v>
      </c>
      <c r="K39" s="404">
        <v>0</v>
      </c>
      <c r="L39" s="404">
        <v>0</v>
      </c>
      <c r="M39" s="404">
        <v>0</v>
      </c>
      <c r="N39" s="404">
        <v>0</v>
      </c>
      <c r="O39" s="404">
        <v>0</v>
      </c>
      <c r="P39" s="404">
        <v>0</v>
      </c>
      <c r="Q39" s="404">
        <v>0</v>
      </c>
      <c r="R39" s="404">
        <v>0</v>
      </c>
      <c r="S39" s="404">
        <v>0</v>
      </c>
      <c r="T39" s="404">
        <v>0</v>
      </c>
      <c r="U39" s="404">
        <v>0</v>
      </c>
      <c r="V39" s="404">
        <v>0</v>
      </c>
      <c r="W39" s="404">
        <v>0</v>
      </c>
      <c r="X39" s="404">
        <v>0</v>
      </c>
      <c r="Y39" s="404">
        <v>0</v>
      </c>
      <c r="Z39" s="404">
        <v>0</v>
      </c>
      <c r="AA39" s="404">
        <v>0</v>
      </c>
      <c r="AB39" s="404">
        <v>0</v>
      </c>
      <c r="AC39" s="404">
        <v>0</v>
      </c>
      <c r="AD39" s="404">
        <v>0</v>
      </c>
      <c r="AE39" s="404">
        <v>0</v>
      </c>
      <c r="AF39" s="404">
        <v>0</v>
      </c>
      <c r="AG39" s="404">
        <v>0</v>
      </c>
      <c r="AH39" s="404">
        <v>0</v>
      </c>
      <c r="AI39" s="404">
        <v>0</v>
      </c>
      <c r="AJ39" s="404">
        <v>0</v>
      </c>
      <c r="AK39" s="404">
        <v>0</v>
      </c>
      <c r="AL39" s="404">
        <v>0</v>
      </c>
      <c r="AM39" s="404">
        <v>0</v>
      </c>
      <c r="AN39" s="404">
        <v>0</v>
      </c>
      <c r="AO39" s="404">
        <v>0</v>
      </c>
      <c r="AP39" s="404">
        <v>0</v>
      </c>
    </row>
    <row r="40" spans="1:42" s="395" customFormat="1" x14ac:dyDescent="0.2">
      <c r="A40" s="397" t="s">
        <v>243</v>
      </c>
      <c r="B40" s="405">
        <v>0</v>
      </c>
      <c r="C40" s="404">
        <v>0</v>
      </c>
      <c r="D40" s="404">
        <v>0</v>
      </c>
      <c r="E40" s="404">
        <v>0</v>
      </c>
      <c r="F40" s="404">
        <v>0</v>
      </c>
      <c r="G40" s="404">
        <v>0</v>
      </c>
      <c r="H40" s="404">
        <v>0</v>
      </c>
      <c r="I40" s="404">
        <v>0</v>
      </c>
      <c r="J40" s="404">
        <v>0</v>
      </c>
      <c r="K40" s="404">
        <v>0</v>
      </c>
      <c r="L40" s="404">
        <v>0</v>
      </c>
      <c r="M40" s="404">
        <v>0</v>
      </c>
      <c r="N40" s="404">
        <v>0</v>
      </c>
      <c r="O40" s="404">
        <v>0</v>
      </c>
      <c r="P40" s="404">
        <v>0</v>
      </c>
      <c r="Q40" s="404">
        <v>0</v>
      </c>
      <c r="R40" s="404">
        <v>0</v>
      </c>
      <c r="S40" s="404">
        <v>0</v>
      </c>
      <c r="T40" s="404">
        <v>0</v>
      </c>
      <c r="U40" s="404">
        <v>0</v>
      </c>
      <c r="V40" s="404">
        <v>0</v>
      </c>
      <c r="W40" s="404">
        <v>0</v>
      </c>
      <c r="X40" s="404">
        <v>0</v>
      </c>
      <c r="Y40" s="404">
        <v>0</v>
      </c>
      <c r="Z40" s="404">
        <v>0</v>
      </c>
      <c r="AA40" s="404">
        <v>0</v>
      </c>
      <c r="AB40" s="404">
        <v>0</v>
      </c>
      <c r="AC40" s="404">
        <v>0</v>
      </c>
      <c r="AD40" s="404">
        <v>0</v>
      </c>
      <c r="AE40" s="404">
        <v>0</v>
      </c>
      <c r="AF40" s="404">
        <v>0</v>
      </c>
      <c r="AG40" s="404">
        <v>0</v>
      </c>
      <c r="AH40" s="404">
        <v>0</v>
      </c>
      <c r="AI40" s="404">
        <v>0</v>
      </c>
      <c r="AJ40" s="404">
        <v>0</v>
      </c>
      <c r="AK40" s="404">
        <v>0</v>
      </c>
      <c r="AL40" s="404">
        <v>0</v>
      </c>
      <c r="AM40" s="404">
        <v>0</v>
      </c>
      <c r="AN40" s="404">
        <v>0</v>
      </c>
      <c r="AO40" s="404">
        <v>0</v>
      </c>
      <c r="AP40" s="404">
        <v>0</v>
      </c>
    </row>
    <row r="41" spans="1:42" s="395" customFormat="1" x14ac:dyDescent="0.2">
      <c r="A41" s="400" t="s">
        <v>417</v>
      </c>
      <c r="C41" s="404"/>
      <c r="D41" s="404"/>
      <c r="E41" s="404"/>
      <c r="F41" s="404"/>
      <c r="G41" s="404"/>
      <c r="H41" s="404"/>
      <c r="I41" s="404"/>
      <c r="J41" s="404"/>
      <c r="K41" s="404"/>
      <c r="L41" s="404"/>
      <c r="M41" s="404"/>
      <c r="N41" s="404"/>
      <c r="O41" s="404"/>
      <c r="P41" s="404"/>
      <c r="Q41" s="404"/>
      <c r="R41" s="404"/>
      <c r="S41" s="404"/>
      <c r="T41" s="404"/>
      <c r="U41" s="404"/>
      <c r="V41" s="404"/>
      <c r="W41" s="404"/>
      <c r="X41" s="404"/>
      <c r="Y41" s="404"/>
      <c r="Z41" s="404"/>
      <c r="AA41" s="404"/>
      <c r="AB41" s="404"/>
      <c r="AC41" s="404"/>
      <c r="AD41" s="404"/>
      <c r="AE41" s="404"/>
      <c r="AF41" s="404"/>
      <c r="AG41" s="404"/>
      <c r="AH41" s="404"/>
      <c r="AI41" s="404"/>
      <c r="AJ41" s="404"/>
      <c r="AK41" s="404"/>
      <c r="AL41" s="404"/>
      <c r="AM41" s="404"/>
      <c r="AN41" s="404"/>
      <c r="AO41" s="404"/>
      <c r="AP41" s="404"/>
    </row>
    <row r="42" spans="1:42" s="395" customFormat="1" x14ac:dyDescent="0.2">
      <c r="A42" s="397" t="s">
        <v>393</v>
      </c>
      <c r="B42" s="405">
        <f t="array" ref="B42:AP46">Inputs!C174:AQ178</f>
        <v>0</v>
      </c>
      <c r="C42" s="404">
        <v>0</v>
      </c>
      <c r="D42" s="404">
        <v>0</v>
      </c>
      <c r="E42" s="404">
        <v>0</v>
      </c>
      <c r="F42" s="404">
        <v>0</v>
      </c>
      <c r="G42" s="404">
        <v>0</v>
      </c>
      <c r="H42" s="404">
        <v>0</v>
      </c>
      <c r="I42" s="404">
        <v>0</v>
      </c>
      <c r="J42" s="404">
        <v>0</v>
      </c>
      <c r="K42" s="404">
        <v>0</v>
      </c>
      <c r="L42" s="404">
        <v>0</v>
      </c>
      <c r="M42" s="404">
        <v>0</v>
      </c>
      <c r="N42" s="404">
        <v>0</v>
      </c>
      <c r="O42" s="404">
        <v>0</v>
      </c>
      <c r="P42" s="404">
        <v>0</v>
      </c>
      <c r="Q42" s="404">
        <v>0</v>
      </c>
      <c r="R42" s="404">
        <v>0</v>
      </c>
      <c r="S42" s="404">
        <v>0</v>
      </c>
      <c r="T42" s="404">
        <v>0</v>
      </c>
      <c r="U42" s="404">
        <v>0</v>
      </c>
      <c r="V42" s="404">
        <v>0</v>
      </c>
      <c r="W42" s="404">
        <v>0</v>
      </c>
      <c r="X42" s="404">
        <v>0</v>
      </c>
      <c r="Y42" s="404">
        <v>0</v>
      </c>
      <c r="Z42" s="404">
        <v>0</v>
      </c>
      <c r="AA42" s="404">
        <v>0</v>
      </c>
      <c r="AB42" s="404">
        <v>0</v>
      </c>
      <c r="AC42" s="404">
        <v>0</v>
      </c>
      <c r="AD42" s="404">
        <v>0</v>
      </c>
      <c r="AE42" s="404">
        <v>0</v>
      </c>
      <c r="AF42" s="404">
        <v>0</v>
      </c>
      <c r="AG42" s="404">
        <v>0</v>
      </c>
      <c r="AH42" s="404">
        <v>0</v>
      </c>
      <c r="AI42" s="404">
        <v>0</v>
      </c>
      <c r="AJ42" s="404">
        <v>0</v>
      </c>
      <c r="AK42" s="404">
        <v>0</v>
      </c>
      <c r="AL42" s="404">
        <v>0</v>
      </c>
      <c r="AM42" s="404">
        <v>0</v>
      </c>
      <c r="AN42" s="404">
        <v>0</v>
      </c>
      <c r="AO42" s="404">
        <v>0</v>
      </c>
      <c r="AP42" s="404">
        <v>0</v>
      </c>
    </row>
    <row r="43" spans="1:42" s="395" customFormat="1" x14ac:dyDescent="0.2">
      <c r="A43" s="397" t="s">
        <v>394</v>
      </c>
      <c r="B43" s="405">
        <v>0</v>
      </c>
      <c r="C43" s="404">
        <v>0</v>
      </c>
      <c r="D43" s="404">
        <v>0</v>
      </c>
      <c r="E43" s="404">
        <v>0</v>
      </c>
      <c r="F43" s="404">
        <v>0</v>
      </c>
      <c r="G43" s="404">
        <v>0</v>
      </c>
      <c r="H43" s="404">
        <v>0</v>
      </c>
      <c r="I43" s="404">
        <v>0</v>
      </c>
      <c r="J43" s="404">
        <v>0</v>
      </c>
      <c r="K43" s="404">
        <v>0</v>
      </c>
      <c r="L43" s="404">
        <v>0</v>
      </c>
      <c r="M43" s="404">
        <v>0</v>
      </c>
      <c r="N43" s="404">
        <v>0</v>
      </c>
      <c r="O43" s="404">
        <v>0</v>
      </c>
      <c r="P43" s="404">
        <v>0</v>
      </c>
      <c r="Q43" s="404">
        <v>0</v>
      </c>
      <c r="R43" s="404">
        <v>0</v>
      </c>
      <c r="S43" s="404">
        <v>0</v>
      </c>
      <c r="T43" s="404">
        <v>0</v>
      </c>
      <c r="U43" s="404">
        <v>0</v>
      </c>
      <c r="V43" s="404">
        <v>0</v>
      </c>
      <c r="W43" s="404">
        <v>0</v>
      </c>
      <c r="X43" s="404">
        <v>0</v>
      </c>
      <c r="Y43" s="404">
        <v>0</v>
      </c>
      <c r="Z43" s="404">
        <v>0</v>
      </c>
      <c r="AA43" s="404">
        <v>0</v>
      </c>
      <c r="AB43" s="404">
        <v>0</v>
      </c>
      <c r="AC43" s="404">
        <v>0</v>
      </c>
      <c r="AD43" s="404">
        <v>0</v>
      </c>
      <c r="AE43" s="404">
        <v>0</v>
      </c>
      <c r="AF43" s="404">
        <v>0</v>
      </c>
      <c r="AG43" s="404">
        <v>0</v>
      </c>
      <c r="AH43" s="404">
        <v>0</v>
      </c>
      <c r="AI43" s="404">
        <v>0</v>
      </c>
      <c r="AJ43" s="404">
        <v>0</v>
      </c>
      <c r="AK43" s="404">
        <v>0</v>
      </c>
      <c r="AL43" s="404">
        <v>0</v>
      </c>
      <c r="AM43" s="404">
        <v>0</v>
      </c>
      <c r="AN43" s="404">
        <v>0</v>
      </c>
      <c r="AO43" s="404">
        <v>0</v>
      </c>
      <c r="AP43" s="404">
        <v>0</v>
      </c>
    </row>
    <row r="44" spans="1:42" s="395" customFormat="1" x14ac:dyDescent="0.2">
      <c r="A44" s="397" t="s">
        <v>395</v>
      </c>
      <c r="B44" s="405">
        <v>0</v>
      </c>
      <c r="C44" s="404">
        <v>0</v>
      </c>
      <c r="D44" s="404">
        <v>0</v>
      </c>
      <c r="E44" s="404">
        <v>0</v>
      </c>
      <c r="F44" s="404">
        <v>0</v>
      </c>
      <c r="G44" s="404">
        <v>0</v>
      </c>
      <c r="H44" s="404">
        <v>0</v>
      </c>
      <c r="I44" s="404">
        <v>0</v>
      </c>
      <c r="J44" s="404">
        <v>0</v>
      </c>
      <c r="K44" s="404">
        <v>0</v>
      </c>
      <c r="L44" s="404">
        <v>0</v>
      </c>
      <c r="M44" s="404">
        <v>0</v>
      </c>
      <c r="N44" s="404">
        <v>0</v>
      </c>
      <c r="O44" s="404">
        <v>0</v>
      </c>
      <c r="P44" s="404">
        <v>0</v>
      </c>
      <c r="Q44" s="404">
        <v>0</v>
      </c>
      <c r="R44" s="404">
        <v>0</v>
      </c>
      <c r="S44" s="404">
        <v>0</v>
      </c>
      <c r="T44" s="404">
        <v>0</v>
      </c>
      <c r="U44" s="404">
        <v>0</v>
      </c>
      <c r="V44" s="404">
        <v>0</v>
      </c>
      <c r="W44" s="404">
        <v>0</v>
      </c>
      <c r="X44" s="404">
        <v>0</v>
      </c>
      <c r="Y44" s="404">
        <v>0</v>
      </c>
      <c r="Z44" s="404">
        <v>0</v>
      </c>
      <c r="AA44" s="404">
        <v>0</v>
      </c>
      <c r="AB44" s="404">
        <v>0</v>
      </c>
      <c r="AC44" s="404">
        <v>0</v>
      </c>
      <c r="AD44" s="404">
        <v>0</v>
      </c>
      <c r="AE44" s="404">
        <v>0</v>
      </c>
      <c r="AF44" s="404">
        <v>0</v>
      </c>
      <c r="AG44" s="404">
        <v>0</v>
      </c>
      <c r="AH44" s="404">
        <v>0</v>
      </c>
      <c r="AI44" s="404">
        <v>0</v>
      </c>
      <c r="AJ44" s="404">
        <v>0</v>
      </c>
      <c r="AK44" s="404">
        <v>0</v>
      </c>
      <c r="AL44" s="404">
        <v>0</v>
      </c>
      <c r="AM44" s="404">
        <v>0</v>
      </c>
      <c r="AN44" s="404">
        <v>0</v>
      </c>
      <c r="AO44" s="404">
        <v>0</v>
      </c>
      <c r="AP44" s="404">
        <v>0</v>
      </c>
    </row>
    <row r="45" spans="1:42" s="395" customFormat="1" x14ac:dyDescent="0.2">
      <c r="A45" s="397" t="s">
        <v>396</v>
      </c>
      <c r="B45" s="405">
        <v>0</v>
      </c>
      <c r="C45" s="404">
        <v>0</v>
      </c>
      <c r="D45" s="404">
        <v>0</v>
      </c>
      <c r="E45" s="404">
        <v>0</v>
      </c>
      <c r="F45" s="404">
        <v>0</v>
      </c>
      <c r="G45" s="404">
        <v>0</v>
      </c>
      <c r="H45" s="404">
        <v>0</v>
      </c>
      <c r="I45" s="404">
        <v>0</v>
      </c>
      <c r="J45" s="404">
        <v>0</v>
      </c>
      <c r="K45" s="404">
        <v>0</v>
      </c>
      <c r="L45" s="404">
        <v>0</v>
      </c>
      <c r="M45" s="404">
        <v>0</v>
      </c>
      <c r="N45" s="404">
        <v>0</v>
      </c>
      <c r="O45" s="404">
        <v>0</v>
      </c>
      <c r="P45" s="404">
        <v>0</v>
      </c>
      <c r="Q45" s="404">
        <v>0</v>
      </c>
      <c r="R45" s="404">
        <v>0</v>
      </c>
      <c r="S45" s="404">
        <v>0</v>
      </c>
      <c r="T45" s="404">
        <v>0</v>
      </c>
      <c r="U45" s="404">
        <v>0</v>
      </c>
      <c r="V45" s="404">
        <v>0</v>
      </c>
      <c r="W45" s="404">
        <v>0</v>
      </c>
      <c r="X45" s="404">
        <v>0</v>
      </c>
      <c r="Y45" s="404">
        <v>0</v>
      </c>
      <c r="Z45" s="404">
        <v>0</v>
      </c>
      <c r="AA45" s="404">
        <v>0</v>
      </c>
      <c r="AB45" s="404">
        <v>0</v>
      </c>
      <c r="AC45" s="404">
        <v>0</v>
      </c>
      <c r="AD45" s="404">
        <v>0</v>
      </c>
      <c r="AE45" s="404">
        <v>0</v>
      </c>
      <c r="AF45" s="404">
        <v>0</v>
      </c>
      <c r="AG45" s="404">
        <v>0</v>
      </c>
      <c r="AH45" s="404">
        <v>0</v>
      </c>
      <c r="AI45" s="404">
        <v>0</v>
      </c>
      <c r="AJ45" s="404">
        <v>0</v>
      </c>
      <c r="AK45" s="404">
        <v>0</v>
      </c>
      <c r="AL45" s="404">
        <v>0</v>
      </c>
      <c r="AM45" s="404">
        <v>0</v>
      </c>
      <c r="AN45" s="404">
        <v>0</v>
      </c>
      <c r="AO45" s="404">
        <v>0</v>
      </c>
      <c r="AP45" s="404">
        <v>0</v>
      </c>
    </row>
    <row r="46" spans="1:42" s="395" customFormat="1" x14ac:dyDescent="0.2">
      <c r="A46" s="397" t="s">
        <v>397</v>
      </c>
      <c r="B46" s="405">
        <v>0</v>
      </c>
      <c r="C46" s="404">
        <v>0</v>
      </c>
      <c r="D46" s="404">
        <v>0</v>
      </c>
      <c r="E46" s="404">
        <v>0</v>
      </c>
      <c r="F46" s="404">
        <v>0</v>
      </c>
      <c r="G46" s="404">
        <v>0</v>
      </c>
      <c r="H46" s="404">
        <v>0</v>
      </c>
      <c r="I46" s="404">
        <v>0</v>
      </c>
      <c r="J46" s="404">
        <v>0</v>
      </c>
      <c r="K46" s="404">
        <v>0</v>
      </c>
      <c r="L46" s="404">
        <v>0</v>
      </c>
      <c r="M46" s="404">
        <v>0</v>
      </c>
      <c r="N46" s="404">
        <v>0</v>
      </c>
      <c r="O46" s="404">
        <v>0</v>
      </c>
      <c r="P46" s="404">
        <v>0</v>
      </c>
      <c r="Q46" s="404">
        <v>0</v>
      </c>
      <c r="R46" s="404">
        <v>0</v>
      </c>
      <c r="S46" s="404">
        <v>0</v>
      </c>
      <c r="T46" s="404">
        <v>0</v>
      </c>
      <c r="U46" s="404">
        <v>0</v>
      </c>
      <c r="V46" s="404">
        <v>0</v>
      </c>
      <c r="W46" s="404">
        <v>0</v>
      </c>
      <c r="X46" s="404">
        <v>0</v>
      </c>
      <c r="Y46" s="404">
        <v>0</v>
      </c>
      <c r="Z46" s="404">
        <v>0</v>
      </c>
      <c r="AA46" s="404">
        <v>0</v>
      </c>
      <c r="AB46" s="404">
        <v>0</v>
      </c>
      <c r="AC46" s="404">
        <v>0</v>
      </c>
      <c r="AD46" s="404">
        <v>0</v>
      </c>
      <c r="AE46" s="404">
        <v>0</v>
      </c>
      <c r="AF46" s="404">
        <v>0</v>
      </c>
      <c r="AG46" s="404">
        <v>0</v>
      </c>
      <c r="AH46" s="404">
        <v>0</v>
      </c>
      <c r="AI46" s="404">
        <v>0</v>
      </c>
      <c r="AJ46" s="404">
        <v>0</v>
      </c>
      <c r="AK46" s="404">
        <v>0</v>
      </c>
      <c r="AL46" s="404">
        <v>0</v>
      </c>
      <c r="AM46" s="404">
        <v>0</v>
      </c>
      <c r="AN46" s="404">
        <v>0</v>
      </c>
      <c r="AO46" s="404">
        <v>0</v>
      </c>
      <c r="AP46" s="404">
        <v>0</v>
      </c>
    </row>
    <row r="47" spans="1:42" x14ac:dyDescent="0.2">
      <c r="A47" s="114" t="s">
        <v>200</v>
      </c>
      <c r="B47" s="405">
        <f t="array" ref="B47:AP49">Inputs!C180:AQ182</f>
        <v>0</v>
      </c>
      <c r="C47" s="404">
        <v>0</v>
      </c>
      <c r="D47" s="404">
        <v>0</v>
      </c>
      <c r="E47" s="404">
        <v>0</v>
      </c>
      <c r="F47" s="404">
        <v>0</v>
      </c>
      <c r="G47" s="404">
        <v>0</v>
      </c>
      <c r="H47" s="404">
        <v>0</v>
      </c>
      <c r="I47" s="404">
        <v>0</v>
      </c>
      <c r="J47" s="404">
        <v>0</v>
      </c>
      <c r="K47" s="404">
        <v>0</v>
      </c>
      <c r="L47" s="404">
        <v>0</v>
      </c>
      <c r="M47" s="404">
        <v>0</v>
      </c>
      <c r="N47" s="404">
        <v>0</v>
      </c>
      <c r="O47" s="404">
        <v>0</v>
      </c>
      <c r="P47" s="404">
        <v>0</v>
      </c>
      <c r="Q47" s="404">
        <v>0</v>
      </c>
      <c r="R47" s="404">
        <v>0</v>
      </c>
      <c r="S47" s="404">
        <v>0</v>
      </c>
      <c r="T47" s="404">
        <v>0</v>
      </c>
      <c r="U47" s="404">
        <v>0</v>
      </c>
      <c r="V47" s="404">
        <v>0</v>
      </c>
      <c r="W47" s="404">
        <v>0</v>
      </c>
      <c r="X47" s="404">
        <v>0</v>
      </c>
      <c r="Y47" s="404">
        <v>0</v>
      </c>
      <c r="Z47" s="404">
        <v>0</v>
      </c>
      <c r="AA47" s="404">
        <v>0</v>
      </c>
      <c r="AB47" s="404">
        <v>0</v>
      </c>
      <c r="AC47" s="404">
        <v>0</v>
      </c>
      <c r="AD47" s="404">
        <v>0</v>
      </c>
      <c r="AE47" s="404">
        <v>0</v>
      </c>
      <c r="AF47" s="404">
        <v>0</v>
      </c>
      <c r="AG47" s="404">
        <v>0</v>
      </c>
      <c r="AH47" s="404">
        <v>0</v>
      </c>
      <c r="AI47" s="404">
        <v>0</v>
      </c>
      <c r="AJ47" s="404">
        <v>0</v>
      </c>
      <c r="AK47" s="404">
        <v>0</v>
      </c>
      <c r="AL47" s="404">
        <v>0</v>
      </c>
      <c r="AM47" s="404">
        <v>0</v>
      </c>
      <c r="AN47" s="404">
        <v>0</v>
      </c>
      <c r="AO47" s="404">
        <v>0</v>
      </c>
      <c r="AP47" s="404">
        <v>0</v>
      </c>
    </row>
    <row r="48" spans="1:42" x14ac:dyDescent="0.2">
      <c r="A48" s="114" t="s">
        <v>201</v>
      </c>
      <c r="B48" s="405">
        <v>0</v>
      </c>
      <c r="C48" s="404">
        <v>0</v>
      </c>
      <c r="D48" s="404">
        <v>0</v>
      </c>
      <c r="E48" s="404">
        <v>0</v>
      </c>
      <c r="F48" s="404">
        <v>0</v>
      </c>
      <c r="G48" s="404">
        <v>0</v>
      </c>
      <c r="H48" s="404">
        <v>0</v>
      </c>
      <c r="I48" s="404">
        <v>0</v>
      </c>
      <c r="J48" s="404">
        <v>0</v>
      </c>
      <c r="K48" s="404">
        <v>0</v>
      </c>
      <c r="L48" s="404">
        <v>0</v>
      </c>
      <c r="M48" s="404">
        <v>0</v>
      </c>
      <c r="N48" s="404">
        <v>0</v>
      </c>
      <c r="O48" s="404">
        <v>0</v>
      </c>
      <c r="P48" s="404">
        <v>0</v>
      </c>
      <c r="Q48" s="404">
        <v>0</v>
      </c>
      <c r="R48" s="404">
        <v>0</v>
      </c>
      <c r="S48" s="404">
        <v>0</v>
      </c>
      <c r="T48" s="404">
        <v>0</v>
      </c>
      <c r="U48" s="404">
        <v>0</v>
      </c>
      <c r="V48" s="404">
        <v>0</v>
      </c>
      <c r="W48" s="404">
        <v>0</v>
      </c>
      <c r="X48" s="404">
        <v>0</v>
      </c>
      <c r="Y48" s="404">
        <v>0</v>
      </c>
      <c r="Z48" s="404">
        <v>0</v>
      </c>
      <c r="AA48" s="404">
        <v>0</v>
      </c>
      <c r="AB48" s="404">
        <v>0</v>
      </c>
      <c r="AC48" s="404">
        <v>0</v>
      </c>
      <c r="AD48" s="404">
        <v>0</v>
      </c>
      <c r="AE48" s="404">
        <v>0</v>
      </c>
      <c r="AF48" s="404">
        <v>0</v>
      </c>
      <c r="AG48" s="404">
        <v>0</v>
      </c>
      <c r="AH48" s="404">
        <v>0</v>
      </c>
      <c r="AI48" s="404">
        <v>0</v>
      </c>
      <c r="AJ48" s="404">
        <v>0</v>
      </c>
      <c r="AK48" s="404">
        <v>0</v>
      </c>
      <c r="AL48" s="404">
        <v>0</v>
      </c>
      <c r="AM48" s="404">
        <v>0</v>
      </c>
      <c r="AN48" s="404">
        <v>0</v>
      </c>
      <c r="AO48" s="404">
        <v>0</v>
      </c>
      <c r="AP48" s="404">
        <v>0</v>
      </c>
    </row>
    <row r="49" spans="1:42" x14ac:dyDescent="0.2">
      <c r="A49" s="114" t="s">
        <v>202</v>
      </c>
      <c r="B49" s="405">
        <v>0</v>
      </c>
      <c r="C49" s="404">
        <v>0</v>
      </c>
      <c r="D49" s="404">
        <v>0</v>
      </c>
      <c r="E49" s="404">
        <v>0</v>
      </c>
      <c r="F49" s="404">
        <v>0</v>
      </c>
      <c r="G49" s="404">
        <v>0</v>
      </c>
      <c r="H49" s="404">
        <v>0</v>
      </c>
      <c r="I49" s="404">
        <v>0</v>
      </c>
      <c r="J49" s="404">
        <v>0</v>
      </c>
      <c r="K49" s="404">
        <v>0</v>
      </c>
      <c r="L49" s="404">
        <v>0</v>
      </c>
      <c r="M49" s="404">
        <v>0</v>
      </c>
      <c r="N49" s="404">
        <v>0</v>
      </c>
      <c r="O49" s="404">
        <v>0</v>
      </c>
      <c r="P49" s="404">
        <v>0</v>
      </c>
      <c r="Q49" s="404">
        <v>0</v>
      </c>
      <c r="R49" s="404">
        <v>0</v>
      </c>
      <c r="S49" s="404">
        <v>0</v>
      </c>
      <c r="T49" s="404">
        <v>0</v>
      </c>
      <c r="U49" s="404">
        <v>0</v>
      </c>
      <c r="V49" s="404">
        <v>0</v>
      </c>
      <c r="W49" s="404">
        <v>0</v>
      </c>
      <c r="X49" s="404">
        <v>0</v>
      </c>
      <c r="Y49" s="404">
        <v>0</v>
      </c>
      <c r="Z49" s="404">
        <v>0</v>
      </c>
      <c r="AA49" s="404">
        <v>0</v>
      </c>
      <c r="AB49" s="404">
        <v>0</v>
      </c>
      <c r="AC49" s="404">
        <v>0</v>
      </c>
      <c r="AD49" s="404">
        <v>0</v>
      </c>
      <c r="AE49" s="404">
        <v>0</v>
      </c>
      <c r="AF49" s="404">
        <v>0</v>
      </c>
      <c r="AG49" s="404">
        <v>0</v>
      </c>
      <c r="AH49" s="404">
        <v>0</v>
      </c>
      <c r="AI49" s="404">
        <v>0</v>
      </c>
      <c r="AJ49" s="404">
        <v>0</v>
      </c>
      <c r="AK49" s="404">
        <v>0</v>
      </c>
      <c r="AL49" s="404">
        <v>0</v>
      </c>
      <c r="AM49" s="404">
        <v>0</v>
      </c>
      <c r="AN49" s="404">
        <v>0</v>
      </c>
      <c r="AO49" s="404">
        <v>0</v>
      </c>
      <c r="AP49" s="404">
        <v>0</v>
      </c>
    </row>
    <row r="50" spans="1:42" x14ac:dyDescent="0.2">
      <c r="A50" s="23" t="s">
        <v>362</v>
      </c>
      <c r="C50" s="405">
        <f t="shared" ref="C50:AP50" si="11">C22*property_tax_rate/100</f>
        <v>0</v>
      </c>
      <c r="D50" s="405">
        <f t="shared" si="11"/>
        <v>0</v>
      </c>
      <c r="E50" s="405">
        <f t="shared" si="11"/>
        <v>0</v>
      </c>
      <c r="F50" s="405">
        <f t="shared" si="11"/>
        <v>0</v>
      </c>
      <c r="G50" s="405">
        <f t="shared" si="11"/>
        <v>0</v>
      </c>
      <c r="H50" s="405">
        <f t="shared" si="11"/>
        <v>0</v>
      </c>
      <c r="I50" s="405">
        <f t="shared" si="11"/>
        <v>0</v>
      </c>
      <c r="J50" s="405">
        <f t="shared" si="11"/>
        <v>0</v>
      </c>
      <c r="K50" s="405">
        <f t="shared" si="11"/>
        <v>0</v>
      </c>
      <c r="L50" s="405">
        <f t="shared" si="11"/>
        <v>0</v>
      </c>
      <c r="M50" s="405">
        <f t="shared" si="11"/>
        <v>0</v>
      </c>
      <c r="N50" s="405">
        <f t="shared" si="11"/>
        <v>0</v>
      </c>
      <c r="O50" s="405">
        <f t="shared" si="11"/>
        <v>0</v>
      </c>
      <c r="P50" s="405">
        <f t="shared" si="11"/>
        <v>0</v>
      </c>
      <c r="Q50" s="405">
        <f t="shared" si="11"/>
        <v>0</v>
      </c>
      <c r="R50" s="405">
        <f t="shared" si="11"/>
        <v>0</v>
      </c>
      <c r="S50" s="405">
        <f t="shared" si="11"/>
        <v>0</v>
      </c>
      <c r="T50" s="405">
        <f t="shared" si="11"/>
        <v>0</v>
      </c>
      <c r="U50" s="405">
        <f t="shared" si="11"/>
        <v>0</v>
      </c>
      <c r="V50" s="405">
        <f t="shared" si="11"/>
        <v>0</v>
      </c>
      <c r="W50" s="405">
        <f t="shared" si="11"/>
        <v>0</v>
      </c>
      <c r="X50" s="405">
        <f t="shared" si="11"/>
        <v>0</v>
      </c>
      <c r="Y50" s="405">
        <f t="shared" si="11"/>
        <v>0</v>
      </c>
      <c r="Z50" s="405">
        <f t="shared" si="11"/>
        <v>0</v>
      </c>
      <c r="AA50" s="405">
        <f t="shared" si="11"/>
        <v>0</v>
      </c>
      <c r="AB50" s="405">
        <f t="shared" si="11"/>
        <v>0</v>
      </c>
      <c r="AC50" s="405">
        <f t="shared" si="11"/>
        <v>0</v>
      </c>
      <c r="AD50" s="405">
        <f t="shared" si="11"/>
        <v>0</v>
      </c>
      <c r="AE50" s="405">
        <f t="shared" si="11"/>
        <v>0</v>
      </c>
      <c r="AF50" s="405">
        <f t="shared" si="11"/>
        <v>0</v>
      </c>
      <c r="AG50" s="405">
        <f t="shared" si="11"/>
        <v>0</v>
      </c>
      <c r="AH50" s="405">
        <f t="shared" si="11"/>
        <v>0</v>
      </c>
      <c r="AI50" s="405">
        <f t="shared" si="11"/>
        <v>0</v>
      </c>
      <c r="AJ50" s="405">
        <f t="shared" si="11"/>
        <v>0</v>
      </c>
      <c r="AK50" s="405">
        <f t="shared" si="11"/>
        <v>0</v>
      </c>
      <c r="AL50" s="405">
        <f t="shared" si="11"/>
        <v>0</v>
      </c>
      <c r="AM50" s="405">
        <f t="shared" si="11"/>
        <v>0</v>
      </c>
      <c r="AN50" s="405">
        <f t="shared" si="11"/>
        <v>0</v>
      </c>
      <c r="AO50" s="405">
        <f t="shared" si="11"/>
        <v>0</v>
      </c>
      <c r="AP50" s="405">
        <f t="shared" si="11"/>
        <v>0</v>
      </c>
    </row>
    <row r="51" spans="1:42" x14ac:dyDescent="0.2">
      <c r="A51" s="349" t="s">
        <v>269</v>
      </c>
      <c r="C51" s="405">
        <f>IF(C2&lt;=analysis_period,DeveloperMargin*(1+sponsor_operating_margin_escalation/100)^'Cash Flow'!B2,0)</f>
        <v>0</v>
      </c>
      <c r="D51" s="405">
        <f>IF(D2&lt;=analysis_period,DeveloperMargin*(1+sponsor_operating_margin_escalation/100)^'Cash Flow'!C2,0)</f>
        <v>0</v>
      </c>
      <c r="E51" s="405">
        <f>IF(E2&lt;=analysis_period,DeveloperMargin*(1+sponsor_operating_margin_escalation/100)^'Cash Flow'!D2,0)</f>
        <v>0</v>
      </c>
      <c r="F51" s="405">
        <f>IF(F2&lt;=analysis_period,DeveloperMargin*(1+sponsor_operating_margin_escalation/100)^'Cash Flow'!E2,0)</f>
        <v>0</v>
      </c>
      <c r="G51" s="405">
        <f>IF(G2&lt;=analysis_period,DeveloperMargin*(1+sponsor_operating_margin_escalation/100)^'Cash Flow'!F2,0)</f>
        <v>0</v>
      </c>
      <c r="H51" s="405">
        <f>IF(H2&lt;=analysis_period,DeveloperMargin*(1+sponsor_operating_margin_escalation/100)^'Cash Flow'!G2,0)</f>
        <v>0</v>
      </c>
      <c r="I51" s="405">
        <f>IF(I2&lt;=analysis_period,DeveloperMargin*(1+sponsor_operating_margin_escalation/100)^'Cash Flow'!H2,0)</f>
        <v>0</v>
      </c>
      <c r="J51" s="405">
        <f>IF(J2&lt;=analysis_period,DeveloperMargin*(1+sponsor_operating_margin_escalation/100)^'Cash Flow'!I2,0)</f>
        <v>0</v>
      </c>
      <c r="K51" s="405">
        <f>IF(K2&lt;=analysis_period,DeveloperMargin*(1+sponsor_operating_margin_escalation/100)^'Cash Flow'!J2,0)</f>
        <v>0</v>
      </c>
      <c r="L51" s="405">
        <f>IF(L2&lt;=analysis_period,DeveloperMargin*(1+sponsor_operating_margin_escalation/100)^'Cash Flow'!K2,0)</f>
        <v>0</v>
      </c>
      <c r="M51" s="405">
        <f>IF(M2&lt;=analysis_period,DeveloperMargin*(1+sponsor_operating_margin_escalation/100)^'Cash Flow'!L2,0)</f>
        <v>0</v>
      </c>
      <c r="N51" s="405">
        <f>IF(N2&lt;=analysis_period,DeveloperMargin*(1+sponsor_operating_margin_escalation/100)^'Cash Flow'!M2,0)</f>
        <v>0</v>
      </c>
      <c r="O51" s="405">
        <f>IF(O2&lt;=analysis_period,DeveloperMargin*(1+sponsor_operating_margin_escalation/100)^'Cash Flow'!N2,0)</f>
        <v>0</v>
      </c>
      <c r="P51" s="405">
        <f>IF(P2&lt;=analysis_period,DeveloperMargin*(1+sponsor_operating_margin_escalation/100)^'Cash Flow'!O2,0)</f>
        <v>0</v>
      </c>
      <c r="Q51" s="405">
        <f>IF(Q2&lt;=analysis_period,DeveloperMargin*(1+sponsor_operating_margin_escalation/100)^'Cash Flow'!P2,0)</f>
        <v>0</v>
      </c>
      <c r="R51" s="405">
        <f>IF(R2&lt;=analysis_period,DeveloperMargin*(1+sponsor_operating_margin_escalation/100)^'Cash Flow'!Q2,0)</f>
        <v>0</v>
      </c>
      <c r="S51" s="405">
        <f>IF(S2&lt;=analysis_period,DeveloperMargin*(1+sponsor_operating_margin_escalation/100)^'Cash Flow'!R2,0)</f>
        <v>0</v>
      </c>
      <c r="T51" s="405">
        <f>IF(T2&lt;=analysis_period,DeveloperMargin*(1+sponsor_operating_margin_escalation/100)^'Cash Flow'!S2,0)</f>
        <v>0</v>
      </c>
      <c r="U51" s="405">
        <f>IF(U2&lt;=analysis_period,DeveloperMargin*(1+sponsor_operating_margin_escalation/100)^'Cash Flow'!T2,0)</f>
        <v>0</v>
      </c>
      <c r="V51" s="405">
        <f>IF(V2&lt;=analysis_period,DeveloperMargin*(1+sponsor_operating_margin_escalation/100)^'Cash Flow'!U2,0)</f>
        <v>0</v>
      </c>
      <c r="W51" s="405">
        <f>IF(W2&lt;=analysis_period,DeveloperMargin*(1+sponsor_operating_margin_escalation/100)^'Cash Flow'!V2,0)</f>
        <v>0</v>
      </c>
      <c r="X51" s="405">
        <f>IF(X2&lt;=analysis_period,DeveloperMargin*(1+sponsor_operating_margin_escalation/100)^'Cash Flow'!W2,0)</f>
        <v>0</v>
      </c>
      <c r="Y51" s="405">
        <f>IF(Y2&lt;=analysis_period,DeveloperMargin*(1+sponsor_operating_margin_escalation/100)^'Cash Flow'!X2,0)</f>
        <v>0</v>
      </c>
      <c r="Z51" s="405">
        <f>IF(Z2&lt;=analysis_period,DeveloperMargin*(1+sponsor_operating_margin_escalation/100)^'Cash Flow'!Y2,0)</f>
        <v>0</v>
      </c>
      <c r="AA51" s="405">
        <f>IF(AA2&lt;=analysis_period,DeveloperMargin*(1+sponsor_operating_margin_escalation/100)^'Cash Flow'!Z2,0)</f>
        <v>0</v>
      </c>
      <c r="AB51" s="405">
        <f>IF(AB2&lt;=analysis_period,DeveloperMargin*(1+sponsor_operating_margin_escalation/100)^'Cash Flow'!AA2,0)</f>
        <v>0</v>
      </c>
      <c r="AC51" s="405">
        <f>IF(AC2&lt;=analysis_period,DeveloperMargin*(1+sponsor_operating_margin_escalation/100)^'Cash Flow'!AB2,0)</f>
        <v>0</v>
      </c>
      <c r="AD51" s="405">
        <f>IF(AD2&lt;=analysis_period,DeveloperMargin*(1+sponsor_operating_margin_escalation/100)^'Cash Flow'!AC2,0)</f>
        <v>0</v>
      </c>
      <c r="AE51" s="405">
        <f>IF(AE2&lt;=analysis_period,DeveloperMargin*(1+sponsor_operating_margin_escalation/100)^'Cash Flow'!AD2,0)</f>
        <v>0</v>
      </c>
      <c r="AF51" s="405">
        <f>IF(AF2&lt;=analysis_period,DeveloperMargin*(1+sponsor_operating_margin_escalation/100)^'Cash Flow'!AE2,0)</f>
        <v>0</v>
      </c>
      <c r="AG51" s="405">
        <f>IF(AG2&lt;=analysis_period,DeveloperMargin*(1+sponsor_operating_margin_escalation/100)^'Cash Flow'!AF2,0)</f>
        <v>0</v>
      </c>
      <c r="AH51" s="405">
        <f>IF(AH2&lt;=analysis_period,DeveloperMargin*(1+sponsor_operating_margin_escalation/100)^'Cash Flow'!AG2,0)</f>
        <v>0</v>
      </c>
      <c r="AI51" s="405">
        <f>IF(AI2&lt;=analysis_period,DeveloperMargin*(1+sponsor_operating_margin_escalation/100)^'Cash Flow'!AH2,0)</f>
        <v>0</v>
      </c>
      <c r="AJ51" s="405">
        <f>IF(AJ2&lt;=analysis_period,DeveloperMargin*(1+sponsor_operating_margin_escalation/100)^'Cash Flow'!AI2,0)</f>
        <v>0</v>
      </c>
      <c r="AK51" s="405">
        <f>IF(AK2&lt;=analysis_period,DeveloperMargin*(1+sponsor_operating_margin_escalation/100)^'Cash Flow'!AJ2,0)</f>
        <v>0</v>
      </c>
      <c r="AL51" s="405">
        <f>IF(AL2&lt;=analysis_period,DeveloperMargin*(1+sponsor_operating_margin_escalation/100)^'Cash Flow'!AK2,0)</f>
        <v>0</v>
      </c>
      <c r="AM51" s="405">
        <f>IF(AM2&lt;=analysis_period,DeveloperMargin*(1+sponsor_operating_margin_escalation/100)^'Cash Flow'!AL2,0)</f>
        <v>0</v>
      </c>
      <c r="AN51" s="405">
        <f>IF(AN2&lt;=analysis_period,DeveloperMargin*(1+sponsor_operating_margin_escalation/100)^'Cash Flow'!AM2,0)</f>
        <v>0</v>
      </c>
      <c r="AO51" s="405">
        <f>IF(AO2&lt;=analysis_period,DeveloperMargin*(1+sponsor_operating_margin_escalation/100)^'Cash Flow'!AN2,0)</f>
        <v>0</v>
      </c>
      <c r="AP51" s="405">
        <f>IF(AP2&lt;=analysis_period,DeveloperMargin*(1+sponsor_operating_margin_escalation/100)^'Cash Flow'!AO2,0)</f>
        <v>0</v>
      </c>
    </row>
    <row r="52" spans="1:42" x14ac:dyDescent="0.2">
      <c r="A52" s="23" t="s">
        <v>31</v>
      </c>
      <c r="C52" s="404">
        <f t="shared" ref="C52:AP52" si="12">IF(C$2&lt;=analysis_period,total_installed_cost*insurance_rate/100*(1+inflation_rate/100)^B$2,0)</f>
        <v>0</v>
      </c>
      <c r="D52" s="404">
        <f t="shared" si="12"/>
        <v>0</v>
      </c>
      <c r="E52" s="404">
        <f t="shared" si="12"/>
        <v>0</v>
      </c>
      <c r="F52" s="404">
        <f t="shared" si="12"/>
        <v>0</v>
      </c>
      <c r="G52" s="404">
        <f t="shared" si="12"/>
        <v>0</v>
      </c>
      <c r="H52" s="404">
        <f t="shared" si="12"/>
        <v>0</v>
      </c>
      <c r="I52" s="404">
        <f t="shared" si="12"/>
        <v>0</v>
      </c>
      <c r="J52" s="404">
        <f t="shared" si="12"/>
        <v>0</v>
      </c>
      <c r="K52" s="404">
        <f t="shared" si="12"/>
        <v>0</v>
      </c>
      <c r="L52" s="404">
        <f t="shared" si="12"/>
        <v>0</v>
      </c>
      <c r="M52" s="404">
        <f t="shared" si="12"/>
        <v>0</v>
      </c>
      <c r="N52" s="404">
        <f t="shared" si="12"/>
        <v>0</v>
      </c>
      <c r="O52" s="404">
        <f t="shared" si="12"/>
        <v>0</v>
      </c>
      <c r="P52" s="404">
        <f t="shared" si="12"/>
        <v>0</v>
      </c>
      <c r="Q52" s="404">
        <f t="shared" si="12"/>
        <v>0</v>
      </c>
      <c r="R52" s="404">
        <f t="shared" si="12"/>
        <v>0</v>
      </c>
      <c r="S52" s="404">
        <f t="shared" si="12"/>
        <v>0</v>
      </c>
      <c r="T52" s="404">
        <f t="shared" si="12"/>
        <v>0</v>
      </c>
      <c r="U52" s="404">
        <f t="shared" si="12"/>
        <v>0</v>
      </c>
      <c r="V52" s="404">
        <f t="shared" si="12"/>
        <v>0</v>
      </c>
      <c r="W52" s="404">
        <f t="shared" si="12"/>
        <v>0</v>
      </c>
      <c r="X52" s="404">
        <f t="shared" si="12"/>
        <v>0</v>
      </c>
      <c r="Y52" s="404">
        <f t="shared" si="12"/>
        <v>0</v>
      </c>
      <c r="Z52" s="404">
        <f t="shared" si="12"/>
        <v>0</v>
      </c>
      <c r="AA52" s="404">
        <f t="shared" si="12"/>
        <v>0</v>
      </c>
      <c r="AB52" s="404">
        <f t="shared" si="12"/>
        <v>0</v>
      </c>
      <c r="AC52" s="404">
        <f t="shared" si="12"/>
        <v>0</v>
      </c>
      <c r="AD52" s="404">
        <f t="shared" si="12"/>
        <v>0</v>
      </c>
      <c r="AE52" s="404">
        <f t="shared" si="12"/>
        <v>0</v>
      </c>
      <c r="AF52" s="404">
        <f t="shared" si="12"/>
        <v>0</v>
      </c>
      <c r="AG52" s="404">
        <f t="shared" si="12"/>
        <v>0</v>
      </c>
      <c r="AH52" s="404">
        <f t="shared" si="12"/>
        <v>0</v>
      </c>
      <c r="AI52" s="404">
        <f t="shared" si="12"/>
        <v>0</v>
      </c>
      <c r="AJ52" s="404">
        <f t="shared" si="12"/>
        <v>0</v>
      </c>
      <c r="AK52" s="404">
        <f t="shared" si="12"/>
        <v>0</v>
      </c>
      <c r="AL52" s="404">
        <f t="shared" si="12"/>
        <v>0</v>
      </c>
      <c r="AM52" s="404">
        <f t="shared" si="12"/>
        <v>0</v>
      </c>
      <c r="AN52" s="404">
        <f t="shared" si="12"/>
        <v>0</v>
      </c>
      <c r="AO52" s="404">
        <f t="shared" si="12"/>
        <v>0</v>
      </c>
      <c r="AP52" s="404">
        <f t="shared" si="12"/>
        <v>0</v>
      </c>
    </row>
    <row r="53" spans="1:42" x14ac:dyDescent="0.2">
      <c r="A53" s="43" t="s">
        <v>19</v>
      </c>
      <c r="B53" s="43"/>
      <c r="C53" s="197">
        <f>C26+C30+C34+C35+SUM(C37:C40)+SUM(C42:C52)</f>
        <v>0</v>
      </c>
      <c r="D53" s="197">
        <f t="shared" ref="D53:AP53" si="13">D26+D30+D34+D35+SUM(D37:D40)+SUM(D42:D52)</f>
        <v>0</v>
      </c>
      <c r="E53" s="197">
        <f t="shared" si="13"/>
        <v>0</v>
      </c>
      <c r="F53" s="197">
        <f t="shared" si="13"/>
        <v>0</v>
      </c>
      <c r="G53" s="197">
        <f t="shared" si="13"/>
        <v>0</v>
      </c>
      <c r="H53" s="197">
        <f t="shared" si="13"/>
        <v>0</v>
      </c>
      <c r="I53" s="197">
        <f t="shared" si="13"/>
        <v>0</v>
      </c>
      <c r="J53" s="197">
        <f t="shared" si="13"/>
        <v>0</v>
      </c>
      <c r="K53" s="197">
        <f t="shared" si="13"/>
        <v>0</v>
      </c>
      <c r="L53" s="197">
        <f t="shared" si="13"/>
        <v>0</v>
      </c>
      <c r="M53" s="197">
        <f t="shared" si="13"/>
        <v>0</v>
      </c>
      <c r="N53" s="197">
        <f t="shared" si="13"/>
        <v>0</v>
      </c>
      <c r="O53" s="197">
        <f t="shared" si="13"/>
        <v>0</v>
      </c>
      <c r="P53" s="197">
        <f t="shared" si="13"/>
        <v>0</v>
      </c>
      <c r="Q53" s="197">
        <f t="shared" si="13"/>
        <v>0</v>
      </c>
      <c r="R53" s="197">
        <f t="shared" si="13"/>
        <v>0</v>
      </c>
      <c r="S53" s="197">
        <f t="shared" si="13"/>
        <v>0</v>
      </c>
      <c r="T53" s="197">
        <f t="shared" si="13"/>
        <v>0</v>
      </c>
      <c r="U53" s="197">
        <f t="shared" si="13"/>
        <v>0</v>
      </c>
      <c r="V53" s="197">
        <f t="shared" si="13"/>
        <v>0</v>
      </c>
      <c r="W53" s="197">
        <f t="shared" si="13"/>
        <v>0</v>
      </c>
      <c r="X53" s="197">
        <f t="shared" si="13"/>
        <v>0</v>
      </c>
      <c r="Y53" s="197">
        <f t="shared" si="13"/>
        <v>0</v>
      </c>
      <c r="Z53" s="197">
        <f t="shared" si="13"/>
        <v>0</v>
      </c>
      <c r="AA53" s="197">
        <f t="shared" si="13"/>
        <v>0</v>
      </c>
      <c r="AB53" s="197">
        <f t="shared" si="13"/>
        <v>0</v>
      </c>
      <c r="AC53" s="197">
        <f t="shared" si="13"/>
        <v>0</v>
      </c>
      <c r="AD53" s="197">
        <f t="shared" si="13"/>
        <v>0</v>
      </c>
      <c r="AE53" s="197">
        <f t="shared" si="13"/>
        <v>0</v>
      </c>
      <c r="AF53" s="197">
        <f t="shared" si="13"/>
        <v>0</v>
      </c>
      <c r="AG53" s="197">
        <f t="shared" si="13"/>
        <v>0</v>
      </c>
      <c r="AH53" s="197">
        <f t="shared" si="13"/>
        <v>0</v>
      </c>
      <c r="AI53" s="197">
        <f t="shared" si="13"/>
        <v>0</v>
      </c>
      <c r="AJ53" s="197">
        <f t="shared" si="13"/>
        <v>0</v>
      </c>
      <c r="AK53" s="197">
        <f t="shared" si="13"/>
        <v>0</v>
      </c>
      <c r="AL53" s="197">
        <f t="shared" si="13"/>
        <v>0</v>
      </c>
      <c r="AM53" s="197">
        <f t="shared" si="13"/>
        <v>0</v>
      </c>
      <c r="AN53" s="197">
        <f t="shared" si="13"/>
        <v>0</v>
      </c>
      <c r="AO53" s="197">
        <f t="shared" si="13"/>
        <v>0</v>
      </c>
      <c r="AP53" s="197">
        <f t="shared" si="13"/>
        <v>0</v>
      </c>
    </row>
    <row r="55" spans="1:42" x14ac:dyDescent="0.2">
      <c r="A55" s="269" t="s">
        <v>270</v>
      </c>
      <c r="B55" s="43"/>
      <c r="C55" s="197">
        <f t="shared" ref="C55:AP55" si="14">C20-C53</f>
        <v>0</v>
      </c>
      <c r="D55" s="197">
        <f t="shared" si="14"/>
        <v>0</v>
      </c>
      <c r="E55" s="197">
        <f t="shared" si="14"/>
        <v>0</v>
      </c>
      <c r="F55" s="197">
        <f t="shared" si="14"/>
        <v>0</v>
      </c>
      <c r="G55" s="197">
        <f t="shared" si="14"/>
        <v>0</v>
      </c>
      <c r="H55" s="197">
        <f t="shared" si="14"/>
        <v>0</v>
      </c>
      <c r="I55" s="197">
        <f t="shared" si="14"/>
        <v>0</v>
      </c>
      <c r="J55" s="197">
        <f t="shared" si="14"/>
        <v>0</v>
      </c>
      <c r="K55" s="197">
        <f t="shared" si="14"/>
        <v>0</v>
      </c>
      <c r="L55" s="197">
        <f t="shared" si="14"/>
        <v>0</v>
      </c>
      <c r="M55" s="197">
        <f t="shared" si="14"/>
        <v>0</v>
      </c>
      <c r="N55" s="197">
        <f t="shared" si="14"/>
        <v>0</v>
      </c>
      <c r="O55" s="197">
        <f t="shared" si="14"/>
        <v>0</v>
      </c>
      <c r="P55" s="197">
        <f t="shared" si="14"/>
        <v>0</v>
      </c>
      <c r="Q55" s="197">
        <f t="shared" si="14"/>
        <v>0</v>
      </c>
      <c r="R55" s="197">
        <f t="shared" si="14"/>
        <v>0</v>
      </c>
      <c r="S55" s="197">
        <f t="shared" si="14"/>
        <v>0</v>
      </c>
      <c r="T55" s="197">
        <f t="shared" si="14"/>
        <v>0</v>
      </c>
      <c r="U55" s="197">
        <f t="shared" si="14"/>
        <v>0</v>
      </c>
      <c r="V55" s="197">
        <f t="shared" si="14"/>
        <v>0</v>
      </c>
      <c r="W55" s="197">
        <f t="shared" si="14"/>
        <v>0</v>
      </c>
      <c r="X55" s="197">
        <f t="shared" si="14"/>
        <v>0</v>
      </c>
      <c r="Y55" s="197">
        <f t="shared" si="14"/>
        <v>0</v>
      </c>
      <c r="Z55" s="197">
        <f t="shared" si="14"/>
        <v>0</v>
      </c>
      <c r="AA55" s="197">
        <f t="shared" si="14"/>
        <v>0</v>
      </c>
      <c r="AB55" s="197">
        <f t="shared" si="14"/>
        <v>0</v>
      </c>
      <c r="AC55" s="197">
        <f t="shared" si="14"/>
        <v>0</v>
      </c>
      <c r="AD55" s="197">
        <f t="shared" si="14"/>
        <v>0</v>
      </c>
      <c r="AE55" s="197">
        <f t="shared" si="14"/>
        <v>0</v>
      </c>
      <c r="AF55" s="197">
        <f t="shared" si="14"/>
        <v>0</v>
      </c>
      <c r="AG55" s="197">
        <f t="shared" si="14"/>
        <v>0</v>
      </c>
      <c r="AH55" s="197">
        <f t="shared" si="14"/>
        <v>0</v>
      </c>
      <c r="AI55" s="197">
        <f t="shared" si="14"/>
        <v>0</v>
      </c>
      <c r="AJ55" s="197">
        <f t="shared" si="14"/>
        <v>0</v>
      </c>
      <c r="AK55" s="197">
        <f t="shared" si="14"/>
        <v>0</v>
      </c>
      <c r="AL55" s="197">
        <f t="shared" si="14"/>
        <v>0</v>
      </c>
      <c r="AM55" s="197">
        <f t="shared" si="14"/>
        <v>0</v>
      </c>
      <c r="AN55" s="197">
        <f t="shared" si="14"/>
        <v>0</v>
      </c>
      <c r="AO55" s="197">
        <f t="shared" si="14"/>
        <v>0</v>
      </c>
      <c r="AP55" s="197">
        <f t="shared" si="14"/>
        <v>0</v>
      </c>
    </row>
    <row r="56" spans="1:42" x14ac:dyDescent="0.2">
      <c r="A56" s="377"/>
      <c r="B56" s="7"/>
      <c r="C56" s="351"/>
      <c r="D56" s="351"/>
      <c r="E56" s="351"/>
      <c r="F56" s="351"/>
      <c r="G56" s="351"/>
      <c r="H56" s="351"/>
      <c r="I56" s="351"/>
      <c r="J56" s="351"/>
      <c r="K56" s="351"/>
      <c r="L56" s="351"/>
      <c r="M56" s="351"/>
      <c r="N56" s="351"/>
      <c r="O56" s="351"/>
      <c r="P56" s="351"/>
      <c r="Q56" s="351"/>
      <c r="R56" s="351"/>
      <c r="S56" s="351"/>
      <c r="T56" s="351"/>
      <c r="U56" s="351"/>
      <c r="V56" s="351"/>
      <c r="W56" s="351"/>
      <c r="X56" s="351"/>
      <c r="Y56" s="351"/>
      <c r="Z56" s="351"/>
      <c r="AA56" s="351"/>
      <c r="AB56" s="351"/>
      <c r="AC56" s="351"/>
      <c r="AD56" s="351"/>
      <c r="AE56" s="351"/>
      <c r="AF56" s="351"/>
      <c r="AG56" s="351"/>
      <c r="AH56" s="351"/>
      <c r="AI56" s="351"/>
      <c r="AJ56" s="351"/>
      <c r="AK56" s="351"/>
      <c r="AL56" s="351"/>
      <c r="AM56" s="351"/>
      <c r="AN56" s="351"/>
      <c r="AO56" s="351"/>
      <c r="AP56" s="351"/>
    </row>
    <row r="57" spans="1:42" x14ac:dyDescent="0.2">
      <c r="A57" s="381" t="s">
        <v>345</v>
      </c>
      <c r="B57" s="379"/>
      <c r="C57" s="379"/>
      <c r="D57" s="379"/>
      <c r="E57" s="379"/>
      <c r="F57" s="379"/>
      <c r="G57" s="379"/>
      <c r="H57" s="379"/>
      <c r="I57" s="379"/>
      <c r="J57" s="379"/>
      <c r="K57" s="379"/>
      <c r="L57" s="379"/>
      <c r="M57" s="379"/>
      <c r="N57" s="379"/>
      <c r="O57" s="379"/>
      <c r="P57" s="379"/>
      <c r="Q57" s="379"/>
      <c r="R57" s="379"/>
      <c r="S57" s="379"/>
      <c r="T57" s="379"/>
      <c r="U57" s="379"/>
      <c r="V57" s="379"/>
      <c r="W57" s="379"/>
      <c r="X57" s="379"/>
      <c r="Y57" s="379"/>
      <c r="Z57" s="379"/>
      <c r="AA57" s="379"/>
      <c r="AB57" s="379"/>
      <c r="AC57" s="379"/>
      <c r="AD57" s="379"/>
      <c r="AE57" s="379"/>
      <c r="AF57" s="379"/>
      <c r="AG57" s="379"/>
      <c r="AH57" s="379"/>
      <c r="AI57" s="379"/>
      <c r="AJ57" s="379"/>
      <c r="AK57" s="379"/>
      <c r="AL57" s="379"/>
      <c r="AM57" s="379"/>
      <c r="AN57" s="379"/>
      <c r="AO57" s="379"/>
      <c r="AP57" s="379"/>
    </row>
    <row r="58" spans="1:42" x14ac:dyDescent="0.2">
      <c r="A58" s="385" t="s">
        <v>346</v>
      </c>
      <c r="B58" s="378"/>
      <c r="C58" s="382"/>
      <c r="D58" s="382"/>
      <c r="E58" s="382"/>
      <c r="F58" s="382"/>
      <c r="G58" s="382"/>
      <c r="H58" s="382"/>
      <c r="I58" s="382"/>
      <c r="J58" s="382"/>
      <c r="K58" s="382"/>
      <c r="L58" s="382"/>
      <c r="M58" s="382"/>
      <c r="N58" s="382"/>
      <c r="O58" s="382"/>
      <c r="P58" s="382"/>
      <c r="Q58" s="382"/>
      <c r="R58" s="382"/>
      <c r="S58" s="382"/>
      <c r="T58" s="382"/>
      <c r="U58" s="382"/>
      <c r="V58" s="382"/>
      <c r="W58" s="382"/>
      <c r="X58" s="382"/>
      <c r="Y58" s="382"/>
      <c r="Z58" s="382"/>
      <c r="AA58" s="382"/>
      <c r="AB58" s="382"/>
      <c r="AC58" s="382"/>
      <c r="AD58" s="382"/>
      <c r="AE58" s="382"/>
      <c r="AF58" s="382"/>
      <c r="AG58" s="382"/>
      <c r="AH58" s="382"/>
      <c r="AI58" s="382"/>
      <c r="AJ58" s="382"/>
      <c r="AK58" s="382"/>
      <c r="AL58" s="382"/>
      <c r="AM58" s="382"/>
      <c r="AN58" s="382"/>
      <c r="AO58" s="382"/>
      <c r="AP58" s="382"/>
    </row>
    <row r="59" spans="1:42" x14ac:dyDescent="0.2">
      <c r="A59" s="396" t="s">
        <v>173</v>
      </c>
      <c r="B59" s="382">
        <f>-total_installed_cost</f>
        <v>0</v>
      </c>
      <c r="C59" s="382"/>
      <c r="D59" s="382"/>
      <c r="E59" s="382"/>
      <c r="F59" s="382"/>
      <c r="G59" s="382"/>
      <c r="H59" s="382"/>
      <c r="I59" s="382"/>
      <c r="J59" s="382"/>
      <c r="K59" s="382"/>
      <c r="L59" s="382"/>
      <c r="M59" s="382"/>
      <c r="N59" s="382"/>
      <c r="O59" s="382"/>
      <c r="P59" s="382"/>
      <c r="Q59" s="382"/>
      <c r="R59" s="382"/>
      <c r="S59" s="382"/>
      <c r="T59" s="382"/>
      <c r="U59" s="382"/>
      <c r="V59" s="382"/>
      <c r="W59" s="382"/>
      <c r="X59" s="382"/>
      <c r="Y59" s="382"/>
      <c r="Z59" s="382"/>
      <c r="AA59" s="382"/>
      <c r="AB59" s="382"/>
      <c r="AC59" s="382"/>
      <c r="AD59" s="382"/>
      <c r="AE59" s="382"/>
      <c r="AF59" s="382"/>
      <c r="AG59" s="382"/>
      <c r="AH59" s="382"/>
      <c r="AI59" s="382"/>
      <c r="AJ59" s="382"/>
      <c r="AK59" s="382"/>
      <c r="AL59" s="382"/>
      <c r="AM59" s="382"/>
      <c r="AN59" s="382"/>
      <c r="AO59" s="382"/>
      <c r="AP59" s="382"/>
    </row>
    <row r="60" spans="1:42" x14ac:dyDescent="0.2">
      <c r="A60" s="396" t="s">
        <v>274</v>
      </c>
      <c r="B60" s="382">
        <f>-cost_equity_closing</f>
        <v>0</v>
      </c>
      <c r="C60" s="382"/>
      <c r="D60" s="382"/>
      <c r="E60" s="382"/>
      <c r="F60" s="382"/>
      <c r="G60" s="382"/>
      <c r="H60" s="382"/>
      <c r="I60" s="382"/>
      <c r="J60" s="382"/>
      <c r="K60" s="382"/>
      <c r="L60" s="382"/>
      <c r="M60" s="382"/>
      <c r="N60" s="382"/>
      <c r="O60" s="382"/>
      <c r="P60" s="382"/>
      <c r="Q60" s="382"/>
      <c r="R60" s="382"/>
      <c r="S60" s="382"/>
      <c r="T60" s="382"/>
      <c r="U60" s="382"/>
      <c r="V60" s="382"/>
      <c r="W60" s="382"/>
      <c r="X60" s="382"/>
      <c r="Y60" s="382"/>
      <c r="Z60" s="382"/>
      <c r="AA60" s="382"/>
      <c r="AB60" s="382"/>
      <c r="AC60" s="382"/>
      <c r="AD60" s="382"/>
      <c r="AE60" s="382"/>
      <c r="AF60" s="382"/>
      <c r="AG60" s="382"/>
      <c r="AH60" s="382"/>
      <c r="AI60" s="382"/>
      <c r="AJ60" s="382"/>
      <c r="AK60" s="382"/>
      <c r="AL60" s="382"/>
      <c r="AM60" s="382"/>
      <c r="AN60" s="382"/>
      <c r="AO60" s="382"/>
      <c r="AP60" s="382"/>
    </row>
    <row r="61" spans="1:42" x14ac:dyDescent="0.2">
      <c r="A61" s="396" t="s">
        <v>174</v>
      </c>
      <c r="B61" s="384">
        <f>-Inputs!$I$78</f>
        <v>0</v>
      </c>
      <c r="C61" s="382"/>
      <c r="D61" s="382"/>
      <c r="E61" s="382"/>
      <c r="F61" s="382"/>
      <c r="G61" s="382"/>
      <c r="H61" s="382"/>
      <c r="I61" s="382"/>
      <c r="J61" s="382"/>
      <c r="K61" s="382"/>
      <c r="L61" s="382"/>
      <c r="M61" s="382"/>
      <c r="N61" s="382"/>
      <c r="O61" s="382"/>
      <c r="P61" s="382"/>
      <c r="Q61" s="382"/>
      <c r="R61" s="382"/>
      <c r="S61" s="382"/>
      <c r="T61" s="382"/>
      <c r="U61" s="382"/>
      <c r="V61" s="382"/>
      <c r="W61" s="382"/>
      <c r="X61" s="382"/>
      <c r="Y61" s="382"/>
      <c r="Z61" s="382"/>
      <c r="AA61" s="382"/>
      <c r="AB61" s="382"/>
      <c r="AC61" s="382"/>
      <c r="AD61" s="382"/>
      <c r="AE61" s="382"/>
      <c r="AF61" s="382"/>
      <c r="AG61" s="382"/>
      <c r="AH61" s="382"/>
      <c r="AI61" s="382"/>
      <c r="AJ61" s="382"/>
      <c r="AK61" s="382"/>
      <c r="AL61" s="382"/>
      <c r="AM61" s="382"/>
      <c r="AN61" s="382"/>
      <c r="AO61" s="382"/>
      <c r="AP61" s="382"/>
    </row>
    <row r="62" spans="1:42" x14ac:dyDescent="0.2">
      <c r="A62" s="396" t="s">
        <v>347</v>
      </c>
      <c r="B62" s="383">
        <f>SUM(B59:B61)</f>
        <v>0</v>
      </c>
      <c r="C62" s="382"/>
      <c r="D62" s="382"/>
      <c r="E62" s="382"/>
      <c r="F62" s="382"/>
      <c r="G62" s="382"/>
      <c r="H62" s="382"/>
      <c r="I62" s="382"/>
      <c r="J62" s="382"/>
      <c r="K62" s="382"/>
      <c r="L62" s="382"/>
      <c r="M62" s="382"/>
      <c r="N62" s="382"/>
      <c r="O62" s="382"/>
      <c r="P62" s="382"/>
      <c r="Q62" s="382"/>
      <c r="R62" s="382"/>
      <c r="S62" s="382"/>
      <c r="T62" s="382"/>
      <c r="U62" s="382"/>
      <c r="V62" s="382"/>
      <c r="W62" s="382"/>
      <c r="X62" s="382"/>
      <c r="Y62" s="382"/>
      <c r="Z62" s="382"/>
      <c r="AA62" s="382"/>
      <c r="AB62" s="382"/>
      <c r="AC62" s="382"/>
      <c r="AD62" s="382"/>
      <c r="AE62" s="382"/>
      <c r="AF62" s="382"/>
      <c r="AG62" s="382"/>
      <c r="AH62" s="382"/>
      <c r="AI62" s="382"/>
      <c r="AJ62" s="382"/>
      <c r="AK62" s="382"/>
      <c r="AL62" s="382"/>
      <c r="AM62" s="382"/>
      <c r="AN62" s="382"/>
      <c r="AO62" s="382"/>
      <c r="AP62" s="382"/>
    </row>
    <row r="63" spans="1:42" x14ac:dyDescent="0.2">
      <c r="A63" s="385"/>
      <c r="B63" s="378"/>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2"/>
      <c r="AC63" s="382"/>
      <c r="AD63" s="382"/>
      <c r="AE63" s="382"/>
      <c r="AF63" s="382"/>
      <c r="AG63" s="382"/>
      <c r="AH63" s="382"/>
      <c r="AI63" s="382"/>
      <c r="AJ63" s="382"/>
      <c r="AK63" s="382"/>
      <c r="AL63" s="382"/>
      <c r="AM63" s="382"/>
      <c r="AN63" s="382"/>
      <c r="AO63" s="382"/>
      <c r="AP63" s="382"/>
    </row>
    <row r="64" spans="1:42" x14ac:dyDescent="0.2">
      <c r="A64" s="385" t="s">
        <v>348</v>
      </c>
      <c r="B64" s="378"/>
      <c r="C64" s="382"/>
      <c r="D64" s="382"/>
      <c r="E64" s="382"/>
      <c r="F64" s="382"/>
      <c r="G64" s="382"/>
      <c r="H64" s="382"/>
      <c r="I64" s="382"/>
      <c r="J64" s="382"/>
      <c r="K64" s="382"/>
      <c r="L64" s="382"/>
      <c r="M64" s="382"/>
      <c r="N64" s="382"/>
      <c r="O64" s="382"/>
      <c r="P64" s="382"/>
      <c r="Q64" s="382"/>
      <c r="R64" s="382"/>
      <c r="S64" s="382"/>
      <c r="T64" s="382"/>
      <c r="U64" s="382"/>
      <c r="V64" s="382"/>
      <c r="W64" s="382"/>
      <c r="X64" s="382"/>
      <c r="Y64" s="382"/>
      <c r="Z64" s="382"/>
      <c r="AA64" s="382"/>
      <c r="AB64" s="382"/>
      <c r="AC64" s="382"/>
      <c r="AD64" s="382"/>
      <c r="AE64" s="382"/>
      <c r="AF64" s="382"/>
      <c r="AG64" s="382"/>
      <c r="AH64" s="382"/>
      <c r="AI64" s="382"/>
      <c r="AJ64" s="382"/>
      <c r="AK64" s="382"/>
      <c r="AL64" s="382"/>
      <c r="AM64" s="382"/>
      <c r="AN64" s="382"/>
      <c r="AO64" s="382"/>
      <c r="AP64" s="382"/>
    </row>
    <row r="65" spans="1:42" x14ac:dyDescent="0.2">
      <c r="A65" s="396" t="s">
        <v>173</v>
      </c>
      <c r="B65" s="382">
        <f>total_installed_cost</f>
        <v>0</v>
      </c>
      <c r="C65" s="382"/>
      <c r="D65" s="382"/>
      <c r="E65" s="382"/>
      <c r="F65" s="382"/>
      <c r="G65" s="382"/>
      <c r="H65" s="382"/>
      <c r="I65" s="382"/>
      <c r="J65" s="382"/>
      <c r="K65" s="382"/>
      <c r="L65" s="382"/>
      <c r="M65" s="382"/>
      <c r="N65" s="382"/>
      <c r="O65" s="382"/>
      <c r="P65" s="382"/>
      <c r="Q65" s="382"/>
      <c r="R65" s="382"/>
      <c r="S65" s="382"/>
      <c r="T65" s="382"/>
      <c r="U65" s="382"/>
      <c r="V65" s="382"/>
      <c r="W65" s="382"/>
      <c r="X65" s="382"/>
      <c r="Y65" s="382"/>
      <c r="Z65" s="382"/>
      <c r="AA65" s="382"/>
      <c r="AB65" s="382"/>
      <c r="AC65" s="382"/>
      <c r="AD65" s="382"/>
      <c r="AE65" s="382"/>
      <c r="AF65" s="382"/>
      <c r="AG65" s="382"/>
      <c r="AH65" s="382"/>
      <c r="AI65" s="382"/>
      <c r="AJ65" s="382"/>
      <c r="AK65" s="382"/>
      <c r="AL65" s="382"/>
      <c r="AM65" s="382"/>
      <c r="AN65" s="382"/>
      <c r="AO65" s="382"/>
      <c r="AP65" s="382"/>
    </row>
    <row r="66" spans="1:42" x14ac:dyDescent="0.2">
      <c r="A66" s="396" t="s">
        <v>315</v>
      </c>
      <c r="B66" s="382">
        <f>Inputs!$C$65</f>
        <v>0</v>
      </c>
      <c r="C66" s="382"/>
      <c r="D66" s="382"/>
      <c r="E66" s="382"/>
      <c r="F66" s="382"/>
      <c r="G66" s="382"/>
      <c r="H66" s="382"/>
      <c r="I66" s="382"/>
      <c r="J66" s="382"/>
      <c r="K66" s="382"/>
      <c r="L66" s="382"/>
      <c r="M66" s="382"/>
      <c r="N66" s="382"/>
      <c r="O66" s="382"/>
      <c r="P66" s="382"/>
      <c r="Q66" s="382"/>
      <c r="R66" s="382"/>
      <c r="S66" s="382"/>
      <c r="T66" s="382"/>
      <c r="U66" s="382"/>
      <c r="V66" s="382"/>
      <c r="W66" s="382"/>
      <c r="X66" s="382"/>
      <c r="Y66" s="382"/>
      <c r="Z66" s="382"/>
      <c r="AA66" s="382"/>
      <c r="AB66" s="382"/>
      <c r="AC66" s="382"/>
      <c r="AD66" s="382"/>
      <c r="AE66" s="382"/>
      <c r="AF66" s="382"/>
      <c r="AG66" s="382"/>
      <c r="AH66" s="382"/>
      <c r="AI66" s="382"/>
      <c r="AJ66" s="382"/>
      <c r="AK66" s="382"/>
      <c r="AL66" s="382"/>
      <c r="AM66" s="382"/>
      <c r="AN66" s="382"/>
      <c r="AO66" s="382"/>
      <c r="AP66" s="382"/>
    </row>
    <row r="67" spans="1:42" x14ac:dyDescent="0.2">
      <c r="A67" s="396" t="s">
        <v>274</v>
      </c>
      <c r="B67" s="382">
        <f>cost_equity_closing</f>
        <v>0</v>
      </c>
      <c r="C67" s="382"/>
      <c r="D67" s="382"/>
      <c r="E67" s="382"/>
      <c r="F67" s="382"/>
      <c r="G67" s="382"/>
      <c r="H67" s="382"/>
      <c r="I67" s="382"/>
      <c r="J67" s="382"/>
      <c r="K67" s="382"/>
      <c r="L67" s="382"/>
      <c r="M67" s="382"/>
      <c r="N67" s="382"/>
      <c r="O67" s="382"/>
      <c r="P67" s="382"/>
      <c r="Q67" s="382"/>
      <c r="R67" s="382"/>
      <c r="S67" s="382"/>
      <c r="T67" s="382"/>
      <c r="U67" s="382"/>
      <c r="V67" s="382"/>
      <c r="W67" s="382"/>
      <c r="X67" s="382"/>
      <c r="Y67" s="382"/>
      <c r="Z67" s="382"/>
      <c r="AA67" s="382"/>
      <c r="AB67" s="382"/>
      <c r="AC67" s="382"/>
      <c r="AD67" s="382"/>
      <c r="AE67" s="382"/>
      <c r="AF67" s="382"/>
      <c r="AG67" s="382"/>
      <c r="AH67" s="382"/>
      <c r="AI67" s="382"/>
      <c r="AJ67" s="382"/>
      <c r="AK67" s="382"/>
      <c r="AL67" s="382"/>
      <c r="AM67" s="382"/>
      <c r="AN67" s="382"/>
      <c r="AO67" s="382"/>
      <c r="AP67" s="382"/>
    </row>
    <row r="68" spans="1:42" x14ac:dyDescent="0.2">
      <c r="A68" s="396" t="s">
        <v>174</v>
      </c>
      <c r="B68" s="382">
        <f>Inputs!$I$78</f>
        <v>0</v>
      </c>
      <c r="C68" s="382"/>
      <c r="D68" s="382"/>
      <c r="E68" s="382"/>
      <c r="F68" s="382"/>
      <c r="G68" s="382"/>
      <c r="H68" s="382"/>
      <c r="I68" s="382"/>
      <c r="J68" s="382"/>
      <c r="K68" s="382"/>
      <c r="L68" s="382"/>
      <c r="M68" s="382"/>
      <c r="N68" s="382"/>
      <c r="O68" s="382"/>
      <c r="P68" s="382"/>
      <c r="Q68" s="382"/>
      <c r="R68" s="382"/>
      <c r="S68" s="382"/>
      <c r="T68" s="382"/>
      <c r="U68" s="382"/>
      <c r="V68" s="382"/>
      <c r="W68" s="382"/>
      <c r="X68" s="382"/>
      <c r="Y68" s="382"/>
      <c r="Z68" s="382"/>
      <c r="AA68" s="382"/>
      <c r="AB68" s="382"/>
      <c r="AC68" s="382"/>
      <c r="AD68" s="382"/>
      <c r="AE68" s="382"/>
      <c r="AF68" s="382"/>
      <c r="AG68" s="382"/>
      <c r="AH68" s="382"/>
      <c r="AI68" s="382"/>
      <c r="AJ68" s="382"/>
      <c r="AK68" s="382"/>
      <c r="AL68" s="382"/>
      <c r="AM68" s="382"/>
      <c r="AN68" s="382"/>
      <c r="AO68" s="382"/>
      <c r="AP68" s="382"/>
    </row>
    <row r="69" spans="1:42" x14ac:dyDescent="0.2">
      <c r="A69" s="396" t="s">
        <v>275</v>
      </c>
      <c r="B69" s="384">
        <f>cost_other_financing</f>
        <v>0</v>
      </c>
      <c r="C69" s="382"/>
      <c r="D69" s="382"/>
      <c r="E69" s="382"/>
      <c r="F69" s="382"/>
      <c r="G69" s="382"/>
      <c r="H69" s="382"/>
      <c r="I69" s="382"/>
      <c r="J69" s="382"/>
      <c r="K69" s="382"/>
      <c r="L69" s="382"/>
      <c r="M69" s="382"/>
      <c r="N69" s="382"/>
      <c r="O69" s="382"/>
      <c r="P69" s="382"/>
      <c r="Q69" s="382"/>
      <c r="R69" s="382"/>
      <c r="S69" s="382"/>
      <c r="T69" s="382"/>
      <c r="U69" s="382"/>
      <c r="V69" s="382"/>
      <c r="W69" s="382"/>
      <c r="X69" s="382"/>
      <c r="Y69" s="382"/>
      <c r="Z69" s="382"/>
      <c r="AA69" s="382"/>
      <c r="AB69" s="382"/>
      <c r="AC69" s="382"/>
      <c r="AD69" s="382"/>
      <c r="AE69" s="382"/>
      <c r="AF69" s="382"/>
      <c r="AG69" s="382"/>
      <c r="AH69" s="382"/>
      <c r="AI69" s="382"/>
      <c r="AJ69" s="382"/>
      <c r="AK69" s="382"/>
      <c r="AL69" s="382"/>
      <c r="AM69" s="382"/>
      <c r="AN69" s="382"/>
      <c r="AO69" s="382"/>
      <c r="AP69" s="382"/>
    </row>
    <row r="70" spans="1:42" x14ac:dyDescent="0.2">
      <c r="A70" s="396" t="s">
        <v>273</v>
      </c>
      <c r="B70" s="383">
        <f>SUM(B65:B69)</f>
        <v>0</v>
      </c>
      <c r="C70" s="382"/>
      <c r="D70" s="382"/>
      <c r="E70" s="382"/>
      <c r="F70" s="382"/>
      <c r="G70" s="382"/>
      <c r="H70" s="382"/>
      <c r="I70" s="382"/>
      <c r="J70" s="382"/>
      <c r="K70" s="382"/>
      <c r="L70" s="382"/>
      <c r="M70" s="382"/>
      <c r="N70" s="382"/>
      <c r="O70" s="382"/>
      <c r="P70" s="382"/>
      <c r="Q70" s="382"/>
      <c r="R70" s="382"/>
      <c r="S70" s="382"/>
      <c r="T70" s="382"/>
      <c r="U70" s="382"/>
      <c r="V70" s="382"/>
      <c r="W70" s="382"/>
      <c r="X70" s="382"/>
      <c r="Y70" s="382"/>
      <c r="Z70" s="382"/>
      <c r="AA70" s="382"/>
      <c r="AB70" s="382"/>
      <c r="AC70" s="382"/>
      <c r="AD70" s="382"/>
      <c r="AE70" s="382"/>
      <c r="AF70" s="382"/>
      <c r="AG70" s="382"/>
      <c r="AH70" s="382"/>
      <c r="AI70" s="382"/>
      <c r="AJ70" s="382"/>
      <c r="AK70" s="382"/>
      <c r="AL70" s="382"/>
      <c r="AM70" s="382"/>
      <c r="AN70" s="382"/>
      <c r="AO70" s="382"/>
      <c r="AP70" s="382"/>
    </row>
    <row r="71" spans="1:42" s="395" customFormat="1" x14ac:dyDescent="0.2">
      <c r="A71" s="396"/>
      <c r="B71" s="405"/>
      <c r="C71" s="404"/>
      <c r="D71" s="404"/>
      <c r="E71" s="404"/>
      <c r="F71" s="404"/>
      <c r="G71" s="404"/>
      <c r="H71" s="404"/>
      <c r="I71" s="404"/>
      <c r="J71" s="404"/>
      <c r="K71" s="404"/>
      <c r="L71" s="404"/>
      <c r="M71" s="404"/>
      <c r="N71" s="404"/>
      <c r="O71" s="404"/>
      <c r="P71" s="404"/>
      <c r="Q71" s="404"/>
      <c r="R71" s="404"/>
      <c r="S71" s="404"/>
      <c r="T71" s="404"/>
      <c r="U71" s="404"/>
      <c r="V71" s="404"/>
      <c r="W71" s="404"/>
      <c r="X71" s="404"/>
      <c r="Y71" s="404"/>
      <c r="Z71" s="404"/>
      <c r="AA71" s="404"/>
      <c r="AB71" s="404"/>
      <c r="AC71" s="404"/>
      <c r="AD71" s="404"/>
      <c r="AE71" s="404"/>
      <c r="AF71" s="404"/>
      <c r="AG71" s="404"/>
      <c r="AH71" s="404"/>
      <c r="AI71" s="404"/>
      <c r="AJ71" s="404"/>
      <c r="AK71" s="404"/>
      <c r="AL71" s="404"/>
      <c r="AM71" s="404"/>
      <c r="AN71" s="404"/>
      <c r="AO71" s="404"/>
      <c r="AP71" s="404"/>
    </row>
    <row r="72" spans="1:42" s="395" customFormat="1" x14ac:dyDescent="0.2">
      <c r="A72" s="420" t="s">
        <v>368</v>
      </c>
      <c r="B72" s="405"/>
      <c r="C72" s="404"/>
      <c r="D72" s="404"/>
      <c r="E72" s="404"/>
      <c r="F72" s="404"/>
      <c r="G72" s="404"/>
      <c r="H72" s="404"/>
      <c r="I72" s="404"/>
      <c r="J72" s="404"/>
      <c r="K72" s="404"/>
      <c r="L72" s="404"/>
      <c r="M72" s="404"/>
      <c r="N72" s="404"/>
      <c r="O72" s="404"/>
      <c r="P72" s="404"/>
      <c r="Q72" s="404"/>
      <c r="R72" s="404"/>
      <c r="S72" s="404"/>
      <c r="T72" s="404"/>
      <c r="U72" s="404"/>
      <c r="V72" s="404"/>
      <c r="W72" s="404"/>
      <c r="X72" s="404"/>
      <c r="Y72" s="404"/>
      <c r="Z72" s="404"/>
      <c r="AA72" s="404"/>
      <c r="AB72" s="404"/>
      <c r="AC72" s="404"/>
      <c r="AD72" s="404"/>
      <c r="AE72" s="404"/>
      <c r="AF72" s="404"/>
      <c r="AG72" s="404"/>
      <c r="AH72" s="404"/>
      <c r="AI72" s="404"/>
      <c r="AJ72" s="404"/>
      <c r="AK72" s="404"/>
      <c r="AL72" s="404"/>
      <c r="AM72" s="404"/>
      <c r="AN72" s="404"/>
      <c r="AO72" s="404"/>
      <c r="AP72" s="404"/>
    </row>
    <row r="73" spans="1:42" s="395" customFormat="1" x14ac:dyDescent="0.2">
      <c r="A73" s="396" t="s">
        <v>350</v>
      </c>
      <c r="B73" s="405">
        <f>B70</f>
        <v>0</v>
      </c>
      <c r="C73" s="404"/>
      <c r="D73" s="404"/>
      <c r="E73" s="404"/>
      <c r="F73" s="404"/>
      <c r="G73" s="404"/>
      <c r="H73" s="404"/>
      <c r="I73" s="404"/>
      <c r="J73" s="404"/>
      <c r="K73" s="404"/>
      <c r="L73" s="404"/>
      <c r="M73" s="404"/>
      <c r="N73" s="404"/>
      <c r="O73" s="404"/>
      <c r="P73" s="404"/>
      <c r="Q73" s="404"/>
      <c r="R73" s="404"/>
      <c r="S73" s="404"/>
      <c r="T73" s="404"/>
      <c r="U73" s="404"/>
      <c r="V73" s="404"/>
      <c r="W73" s="404"/>
      <c r="X73" s="404"/>
      <c r="Y73" s="404"/>
      <c r="Z73" s="404"/>
      <c r="AA73" s="404"/>
      <c r="AB73" s="404"/>
      <c r="AC73" s="404"/>
      <c r="AD73" s="404"/>
      <c r="AE73" s="404"/>
      <c r="AF73" s="404"/>
      <c r="AG73" s="404"/>
      <c r="AH73" s="404"/>
      <c r="AI73" s="404"/>
      <c r="AJ73" s="404"/>
      <c r="AK73" s="404"/>
      <c r="AL73" s="404"/>
      <c r="AM73" s="404"/>
      <c r="AN73" s="404"/>
      <c r="AO73" s="404"/>
      <c r="AP73" s="404"/>
    </row>
    <row r="74" spans="1:42" s="395" customFormat="1" x14ac:dyDescent="0.2">
      <c r="A74" s="396" t="s">
        <v>369</v>
      </c>
      <c r="B74" s="405">
        <f>C603</f>
        <v>0</v>
      </c>
      <c r="C74" s="404"/>
      <c r="D74" s="404"/>
      <c r="E74" s="404"/>
      <c r="F74" s="404"/>
      <c r="G74" s="404"/>
      <c r="H74" s="404"/>
      <c r="I74" s="404"/>
      <c r="J74" s="404"/>
      <c r="K74" s="404"/>
      <c r="L74" s="404"/>
      <c r="M74" s="404"/>
      <c r="N74" s="404"/>
      <c r="O74" s="404"/>
      <c r="P74" s="404"/>
      <c r="Q74" s="404"/>
      <c r="R74" s="404"/>
      <c r="S74" s="404"/>
      <c r="T74" s="404"/>
      <c r="U74" s="404"/>
      <c r="V74" s="404"/>
      <c r="W74" s="404"/>
      <c r="X74" s="404"/>
      <c r="Y74" s="404"/>
      <c r="Z74" s="404"/>
      <c r="AA74" s="404"/>
      <c r="AB74" s="404"/>
      <c r="AC74" s="404"/>
      <c r="AD74" s="404"/>
      <c r="AE74" s="404"/>
      <c r="AF74" s="404"/>
      <c r="AG74" s="404"/>
      <c r="AH74" s="404"/>
      <c r="AI74" s="404"/>
      <c r="AJ74" s="404"/>
      <c r="AK74" s="404"/>
      <c r="AL74" s="404"/>
      <c r="AM74" s="404"/>
      <c r="AN74" s="404"/>
      <c r="AO74" s="404"/>
      <c r="AP74" s="404"/>
    </row>
    <row r="75" spans="1:42" s="395" customFormat="1" x14ac:dyDescent="0.2">
      <c r="A75" s="396" t="s">
        <v>370</v>
      </c>
      <c r="B75" s="406">
        <f>C596</f>
        <v>0</v>
      </c>
      <c r="C75" s="404"/>
      <c r="D75" s="404"/>
      <c r="E75" s="404"/>
      <c r="F75" s="404"/>
      <c r="G75" s="404"/>
      <c r="H75" s="404"/>
      <c r="I75" s="404"/>
      <c r="J75" s="404"/>
      <c r="K75" s="404"/>
      <c r="L75" s="404"/>
      <c r="M75" s="404"/>
      <c r="N75" s="404"/>
      <c r="O75" s="404"/>
      <c r="P75" s="404"/>
      <c r="Q75" s="404"/>
      <c r="R75" s="404"/>
      <c r="S75" s="404"/>
      <c r="T75" s="404"/>
      <c r="U75" s="404"/>
      <c r="V75" s="404"/>
      <c r="W75" s="404"/>
      <c r="X75" s="404"/>
      <c r="Y75" s="404"/>
      <c r="Z75" s="404"/>
      <c r="AA75" s="404"/>
      <c r="AB75" s="404"/>
      <c r="AC75" s="404"/>
      <c r="AD75" s="404"/>
      <c r="AE75" s="404"/>
      <c r="AF75" s="404"/>
      <c r="AG75" s="404"/>
      <c r="AH75" s="404"/>
      <c r="AI75" s="404"/>
      <c r="AJ75" s="404"/>
      <c r="AK75" s="404"/>
      <c r="AL75" s="404"/>
      <c r="AM75" s="404"/>
      <c r="AN75" s="404"/>
      <c r="AO75" s="404"/>
      <c r="AP75" s="404"/>
    </row>
    <row r="76" spans="1:42" s="395" customFormat="1" x14ac:dyDescent="0.2">
      <c r="A76" s="396" t="s">
        <v>371</v>
      </c>
      <c r="B76" s="405">
        <f>SUM(B73:B75)</f>
        <v>0</v>
      </c>
      <c r="C76" s="404"/>
      <c r="D76" s="404"/>
      <c r="E76" s="404"/>
      <c r="F76" s="404"/>
      <c r="G76" s="404"/>
      <c r="H76" s="404"/>
      <c r="I76" s="404"/>
      <c r="J76" s="404"/>
      <c r="K76" s="404"/>
      <c r="L76" s="404"/>
      <c r="M76" s="404"/>
      <c r="N76" s="404"/>
      <c r="O76" s="404"/>
      <c r="P76" s="404"/>
      <c r="Q76" s="404"/>
      <c r="R76" s="404"/>
      <c r="S76" s="404"/>
      <c r="T76" s="404"/>
      <c r="U76" s="404"/>
      <c r="V76" s="404"/>
      <c r="W76" s="404"/>
      <c r="X76" s="404"/>
      <c r="Y76" s="404"/>
      <c r="Z76" s="404"/>
      <c r="AA76" s="404"/>
      <c r="AB76" s="404"/>
      <c r="AC76" s="404"/>
      <c r="AD76" s="404"/>
      <c r="AE76" s="404"/>
      <c r="AF76" s="404"/>
      <c r="AG76" s="404"/>
      <c r="AH76" s="404"/>
      <c r="AI76" s="404"/>
      <c r="AJ76" s="404"/>
      <c r="AK76" s="404"/>
      <c r="AL76" s="404"/>
      <c r="AM76" s="404"/>
      <c r="AN76" s="404"/>
      <c r="AO76" s="404"/>
      <c r="AP76" s="404"/>
    </row>
    <row r="77" spans="1:42" x14ac:dyDescent="0.2">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row>
    <row r="78" spans="1:42" x14ac:dyDescent="0.2">
      <c r="A78" s="107" t="s">
        <v>271</v>
      </c>
      <c r="B78" s="8"/>
      <c r="C78" s="276"/>
      <c r="D78" s="276"/>
      <c r="E78" s="276"/>
      <c r="F78" s="276"/>
      <c r="G78" s="276"/>
      <c r="H78" s="276"/>
      <c r="I78" s="276"/>
      <c r="J78" s="276"/>
      <c r="K78" s="276"/>
      <c r="L78" s="276"/>
      <c r="M78" s="276"/>
      <c r="N78" s="276"/>
      <c r="O78" s="276"/>
      <c r="P78" s="276"/>
      <c r="Q78" s="276"/>
      <c r="R78" s="276"/>
      <c r="S78" s="276"/>
      <c r="T78" s="276"/>
      <c r="U78" s="276"/>
      <c r="V78" s="276"/>
      <c r="W78" s="276"/>
      <c r="X78" s="276"/>
      <c r="Y78" s="276"/>
      <c r="Z78" s="276"/>
      <c r="AA78" s="276"/>
      <c r="AB78" s="276"/>
      <c r="AC78" s="276"/>
      <c r="AD78" s="276"/>
      <c r="AE78" s="276"/>
      <c r="AF78" s="276"/>
      <c r="AG78" s="276"/>
      <c r="AH78" s="276"/>
      <c r="AI78" s="276"/>
      <c r="AJ78" s="276"/>
      <c r="AK78" s="276"/>
      <c r="AL78" s="276"/>
      <c r="AM78" s="276"/>
      <c r="AN78" s="276"/>
      <c r="AO78" s="276"/>
      <c r="AP78" s="276"/>
    </row>
    <row r="79" spans="1:42" x14ac:dyDescent="0.2">
      <c r="A79" s="25" t="s">
        <v>216</v>
      </c>
      <c r="B79" s="20"/>
      <c r="C79" s="20"/>
      <c r="D79" s="20"/>
      <c r="E79" s="20"/>
      <c r="F79" s="20"/>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row>
    <row r="80" spans="1:42" x14ac:dyDescent="0.2">
      <c r="A80" s="23" t="s">
        <v>272</v>
      </c>
      <c r="B80" s="189"/>
      <c r="C80" s="189">
        <f t="shared" ref="C80:AP80" si="15">C55</f>
        <v>0</v>
      </c>
      <c r="D80" s="189">
        <f t="shared" si="15"/>
        <v>0</v>
      </c>
      <c r="E80" s="189">
        <f t="shared" si="15"/>
        <v>0</v>
      </c>
      <c r="F80" s="189">
        <f t="shared" si="15"/>
        <v>0</v>
      </c>
      <c r="G80" s="189">
        <f t="shared" si="15"/>
        <v>0</v>
      </c>
      <c r="H80" s="189">
        <f t="shared" si="15"/>
        <v>0</v>
      </c>
      <c r="I80" s="189">
        <f t="shared" si="15"/>
        <v>0</v>
      </c>
      <c r="J80" s="189">
        <f t="shared" si="15"/>
        <v>0</v>
      </c>
      <c r="K80" s="189">
        <f t="shared" si="15"/>
        <v>0</v>
      </c>
      <c r="L80" s="189">
        <f t="shared" si="15"/>
        <v>0</v>
      </c>
      <c r="M80" s="189">
        <f t="shared" si="15"/>
        <v>0</v>
      </c>
      <c r="N80" s="189">
        <f t="shared" si="15"/>
        <v>0</v>
      </c>
      <c r="O80" s="189">
        <f t="shared" si="15"/>
        <v>0</v>
      </c>
      <c r="P80" s="189">
        <f t="shared" si="15"/>
        <v>0</v>
      </c>
      <c r="Q80" s="189">
        <f t="shared" si="15"/>
        <v>0</v>
      </c>
      <c r="R80" s="189">
        <f t="shared" si="15"/>
        <v>0</v>
      </c>
      <c r="S80" s="189">
        <f t="shared" si="15"/>
        <v>0</v>
      </c>
      <c r="T80" s="189">
        <f t="shared" si="15"/>
        <v>0</v>
      </c>
      <c r="U80" s="189">
        <f t="shared" si="15"/>
        <v>0</v>
      </c>
      <c r="V80" s="189">
        <f t="shared" si="15"/>
        <v>0</v>
      </c>
      <c r="W80" s="189">
        <f t="shared" si="15"/>
        <v>0</v>
      </c>
      <c r="X80" s="189">
        <f t="shared" si="15"/>
        <v>0</v>
      </c>
      <c r="Y80" s="189">
        <f t="shared" si="15"/>
        <v>0</v>
      </c>
      <c r="Z80" s="189">
        <f t="shared" si="15"/>
        <v>0</v>
      </c>
      <c r="AA80" s="189">
        <f t="shared" si="15"/>
        <v>0</v>
      </c>
      <c r="AB80" s="189">
        <f t="shared" si="15"/>
        <v>0</v>
      </c>
      <c r="AC80" s="189">
        <f t="shared" si="15"/>
        <v>0</v>
      </c>
      <c r="AD80" s="189">
        <f t="shared" si="15"/>
        <v>0</v>
      </c>
      <c r="AE80" s="189">
        <f t="shared" si="15"/>
        <v>0</v>
      </c>
      <c r="AF80" s="189">
        <f t="shared" si="15"/>
        <v>0</v>
      </c>
      <c r="AG80" s="189">
        <f t="shared" si="15"/>
        <v>0</v>
      </c>
      <c r="AH80" s="189">
        <f t="shared" si="15"/>
        <v>0</v>
      </c>
      <c r="AI80" s="189">
        <f t="shared" si="15"/>
        <v>0</v>
      </c>
      <c r="AJ80" s="189">
        <f t="shared" si="15"/>
        <v>0</v>
      </c>
      <c r="AK80" s="189">
        <f t="shared" si="15"/>
        <v>0</v>
      </c>
      <c r="AL80" s="189">
        <f t="shared" si="15"/>
        <v>0</v>
      </c>
      <c r="AM80" s="189">
        <f t="shared" si="15"/>
        <v>0</v>
      </c>
      <c r="AN80" s="189">
        <f t="shared" si="15"/>
        <v>0</v>
      </c>
      <c r="AO80" s="189">
        <f t="shared" si="15"/>
        <v>0</v>
      </c>
      <c r="AP80" s="189">
        <f t="shared" si="15"/>
        <v>0</v>
      </c>
    </row>
    <row r="81" spans="1:42" x14ac:dyDescent="0.2">
      <c r="A81" s="23" t="s">
        <v>219</v>
      </c>
      <c r="B81" s="189">
        <v>0</v>
      </c>
      <c r="C81" s="189">
        <f>C741</f>
        <v>0</v>
      </c>
      <c r="D81" s="383">
        <f t="shared" ref="D81:AP81" si="16">D741</f>
        <v>0</v>
      </c>
      <c r="E81" s="383">
        <f t="shared" si="16"/>
        <v>0</v>
      </c>
      <c r="F81" s="383">
        <f t="shared" si="16"/>
        <v>0</v>
      </c>
      <c r="G81" s="383">
        <f t="shared" si="16"/>
        <v>0</v>
      </c>
      <c r="H81" s="383">
        <f t="shared" si="16"/>
        <v>0</v>
      </c>
      <c r="I81" s="383">
        <f t="shared" si="16"/>
        <v>0</v>
      </c>
      <c r="J81" s="383">
        <f t="shared" si="16"/>
        <v>0</v>
      </c>
      <c r="K81" s="383">
        <f t="shared" si="16"/>
        <v>0</v>
      </c>
      <c r="L81" s="383">
        <f t="shared" si="16"/>
        <v>0</v>
      </c>
      <c r="M81" s="383">
        <f t="shared" si="16"/>
        <v>0</v>
      </c>
      <c r="N81" s="383">
        <f t="shared" si="16"/>
        <v>0</v>
      </c>
      <c r="O81" s="383">
        <f t="shared" si="16"/>
        <v>0</v>
      </c>
      <c r="P81" s="383">
        <f t="shared" si="16"/>
        <v>0</v>
      </c>
      <c r="Q81" s="383">
        <f t="shared" si="16"/>
        <v>0</v>
      </c>
      <c r="R81" s="383">
        <f t="shared" si="16"/>
        <v>0</v>
      </c>
      <c r="S81" s="383">
        <f t="shared" si="16"/>
        <v>0</v>
      </c>
      <c r="T81" s="383">
        <f t="shared" si="16"/>
        <v>0</v>
      </c>
      <c r="U81" s="383">
        <f t="shared" si="16"/>
        <v>0</v>
      </c>
      <c r="V81" s="383">
        <f t="shared" si="16"/>
        <v>0</v>
      </c>
      <c r="W81" s="383">
        <f t="shared" si="16"/>
        <v>0</v>
      </c>
      <c r="X81" s="383">
        <f t="shared" si="16"/>
        <v>0</v>
      </c>
      <c r="Y81" s="383">
        <f t="shared" si="16"/>
        <v>0</v>
      </c>
      <c r="Z81" s="383">
        <f t="shared" si="16"/>
        <v>0</v>
      </c>
      <c r="AA81" s="383">
        <f t="shared" si="16"/>
        <v>0</v>
      </c>
      <c r="AB81" s="383">
        <f t="shared" si="16"/>
        <v>0</v>
      </c>
      <c r="AC81" s="383">
        <f t="shared" si="16"/>
        <v>0</v>
      </c>
      <c r="AD81" s="383">
        <f t="shared" si="16"/>
        <v>0</v>
      </c>
      <c r="AE81" s="383">
        <f t="shared" si="16"/>
        <v>0</v>
      </c>
      <c r="AF81" s="383">
        <f t="shared" si="16"/>
        <v>0</v>
      </c>
      <c r="AG81" s="383">
        <f t="shared" si="16"/>
        <v>0</v>
      </c>
      <c r="AH81" s="383">
        <f t="shared" si="16"/>
        <v>0</v>
      </c>
      <c r="AI81" s="383">
        <f t="shared" si="16"/>
        <v>0</v>
      </c>
      <c r="AJ81" s="383">
        <f t="shared" si="16"/>
        <v>0</v>
      </c>
      <c r="AK81" s="383">
        <f t="shared" si="16"/>
        <v>0</v>
      </c>
      <c r="AL81" s="383">
        <f t="shared" si="16"/>
        <v>0</v>
      </c>
      <c r="AM81" s="383">
        <f t="shared" si="16"/>
        <v>0</v>
      </c>
      <c r="AN81" s="383">
        <f t="shared" si="16"/>
        <v>0</v>
      </c>
      <c r="AO81" s="383">
        <f t="shared" si="16"/>
        <v>0</v>
      </c>
      <c r="AP81" s="383">
        <f t="shared" si="16"/>
        <v>0</v>
      </c>
    </row>
    <row r="82" spans="1:42" x14ac:dyDescent="0.2">
      <c r="A82" s="268" t="s">
        <v>13</v>
      </c>
      <c r="B82" s="197">
        <f>SUM(B80:B81)</f>
        <v>0</v>
      </c>
      <c r="C82" s="197">
        <f t="shared" ref="C82:AP82" si="17">SUM(C80:C81)</f>
        <v>0</v>
      </c>
      <c r="D82" s="197">
        <f t="shared" si="17"/>
        <v>0</v>
      </c>
      <c r="E82" s="197">
        <f t="shared" si="17"/>
        <v>0</v>
      </c>
      <c r="F82" s="197">
        <f t="shared" si="17"/>
        <v>0</v>
      </c>
      <c r="G82" s="197">
        <f t="shared" si="17"/>
        <v>0</v>
      </c>
      <c r="H82" s="197">
        <f t="shared" si="17"/>
        <v>0</v>
      </c>
      <c r="I82" s="197">
        <f t="shared" si="17"/>
        <v>0</v>
      </c>
      <c r="J82" s="197">
        <f t="shared" si="17"/>
        <v>0</v>
      </c>
      <c r="K82" s="197">
        <f t="shared" si="17"/>
        <v>0</v>
      </c>
      <c r="L82" s="197">
        <f t="shared" si="17"/>
        <v>0</v>
      </c>
      <c r="M82" s="197">
        <f t="shared" si="17"/>
        <v>0</v>
      </c>
      <c r="N82" s="197">
        <f t="shared" si="17"/>
        <v>0</v>
      </c>
      <c r="O82" s="197">
        <f t="shared" si="17"/>
        <v>0</v>
      </c>
      <c r="P82" s="197">
        <f t="shared" si="17"/>
        <v>0</v>
      </c>
      <c r="Q82" s="197">
        <f t="shared" si="17"/>
        <v>0</v>
      </c>
      <c r="R82" s="197">
        <f t="shared" si="17"/>
        <v>0</v>
      </c>
      <c r="S82" s="197">
        <f t="shared" si="17"/>
        <v>0</v>
      </c>
      <c r="T82" s="197">
        <f t="shared" si="17"/>
        <v>0</v>
      </c>
      <c r="U82" s="197">
        <f t="shared" si="17"/>
        <v>0</v>
      </c>
      <c r="V82" s="197">
        <f t="shared" si="17"/>
        <v>0</v>
      </c>
      <c r="W82" s="197">
        <f t="shared" si="17"/>
        <v>0</v>
      </c>
      <c r="X82" s="197">
        <f t="shared" si="17"/>
        <v>0</v>
      </c>
      <c r="Y82" s="197">
        <f t="shared" si="17"/>
        <v>0</v>
      </c>
      <c r="Z82" s="197">
        <f t="shared" si="17"/>
        <v>0</v>
      </c>
      <c r="AA82" s="197">
        <f t="shared" si="17"/>
        <v>0</v>
      </c>
      <c r="AB82" s="197">
        <f t="shared" si="17"/>
        <v>0</v>
      </c>
      <c r="AC82" s="197">
        <f t="shared" si="17"/>
        <v>0</v>
      </c>
      <c r="AD82" s="197">
        <f t="shared" si="17"/>
        <v>0</v>
      </c>
      <c r="AE82" s="197">
        <f t="shared" si="17"/>
        <v>0</v>
      </c>
      <c r="AF82" s="197">
        <f t="shared" si="17"/>
        <v>0</v>
      </c>
      <c r="AG82" s="197">
        <f t="shared" si="17"/>
        <v>0</v>
      </c>
      <c r="AH82" s="197">
        <f t="shared" si="17"/>
        <v>0</v>
      </c>
      <c r="AI82" s="197">
        <f t="shared" si="17"/>
        <v>0</v>
      </c>
      <c r="AJ82" s="197">
        <f t="shared" si="17"/>
        <v>0</v>
      </c>
      <c r="AK82" s="197">
        <f t="shared" si="17"/>
        <v>0</v>
      </c>
      <c r="AL82" s="197">
        <f t="shared" si="17"/>
        <v>0</v>
      </c>
      <c r="AM82" s="197">
        <f t="shared" si="17"/>
        <v>0</v>
      </c>
      <c r="AN82" s="197">
        <f t="shared" si="17"/>
        <v>0</v>
      </c>
      <c r="AO82" s="197">
        <f t="shared" si="17"/>
        <v>0</v>
      </c>
      <c r="AP82" s="197">
        <f t="shared" si="17"/>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59</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380" t="s">
        <v>350</v>
      </c>
      <c r="B85" s="189">
        <f>B70</f>
        <v>0</v>
      </c>
      <c r="C85" s="189"/>
      <c r="D85" s="189"/>
      <c r="E85" s="189"/>
      <c r="F85" s="189"/>
      <c r="G85" s="189"/>
      <c r="H85" s="189"/>
      <c r="I85" s="189"/>
      <c r="J85" s="189"/>
      <c r="K85" s="189"/>
      <c r="L85" s="189"/>
      <c r="M85" s="189"/>
      <c r="N85" s="189"/>
      <c r="O85" s="189"/>
      <c r="P85" s="189"/>
      <c r="Q85" s="189"/>
      <c r="R85" s="189"/>
      <c r="S85" s="189"/>
      <c r="T85" s="189"/>
      <c r="U85" s="189"/>
      <c r="V85" s="189"/>
      <c r="W85" s="189"/>
      <c r="X85" s="189"/>
      <c r="Y85" s="189"/>
      <c r="Z85" s="189"/>
      <c r="AA85" s="189"/>
      <c r="AB85" s="189"/>
      <c r="AC85" s="189"/>
      <c r="AD85" s="189"/>
      <c r="AE85" s="189"/>
      <c r="AF85" s="189"/>
      <c r="AG85" s="189"/>
      <c r="AH85" s="189"/>
      <c r="AI85" s="189"/>
      <c r="AJ85" s="189"/>
      <c r="AK85" s="189"/>
      <c r="AL85" s="189"/>
      <c r="AM85" s="189"/>
      <c r="AN85" s="189"/>
      <c r="AO85" s="189"/>
      <c r="AP85" s="189"/>
    </row>
    <row r="86" spans="1:42" x14ac:dyDescent="0.2">
      <c r="A86" s="380" t="s">
        <v>349</v>
      </c>
      <c r="B86" s="383">
        <f>B62</f>
        <v>0</v>
      </c>
      <c r="C86" s="383"/>
      <c r="D86" s="383"/>
      <c r="E86" s="383"/>
      <c r="F86" s="383"/>
      <c r="G86" s="383"/>
      <c r="H86" s="383"/>
      <c r="I86" s="383"/>
      <c r="J86" s="383"/>
      <c r="K86" s="383"/>
      <c r="L86" s="383"/>
      <c r="M86" s="383"/>
      <c r="N86" s="383"/>
      <c r="O86" s="383"/>
      <c r="P86" s="383"/>
      <c r="Q86" s="383"/>
      <c r="R86" s="383"/>
      <c r="S86" s="383"/>
      <c r="T86" s="383"/>
      <c r="U86" s="383"/>
      <c r="V86" s="383"/>
      <c r="W86" s="383"/>
      <c r="X86" s="383"/>
      <c r="Y86" s="383"/>
      <c r="Z86" s="383"/>
      <c r="AA86" s="383"/>
      <c r="AB86" s="383"/>
      <c r="AC86" s="383"/>
      <c r="AD86" s="383"/>
      <c r="AE86" s="383"/>
      <c r="AF86" s="383"/>
      <c r="AG86" s="383"/>
      <c r="AH86" s="383"/>
      <c r="AI86" s="383"/>
      <c r="AJ86" s="383"/>
      <c r="AK86" s="383"/>
      <c r="AL86" s="383"/>
      <c r="AM86" s="383"/>
      <c r="AN86" s="383"/>
      <c r="AO86" s="383"/>
      <c r="AP86" s="383"/>
    </row>
    <row r="87" spans="1:42" x14ac:dyDescent="0.2">
      <c r="A87" s="380" t="s">
        <v>315</v>
      </c>
      <c r="B87" s="383">
        <f>-Inputs!C65</f>
        <v>0</v>
      </c>
      <c r="C87" s="383"/>
      <c r="D87" s="383"/>
      <c r="E87" s="383"/>
      <c r="F87" s="383"/>
      <c r="G87" s="383"/>
      <c r="H87" s="383"/>
      <c r="I87" s="383"/>
      <c r="J87" s="383"/>
      <c r="K87" s="383"/>
      <c r="L87" s="383"/>
      <c r="M87" s="383"/>
      <c r="N87" s="383"/>
      <c r="O87" s="383"/>
      <c r="P87" s="383"/>
      <c r="Q87" s="383"/>
      <c r="R87" s="383"/>
      <c r="S87" s="383"/>
      <c r="T87" s="383"/>
      <c r="U87" s="383"/>
      <c r="V87" s="383"/>
      <c r="W87" s="383"/>
      <c r="X87" s="383"/>
      <c r="Y87" s="383"/>
      <c r="Z87" s="383"/>
      <c r="AA87" s="383"/>
      <c r="AB87" s="383"/>
      <c r="AC87" s="383"/>
      <c r="AD87" s="383"/>
      <c r="AE87" s="383"/>
      <c r="AF87" s="383"/>
      <c r="AG87" s="383"/>
      <c r="AH87" s="383"/>
      <c r="AI87" s="383"/>
      <c r="AJ87" s="383"/>
      <c r="AK87" s="383"/>
      <c r="AL87" s="383"/>
      <c r="AM87" s="383"/>
      <c r="AN87" s="383"/>
      <c r="AO87" s="383"/>
      <c r="AP87" s="383"/>
    </row>
    <row r="88" spans="1:42" x14ac:dyDescent="0.2">
      <c r="A88" s="380" t="s">
        <v>255</v>
      </c>
      <c r="B88" s="383">
        <f t="shared" ref="B88:AP88" si="18">-B19</f>
        <v>0</v>
      </c>
      <c r="C88" s="383">
        <f t="shared" si="18"/>
        <v>0</v>
      </c>
      <c r="D88" s="383">
        <f t="shared" si="18"/>
        <v>0</v>
      </c>
      <c r="E88" s="383">
        <f t="shared" si="18"/>
        <v>0</v>
      </c>
      <c r="F88" s="383">
        <f t="shared" si="18"/>
        <v>0</v>
      </c>
      <c r="G88" s="383">
        <f t="shared" si="18"/>
        <v>0</v>
      </c>
      <c r="H88" s="383">
        <f t="shared" si="18"/>
        <v>0</v>
      </c>
      <c r="I88" s="383">
        <f t="shared" si="18"/>
        <v>0</v>
      </c>
      <c r="J88" s="383">
        <f t="shared" si="18"/>
        <v>0</v>
      </c>
      <c r="K88" s="383">
        <f t="shared" si="18"/>
        <v>0</v>
      </c>
      <c r="L88" s="383">
        <f t="shared" si="18"/>
        <v>0</v>
      </c>
      <c r="M88" s="383">
        <f t="shared" si="18"/>
        <v>0</v>
      </c>
      <c r="N88" s="383">
        <f t="shared" si="18"/>
        <v>0</v>
      </c>
      <c r="O88" s="383">
        <f t="shared" si="18"/>
        <v>0</v>
      </c>
      <c r="P88" s="383">
        <f t="shared" si="18"/>
        <v>0</v>
      </c>
      <c r="Q88" s="383">
        <f t="shared" si="18"/>
        <v>0</v>
      </c>
      <c r="R88" s="383">
        <f t="shared" si="18"/>
        <v>0</v>
      </c>
      <c r="S88" s="383">
        <f t="shared" si="18"/>
        <v>0</v>
      </c>
      <c r="T88" s="383">
        <f t="shared" si="18"/>
        <v>0</v>
      </c>
      <c r="U88" s="383">
        <f t="shared" si="18"/>
        <v>0</v>
      </c>
      <c r="V88" s="383">
        <f t="shared" si="18"/>
        <v>0</v>
      </c>
      <c r="W88" s="383">
        <f t="shared" si="18"/>
        <v>0</v>
      </c>
      <c r="X88" s="383">
        <f t="shared" si="18"/>
        <v>0</v>
      </c>
      <c r="Y88" s="383">
        <f t="shared" si="18"/>
        <v>0</v>
      </c>
      <c r="Z88" s="383">
        <f t="shared" si="18"/>
        <v>0</v>
      </c>
      <c r="AA88" s="383">
        <f t="shared" si="18"/>
        <v>0</v>
      </c>
      <c r="AB88" s="383">
        <f t="shared" si="18"/>
        <v>0</v>
      </c>
      <c r="AC88" s="383">
        <f t="shared" si="18"/>
        <v>0</v>
      </c>
      <c r="AD88" s="383">
        <f t="shared" si="18"/>
        <v>0</v>
      </c>
      <c r="AE88" s="383">
        <f t="shared" si="18"/>
        <v>0</v>
      </c>
      <c r="AF88" s="383">
        <f t="shared" si="18"/>
        <v>0</v>
      </c>
      <c r="AG88" s="383">
        <f t="shared" si="18"/>
        <v>0</v>
      </c>
      <c r="AH88" s="383">
        <f t="shared" si="18"/>
        <v>0</v>
      </c>
      <c r="AI88" s="383">
        <f t="shared" si="18"/>
        <v>0</v>
      </c>
      <c r="AJ88" s="383">
        <f t="shared" si="18"/>
        <v>0</v>
      </c>
      <c r="AK88" s="383">
        <f t="shared" si="18"/>
        <v>0</v>
      </c>
      <c r="AL88" s="383">
        <f t="shared" si="18"/>
        <v>0</v>
      </c>
      <c r="AM88" s="383">
        <f t="shared" si="18"/>
        <v>0</v>
      </c>
      <c r="AN88" s="383">
        <f t="shared" si="18"/>
        <v>0</v>
      </c>
      <c r="AO88" s="383">
        <f t="shared" si="18"/>
        <v>0</v>
      </c>
      <c r="AP88" s="383">
        <f t="shared" si="18"/>
        <v>0</v>
      </c>
    </row>
    <row r="89" spans="1:42" x14ac:dyDescent="0.2">
      <c r="A89" s="23" t="s">
        <v>334</v>
      </c>
      <c r="B89" s="189"/>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227</v>
      </c>
      <c r="B90" s="189">
        <f t="shared" ref="B90:AP90" si="19">-B627-B628</f>
        <v>0</v>
      </c>
      <c r="C90" s="189">
        <f t="shared" si="19"/>
        <v>0</v>
      </c>
      <c r="D90" s="189">
        <f t="shared" si="19"/>
        <v>0</v>
      </c>
      <c r="E90" s="189">
        <f t="shared" si="19"/>
        <v>0</v>
      </c>
      <c r="F90" s="189">
        <f t="shared" si="19"/>
        <v>0</v>
      </c>
      <c r="G90" s="189">
        <f t="shared" si="19"/>
        <v>0</v>
      </c>
      <c r="H90" s="189">
        <f t="shared" si="19"/>
        <v>0</v>
      </c>
      <c r="I90" s="189">
        <f t="shared" si="19"/>
        <v>0</v>
      </c>
      <c r="J90" s="189">
        <f t="shared" si="19"/>
        <v>0</v>
      </c>
      <c r="K90" s="189">
        <f t="shared" si="19"/>
        <v>0</v>
      </c>
      <c r="L90" s="189">
        <f t="shared" si="19"/>
        <v>0</v>
      </c>
      <c r="M90" s="189">
        <f t="shared" si="19"/>
        <v>0</v>
      </c>
      <c r="N90" s="189">
        <f t="shared" si="19"/>
        <v>0</v>
      </c>
      <c r="O90" s="189">
        <f t="shared" si="19"/>
        <v>0</v>
      </c>
      <c r="P90" s="189">
        <f t="shared" si="19"/>
        <v>0</v>
      </c>
      <c r="Q90" s="189">
        <f t="shared" si="19"/>
        <v>0</v>
      </c>
      <c r="R90" s="189">
        <f t="shared" si="19"/>
        <v>0</v>
      </c>
      <c r="S90" s="189">
        <f t="shared" si="19"/>
        <v>0</v>
      </c>
      <c r="T90" s="189">
        <f t="shared" si="19"/>
        <v>0</v>
      </c>
      <c r="U90" s="189">
        <f t="shared" si="19"/>
        <v>0</v>
      </c>
      <c r="V90" s="189">
        <f t="shared" si="19"/>
        <v>0</v>
      </c>
      <c r="W90" s="189">
        <f t="shared" si="19"/>
        <v>0</v>
      </c>
      <c r="X90" s="189">
        <f t="shared" si="19"/>
        <v>0</v>
      </c>
      <c r="Y90" s="189">
        <f t="shared" si="19"/>
        <v>0</v>
      </c>
      <c r="Z90" s="189">
        <f t="shared" si="19"/>
        <v>0</v>
      </c>
      <c r="AA90" s="189">
        <f t="shared" si="19"/>
        <v>0</v>
      </c>
      <c r="AB90" s="189">
        <f t="shared" si="19"/>
        <v>0</v>
      </c>
      <c r="AC90" s="189">
        <f t="shared" si="19"/>
        <v>0</v>
      </c>
      <c r="AD90" s="189">
        <f t="shared" si="19"/>
        <v>0</v>
      </c>
      <c r="AE90" s="189">
        <f t="shared" si="19"/>
        <v>0</v>
      </c>
      <c r="AF90" s="189">
        <f t="shared" si="19"/>
        <v>0</v>
      </c>
      <c r="AG90" s="189">
        <f t="shared" si="19"/>
        <v>0</v>
      </c>
      <c r="AH90" s="189">
        <f t="shared" si="19"/>
        <v>0</v>
      </c>
      <c r="AI90" s="189">
        <f t="shared" si="19"/>
        <v>0</v>
      </c>
      <c r="AJ90" s="189">
        <f t="shared" si="19"/>
        <v>0</v>
      </c>
      <c r="AK90" s="189">
        <f t="shared" si="19"/>
        <v>0</v>
      </c>
      <c r="AL90" s="189">
        <f t="shared" si="19"/>
        <v>0</v>
      </c>
      <c r="AM90" s="189">
        <f t="shared" si="19"/>
        <v>0</v>
      </c>
      <c r="AN90" s="189">
        <f t="shared" si="19"/>
        <v>0</v>
      </c>
      <c r="AO90" s="189">
        <f t="shared" si="19"/>
        <v>0</v>
      </c>
      <c r="AP90" s="189">
        <f t="shared" si="19"/>
        <v>0</v>
      </c>
    </row>
    <row r="91" spans="1:42" x14ac:dyDescent="0.2">
      <c r="A91" s="350" t="s">
        <v>276</v>
      </c>
      <c r="B91" s="352">
        <f>-B633-B634</f>
        <v>0</v>
      </c>
      <c r="C91" s="352">
        <f t="shared" ref="C91:AP91" si="20">-C633-C634</f>
        <v>0</v>
      </c>
      <c r="D91" s="352">
        <f t="shared" si="20"/>
        <v>0</v>
      </c>
      <c r="E91" s="352">
        <f t="shared" si="20"/>
        <v>0</v>
      </c>
      <c r="F91" s="352">
        <f t="shared" si="20"/>
        <v>0</v>
      </c>
      <c r="G91" s="352">
        <f t="shared" si="20"/>
        <v>0</v>
      </c>
      <c r="H91" s="352">
        <f t="shared" si="20"/>
        <v>0</v>
      </c>
      <c r="I91" s="352">
        <f t="shared" si="20"/>
        <v>0</v>
      </c>
      <c r="J91" s="352">
        <f t="shared" si="20"/>
        <v>0</v>
      </c>
      <c r="K91" s="352">
        <f t="shared" si="20"/>
        <v>0</v>
      </c>
      <c r="L91" s="352">
        <f t="shared" si="20"/>
        <v>0</v>
      </c>
      <c r="M91" s="352">
        <f t="shared" si="20"/>
        <v>0</v>
      </c>
      <c r="N91" s="352">
        <f t="shared" si="20"/>
        <v>0</v>
      </c>
      <c r="O91" s="352">
        <f t="shared" si="20"/>
        <v>0</v>
      </c>
      <c r="P91" s="352">
        <f t="shared" si="20"/>
        <v>0</v>
      </c>
      <c r="Q91" s="352">
        <f t="shared" si="20"/>
        <v>0</v>
      </c>
      <c r="R91" s="352">
        <f t="shared" si="20"/>
        <v>0</v>
      </c>
      <c r="S91" s="352">
        <f t="shared" si="20"/>
        <v>0</v>
      </c>
      <c r="T91" s="352">
        <f t="shared" si="20"/>
        <v>0</v>
      </c>
      <c r="U91" s="352">
        <f t="shared" si="20"/>
        <v>0</v>
      </c>
      <c r="V91" s="352">
        <f t="shared" si="20"/>
        <v>0</v>
      </c>
      <c r="W91" s="352">
        <f t="shared" si="20"/>
        <v>0</v>
      </c>
      <c r="X91" s="352">
        <f t="shared" si="20"/>
        <v>0</v>
      </c>
      <c r="Y91" s="352">
        <f t="shared" si="20"/>
        <v>0</v>
      </c>
      <c r="Z91" s="352">
        <f t="shared" si="20"/>
        <v>0</v>
      </c>
      <c r="AA91" s="352">
        <f t="shared" si="20"/>
        <v>0</v>
      </c>
      <c r="AB91" s="352">
        <f t="shared" si="20"/>
        <v>0</v>
      </c>
      <c r="AC91" s="352">
        <f t="shared" si="20"/>
        <v>0</v>
      </c>
      <c r="AD91" s="352">
        <f t="shared" si="20"/>
        <v>0</v>
      </c>
      <c r="AE91" s="352">
        <f t="shared" si="20"/>
        <v>0</v>
      </c>
      <c r="AF91" s="352">
        <f t="shared" si="20"/>
        <v>0</v>
      </c>
      <c r="AG91" s="352">
        <f t="shared" si="20"/>
        <v>0</v>
      </c>
      <c r="AH91" s="352">
        <f t="shared" si="20"/>
        <v>0</v>
      </c>
      <c r="AI91" s="352">
        <f t="shared" si="20"/>
        <v>0</v>
      </c>
      <c r="AJ91" s="352">
        <f t="shared" si="20"/>
        <v>0</v>
      </c>
      <c r="AK91" s="352">
        <f t="shared" si="20"/>
        <v>0</v>
      </c>
      <c r="AL91" s="352">
        <f t="shared" si="20"/>
        <v>0</v>
      </c>
      <c r="AM91" s="352">
        <f t="shared" si="20"/>
        <v>0</v>
      </c>
      <c r="AN91" s="352">
        <f t="shared" si="20"/>
        <v>0</v>
      </c>
      <c r="AO91" s="352">
        <f t="shared" si="20"/>
        <v>0</v>
      </c>
      <c r="AP91" s="352">
        <f t="shared" si="20"/>
        <v>0</v>
      </c>
    </row>
    <row r="92" spans="1:42" x14ac:dyDescent="0.2">
      <c r="A92" s="27" t="s">
        <v>237</v>
      </c>
      <c r="B92" s="184">
        <f>-B645-B646</f>
        <v>0</v>
      </c>
      <c r="C92" s="184">
        <f t="shared" ref="C92:AP92" si="21">-C645-C646</f>
        <v>0</v>
      </c>
      <c r="D92" s="184">
        <f t="shared" si="21"/>
        <v>0</v>
      </c>
      <c r="E92" s="184">
        <f t="shared" si="21"/>
        <v>0</v>
      </c>
      <c r="F92" s="184">
        <f t="shared" si="21"/>
        <v>0</v>
      </c>
      <c r="G92" s="184">
        <f t="shared" si="21"/>
        <v>0</v>
      </c>
      <c r="H92" s="184">
        <f t="shared" si="21"/>
        <v>0</v>
      </c>
      <c r="I92" s="184">
        <f t="shared" si="21"/>
        <v>0</v>
      </c>
      <c r="J92" s="184">
        <f t="shared" si="21"/>
        <v>0</v>
      </c>
      <c r="K92" s="184">
        <f t="shared" si="21"/>
        <v>0</v>
      </c>
      <c r="L92" s="184">
        <f t="shared" si="21"/>
        <v>0</v>
      </c>
      <c r="M92" s="184">
        <f t="shared" si="21"/>
        <v>0</v>
      </c>
      <c r="N92" s="184">
        <f t="shared" si="21"/>
        <v>0</v>
      </c>
      <c r="O92" s="184">
        <f t="shared" si="21"/>
        <v>0</v>
      </c>
      <c r="P92" s="184">
        <f t="shared" si="21"/>
        <v>0</v>
      </c>
      <c r="Q92" s="184">
        <f t="shared" si="21"/>
        <v>0</v>
      </c>
      <c r="R92" s="184">
        <f t="shared" si="21"/>
        <v>0</v>
      </c>
      <c r="S92" s="184">
        <f t="shared" si="21"/>
        <v>0</v>
      </c>
      <c r="T92" s="184">
        <f t="shared" si="21"/>
        <v>0</v>
      </c>
      <c r="U92" s="184">
        <f t="shared" si="21"/>
        <v>0</v>
      </c>
      <c r="V92" s="184">
        <f t="shared" si="21"/>
        <v>0</v>
      </c>
      <c r="W92" s="184">
        <f t="shared" si="21"/>
        <v>0</v>
      </c>
      <c r="X92" s="184">
        <f t="shared" si="21"/>
        <v>0</v>
      </c>
      <c r="Y92" s="184">
        <f t="shared" si="21"/>
        <v>0</v>
      </c>
      <c r="Z92" s="184">
        <f t="shared" si="21"/>
        <v>0</v>
      </c>
      <c r="AA92" s="184">
        <f t="shared" si="21"/>
        <v>0</v>
      </c>
      <c r="AB92" s="184">
        <f t="shared" si="21"/>
        <v>0</v>
      </c>
      <c r="AC92" s="184">
        <f t="shared" si="21"/>
        <v>0</v>
      </c>
      <c r="AD92" s="184">
        <f t="shared" si="21"/>
        <v>0</v>
      </c>
      <c r="AE92" s="184">
        <f t="shared" si="21"/>
        <v>0</v>
      </c>
      <c r="AF92" s="184">
        <f t="shared" si="21"/>
        <v>0</v>
      </c>
      <c r="AG92" s="184">
        <f t="shared" si="21"/>
        <v>0</v>
      </c>
      <c r="AH92" s="184">
        <f t="shared" si="21"/>
        <v>0</v>
      </c>
      <c r="AI92" s="184">
        <f t="shared" si="21"/>
        <v>0</v>
      </c>
      <c r="AJ92" s="184">
        <f t="shared" si="21"/>
        <v>0</v>
      </c>
      <c r="AK92" s="184">
        <f t="shared" si="21"/>
        <v>0</v>
      </c>
      <c r="AL92" s="184">
        <f t="shared" si="21"/>
        <v>0</v>
      </c>
      <c r="AM92" s="184">
        <f t="shared" si="21"/>
        <v>0</v>
      </c>
      <c r="AN92" s="184">
        <f t="shared" si="21"/>
        <v>0</v>
      </c>
      <c r="AO92" s="184">
        <f t="shared" si="21"/>
        <v>0</v>
      </c>
      <c r="AP92" s="184">
        <f t="shared" si="21"/>
        <v>0</v>
      </c>
    </row>
    <row r="93" spans="1:42" x14ac:dyDescent="0.2">
      <c r="A93" s="27" t="s">
        <v>238</v>
      </c>
      <c r="B93" s="184">
        <f>-B677-B678</f>
        <v>0</v>
      </c>
      <c r="C93" s="184">
        <f t="shared" ref="C93:AP93" si="22">-C677-C678</f>
        <v>0</v>
      </c>
      <c r="D93" s="184">
        <f t="shared" si="22"/>
        <v>0</v>
      </c>
      <c r="E93" s="184">
        <f t="shared" si="22"/>
        <v>0</v>
      </c>
      <c r="F93" s="184">
        <f t="shared" si="22"/>
        <v>0</v>
      </c>
      <c r="G93" s="184">
        <f t="shared" si="22"/>
        <v>0</v>
      </c>
      <c r="H93" s="184">
        <f t="shared" si="22"/>
        <v>0</v>
      </c>
      <c r="I93" s="184">
        <f t="shared" si="22"/>
        <v>0</v>
      </c>
      <c r="J93" s="184">
        <f t="shared" si="22"/>
        <v>0</v>
      </c>
      <c r="K93" s="184">
        <f t="shared" si="22"/>
        <v>0</v>
      </c>
      <c r="L93" s="184">
        <f t="shared" si="22"/>
        <v>0</v>
      </c>
      <c r="M93" s="184">
        <f t="shared" si="22"/>
        <v>0</v>
      </c>
      <c r="N93" s="184">
        <f t="shared" si="22"/>
        <v>0</v>
      </c>
      <c r="O93" s="184">
        <f t="shared" si="22"/>
        <v>0</v>
      </c>
      <c r="P93" s="184">
        <f t="shared" si="22"/>
        <v>0</v>
      </c>
      <c r="Q93" s="184">
        <f t="shared" si="22"/>
        <v>0</v>
      </c>
      <c r="R93" s="184">
        <f t="shared" si="22"/>
        <v>0</v>
      </c>
      <c r="S93" s="184">
        <f t="shared" si="22"/>
        <v>0</v>
      </c>
      <c r="T93" s="184">
        <f t="shared" si="22"/>
        <v>0</v>
      </c>
      <c r="U93" s="184">
        <f t="shared" si="22"/>
        <v>0</v>
      </c>
      <c r="V93" s="184">
        <f t="shared" si="22"/>
        <v>0</v>
      </c>
      <c r="W93" s="184">
        <f t="shared" si="22"/>
        <v>0</v>
      </c>
      <c r="X93" s="184">
        <f t="shared" si="22"/>
        <v>0</v>
      </c>
      <c r="Y93" s="184">
        <f t="shared" si="22"/>
        <v>0</v>
      </c>
      <c r="Z93" s="184">
        <f t="shared" si="22"/>
        <v>0</v>
      </c>
      <c r="AA93" s="184">
        <f t="shared" si="22"/>
        <v>0</v>
      </c>
      <c r="AB93" s="184">
        <f t="shared" si="22"/>
        <v>0</v>
      </c>
      <c r="AC93" s="184">
        <f t="shared" si="22"/>
        <v>0</v>
      </c>
      <c r="AD93" s="184">
        <f t="shared" si="22"/>
        <v>0</v>
      </c>
      <c r="AE93" s="184">
        <f t="shared" si="22"/>
        <v>0</v>
      </c>
      <c r="AF93" s="184">
        <f t="shared" si="22"/>
        <v>0</v>
      </c>
      <c r="AG93" s="184">
        <f t="shared" si="22"/>
        <v>0</v>
      </c>
      <c r="AH93" s="184">
        <f t="shared" si="22"/>
        <v>0</v>
      </c>
      <c r="AI93" s="184">
        <f t="shared" si="22"/>
        <v>0</v>
      </c>
      <c r="AJ93" s="184">
        <f t="shared" si="22"/>
        <v>0</v>
      </c>
      <c r="AK93" s="184">
        <f t="shared" si="22"/>
        <v>0</v>
      </c>
      <c r="AL93" s="184">
        <f t="shared" si="22"/>
        <v>0</v>
      </c>
      <c r="AM93" s="184">
        <f t="shared" si="22"/>
        <v>0</v>
      </c>
      <c r="AN93" s="184">
        <f t="shared" si="22"/>
        <v>0</v>
      </c>
      <c r="AO93" s="184">
        <f t="shared" si="22"/>
        <v>0</v>
      </c>
      <c r="AP93" s="184">
        <f t="shared" si="22"/>
        <v>0</v>
      </c>
    </row>
    <row r="94" spans="1:42" x14ac:dyDescent="0.2">
      <c r="A94" s="48" t="s">
        <v>239</v>
      </c>
      <c r="B94" s="382">
        <f>-B709-B710</f>
        <v>0</v>
      </c>
      <c r="C94" s="382">
        <f t="shared" ref="C94:AP94" si="23">-C709-C710</f>
        <v>0</v>
      </c>
      <c r="D94" s="382">
        <f t="shared" si="23"/>
        <v>0</v>
      </c>
      <c r="E94" s="382">
        <f t="shared" si="23"/>
        <v>0</v>
      </c>
      <c r="F94" s="382">
        <f t="shared" si="23"/>
        <v>0</v>
      </c>
      <c r="G94" s="382">
        <f t="shared" si="23"/>
        <v>0</v>
      </c>
      <c r="H94" s="382">
        <f t="shared" si="23"/>
        <v>0</v>
      </c>
      <c r="I94" s="382">
        <f t="shared" si="23"/>
        <v>0</v>
      </c>
      <c r="J94" s="382">
        <f t="shared" si="23"/>
        <v>0</v>
      </c>
      <c r="K94" s="382">
        <f t="shared" si="23"/>
        <v>0</v>
      </c>
      <c r="L94" s="382">
        <f t="shared" si="23"/>
        <v>0</v>
      </c>
      <c r="M94" s="382">
        <f t="shared" si="23"/>
        <v>0</v>
      </c>
      <c r="N94" s="382">
        <f t="shared" si="23"/>
        <v>0</v>
      </c>
      <c r="O94" s="382">
        <f t="shared" si="23"/>
        <v>0</v>
      </c>
      <c r="P94" s="382">
        <f t="shared" si="23"/>
        <v>0</v>
      </c>
      <c r="Q94" s="382">
        <f t="shared" si="23"/>
        <v>0</v>
      </c>
      <c r="R94" s="382">
        <f t="shared" si="23"/>
        <v>0</v>
      </c>
      <c r="S94" s="382">
        <f t="shared" si="23"/>
        <v>0</v>
      </c>
      <c r="T94" s="382">
        <f t="shared" si="23"/>
        <v>0</v>
      </c>
      <c r="U94" s="382">
        <f t="shared" si="23"/>
        <v>0</v>
      </c>
      <c r="V94" s="382">
        <f t="shared" si="23"/>
        <v>0</v>
      </c>
      <c r="W94" s="382">
        <f t="shared" si="23"/>
        <v>0</v>
      </c>
      <c r="X94" s="382">
        <f t="shared" si="23"/>
        <v>0</v>
      </c>
      <c r="Y94" s="382">
        <f t="shared" si="23"/>
        <v>0</v>
      </c>
      <c r="Z94" s="382">
        <f t="shared" si="23"/>
        <v>0</v>
      </c>
      <c r="AA94" s="382">
        <f t="shared" si="23"/>
        <v>0</v>
      </c>
      <c r="AB94" s="382">
        <f t="shared" si="23"/>
        <v>0</v>
      </c>
      <c r="AC94" s="382">
        <f t="shared" si="23"/>
        <v>0</v>
      </c>
      <c r="AD94" s="382">
        <f t="shared" si="23"/>
        <v>0</v>
      </c>
      <c r="AE94" s="382">
        <f t="shared" si="23"/>
        <v>0</v>
      </c>
      <c r="AF94" s="382">
        <f t="shared" si="23"/>
        <v>0</v>
      </c>
      <c r="AG94" s="382">
        <f t="shared" si="23"/>
        <v>0</v>
      </c>
      <c r="AH94" s="382">
        <f t="shared" si="23"/>
        <v>0</v>
      </c>
      <c r="AI94" s="382">
        <f t="shared" si="23"/>
        <v>0</v>
      </c>
      <c r="AJ94" s="382">
        <f t="shared" si="23"/>
        <v>0</v>
      </c>
      <c r="AK94" s="382">
        <f t="shared" si="23"/>
        <v>0</v>
      </c>
      <c r="AL94" s="382">
        <f t="shared" si="23"/>
        <v>0</v>
      </c>
      <c r="AM94" s="382">
        <f t="shared" si="23"/>
        <v>0</v>
      </c>
      <c r="AN94" s="382">
        <f t="shared" si="23"/>
        <v>0</v>
      </c>
      <c r="AO94" s="382">
        <f t="shared" si="23"/>
        <v>0</v>
      </c>
      <c r="AP94" s="382">
        <f t="shared" si="23"/>
        <v>0</v>
      </c>
    </row>
    <row r="95" spans="1:42" x14ac:dyDescent="0.2">
      <c r="A95" s="350" t="s">
        <v>236</v>
      </c>
      <c r="B95" s="384">
        <f t="shared" ref="B95:AP95" si="24">-B639-B640</f>
        <v>0</v>
      </c>
      <c r="C95" s="384">
        <f t="shared" si="24"/>
        <v>0</v>
      </c>
      <c r="D95" s="384">
        <f t="shared" si="24"/>
        <v>0</v>
      </c>
      <c r="E95" s="384">
        <f t="shared" si="24"/>
        <v>0</v>
      </c>
      <c r="F95" s="384">
        <f t="shared" si="24"/>
        <v>0</v>
      </c>
      <c r="G95" s="384">
        <f t="shared" si="24"/>
        <v>0</v>
      </c>
      <c r="H95" s="384">
        <f t="shared" si="24"/>
        <v>0</v>
      </c>
      <c r="I95" s="384">
        <f t="shared" si="24"/>
        <v>0</v>
      </c>
      <c r="J95" s="384">
        <f t="shared" si="24"/>
        <v>0</v>
      </c>
      <c r="K95" s="384">
        <f t="shared" si="24"/>
        <v>0</v>
      </c>
      <c r="L95" s="384">
        <f t="shared" si="24"/>
        <v>0</v>
      </c>
      <c r="M95" s="384">
        <f t="shared" si="24"/>
        <v>0</v>
      </c>
      <c r="N95" s="384">
        <f t="shared" si="24"/>
        <v>0</v>
      </c>
      <c r="O95" s="384">
        <f t="shared" si="24"/>
        <v>0</v>
      </c>
      <c r="P95" s="384">
        <f t="shared" si="24"/>
        <v>0</v>
      </c>
      <c r="Q95" s="384">
        <f t="shared" si="24"/>
        <v>0</v>
      </c>
      <c r="R95" s="384">
        <f t="shared" si="24"/>
        <v>0</v>
      </c>
      <c r="S95" s="384">
        <f t="shared" si="24"/>
        <v>0</v>
      </c>
      <c r="T95" s="384">
        <f t="shared" si="24"/>
        <v>0</v>
      </c>
      <c r="U95" s="384">
        <f t="shared" si="24"/>
        <v>0</v>
      </c>
      <c r="V95" s="384">
        <f t="shared" si="24"/>
        <v>0</v>
      </c>
      <c r="W95" s="384">
        <f t="shared" si="24"/>
        <v>0</v>
      </c>
      <c r="X95" s="384">
        <f t="shared" si="24"/>
        <v>0</v>
      </c>
      <c r="Y95" s="384">
        <f t="shared" si="24"/>
        <v>0</v>
      </c>
      <c r="Z95" s="384">
        <f t="shared" si="24"/>
        <v>0</v>
      </c>
      <c r="AA95" s="384">
        <f t="shared" si="24"/>
        <v>0</v>
      </c>
      <c r="AB95" s="384">
        <f t="shared" si="24"/>
        <v>0</v>
      </c>
      <c r="AC95" s="384">
        <f t="shared" si="24"/>
        <v>0</v>
      </c>
      <c r="AD95" s="384">
        <f t="shared" si="24"/>
        <v>0</v>
      </c>
      <c r="AE95" s="384">
        <f t="shared" si="24"/>
        <v>0</v>
      </c>
      <c r="AF95" s="384">
        <f t="shared" si="24"/>
        <v>0</v>
      </c>
      <c r="AG95" s="384">
        <f t="shared" si="24"/>
        <v>0</v>
      </c>
      <c r="AH95" s="384">
        <f t="shared" si="24"/>
        <v>0</v>
      </c>
      <c r="AI95" s="384">
        <f t="shared" si="24"/>
        <v>0</v>
      </c>
      <c r="AJ95" s="384">
        <f t="shared" si="24"/>
        <v>0</v>
      </c>
      <c r="AK95" s="384">
        <f t="shared" si="24"/>
        <v>0</v>
      </c>
      <c r="AL95" s="384">
        <f t="shared" si="24"/>
        <v>0</v>
      </c>
      <c r="AM95" s="384">
        <f t="shared" si="24"/>
        <v>0</v>
      </c>
      <c r="AN95" s="384">
        <f t="shared" si="24"/>
        <v>0</v>
      </c>
      <c r="AO95" s="384">
        <f t="shared" si="24"/>
        <v>0</v>
      </c>
      <c r="AP95" s="384">
        <f t="shared" si="24"/>
        <v>0</v>
      </c>
    </row>
    <row r="96" spans="1:42" x14ac:dyDescent="0.2">
      <c r="A96" s="27" t="s">
        <v>333</v>
      </c>
      <c r="B96" s="189">
        <f>SUM(B90:B95)</f>
        <v>0</v>
      </c>
      <c r="C96" s="383">
        <f t="shared" ref="C96:AP96" si="25">SUM(C90:C95)</f>
        <v>0</v>
      </c>
      <c r="D96" s="383">
        <f t="shared" si="25"/>
        <v>0</v>
      </c>
      <c r="E96" s="383">
        <f t="shared" si="25"/>
        <v>0</v>
      </c>
      <c r="F96" s="383">
        <f t="shared" si="25"/>
        <v>0</v>
      </c>
      <c r="G96" s="383">
        <f t="shared" si="25"/>
        <v>0</v>
      </c>
      <c r="H96" s="383">
        <f t="shared" si="25"/>
        <v>0</v>
      </c>
      <c r="I96" s="383">
        <f t="shared" si="25"/>
        <v>0</v>
      </c>
      <c r="J96" s="383">
        <f t="shared" si="25"/>
        <v>0</v>
      </c>
      <c r="K96" s="383">
        <f t="shared" si="25"/>
        <v>0</v>
      </c>
      <c r="L96" s="383">
        <f t="shared" si="25"/>
        <v>0</v>
      </c>
      <c r="M96" s="383">
        <f t="shared" si="25"/>
        <v>0</v>
      </c>
      <c r="N96" s="383">
        <f t="shared" si="25"/>
        <v>0</v>
      </c>
      <c r="O96" s="383">
        <f t="shared" si="25"/>
        <v>0</v>
      </c>
      <c r="P96" s="383">
        <f t="shared" si="25"/>
        <v>0</v>
      </c>
      <c r="Q96" s="383">
        <f t="shared" si="25"/>
        <v>0</v>
      </c>
      <c r="R96" s="383">
        <f t="shared" si="25"/>
        <v>0</v>
      </c>
      <c r="S96" s="383">
        <f t="shared" si="25"/>
        <v>0</v>
      </c>
      <c r="T96" s="383">
        <f t="shared" si="25"/>
        <v>0</v>
      </c>
      <c r="U96" s="383">
        <f t="shared" si="25"/>
        <v>0</v>
      </c>
      <c r="V96" s="383">
        <f t="shared" si="25"/>
        <v>0</v>
      </c>
      <c r="W96" s="383">
        <f t="shared" si="25"/>
        <v>0</v>
      </c>
      <c r="X96" s="383">
        <f t="shared" si="25"/>
        <v>0</v>
      </c>
      <c r="Y96" s="383">
        <f t="shared" si="25"/>
        <v>0</v>
      </c>
      <c r="Z96" s="383">
        <f t="shared" si="25"/>
        <v>0</v>
      </c>
      <c r="AA96" s="383">
        <f t="shared" si="25"/>
        <v>0</v>
      </c>
      <c r="AB96" s="383">
        <f t="shared" si="25"/>
        <v>0</v>
      </c>
      <c r="AC96" s="383">
        <f t="shared" si="25"/>
        <v>0</v>
      </c>
      <c r="AD96" s="383">
        <f t="shared" si="25"/>
        <v>0</v>
      </c>
      <c r="AE96" s="383">
        <f t="shared" si="25"/>
        <v>0</v>
      </c>
      <c r="AF96" s="383">
        <f t="shared" si="25"/>
        <v>0</v>
      </c>
      <c r="AG96" s="383">
        <f t="shared" si="25"/>
        <v>0</v>
      </c>
      <c r="AH96" s="383">
        <f t="shared" si="25"/>
        <v>0</v>
      </c>
      <c r="AI96" s="383">
        <f t="shared" si="25"/>
        <v>0</v>
      </c>
      <c r="AJ96" s="383">
        <f t="shared" si="25"/>
        <v>0</v>
      </c>
      <c r="AK96" s="383">
        <f t="shared" si="25"/>
        <v>0</v>
      </c>
      <c r="AL96" s="383">
        <f t="shared" si="25"/>
        <v>0</v>
      </c>
      <c r="AM96" s="383">
        <f t="shared" si="25"/>
        <v>0</v>
      </c>
      <c r="AN96" s="383">
        <f t="shared" si="25"/>
        <v>0</v>
      </c>
      <c r="AO96" s="383">
        <f t="shared" si="25"/>
        <v>0</v>
      </c>
      <c r="AP96" s="383">
        <f t="shared" si="25"/>
        <v>0</v>
      </c>
    </row>
    <row r="97" spans="1:42" x14ac:dyDescent="0.2">
      <c r="A97" s="23" t="s">
        <v>360</v>
      </c>
    </row>
    <row r="98" spans="1:42" x14ac:dyDescent="0.2">
      <c r="A98" s="27" t="s">
        <v>240</v>
      </c>
      <c r="B98" s="184">
        <f>B646</f>
        <v>0</v>
      </c>
      <c r="C98" s="184">
        <f t="shared" ref="C98:AP98" si="26">C646</f>
        <v>0</v>
      </c>
      <c r="D98" s="184">
        <f t="shared" si="26"/>
        <v>0</v>
      </c>
      <c r="E98" s="184">
        <f t="shared" si="26"/>
        <v>0</v>
      </c>
      <c r="F98" s="184">
        <f t="shared" si="26"/>
        <v>0</v>
      </c>
      <c r="G98" s="184">
        <f t="shared" si="26"/>
        <v>0</v>
      </c>
      <c r="H98" s="184">
        <f t="shared" si="26"/>
        <v>0</v>
      </c>
      <c r="I98" s="184">
        <f t="shared" si="26"/>
        <v>0</v>
      </c>
      <c r="J98" s="184">
        <f t="shared" si="26"/>
        <v>0</v>
      </c>
      <c r="K98" s="184">
        <f t="shared" si="26"/>
        <v>0</v>
      </c>
      <c r="L98" s="184">
        <f t="shared" si="26"/>
        <v>0</v>
      </c>
      <c r="M98" s="184">
        <f t="shared" si="26"/>
        <v>0</v>
      </c>
      <c r="N98" s="184">
        <f t="shared" si="26"/>
        <v>0</v>
      </c>
      <c r="O98" s="184">
        <f t="shared" si="26"/>
        <v>0</v>
      </c>
      <c r="P98" s="184">
        <f t="shared" si="26"/>
        <v>0</v>
      </c>
      <c r="Q98" s="184">
        <f t="shared" si="26"/>
        <v>0</v>
      </c>
      <c r="R98" s="184">
        <f t="shared" si="26"/>
        <v>0</v>
      </c>
      <c r="S98" s="184">
        <f t="shared" si="26"/>
        <v>0</v>
      </c>
      <c r="T98" s="184">
        <f t="shared" si="26"/>
        <v>0</v>
      </c>
      <c r="U98" s="184">
        <f t="shared" si="26"/>
        <v>0</v>
      </c>
      <c r="V98" s="184">
        <f t="shared" si="26"/>
        <v>0</v>
      </c>
      <c r="W98" s="184">
        <f t="shared" si="26"/>
        <v>0</v>
      </c>
      <c r="X98" s="184">
        <f t="shared" si="26"/>
        <v>0</v>
      </c>
      <c r="Y98" s="184">
        <f t="shared" si="26"/>
        <v>0</v>
      </c>
      <c r="Z98" s="184">
        <f t="shared" si="26"/>
        <v>0</v>
      </c>
      <c r="AA98" s="184">
        <f t="shared" si="26"/>
        <v>0</v>
      </c>
      <c r="AB98" s="184">
        <f t="shared" si="26"/>
        <v>0</v>
      </c>
      <c r="AC98" s="184">
        <f t="shared" si="26"/>
        <v>0</v>
      </c>
      <c r="AD98" s="184">
        <f t="shared" si="26"/>
        <v>0</v>
      </c>
      <c r="AE98" s="184">
        <f t="shared" si="26"/>
        <v>0</v>
      </c>
      <c r="AF98" s="184">
        <f t="shared" si="26"/>
        <v>0</v>
      </c>
      <c r="AG98" s="184">
        <f t="shared" si="26"/>
        <v>0</v>
      </c>
      <c r="AH98" s="184">
        <f t="shared" si="26"/>
        <v>0</v>
      </c>
      <c r="AI98" s="184">
        <f t="shared" si="26"/>
        <v>0</v>
      </c>
      <c r="AJ98" s="184">
        <f t="shared" si="26"/>
        <v>0</v>
      </c>
      <c r="AK98" s="184">
        <f t="shared" si="26"/>
        <v>0</v>
      </c>
      <c r="AL98" s="184">
        <f t="shared" si="26"/>
        <v>0</v>
      </c>
      <c r="AM98" s="184">
        <f t="shared" si="26"/>
        <v>0</v>
      </c>
      <c r="AN98" s="184">
        <f t="shared" si="26"/>
        <v>0</v>
      </c>
      <c r="AO98" s="184">
        <f t="shared" si="26"/>
        <v>0</v>
      </c>
      <c r="AP98" s="184">
        <f t="shared" si="26"/>
        <v>0</v>
      </c>
    </row>
    <row r="99" spans="1:42" x14ac:dyDescent="0.2">
      <c r="A99" s="27" t="s">
        <v>241</v>
      </c>
      <c r="B99" s="184">
        <f>B678</f>
        <v>0</v>
      </c>
      <c r="C99" s="184">
        <f t="shared" ref="C99:AP99" si="27">C678</f>
        <v>0</v>
      </c>
      <c r="D99" s="184">
        <f t="shared" si="27"/>
        <v>0</v>
      </c>
      <c r="E99" s="184">
        <f t="shared" si="27"/>
        <v>0</v>
      </c>
      <c r="F99" s="184">
        <f t="shared" si="27"/>
        <v>0</v>
      </c>
      <c r="G99" s="184">
        <f t="shared" si="27"/>
        <v>0</v>
      </c>
      <c r="H99" s="184">
        <f t="shared" si="27"/>
        <v>0</v>
      </c>
      <c r="I99" s="184">
        <f t="shared" si="27"/>
        <v>0</v>
      </c>
      <c r="J99" s="184">
        <f t="shared" si="27"/>
        <v>0</v>
      </c>
      <c r="K99" s="184">
        <f t="shared" si="27"/>
        <v>0</v>
      </c>
      <c r="L99" s="184">
        <f t="shared" si="27"/>
        <v>0</v>
      </c>
      <c r="M99" s="184">
        <f t="shared" si="27"/>
        <v>0</v>
      </c>
      <c r="N99" s="184">
        <f t="shared" si="27"/>
        <v>0</v>
      </c>
      <c r="O99" s="184">
        <f t="shared" si="27"/>
        <v>0</v>
      </c>
      <c r="P99" s="184">
        <f t="shared" si="27"/>
        <v>0</v>
      </c>
      <c r="Q99" s="184">
        <f t="shared" si="27"/>
        <v>0</v>
      </c>
      <c r="R99" s="184">
        <f t="shared" si="27"/>
        <v>0</v>
      </c>
      <c r="S99" s="184">
        <f t="shared" si="27"/>
        <v>0</v>
      </c>
      <c r="T99" s="184">
        <f t="shared" si="27"/>
        <v>0</v>
      </c>
      <c r="U99" s="184">
        <f t="shared" si="27"/>
        <v>0</v>
      </c>
      <c r="V99" s="184">
        <f t="shared" si="27"/>
        <v>0</v>
      </c>
      <c r="W99" s="184">
        <f t="shared" si="27"/>
        <v>0</v>
      </c>
      <c r="X99" s="184">
        <f t="shared" si="27"/>
        <v>0</v>
      </c>
      <c r="Y99" s="184">
        <f t="shared" si="27"/>
        <v>0</v>
      </c>
      <c r="Z99" s="184">
        <f t="shared" si="27"/>
        <v>0</v>
      </c>
      <c r="AA99" s="184">
        <f t="shared" si="27"/>
        <v>0</v>
      </c>
      <c r="AB99" s="184">
        <f t="shared" si="27"/>
        <v>0</v>
      </c>
      <c r="AC99" s="184">
        <f t="shared" si="27"/>
        <v>0</v>
      </c>
      <c r="AD99" s="184">
        <f t="shared" si="27"/>
        <v>0</v>
      </c>
      <c r="AE99" s="184">
        <f t="shared" si="27"/>
        <v>0</v>
      </c>
      <c r="AF99" s="184">
        <f t="shared" si="27"/>
        <v>0</v>
      </c>
      <c r="AG99" s="184">
        <f t="shared" si="27"/>
        <v>0</v>
      </c>
      <c r="AH99" s="184">
        <f t="shared" si="27"/>
        <v>0</v>
      </c>
      <c r="AI99" s="184">
        <f t="shared" si="27"/>
        <v>0</v>
      </c>
      <c r="AJ99" s="184">
        <f t="shared" si="27"/>
        <v>0</v>
      </c>
      <c r="AK99" s="184">
        <f t="shared" si="27"/>
        <v>0</v>
      </c>
      <c r="AL99" s="184">
        <f t="shared" si="27"/>
        <v>0</v>
      </c>
      <c r="AM99" s="184">
        <f t="shared" si="27"/>
        <v>0</v>
      </c>
      <c r="AN99" s="184">
        <f t="shared" si="27"/>
        <v>0</v>
      </c>
      <c r="AO99" s="184">
        <f t="shared" si="27"/>
        <v>0</v>
      </c>
      <c r="AP99" s="184">
        <f t="shared" si="27"/>
        <v>0</v>
      </c>
    </row>
    <row r="100" spans="1:42" x14ac:dyDescent="0.2">
      <c r="A100" s="27" t="s">
        <v>242</v>
      </c>
      <c r="B100" s="190">
        <f>B710</f>
        <v>0</v>
      </c>
      <c r="C100" s="190">
        <f t="shared" ref="C100:AP100" si="28">C710</f>
        <v>0</v>
      </c>
      <c r="D100" s="190">
        <f t="shared" si="28"/>
        <v>0</v>
      </c>
      <c r="E100" s="190">
        <f t="shared" si="28"/>
        <v>0</v>
      </c>
      <c r="F100" s="190">
        <f t="shared" si="28"/>
        <v>0</v>
      </c>
      <c r="G100" s="190">
        <f t="shared" si="28"/>
        <v>0</v>
      </c>
      <c r="H100" s="190">
        <f t="shared" si="28"/>
        <v>0</v>
      </c>
      <c r="I100" s="190">
        <f t="shared" si="28"/>
        <v>0</v>
      </c>
      <c r="J100" s="190">
        <f t="shared" si="28"/>
        <v>0</v>
      </c>
      <c r="K100" s="190">
        <f t="shared" si="28"/>
        <v>0</v>
      </c>
      <c r="L100" s="190">
        <f t="shared" si="28"/>
        <v>0</v>
      </c>
      <c r="M100" s="190">
        <f t="shared" si="28"/>
        <v>0</v>
      </c>
      <c r="N100" s="190">
        <f t="shared" si="28"/>
        <v>0</v>
      </c>
      <c r="O100" s="190">
        <f t="shared" si="28"/>
        <v>0</v>
      </c>
      <c r="P100" s="190">
        <f t="shared" si="28"/>
        <v>0</v>
      </c>
      <c r="Q100" s="190">
        <f t="shared" si="28"/>
        <v>0</v>
      </c>
      <c r="R100" s="190">
        <f t="shared" si="28"/>
        <v>0</v>
      </c>
      <c r="S100" s="190">
        <f t="shared" si="28"/>
        <v>0</v>
      </c>
      <c r="T100" s="190">
        <f t="shared" si="28"/>
        <v>0</v>
      </c>
      <c r="U100" s="190">
        <f t="shared" si="28"/>
        <v>0</v>
      </c>
      <c r="V100" s="190">
        <f t="shared" si="28"/>
        <v>0</v>
      </c>
      <c r="W100" s="190">
        <f t="shared" si="28"/>
        <v>0</v>
      </c>
      <c r="X100" s="190">
        <f t="shared" si="28"/>
        <v>0</v>
      </c>
      <c r="Y100" s="190">
        <f t="shared" si="28"/>
        <v>0</v>
      </c>
      <c r="Z100" s="190">
        <f t="shared" si="28"/>
        <v>0</v>
      </c>
      <c r="AA100" s="190">
        <f t="shared" si="28"/>
        <v>0</v>
      </c>
      <c r="AB100" s="190">
        <f t="shared" si="28"/>
        <v>0</v>
      </c>
      <c r="AC100" s="190">
        <f t="shared" si="28"/>
        <v>0</v>
      </c>
      <c r="AD100" s="190">
        <f t="shared" si="28"/>
        <v>0</v>
      </c>
      <c r="AE100" s="190">
        <f t="shared" si="28"/>
        <v>0</v>
      </c>
      <c r="AF100" s="190">
        <f t="shared" si="28"/>
        <v>0</v>
      </c>
      <c r="AG100" s="190">
        <f t="shared" si="28"/>
        <v>0</v>
      </c>
      <c r="AH100" s="190">
        <f t="shared" si="28"/>
        <v>0</v>
      </c>
      <c r="AI100" s="190">
        <f t="shared" si="28"/>
        <v>0</v>
      </c>
      <c r="AJ100" s="190">
        <f t="shared" si="28"/>
        <v>0</v>
      </c>
      <c r="AK100" s="190">
        <f t="shared" si="28"/>
        <v>0</v>
      </c>
      <c r="AL100" s="190">
        <f t="shared" si="28"/>
        <v>0</v>
      </c>
      <c r="AM100" s="190">
        <f t="shared" si="28"/>
        <v>0</v>
      </c>
      <c r="AN100" s="190">
        <f t="shared" si="28"/>
        <v>0</v>
      </c>
      <c r="AO100" s="190">
        <f t="shared" si="28"/>
        <v>0</v>
      </c>
      <c r="AP100" s="190">
        <f t="shared" si="28"/>
        <v>0</v>
      </c>
    </row>
    <row r="101" spans="1:42" x14ac:dyDescent="0.2">
      <c r="A101" s="27" t="s">
        <v>335</v>
      </c>
      <c r="B101" s="267">
        <f>SUM(B98:B100)</f>
        <v>0</v>
      </c>
      <c r="C101" s="267">
        <f t="shared" ref="C101:AP101" si="29">SUM(C98:C100)</f>
        <v>0</v>
      </c>
      <c r="D101" s="267">
        <f t="shared" si="29"/>
        <v>0</v>
      </c>
      <c r="E101" s="267">
        <f t="shared" si="29"/>
        <v>0</v>
      </c>
      <c r="F101" s="267">
        <f t="shared" si="29"/>
        <v>0</v>
      </c>
      <c r="G101" s="267">
        <f t="shared" si="29"/>
        <v>0</v>
      </c>
      <c r="H101" s="267">
        <f t="shared" si="29"/>
        <v>0</v>
      </c>
      <c r="I101" s="267">
        <f t="shared" si="29"/>
        <v>0</v>
      </c>
      <c r="J101" s="267">
        <f t="shared" si="29"/>
        <v>0</v>
      </c>
      <c r="K101" s="267">
        <f t="shared" si="29"/>
        <v>0</v>
      </c>
      <c r="L101" s="267">
        <f t="shared" si="29"/>
        <v>0</v>
      </c>
      <c r="M101" s="267">
        <f t="shared" si="29"/>
        <v>0</v>
      </c>
      <c r="N101" s="267">
        <f t="shared" si="29"/>
        <v>0</v>
      </c>
      <c r="O101" s="267">
        <f t="shared" si="29"/>
        <v>0</v>
      </c>
      <c r="P101" s="267">
        <f t="shared" si="29"/>
        <v>0</v>
      </c>
      <c r="Q101" s="267">
        <f t="shared" si="29"/>
        <v>0</v>
      </c>
      <c r="R101" s="267">
        <f t="shared" si="29"/>
        <v>0</v>
      </c>
      <c r="S101" s="267">
        <f t="shared" si="29"/>
        <v>0</v>
      </c>
      <c r="T101" s="267">
        <f t="shared" si="29"/>
        <v>0</v>
      </c>
      <c r="U101" s="267">
        <f t="shared" si="29"/>
        <v>0</v>
      </c>
      <c r="V101" s="267">
        <f t="shared" si="29"/>
        <v>0</v>
      </c>
      <c r="W101" s="267">
        <f t="shared" si="29"/>
        <v>0</v>
      </c>
      <c r="X101" s="267">
        <f t="shared" si="29"/>
        <v>0</v>
      </c>
      <c r="Y101" s="267">
        <f t="shared" si="29"/>
        <v>0</v>
      </c>
      <c r="Z101" s="267">
        <f t="shared" si="29"/>
        <v>0</v>
      </c>
      <c r="AA101" s="267">
        <f t="shared" si="29"/>
        <v>0</v>
      </c>
      <c r="AB101" s="267">
        <f t="shared" si="29"/>
        <v>0</v>
      </c>
      <c r="AC101" s="267">
        <f t="shared" si="29"/>
        <v>0</v>
      </c>
      <c r="AD101" s="267">
        <f t="shared" si="29"/>
        <v>0</v>
      </c>
      <c r="AE101" s="267">
        <f t="shared" si="29"/>
        <v>0</v>
      </c>
      <c r="AF101" s="267">
        <f t="shared" si="29"/>
        <v>0</v>
      </c>
      <c r="AG101" s="267">
        <f t="shared" si="29"/>
        <v>0</v>
      </c>
      <c r="AH101" s="267">
        <f t="shared" si="29"/>
        <v>0</v>
      </c>
      <c r="AI101" s="267">
        <f t="shared" si="29"/>
        <v>0</v>
      </c>
      <c r="AJ101" s="267">
        <f t="shared" si="29"/>
        <v>0</v>
      </c>
      <c r="AK101" s="267">
        <f t="shared" si="29"/>
        <v>0</v>
      </c>
      <c r="AL101" s="267">
        <f t="shared" si="29"/>
        <v>0</v>
      </c>
      <c r="AM101" s="267">
        <f t="shared" si="29"/>
        <v>0</v>
      </c>
      <c r="AN101" s="267">
        <f t="shared" si="29"/>
        <v>0</v>
      </c>
      <c r="AO101" s="267">
        <f t="shared" si="29"/>
        <v>0</v>
      </c>
      <c r="AP101" s="267">
        <f t="shared" si="29"/>
        <v>0</v>
      </c>
    </row>
    <row r="102" spans="1:42" x14ac:dyDescent="0.2">
      <c r="A102" s="268" t="s">
        <v>13</v>
      </c>
      <c r="B102" s="197">
        <f>SUM(B85:B88)+B96+B101</f>
        <v>0</v>
      </c>
      <c r="C102" s="197">
        <f t="shared" ref="C102:AP102" si="30">SUM(C85:C88)+C96+C101</f>
        <v>0</v>
      </c>
      <c r="D102" s="197">
        <f t="shared" si="30"/>
        <v>0</v>
      </c>
      <c r="E102" s="197">
        <f t="shared" si="30"/>
        <v>0</v>
      </c>
      <c r="F102" s="197">
        <f t="shared" si="30"/>
        <v>0</v>
      </c>
      <c r="G102" s="197">
        <f t="shared" si="30"/>
        <v>0</v>
      </c>
      <c r="H102" s="197">
        <f t="shared" si="30"/>
        <v>0</v>
      </c>
      <c r="I102" s="197">
        <f t="shared" si="30"/>
        <v>0</v>
      </c>
      <c r="J102" s="197">
        <f t="shared" si="30"/>
        <v>0</v>
      </c>
      <c r="K102" s="197">
        <f t="shared" si="30"/>
        <v>0</v>
      </c>
      <c r="L102" s="197">
        <f t="shared" si="30"/>
        <v>0</v>
      </c>
      <c r="M102" s="197">
        <f t="shared" si="30"/>
        <v>0</v>
      </c>
      <c r="N102" s="197">
        <f t="shared" si="30"/>
        <v>0</v>
      </c>
      <c r="O102" s="197">
        <f t="shared" si="30"/>
        <v>0</v>
      </c>
      <c r="P102" s="197">
        <f t="shared" si="30"/>
        <v>0</v>
      </c>
      <c r="Q102" s="197">
        <f t="shared" si="30"/>
        <v>0</v>
      </c>
      <c r="R102" s="197">
        <f t="shared" si="30"/>
        <v>0</v>
      </c>
      <c r="S102" s="197">
        <f t="shared" si="30"/>
        <v>0</v>
      </c>
      <c r="T102" s="197">
        <f t="shared" si="30"/>
        <v>0</v>
      </c>
      <c r="U102" s="197">
        <f t="shared" si="30"/>
        <v>0</v>
      </c>
      <c r="V102" s="197">
        <f t="shared" si="30"/>
        <v>0</v>
      </c>
      <c r="W102" s="197">
        <f t="shared" si="30"/>
        <v>0</v>
      </c>
      <c r="X102" s="197">
        <f t="shared" si="30"/>
        <v>0</v>
      </c>
      <c r="Y102" s="197">
        <f t="shared" si="30"/>
        <v>0</v>
      </c>
      <c r="Z102" s="197">
        <f t="shared" si="30"/>
        <v>0</v>
      </c>
      <c r="AA102" s="197">
        <f t="shared" si="30"/>
        <v>0</v>
      </c>
      <c r="AB102" s="197">
        <f>SUM(AB85:AB88)+AB96+AB101</f>
        <v>0</v>
      </c>
      <c r="AC102" s="197">
        <f t="shared" si="30"/>
        <v>0</v>
      </c>
      <c r="AD102" s="197">
        <f t="shared" si="30"/>
        <v>0</v>
      </c>
      <c r="AE102" s="197">
        <f t="shared" si="30"/>
        <v>0</v>
      </c>
      <c r="AF102" s="197">
        <f t="shared" si="30"/>
        <v>0</v>
      </c>
      <c r="AG102" s="197">
        <f t="shared" si="30"/>
        <v>0</v>
      </c>
      <c r="AH102" s="197">
        <f t="shared" si="30"/>
        <v>0</v>
      </c>
      <c r="AI102" s="197">
        <f t="shared" si="30"/>
        <v>0</v>
      </c>
      <c r="AJ102" s="197">
        <f t="shared" si="30"/>
        <v>0</v>
      </c>
      <c r="AK102" s="197">
        <f t="shared" si="30"/>
        <v>0</v>
      </c>
      <c r="AL102" s="197">
        <f t="shared" si="30"/>
        <v>0</v>
      </c>
      <c r="AM102" s="197">
        <f t="shared" si="30"/>
        <v>0</v>
      </c>
      <c r="AN102" s="197">
        <f t="shared" si="30"/>
        <v>0</v>
      </c>
      <c r="AO102" s="197">
        <f t="shared" si="30"/>
        <v>0</v>
      </c>
      <c r="AP102" s="197">
        <f t="shared" si="30"/>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60</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349" t="s">
        <v>278</v>
      </c>
      <c r="B105" s="351">
        <f>B633</f>
        <v>0</v>
      </c>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349" t="s">
        <v>279</v>
      </c>
      <c r="B106" s="190">
        <f>B627</f>
        <v>0</v>
      </c>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23" t="s">
        <v>361</v>
      </c>
      <c r="B107" s="351">
        <f>SUM(B105:B106)</f>
        <v>0</v>
      </c>
      <c r="C107" s="384">
        <v>0</v>
      </c>
      <c r="D107" s="384">
        <v>0</v>
      </c>
      <c r="E107" s="384">
        <v>0</v>
      </c>
      <c r="F107" s="384">
        <v>0</v>
      </c>
      <c r="G107" s="384">
        <v>0</v>
      </c>
      <c r="H107" s="384">
        <v>0</v>
      </c>
      <c r="I107" s="384">
        <v>0</v>
      </c>
      <c r="J107" s="384">
        <v>0</v>
      </c>
      <c r="K107" s="384">
        <v>0</v>
      </c>
      <c r="L107" s="384">
        <v>0</v>
      </c>
      <c r="M107" s="384">
        <v>0</v>
      </c>
      <c r="N107" s="384">
        <v>0</v>
      </c>
      <c r="O107" s="384">
        <v>0</v>
      </c>
      <c r="P107" s="384">
        <v>0</v>
      </c>
      <c r="Q107" s="384">
        <v>0</v>
      </c>
      <c r="R107" s="384">
        <v>0</v>
      </c>
      <c r="S107" s="384">
        <v>0</v>
      </c>
      <c r="T107" s="384">
        <v>0</v>
      </c>
      <c r="U107" s="384">
        <v>0</v>
      </c>
      <c r="V107" s="384">
        <v>0</v>
      </c>
      <c r="W107" s="384">
        <v>0</v>
      </c>
      <c r="X107" s="384">
        <v>0</v>
      </c>
      <c r="Y107" s="384">
        <v>0</v>
      </c>
      <c r="Z107" s="384">
        <v>0</v>
      </c>
      <c r="AA107" s="384">
        <v>0</v>
      </c>
      <c r="AB107" s="384">
        <v>0</v>
      </c>
      <c r="AC107" s="384">
        <v>0</v>
      </c>
      <c r="AD107" s="384">
        <v>0</v>
      </c>
      <c r="AE107" s="384">
        <v>0</v>
      </c>
      <c r="AF107" s="384">
        <v>0</v>
      </c>
      <c r="AG107" s="384">
        <v>0</v>
      </c>
      <c r="AH107" s="384">
        <v>0</v>
      </c>
      <c r="AI107" s="384">
        <v>0</v>
      </c>
      <c r="AJ107" s="384">
        <v>0</v>
      </c>
      <c r="AK107" s="384">
        <v>0</v>
      </c>
      <c r="AL107" s="384">
        <v>0</v>
      </c>
      <c r="AM107" s="384">
        <v>0</v>
      </c>
      <c r="AN107" s="384">
        <v>0</v>
      </c>
      <c r="AO107" s="384">
        <v>0</v>
      </c>
      <c r="AP107" s="384">
        <v>0</v>
      </c>
    </row>
    <row r="108" spans="1:42" x14ac:dyDescent="0.2">
      <c r="A108" s="268" t="s">
        <v>13</v>
      </c>
      <c r="B108" s="197">
        <f>B107</f>
        <v>0</v>
      </c>
      <c r="C108" s="197">
        <f t="shared" ref="C108:AP108" si="31">C107</f>
        <v>0</v>
      </c>
      <c r="D108" s="197">
        <f t="shared" si="31"/>
        <v>0</v>
      </c>
      <c r="E108" s="197">
        <f t="shared" si="31"/>
        <v>0</v>
      </c>
      <c r="F108" s="197">
        <f t="shared" si="31"/>
        <v>0</v>
      </c>
      <c r="G108" s="197">
        <f t="shared" si="31"/>
        <v>0</v>
      </c>
      <c r="H108" s="197">
        <f t="shared" si="31"/>
        <v>0</v>
      </c>
      <c r="I108" s="197">
        <f t="shared" si="31"/>
        <v>0</v>
      </c>
      <c r="J108" s="197">
        <f t="shared" si="31"/>
        <v>0</v>
      </c>
      <c r="K108" s="197">
        <f t="shared" si="31"/>
        <v>0</v>
      </c>
      <c r="L108" s="197">
        <f t="shared" si="31"/>
        <v>0</v>
      </c>
      <c r="M108" s="197">
        <f t="shared" si="31"/>
        <v>0</v>
      </c>
      <c r="N108" s="197">
        <f t="shared" si="31"/>
        <v>0</v>
      </c>
      <c r="O108" s="197">
        <f t="shared" si="31"/>
        <v>0</v>
      </c>
      <c r="P108" s="197">
        <f t="shared" si="31"/>
        <v>0</v>
      </c>
      <c r="Q108" s="197">
        <f t="shared" si="31"/>
        <v>0</v>
      </c>
      <c r="R108" s="197">
        <f t="shared" si="31"/>
        <v>0</v>
      </c>
      <c r="S108" s="197">
        <f t="shared" si="31"/>
        <v>0</v>
      </c>
      <c r="T108" s="197">
        <f t="shared" si="31"/>
        <v>0</v>
      </c>
      <c r="U108" s="197">
        <f t="shared" si="31"/>
        <v>0</v>
      </c>
      <c r="V108" s="197">
        <f t="shared" si="31"/>
        <v>0</v>
      </c>
      <c r="W108" s="197">
        <f t="shared" si="31"/>
        <v>0</v>
      </c>
      <c r="X108" s="197">
        <f t="shared" si="31"/>
        <v>0</v>
      </c>
      <c r="Y108" s="197">
        <f t="shared" si="31"/>
        <v>0</v>
      </c>
      <c r="Z108" s="197">
        <f t="shared" si="31"/>
        <v>0</v>
      </c>
      <c r="AA108" s="197">
        <f t="shared" si="31"/>
        <v>0</v>
      </c>
      <c r="AB108" s="197">
        <f t="shared" si="31"/>
        <v>0</v>
      </c>
      <c r="AC108" s="197">
        <f t="shared" si="31"/>
        <v>0</v>
      </c>
      <c r="AD108" s="197">
        <f t="shared" si="31"/>
        <v>0</v>
      </c>
      <c r="AE108" s="197">
        <f t="shared" si="31"/>
        <v>0</v>
      </c>
      <c r="AF108" s="197">
        <f t="shared" si="31"/>
        <v>0</v>
      </c>
      <c r="AG108" s="197">
        <f t="shared" si="31"/>
        <v>0</v>
      </c>
      <c r="AH108" s="197">
        <f t="shared" si="31"/>
        <v>0</v>
      </c>
      <c r="AI108" s="197">
        <f t="shared" si="31"/>
        <v>0</v>
      </c>
      <c r="AJ108" s="197">
        <f t="shared" si="31"/>
        <v>0</v>
      </c>
      <c r="AK108" s="197">
        <f t="shared" si="31"/>
        <v>0</v>
      </c>
      <c r="AL108" s="197">
        <f t="shared" si="31"/>
        <v>0</v>
      </c>
      <c r="AM108" s="197">
        <f t="shared" si="31"/>
        <v>0</v>
      </c>
      <c r="AN108" s="197">
        <f t="shared" si="31"/>
        <v>0</v>
      </c>
      <c r="AO108" s="197">
        <f t="shared" si="31"/>
        <v>0</v>
      </c>
      <c r="AP108" s="197">
        <f t="shared" si="31"/>
        <v>0</v>
      </c>
    </row>
    <row r="109" spans="1:42" x14ac:dyDescent="0.2">
      <c r="A109" s="349"/>
      <c r="B109" s="351"/>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row>
    <row r="110" spans="1:42" x14ac:dyDescent="0.2">
      <c r="A110" s="371" t="s">
        <v>280</v>
      </c>
      <c r="B110" s="351">
        <f t="shared" ref="B110:AP110" si="32">B82+B102+B108</f>
        <v>0</v>
      </c>
      <c r="C110" s="351">
        <f t="shared" si="32"/>
        <v>0</v>
      </c>
      <c r="D110" s="351">
        <f t="shared" si="32"/>
        <v>0</v>
      </c>
      <c r="E110" s="351">
        <f t="shared" si="32"/>
        <v>0</v>
      </c>
      <c r="F110" s="351">
        <f t="shared" si="32"/>
        <v>0</v>
      </c>
      <c r="G110" s="351">
        <f t="shared" si="32"/>
        <v>0</v>
      </c>
      <c r="H110" s="351">
        <f t="shared" si="32"/>
        <v>0</v>
      </c>
      <c r="I110" s="351">
        <f t="shared" si="32"/>
        <v>0</v>
      </c>
      <c r="J110" s="351">
        <f t="shared" si="32"/>
        <v>0</v>
      </c>
      <c r="K110" s="351">
        <f t="shared" si="32"/>
        <v>0</v>
      </c>
      <c r="L110" s="351">
        <f t="shared" si="32"/>
        <v>0</v>
      </c>
      <c r="M110" s="351">
        <f t="shared" si="32"/>
        <v>0</v>
      </c>
      <c r="N110" s="351">
        <f t="shared" si="32"/>
        <v>0</v>
      </c>
      <c r="O110" s="351">
        <f t="shared" si="32"/>
        <v>0</v>
      </c>
      <c r="P110" s="351">
        <f t="shared" si="32"/>
        <v>0</v>
      </c>
      <c r="Q110" s="351">
        <f t="shared" si="32"/>
        <v>0</v>
      </c>
      <c r="R110" s="351">
        <f t="shared" si="32"/>
        <v>0</v>
      </c>
      <c r="S110" s="351">
        <f t="shared" si="32"/>
        <v>0</v>
      </c>
      <c r="T110" s="351">
        <f t="shared" si="32"/>
        <v>0</v>
      </c>
      <c r="U110" s="351">
        <f t="shared" si="32"/>
        <v>0</v>
      </c>
      <c r="V110" s="351">
        <f t="shared" si="32"/>
        <v>0</v>
      </c>
      <c r="W110" s="351">
        <f t="shared" si="32"/>
        <v>0</v>
      </c>
      <c r="X110" s="351">
        <f t="shared" si="32"/>
        <v>0</v>
      </c>
      <c r="Y110" s="351">
        <f t="shared" si="32"/>
        <v>0</v>
      </c>
      <c r="Z110" s="351">
        <f t="shared" si="32"/>
        <v>0</v>
      </c>
      <c r="AA110" s="351">
        <f t="shared" si="32"/>
        <v>0</v>
      </c>
      <c r="AB110" s="351">
        <f t="shared" si="32"/>
        <v>0</v>
      </c>
      <c r="AC110" s="351">
        <f t="shared" si="32"/>
        <v>0</v>
      </c>
      <c r="AD110" s="351">
        <f t="shared" si="32"/>
        <v>0</v>
      </c>
      <c r="AE110" s="351">
        <f t="shared" si="32"/>
        <v>0</v>
      </c>
      <c r="AF110" s="351">
        <f t="shared" si="32"/>
        <v>0</v>
      </c>
      <c r="AG110" s="351">
        <f t="shared" si="32"/>
        <v>0</v>
      </c>
      <c r="AH110" s="351">
        <f t="shared" si="32"/>
        <v>0</v>
      </c>
      <c r="AI110" s="351">
        <f t="shared" si="32"/>
        <v>0</v>
      </c>
      <c r="AJ110" s="351">
        <f t="shared" si="32"/>
        <v>0</v>
      </c>
      <c r="AK110" s="351">
        <f t="shared" si="32"/>
        <v>0</v>
      </c>
      <c r="AL110" s="351">
        <f t="shared" si="32"/>
        <v>0</v>
      </c>
      <c r="AM110" s="351">
        <f t="shared" si="32"/>
        <v>0</v>
      </c>
      <c r="AN110" s="351">
        <f t="shared" si="32"/>
        <v>0</v>
      </c>
      <c r="AO110" s="351">
        <f t="shared" si="32"/>
        <v>0</v>
      </c>
      <c r="AP110" s="351">
        <f t="shared" si="32"/>
        <v>0</v>
      </c>
    </row>
    <row r="111" spans="1:42" x14ac:dyDescent="0.2">
      <c r="A111" s="373" t="s">
        <v>281</v>
      </c>
      <c r="B111" s="190">
        <v>0</v>
      </c>
      <c r="C111" s="190">
        <f t="shared" ref="C111:AP111" si="33">C628+C634+C646+C678+C710-C101</f>
        <v>0</v>
      </c>
      <c r="D111" s="384">
        <f t="shared" si="33"/>
        <v>0</v>
      </c>
      <c r="E111" s="384">
        <f t="shared" si="33"/>
        <v>0</v>
      </c>
      <c r="F111" s="384">
        <f t="shared" si="33"/>
        <v>0</v>
      </c>
      <c r="G111" s="384">
        <f t="shared" si="33"/>
        <v>0</v>
      </c>
      <c r="H111" s="384">
        <f t="shared" si="33"/>
        <v>0</v>
      </c>
      <c r="I111" s="384">
        <f t="shared" si="33"/>
        <v>0</v>
      </c>
      <c r="J111" s="384">
        <f t="shared" si="33"/>
        <v>0</v>
      </c>
      <c r="K111" s="384">
        <f t="shared" si="33"/>
        <v>0</v>
      </c>
      <c r="L111" s="384">
        <f t="shared" si="33"/>
        <v>0</v>
      </c>
      <c r="M111" s="384">
        <f t="shared" si="33"/>
        <v>0</v>
      </c>
      <c r="N111" s="384">
        <f t="shared" si="33"/>
        <v>0</v>
      </c>
      <c r="O111" s="384">
        <f t="shared" si="33"/>
        <v>0</v>
      </c>
      <c r="P111" s="384">
        <f t="shared" si="33"/>
        <v>0</v>
      </c>
      <c r="Q111" s="384">
        <f t="shared" si="33"/>
        <v>0</v>
      </c>
      <c r="R111" s="384">
        <f t="shared" si="33"/>
        <v>0</v>
      </c>
      <c r="S111" s="384">
        <f t="shared" si="33"/>
        <v>0</v>
      </c>
      <c r="T111" s="384">
        <f t="shared" si="33"/>
        <v>0</v>
      </c>
      <c r="U111" s="384">
        <f t="shared" si="33"/>
        <v>0</v>
      </c>
      <c r="V111" s="384">
        <f t="shared" si="33"/>
        <v>0</v>
      </c>
      <c r="W111" s="384">
        <f t="shared" si="33"/>
        <v>0</v>
      </c>
      <c r="X111" s="384">
        <f t="shared" si="33"/>
        <v>0</v>
      </c>
      <c r="Y111" s="384">
        <f t="shared" si="33"/>
        <v>0</v>
      </c>
      <c r="Z111" s="384">
        <f t="shared" si="33"/>
        <v>0</v>
      </c>
      <c r="AA111" s="384">
        <f t="shared" si="33"/>
        <v>0</v>
      </c>
      <c r="AB111" s="384">
        <f t="shared" si="33"/>
        <v>0</v>
      </c>
      <c r="AC111" s="384">
        <f t="shared" si="33"/>
        <v>0</v>
      </c>
      <c r="AD111" s="384">
        <f t="shared" si="33"/>
        <v>0</v>
      </c>
      <c r="AE111" s="384">
        <f t="shared" si="33"/>
        <v>0</v>
      </c>
      <c r="AF111" s="384">
        <f t="shared" si="33"/>
        <v>0</v>
      </c>
      <c r="AG111" s="384">
        <f t="shared" si="33"/>
        <v>0</v>
      </c>
      <c r="AH111" s="384">
        <f t="shared" si="33"/>
        <v>0</v>
      </c>
      <c r="AI111" s="384">
        <f t="shared" si="33"/>
        <v>0</v>
      </c>
      <c r="AJ111" s="384">
        <f t="shared" si="33"/>
        <v>0</v>
      </c>
      <c r="AK111" s="384">
        <f t="shared" si="33"/>
        <v>0</v>
      </c>
      <c r="AL111" s="384">
        <f t="shared" si="33"/>
        <v>0</v>
      </c>
      <c r="AM111" s="384">
        <f t="shared" si="33"/>
        <v>0</v>
      </c>
      <c r="AN111" s="384">
        <f t="shared" si="33"/>
        <v>0</v>
      </c>
      <c r="AO111" s="384">
        <f t="shared" si="33"/>
        <v>0</v>
      </c>
      <c r="AP111" s="384">
        <f t="shared" si="33"/>
        <v>0</v>
      </c>
    </row>
    <row r="112" spans="1:42" x14ac:dyDescent="0.2">
      <c r="A112" s="372" t="s">
        <v>282</v>
      </c>
      <c r="B112" s="190">
        <f>SUM(B110:B111)</f>
        <v>0</v>
      </c>
      <c r="C112" s="190">
        <f t="shared" ref="C112:AP112" si="34">SUM(C110:C111)</f>
        <v>0</v>
      </c>
      <c r="D112" s="190">
        <f t="shared" si="34"/>
        <v>0</v>
      </c>
      <c r="E112" s="190">
        <f t="shared" si="34"/>
        <v>0</v>
      </c>
      <c r="F112" s="190">
        <f t="shared" si="34"/>
        <v>0</v>
      </c>
      <c r="G112" s="190">
        <f t="shared" si="34"/>
        <v>0</v>
      </c>
      <c r="H112" s="190">
        <f t="shared" si="34"/>
        <v>0</v>
      </c>
      <c r="I112" s="190">
        <f t="shared" si="34"/>
        <v>0</v>
      </c>
      <c r="J112" s="190">
        <f t="shared" si="34"/>
        <v>0</v>
      </c>
      <c r="K112" s="190">
        <f t="shared" si="34"/>
        <v>0</v>
      </c>
      <c r="L112" s="190">
        <f t="shared" si="34"/>
        <v>0</v>
      </c>
      <c r="M112" s="190">
        <f t="shared" si="34"/>
        <v>0</v>
      </c>
      <c r="N112" s="190">
        <f t="shared" si="34"/>
        <v>0</v>
      </c>
      <c r="O112" s="190">
        <f t="shared" si="34"/>
        <v>0</v>
      </c>
      <c r="P112" s="190">
        <f t="shared" si="34"/>
        <v>0</v>
      </c>
      <c r="Q112" s="190">
        <f t="shared" si="34"/>
        <v>0</v>
      </c>
      <c r="R112" s="190">
        <f t="shared" si="34"/>
        <v>0</v>
      </c>
      <c r="S112" s="190">
        <f t="shared" si="34"/>
        <v>0</v>
      </c>
      <c r="T112" s="190">
        <f t="shared" si="34"/>
        <v>0</v>
      </c>
      <c r="U112" s="190">
        <f t="shared" si="34"/>
        <v>0</v>
      </c>
      <c r="V112" s="190">
        <f t="shared" si="34"/>
        <v>0</v>
      </c>
      <c r="W112" s="190">
        <f t="shared" si="34"/>
        <v>0</v>
      </c>
      <c r="X112" s="190">
        <f t="shared" si="34"/>
        <v>0</v>
      </c>
      <c r="Y112" s="190">
        <f t="shared" si="34"/>
        <v>0</v>
      </c>
      <c r="Z112" s="190">
        <f t="shared" si="34"/>
        <v>0</v>
      </c>
      <c r="AA112" s="190">
        <f t="shared" si="34"/>
        <v>0</v>
      </c>
      <c r="AB112" s="190">
        <f t="shared" si="34"/>
        <v>0</v>
      </c>
      <c r="AC112" s="190">
        <f t="shared" si="34"/>
        <v>0</v>
      </c>
      <c r="AD112" s="190">
        <f t="shared" si="34"/>
        <v>0</v>
      </c>
      <c r="AE112" s="190">
        <f t="shared" si="34"/>
        <v>0</v>
      </c>
      <c r="AF112" s="190">
        <f t="shared" si="34"/>
        <v>0</v>
      </c>
      <c r="AG112" s="190">
        <f t="shared" si="34"/>
        <v>0</v>
      </c>
      <c r="AH112" s="190">
        <f t="shared" si="34"/>
        <v>0</v>
      </c>
      <c r="AI112" s="190">
        <f t="shared" si="34"/>
        <v>0</v>
      </c>
      <c r="AJ112" s="190">
        <f t="shared" si="34"/>
        <v>0</v>
      </c>
      <c r="AK112" s="190">
        <f t="shared" si="34"/>
        <v>0</v>
      </c>
      <c r="AL112" s="190">
        <f t="shared" si="34"/>
        <v>0</v>
      </c>
      <c r="AM112" s="190">
        <f t="shared" si="34"/>
        <v>0</v>
      </c>
      <c r="AN112" s="190">
        <f t="shared" si="34"/>
        <v>0</v>
      </c>
      <c r="AO112" s="190">
        <f t="shared" si="34"/>
        <v>0</v>
      </c>
      <c r="AP112" s="190">
        <f t="shared" si="34"/>
        <v>0</v>
      </c>
    </row>
    <row r="113" spans="1:42" x14ac:dyDescent="0.2">
      <c r="A113" s="370"/>
      <c r="B113" s="351"/>
      <c r="C113" s="351"/>
      <c r="D113" s="351"/>
      <c r="E113" s="351"/>
      <c r="F113" s="351"/>
      <c r="G113" s="351"/>
      <c r="H113" s="351"/>
      <c r="I113" s="351"/>
      <c r="J113" s="351"/>
      <c r="K113" s="351"/>
      <c r="L113" s="351"/>
      <c r="M113" s="351"/>
      <c r="N113" s="351"/>
      <c r="O113" s="351"/>
      <c r="P113" s="351"/>
      <c r="Q113" s="351"/>
      <c r="R113" s="351"/>
      <c r="S113" s="351"/>
      <c r="T113" s="351"/>
      <c r="U113" s="351"/>
      <c r="V113" s="351"/>
      <c r="W113" s="351"/>
      <c r="X113" s="351"/>
      <c r="Y113" s="351"/>
      <c r="Z113" s="351"/>
      <c r="AA113" s="351"/>
      <c r="AB113" s="351"/>
      <c r="AC113" s="351"/>
      <c r="AD113" s="351"/>
      <c r="AE113" s="351"/>
      <c r="AF113" s="351"/>
      <c r="AG113" s="351"/>
      <c r="AH113" s="351"/>
      <c r="AI113" s="351"/>
      <c r="AJ113" s="351"/>
      <c r="AK113" s="351"/>
      <c r="AL113" s="351"/>
      <c r="AM113" s="351"/>
      <c r="AN113" s="351"/>
      <c r="AO113" s="351"/>
      <c r="AP113" s="351"/>
    </row>
    <row r="114" spans="1:42" x14ac:dyDescent="0.2">
      <c r="A114" s="107" t="s">
        <v>284</v>
      </c>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row>
    <row r="115" spans="1:42" x14ac:dyDescent="0.2">
      <c r="A115" s="25" t="s">
        <v>283</v>
      </c>
      <c r="B115" s="351"/>
      <c r="C115" s="351"/>
      <c r="D115" s="351"/>
      <c r="E115" s="351"/>
      <c r="F115" s="351"/>
      <c r="G115" s="351"/>
      <c r="H115" s="351"/>
      <c r="I115" s="351"/>
      <c r="J115" s="351"/>
      <c r="K115" s="351"/>
      <c r="L115" s="351"/>
      <c r="M115" s="351"/>
      <c r="N115" s="351"/>
      <c r="O115" s="351"/>
      <c r="P115" s="351"/>
      <c r="Q115" s="351"/>
      <c r="R115" s="351"/>
      <c r="S115" s="351"/>
      <c r="T115" s="351"/>
      <c r="U115" s="351"/>
      <c r="V115" s="351"/>
      <c r="W115" s="351"/>
      <c r="X115" s="351"/>
      <c r="Y115" s="351"/>
      <c r="Z115" s="351"/>
      <c r="AA115" s="351"/>
      <c r="AB115" s="351"/>
      <c r="AC115" s="351"/>
      <c r="AD115" s="351"/>
      <c r="AE115" s="351"/>
      <c r="AF115" s="351"/>
      <c r="AG115" s="351"/>
      <c r="AH115" s="351"/>
      <c r="AI115" s="351"/>
      <c r="AJ115" s="351"/>
      <c r="AK115" s="351"/>
      <c r="AL115" s="351"/>
      <c r="AM115" s="351"/>
      <c r="AN115" s="351"/>
      <c r="AO115" s="351"/>
      <c r="AP115" s="351"/>
    </row>
    <row r="116" spans="1:42" x14ac:dyDescent="0.2">
      <c r="A116" s="4" t="s">
        <v>285</v>
      </c>
      <c r="B116" s="351">
        <f>B112</f>
        <v>0</v>
      </c>
      <c r="C116" s="351">
        <f t="shared" ref="C116:AP116" si="35">C112</f>
        <v>0</v>
      </c>
      <c r="D116" s="351">
        <f t="shared" si="35"/>
        <v>0</v>
      </c>
      <c r="E116" s="351">
        <f t="shared" si="35"/>
        <v>0</v>
      </c>
      <c r="F116" s="351">
        <f t="shared" si="35"/>
        <v>0</v>
      </c>
      <c r="G116" s="351">
        <f t="shared" si="35"/>
        <v>0</v>
      </c>
      <c r="H116" s="351">
        <f t="shared" si="35"/>
        <v>0</v>
      </c>
      <c r="I116" s="351">
        <f t="shared" si="35"/>
        <v>0</v>
      </c>
      <c r="J116" s="351">
        <f t="shared" si="35"/>
        <v>0</v>
      </c>
      <c r="K116" s="351">
        <f t="shared" si="35"/>
        <v>0</v>
      </c>
      <c r="L116" s="351">
        <f t="shared" si="35"/>
        <v>0</v>
      </c>
      <c r="M116" s="351">
        <f t="shared" si="35"/>
        <v>0</v>
      </c>
      <c r="N116" s="351">
        <f t="shared" si="35"/>
        <v>0</v>
      </c>
      <c r="O116" s="351">
        <f t="shared" si="35"/>
        <v>0</v>
      </c>
      <c r="P116" s="351">
        <f t="shared" si="35"/>
        <v>0</v>
      </c>
      <c r="Q116" s="351">
        <f t="shared" si="35"/>
        <v>0</v>
      </c>
      <c r="R116" s="351">
        <f t="shared" si="35"/>
        <v>0</v>
      </c>
      <c r="S116" s="351">
        <f t="shared" si="35"/>
        <v>0</v>
      </c>
      <c r="T116" s="351">
        <f t="shared" si="35"/>
        <v>0</v>
      </c>
      <c r="U116" s="351">
        <f t="shared" si="35"/>
        <v>0</v>
      </c>
      <c r="V116" s="351">
        <f t="shared" si="35"/>
        <v>0</v>
      </c>
      <c r="W116" s="351">
        <f t="shared" si="35"/>
        <v>0</v>
      </c>
      <c r="X116" s="351">
        <f t="shared" si="35"/>
        <v>0</v>
      </c>
      <c r="Y116" s="351">
        <f t="shared" si="35"/>
        <v>0</v>
      </c>
      <c r="Z116" s="351">
        <f t="shared" si="35"/>
        <v>0</v>
      </c>
      <c r="AA116" s="351">
        <f t="shared" si="35"/>
        <v>0</v>
      </c>
      <c r="AB116" s="351">
        <f t="shared" si="35"/>
        <v>0</v>
      </c>
      <c r="AC116" s="351">
        <f t="shared" si="35"/>
        <v>0</v>
      </c>
      <c r="AD116" s="351">
        <f t="shared" si="35"/>
        <v>0</v>
      </c>
      <c r="AE116" s="351">
        <f t="shared" si="35"/>
        <v>0</v>
      </c>
      <c r="AF116" s="351">
        <f t="shared" si="35"/>
        <v>0</v>
      </c>
      <c r="AG116" s="351">
        <f t="shared" si="35"/>
        <v>0</v>
      </c>
      <c r="AH116" s="351">
        <f t="shared" si="35"/>
        <v>0</v>
      </c>
      <c r="AI116" s="351">
        <f t="shared" si="35"/>
        <v>0</v>
      </c>
      <c r="AJ116" s="351">
        <f t="shared" si="35"/>
        <v>0</v>
      </c>
      <c r="AK116" s="351">
        <f t="shared" si="35"/>
        <v>0</v>
      </c>
      <c r="AL116" s="351">
        <f t="shared" si="35"/>
        <v>0</v>
      </c>
      <c r="AM116" s="351">
        <f t="shared" si="35"/>
        <v>0</v>
      </c>
      <c r="AN116" s="351">
        <f t="shared" si="35"/>
        <v>0</v>
      </c>
      <c r="AO116" s="351">
        <f t="shared" si="35"/>
        <v>0</v>
      </c>
      <c r="AP116" s="351">
        <f t="shared" si="35"/>
        <v>0</v>
      </c>
    </row>
    <row r="117" spans="1:42" x14ac:dyDescent="0.2">
      <c r="A117" s="43" t="s">
        <v>13</v>
      </c>
      <c r="B117" s="197">
        <f>B116</f>
        <v>0</v>
      </c>
      <c r="C117" s="197">
        <f t="shared" ref="C117:AP117" si="36">C116</f>
        <v>0</v>
      </c>
      <c r="D117" s="197">
        <f t="shared" si="36"/>
        <v>0</v>
      </c>
      <c r="E117" s="197">
        <f t="shared" si="36"/>
        <v>0</v>
      </c>
      <c r="F117" s="197">
        <f t="shared" si="36"/>
        <v>0</v>
      </c>
      <c r="G117" s="197">
        <f t="shared" si="36"/>
        <v>0</v>
      </c>
      <c r="H117" s="197">
        <f t="shared" si="36"/>
        <v>0</v>
      </c>
      <c r="I117" s="197">
        <f t="shared" si="36"/>
        <v>0</v>
      </c>
      <c r="J117" s="197">
        <f t="shared" si="36"/>
        <v>0</v>
      </c>
      <c r="K117" s="197">
        <f t="shared" si="36"/>
        <v>0</v>
      </c>
      <c r="L117" s="197">
        <f t="shared" si="36"/>
        <v>0</v>
      </c>
      <c r="M117" s="197">
        <f t="shared" si="36"/>
        <v>0</v>
      </c>
      <c r="N117" s="197">
        <f t="shared" si="36"/>
        <v>0</v>
      </c>
      <c r="O117" s="197">
        <f t="shared" si="36"/>
        <v>0</v>
      </c>
      <c r="P117" s="197">
        <f t="shared" si="36"/>
        <v>0</v>
      </c>
      <c r="Q117" s="197">
        <f t="shared" si="36"/>
        <v>0</v>
      </c>
      <c r="R117" s="197">
        <f t="shared" si="36"/>
        <v>0</v>
      </c>
      <c r="S117" s="197">
        <f t="shared" si="36"/>
        <v>0</v>
      </c>
      <c r="T117" s="197">
        <f t="shared" si="36"/>
        <v>0</v>
      </c>
      <c r="U117" s="197">
        <f t="shared" si="36"/>
        <v>0</v>
      </c>
      <c r="V117" s="197">
        <f t="shared" si="36"/>
        <v>0</v>
      </c>
      <c r="W117" s="197">
        <f t="shared" si="36"/>
        <v>0</v>
      </c>
      <c r="X117" s="197">
        <f t="shared" si="36"/>
        <v>0</v>
      </c>
      <c r="Y117" s="197">
        <f t="shared" si="36"/>
        <v>0</v>
      </c>
      <c r="Z117" s="197">
        <f t="shared" si="36"/>
        <v>0</v>
      </c>
      <c r="AA117" s="197">
        <f t="shared" si="36"/>
        <v>0</v>
      </c>
      <c r="AB117" s="197">
        <f t="shared" si="36"/>
        <v>0</v>
      </c>
      <c r="AC117" s="197">
        <f t="shared" si="36"/>
        <v>0</v>
      </c>
      <c r="AD117" s="197">
        <f t="shared" si="36"/>
        <v>0</v>
      </c>
      <c r="AE117" s="197">
        <f t="shared" si="36"/>
        <v>0</v>
      </c>
      <c r="AF117" s="197">
        <f t="shared" si="36"/>
        <v>0</v>
      </c>
      <c r="AG117" s="197">
        <f t="shared" si="36"/>
        <v>0</v>
      </c>
      <c r="AH117" s="197">
        <f t="shared" si="36"/>
        <v>0</v>
      </c>
      <c r="AI117" s="197">
        <f t="shared" si="36"/>
        <v>0</v>
      </c>
      <c r="AJ117" s="197">
        <f t="shared" si="36"/>
        <v>0</v>
      </c>
      <c r="AK117" s="197">
        <f t="shared" si="36"/>
        <v>0</v>
      </c>
      <c r="AL117" s="197">
        <f t="shared" si="36"/>
        <v>0</v>
      </c>
      <c r="AM117" s="197">
        <f t="shared" si="36"/>
        <v>0</v>
      </c>
      <c r="AN117" s="197">
        <f t="shared" si="36"/>
        <v>0</v>
      </c>
      <c r="AO117" s="197">
        <f t="shared" si="36"/>
        <v>0</v>
      </c>
      <c r="AP117" s="197">
        <f t="shared" si="36"/>
        <v>0</v>
      </c>
    </row>
    <row r="118" spans="1:42" x14ac:dyDescent="0.2">
      <c r="B118" s="351"/>
      <c r="C118" s="351"/>
      <c r="D118" s="351"/>
      <c r="E118" s="351"/>
      <c r="F118" s="351"/>
      <c r="G118" s="351"/>
      <c r="H118" s="351"/>
      <c r="I118" s="351"/>
      <c r="J118" s="351"/>
      <c r="K118" s="351"/>
      <c r="L118" s="351"/>
      <c r="M118" s="351"/>
      <c r="N118" s="351"/>
      <c r="O118" s="351"/>
      <c r="P118" s="351"/>
      <c r="Q118" s="351"/>
      <c r="R118" s="351"/>
      <c r="S118" s="351"/>
      <c r="T118" s="351"/>
      <c r="U118" s="351"/>
      <c r="V118" s="351"/>
      <c r="W118" s="351"/>
      <c r="X118" s="351"/>
      <c r="Y118" s="351"/>
      <c r="Z118" s="351"/>
      <c r="AA118" s="351"/>
      <c r="AB118" s="351"/>
      <c r="AC118" s="351"/>
      <c r="AD118" s="351"/>
      <c r="AE118" s="351"/>
      <c r="AF118" s="351"/>
      <c r="AG118" s="351"/>
      <c r="AH118" s="351"/>
      <c r="AI118" s="351"/>
      <c r="AJ118" s="351"/>
      <c r="AK118" s="351"/>
      <c r="AL118" s="351"/>
      <c r="AM118" s="351"/>
      <c r="AN118" s="351"/>
      <c r="AO118" s="351"/>
      <c r="AP118" s="351"/>
    </row>
    <row r="119" spans="1:42" x14ac:dyDescent="0.2">
      <c r="A119" s="25" t="s">
        <v>59</v>
      </c>
      <c r="B119" s="351"/>
      <c r="C119" s="351"/>
      <c r="D119" s="351"/>
      <c r="E119" s="351"/>
      <c r="F119" s="351"/>
      <c r="G119" s="351"/>
      <c r="H119" s="351"/>
      <c r="I119" s="351"/>
      <c r="J119" s="351"/>
      <c r="K119" s="351"/>
      <c r="L119" s="351"/>
      <c r="M119" s="351"/>
      <c r="N119" s="351"/>
      <c r="O119" s="351"/>
      <c r="P119" s="351"/>
      <c r="Q119" s="351"/>
      <c r="R119" s="351"/>
      <c r="S119" s="351"/>
      <c r="T119" s="351"/>
      <c r="U119" s="351"/>
      <c r="V119" s="351"/>
      <c r="W119" s="351"/>
      <c r="X119" s="351"/>
      <c r="Y119" s="351"/>
      <c r="Z119" s="351"/>
      <c r="AA119" s="351"/>
      <c r="AB119" s="351"/>
      <c r="AC119" s="351"/>
      <c r="AD119" s="351"/>
      <c r="AE119" s="351"/>
      <c r="AF119" s="351"/>
      <c r="AG119" s="351"/>
      <c r="AH119" s="351"/>
      <c r="AI119" s="351"/>
      <c r="AJ119" s="351"/>
      <c r="AK119" s="351"/>
      <c r="AL119" s="351"/>
      <c r="AM119" s="351"/>
      <c r="AN119" s="351"/>
      <c r="AO119" s="351"/>
      <c r="AP119" s="351"/>
    </row>
    <row r="120" spans="1:42" x14ac:dyDescent="0.2">
      <c r="A120" s="4" t="s">
        <v>350</v>
      </c>
      <c r="B120" s="351">
        <f>-B70</f>
        <v>0</v>
      </c>
      <c r="C120" s="351">
        <f t="array" ref="C120:AP120">0</f>
        <v>0</v>
      </c>
      <c r="D120" s="351">
        <v>0</v>
      </c>
      <c r="E120" s="351">
        <v>0</v>
      </c>
      <c r="F120" s="351">
        <v>0</v>
      </c>
      <c r="G120" s="351">
        <v>0</v>
      </c>
      <c r="H120" s="351">
        <v>0</v>
      </c>
      <c r="I120" s="351">
        <v>0</v>
      </c>
      <c r="J120" s="351">
        <v>0</v>
      </c>
      <c r="K120" s="351">
        <v>0</v>
      </c>
      <c r="L120" s="351">
        <v>0</v>
      </c>
      <c r="M120" s="351">
        <v>0</v>
      </c>
      <c r="N120" s="351">
        <v>0</v>
      </c>
      <c r="O120" s="351">
        <v>0</v>
      </c>
      <c r="P120" s="351">
        <v>0</v>
      </c>
      <c r="Q120" s="351">
        <v>0</v>
      </c>
      <c r="R120" s="351">
        <v>0</v>
      </c>
      <c r="S120" s="351">
        <v>0</v>
      </c>
      <c r="T120" s="351">
        <v>0</v>
      </c>
      <c r="U120" s="351">
        <v>0</v>
      </c>
      <c r="V120" s="351">
        <v>0</v>
      </c>
      <c r="W120" s="351">
        <v>0</v>
      </c>
      <c r="X120" s="351">
        <v>0</v>
      </c>
      <c r="Y120" s="351">
        <v>0</v>
      </c>
      <c r="Z120" s="351">
        <v>0</v>
      </c>
      <c r="AA120" s="351">
        <v>0</v>
      </c>
      <c r="AB120" s="351">
        <v>0</v>
      </c>
      <c r="AC120" s="351">
        <v>0</v>
      </c>
      <c r="AD120" s="351">
        <v>0</v>
      </c>
      <c r="AE120" s="351">
        <v>0</v>
      </c>
      <c r="AF120" s="351">
        <v>0</v>
      </c>
      <c r="AG120" s="351">
        <v>0</v>
      </c>
      <c r="AH120" s="351">
        <v>0</v>
      </c>
      <c r="AI120" s="351">
        <v>0</v>
      </c>
      <c r="AJ120" s="351">
        <v>0</v>
      </c>
      <c r="AK120" s="351">
        <v>0</v>
      </c>
      <c r="AL120" s="351">
        <v>0</v>
      </c>
      <c r="AM120" s="351">
        <v>0</v>
      </c>
      <c r="AN120" s="351">
        <v>0</v>
      </c>
      <c r="AO120" s="351">
        <v>0</v>
      </c>
      <c r="AP120" s="351">
        <v>0</v>
      </c>
    </row>
    <row r="121" spans="1:42" x14ac:dyDescent="0.2">
      <c r="A121" s="4" t="s">
        <v>286</v>
      </c>
      <c r="B121" s="351">
        <f t="shared" ref="B121:AP121" si="37">B19</f>
        <v>0</v>
      </c>
      <c r="C121" s="351">
        <f t="shared" si="37"/>
        <v>0</v>
      </c>
      <c r="D121" s="351">
        <f t="shared" si="37"/>
        <v>0</v>
      </c>
      <c r="E121" s="351">
        <f t="shared" si="37"/>
        <v>0</v>
      </c>
      <c r="F121" s="351">
        <f t="shared" si="37"/>
        <v>0</v>
      </c>
      <c r="G121" s="351">
        <f t="shared" si="37"/>
        <v>0</v>
      </c>
      <c r="H121" s="351">
        <f t="shared" si="37"/>
        <v>0</v>
      </c>
      <c r="I121" s="351">
        <f t="shared" si="37"/>
        <v>0</v>
      </c>
      <c r="J121" s="351">
        <f t="shared" si="37"/>
        <v>0</v>
      </c>
      <c r="K121" s="351">
        <f t="shared" si="37"/>
        <v>0</v>
      </c>
      <c r="L121" s="351">
        <f t="shared" si="37"/>
        <v>0</v>
      </c>
      <c r="M121" s="351">
        <f t="shared" si="37"/>
        <v>0</v>
      </c>
      <c r="N121" s="351">
        <f t="shared" si="37"/>
        <v>0</v>
      </c>
      <c r="O121" s="351">
        <f t="shared" si="37"/>
        <v>0</v>
      </c>
      <c r="P121" s="351">
        <f t="shared" si="37"/>
        <v>0</v>
      </c>
      <c r="Q121" s="351">
        <f t="shared" si="37"/>
        <v>0</v>
      </c>
      <c r="R121" s="351">
        <f t="shared" si="37"/>
        <v>0</v>
      </c>
      <c r="S121" s="351">
        <f t="shared" si="37"/>
        <v>0</v>
      </c>
      <c r="T121" s="351">
        <f t="shared" si="37"/>
        <v>0</v>
      </c>
      <c r="U121" s="351">
        <f t="shared" si="37"/>
        <v>0</v>
      </c>
      <c r="V121" s="351">
        <f t="shared" si="37"/>
        <v>0</v>
      </c>
      <c r="W121" s="351">
        <f t="shared" si="37"/>
        <v>0</v>
      </c>
      <c r="X121" s="351">
        <f t="shared" si="37"/>
        <v>0</v>
      </c>
      <c r="Y121" s="351">
        <f t="shared" si="37"/>
        <v>0</v>
      </c>
      <c r="Z121" s="351">
        <f t="shared" si="37"/>
        <v>0</v>
      </c>
      <c r="AA121" s="351">
        <f t="shared" si="37"/>
        <v>0</v>
      </c>
      <c r="AB121" s="351">
        <f t="shared" si="37"/>
        <v>0</v>
      </c>
      <c r="AC121" s="351">
        <f t="shared" si="37"/>
        <v>0</v>
      </c>
      <c r="AD121" s="351">
        <f t="shared" si="37"/>
        <v>0</v>
      </c>
      <c r="AE121" s="351">
        <f t="shared" si="37"/>
        <v>0</v>
      </c>
      <c r="AF121" s="351">
        <f t="shared" si="37"/>
        <v>0</v>
      </c>
      <c r="AG121" s="351">
        <f t="shared" si="37"/>
        <v>0</v>
      </c>
      <c r="AH121" s="351">
        <f t="shared" si="37"/>
        <v>0</v>
      </c>
      <c r="AI121" s="351">
        <f t="shared" si="37"/>
        <v>0</v>
      </c>
      <c r="AJ121" s="351">
        <f t="shared" si="37"/>
        <v>0</v>
      </c>
      <c r="AK121" s="351">
        <f t="shared" si="37"/>
        <v>0</v>
      </c>
      <c r="AL121" s="351">
        <f t="shared" si="37"/>
        <v>0</v>
      </c>
      <c r="AM121" s="351">
        <f t="shared" si="37"/>
        <v>0</v>
      </c>
      <c r="AN121" s="351">
        <f t="shared" si="37"/>
        <v>0</v>
      </c>
      <c r="AO121" s="351">
        <f t="shared" si="37"/>
        <v>0</v>
      </c>
      <c r="AP121" s="351">
        <f t="shared" si="37"/>
        <v>0</v>
      </c>
    </row>
    <row r="122" spans="1:42" x14ac:dyDescent="0.2">
      <c r="A122" s="43" t="s">
        <v>13</v>
      </c>
      <c r="B122" s="197">
        <f>SUM(B120:B121)</f>
        <v>0</v>
      </c>
      <c r="C122" s="197">
        <f>C121</f>
        <v>0</v>
      </c>
      <c r="D122" s="197">
        <f t="shared" ref="D122:AP122" si="38">D121</f>
        <v>0</v>
      </c>
      <c r="E122" s="197">
        <f t="shared" si="38"/>
        <v>0</v>
      </c>
      <c r="F122" s="197">
        <f t="shared" si="38"/>
        <v>0</v>
      </c>
      <c r="G122" s="197">
        <f t="shared" si="38"/>
        <v>0</v>
      </c>
      <c r="H122" s="197">
        <f t="shared" si="38"/>
        <v>0</v>
      </c>
      <c r="I122" s="197">
        <f t="shared" si="38"/>
        <v>0</v>
      </c>
      <c r="J122" s="197">
        <f t="shared" si="38"/>
        <v>0</v>
      </c>
      <c r="K122" s="197">
        <f t="shared" si="38"/>
        <v>0</v>
      </c>
      <c r="L122" s="197">
        <f t="shared" si="38"/>
        <v>0</v>
      </c>
      <c r="M122" s="197">
        <f t="shared" si="38"/>
        <v>0</v>
      </c>
      <c r="N122" s="197">
        <f t="shared" si="38"/>
        <v>0</v>
      </c>
      <c r="O122" s="197">
        <f t="shared" si="38"/>
        <v>0</v>
      </c>
      <c r="P122" s="197">
        <f t="shared" si="38"/>
        <v>0</v>
      </c>
      <c r="Q122" s="197">
        <f t="shared" si="38"/>
        <v>0</v>
      </c>
      <c r="R122" s="197">
        <f t="shared" si="38"/>
        <v>0</v>
      </c>
      <c r="S122" s="197">
        <f t="shared" si="38"/>
        <v>0</v>
      </c>
      <c r="T122" s="197">
        <f t="shared" si="38"/>
        <v>0</v>
      </c>
      <c r="U122" s="197">
        <f t="shared" si="38"/>
        <v>0</v>
      </c>
      <c r="V122" s="197">
        <f t="shared" si="38"/>
        <v>0</v>
      </c>
      <c r="W122" s="197">
        <f t="shared" si="38"/>
        <v>0</v>
      </c>
      <c r="X122" s="197">
        <f t="shared" si="38"/>
        <v>0</v>
      </c>
      <c r="Y122" s="197">
        <f t="shared" si="38"/>
        <v>0</v>
      </c>
      <c r="Z122" s="197">
        <f t="shared" si="38"/>
        <v>0</v>
      </c>
      <c r="AA122" s="197">
        <f t="shared" si="38"/>
        <v>0</v>
      </c>
      <c r="AB122" s="197">
        <f t="shared" si="38"/>
        <v>0</v>
      </c>
      <c r="AC122" s="197">
        <f t="shared" si="38"/>
        <v>0</v>
      </c>
      <c r="AD122" s="197">
        <f t="shared" si="38"/>
        <v>0</v>
      </c>
      <c r="AE122" s="197">
        <f t="shared" si="38"/>
        <v>0</v>
      </c>
      <c r="AF122" s="197">
        <f t="shared" si="38"/>
        <v>0</v>
      </c>
      <c r="AG122" s="197">
        <f t="shared" si="38"/>
        <v>0</v>
      </c>
      <c r="AH122" s="197">
        <f t="shared" si="38"/>
        <v>0</v>
      </c>
      <c r="AI122" s="197">
        <f t="shared" si="38"/>
        <v>0</v>
      </c>
      <c r="AJ122" s="197">
        <f t="shared" si="38"/>
        <v>0</v>
      </c>
      <c r="AK122" s="197">
        <f t="shared" si="38"/>
        <v>0</v>
      </c>
      <c r="AL122" s="197">
        <f t="shared" si="38"/>
        <v>0</v>
      </c>
      <c r="AM122" s="197">
        <f t="shared" si="38"/>
        <v>0</v>
      </c>
      <c r="AN122" s="197">
        <f t="shared" si="38"/>
        <v>0</v>
      </c>
      <c r="AO122" s="197">
        <f t="shared" si="38"/>
        <v>0</v>
      </c>
      <c r="AP122" s="197">
        <f t="shared" si="38"/>
        <v>0</v>
      </c>
    </row>
    <row r="123" spans="1:42" x14ac:dyDescent="0.2">
      <c r="B123" s="351"/>
      <c r="C123" s="351"/>
      <c r="D123" s="351"/>
      <c r="E123" s="351"/>
      <c r="F123" s="351"/>
      <c r="G123" s="351"/>
      <c r="H123" s="351"/>
      <c r="I123" s="351"/>
      <c r="J123" s="351"/>
      <c r="K123" s="351"/>
      <c r="L123" s="351"/>
      <c r="M123" s="351"/>
      <c r="N123" s="351"/>
      <c r="O123" s="351"/>
      <c r="P123" s="351"/>
      <c r="Q123" s="351"/>
      <c r="R123" s="351"/>
      <c r="S123" s="351"/>
      <c r="T123" s="351"/>
      <c r="U123" s="351"/>
      <c r="V123" s="351"/>
      <c r="W123" s="351"/>
      <c r="X123" s="351"/>
      <c r="Y123" s="351"/>
      <c r="Z123" s="351"/>
      <c r="AA123" s="351"/>
      <c r="AB123" s="351"/>
      <c r="AC123" s="351"/>
      <c r="AD123" s="351"/>
      <c r="AE123" s="351"/>
      <c r="AF123" s="351"/>
      <c r="AG123" s="351"/>
      <c r="AH123" s="351"/>
      <c r="AI123" s="351"/>
      <c r="AJ123" s="351"/>
      <c r="AK123" s="351"/>
      <c r="AL123" s="351"/>
      <c r="AM123" s="351"/>
      <c r="AN123" s="351"/>
      <c r="AO123" s="351"/>
      <c r="AP123" s="351"/>
    </row>
    <row r="124" spans="1:42" x14ac:dyDescent="0.2">
      <c r="A124" s="25" t="s">
        <v>60</v>
      </c>
      <c r="B124" s="351"/>
      <c r="C124" s="351"/>
      <c r="D124" s="351"/>
      <c r="E124" s="351"/>
      <c r="F124" s="351"/>
      <c r="G124" s="351"/>
      <c r="H124" s="351"/>
      <c r="I124" s="351"/>
      <c r="J124" s="351"/>
      <c r="K124" s="351"/>
      <c r="L124" s="351"/>
      <c r="M124" s="351"/>
      <c r="N124" s="351"/>
      <c r="O124" s="351"/>
      <c r="P124" s="351"/>
      <c r="Q124" s="351"/>
      <c r="R124" s="351"/>
      <c r="S124" s="351"/>
      <c r="T124" s="351"/>
      <c r="U124" s="351"/>
      <c r="V124" s="351"/>
      <c r="W124" s="351"/>
      <c r="X124" s="351"/>
      <c r="Y124" s="351"/>
      <c r="Z124" s="351"/>
      <c r="AA124" s="351"/>
      <c r="AB124" s="351"/>
      <c r="AC124" s="351"/>
      <c r="AD124" s="351"/>
      <c r="AE124" s="351"/>
      <c r="AF124" s="351"/>
      <c r="AG124" s="351"/>
      <c r="AH124" s="351"/>
      <c r="AI124" s="351"/>
      <c r="AJ124" s="351"/>
      <c r="AK124" s="351"/>
      <c r="AL124" s="351"/>
      <c r="AM124" s="351"/>
      <c r="AN124" s="351"/>
      <c r="AO124" s="351"/>
      <c r="AP124" s="351"/>
    </row>
    <row r="125" spans="1:42" x14ac:dyDescent="0.2">
      <c r="A125" s="4" t="s">
        <v>350</v>
      </c>
      <c r="B125" s="351">
        <f>B70</f>
        <v>0</v>
      </c>
      <c r="C125" s="351">
        <f t="array" ref="C125:AP125">0</f>
        <v>0</v>
      </c>
      <c r="D125" s="351">
        <v>0</v>
      </c>
      <c r="E125" s="351">
        <v>0</v>
      </c>
      <c r="F125" s="351">
        <v>0</v>
      </c>
      <c r="G125" s="351">
        <v>0</v>
      </c>
      <c r="H125" s="351">
        <v>0</v>
      </c>
      <c r="I125" s="351">
        <v>0</v>
      </c>
      <c r="J125" s="351">
        <v>0</v>
      </c>
      <c r="K125" s="351">
        <v>0</v>
      </c>
      <c r="L125" s="351">
        <v>0</v>
      </c>
      <c r="M125" s="351">
        <v>0</v>
      </c>
      <c r="N125" s="351">
        <v>0</v>
      </c>
      <c r="O125" s="351">
        <v>0</v>
      </c>
      <c r="P125" s="351">
        <v>0</v>
      </c>
      <c r="Q125" s="351">
        <v>0</v>
      </c>
      <c r="R125" s="351">
        <v>0</v>
      </c>
      <c r="S125" s="351">
        <v>0</v>
      </c>
      <c r="T125" s="351">
        <v>0</v>
      </c>
      <c r="U125" s="351">
        <v>0</v>
      </c>
      <c r="V125" s="351">
        <v>0</v>
      </c>
      <c r="W125" s="351">
        <v>0</v>
      </c>
      <c r="X125" s="351">
        <v>0</v>
      </c>
      <c r="Y125" s="351">
        <v>0</v>
      </c>
      <c r="Z125" s="351">
        <v>0</v>
      </c>
      <c r="AA125" s="351">
        <v>0</v>
      </c>
      <c r="AB125" s="351">
        <v>0</v>
      </c>
      <c r="AC125" s="351">
        <v>0</v>
      </c>
      <c r="AD125" s="351">
        <v>0</v>
      </c>
      <c r="AE125" s="351">
        <v>0</v>
      </c>
      <c r="AF125" s="351">
        <v>0</v>
      </c>
      <c r="AG125" s="351">
        <v>0</v>
      </c>
      <c r="AH125" s="351">
        <v>0</v>
      </c>
      <c r="AI125" s="351">
        <v>0</v>
      </c>
      <c r="AJ125" s="351">
        <v>0</v>
      </c>
      <c r="AK125" s="351">
        <v>0</v>
      </c>
      <c r="AL125" s="351">
        <v>0</v>
      </c>
      <c r="AM125" s="351">
        <v>0</v>
      </c>
      <c r="AN125" s="351">
        <v>0</v>
      </c>
      <c r="AO125" s="351">
        <v>0</v>
      </c>
      <c r="AP125" s="351">
        <v>0</v>
      </c>
    </row>
    <row r="126" spans="1:42" x14ac:dyDescent="0.2">
      <c r="A126" s="43" t="s">
        <v>13</v>
      </c>
      <c r="B126" s="197">
        <f>SUM(B125:B125)</f>
        <v>0</v>
      </c>
      <c r="C126" s="197">
        <f t="shared" ref="C126:AP126" si="39">SUM(C125:C125)</f>
        <v>0</v>
      </c>
      <c r="D126" s="197">
        <f t="shared" si="39"/>
        <v>0</v>
      </c>
      <c r="E126" s="197">
        <f t="shared" si="39"/>
        <v>0</v>
      </c>
      <c r="F126" s="197">
        <f t="shared" si="39"/>
        <v>0</v>
      </c>
      <c r="G126" s="197">
        <f t="shared" si="39"/>
        <v>0</v>
      </c>
      <c r="H126" s="197">
        <f t="shared" si="39"/>
        <v>0</v>
      </c>
      <c r="I126" s="197">
        <f t="shared" si="39"/>
        <v>0</v>
      </c>
      <c r="J126" s="197">
        <f t="shared" si="39"/>
        <v>0</v>
      </c>
      <c r="K126" s="197">
        <f t="shared" si="39"/>
        <v>0</v>
      </c>
      <c r="L126" s="197">
        <f t="shared" si="39"/>
        <v>0</v>
      </c>
      <c r="M126" s="197">
        <f t="shared" si="39"/>
        <v>0</v>
      </c>
      <c r="N126" s="197">
        <f t="shared" si="39"/>
        <v>0</v>
      </c>
      <c r="O126" s="197">
        <f t="shared" si="39"/>
        <v>0</v>
      </c>
      <c r="P126" s="197">
        <f t="shared" si="39"/>
        <v>0</v>
      </c>
      <c r="Q126" s="197">
        <f t="shared" si="39"/>
        <v>0</v>
      </c>
      <c r="R126" s="197">
        <f t="shared" si="39"/>
        <v>0</v>
      </c>
      <c r="S126" s="197">
        <f t="shared" si="39"/>
        <v>0</v>
      </c>
      <c r="T126" s="197">
        <f t="shared" si="39"/>
        <v>0</v>
      </c>
      <c r="U126" s="197">
        <f t="shared" si="39"/>
        <v>0</v>
      </c>
      <c r="V126" s="197">
        <f t="shared" si="39"/>
        <v>0</v>
      </c>
      <c r="W126" s="197">
        <f t="shared" si="39"/>
        <v>0</v>
      </c>
      <c r="X126" s="197">
        <f t="shared" si="39"/>
        <v>0</v>
      </c>
      <c r="Y126" s="197">
        <f t="shared" si="39"/>
        <v>0</v>
      </c>
      <c r="Z126" s="197">
        <f t="shared" si="39"/>
        <v>0</v>
      </c>
      <c r="AA126" s="197">
        <f t="shared" si="39"/>
        <v>0</v>
      </c>
      <c r="AB126" s="197">
        <f t="shared" si="39"/>
        <v>0</v>
      </c>
      <c r="AC126" s="197">
        <f t="shared" si="39"/>
        <v>0</v>
      </c>
      <c r="AD126" s="197">
        <f t="shared" si="39"/>
        <v>0</v>
      </c>
      <c r="AE126" s="197">
        <f t="shared" si="39"/>
        <v>0</v>
      </c>
      <c r="AF126" s="197">
        <f t="shared" si="39"/>
        <v>0</v>
      </c>
      <c r="AG126" s="197">
        <f t="shared" si="39"/>
        <v>0</v>
      </c>
      <c r="AH126" s="197">
        <f t="shared" si="39"/>
        <v>0</v>
      </c>
      <c r="AI126" s="197">
        <f t="shared" si="39"/>
        <v>0</v>
      </c>
      <c r="AJ126" s="197">
        <f t="shared" si="39"/>
        <v>0</v>
      </c>
      <c r="AK126" s="197">
        <f t="shared" si="39"/>
        <v>0</v>
      </c>
      <c r="AL126" s="197">
        <f t="shared" si="39"/>
        <v>0</v>
      </c>
      <c r="AM126" s="197">
        <f t="shared" si="39"/>
        <v>0</v>
      </c>
      <c r="AN126" s="197">
        <f t="shared" si="39"/>
        <v>0</v>
      </c>
      <c r="AO126" s="197">
        <f t="shared" si="39"/>
        <v>0</v>
      </c>
      <c r="AP126" s="197">
        <f t="shared" si="39"/>
        <v>0</v>
      </c>
    </row>
    <row r="127" spans="1:42" x14ac:dyDescent="0.2">
      <c r="A127" s="43"/>
      <c r="B127" s="197"/>
      <c r="C127" s="197"/>
      <c r="D127" s="197"/>
      <c r="E127" s="197"/>
      <c r="F127" s="197"/>
      <c r="G127" s="197"/>
      <c r="H127" s="197"/>
      <c r="I127" s="197"/>
      <c r="J127" s="197"/>
      <c r="K127" s="197"/>
      <c r="L127" s="197"/>
      <c r="M127" s="197"/>
      <c r="N127" s="197"/>
      <c r="O127" s="197"/>
      <c r="P127" s="197"/>
      <c r="Q127" s="197"/>
      <c r="R127" s="197"/>
      <c r="S127" s="197"/>
      <c r="T127" s="197"/>
      <c r="U127" s="197"/>
      <c r="V127" s="197"/>
      <c r="W127" s="197"/>
      <c r="X127" s="197"/>
      <c r="Y127" s="197"/>
      <c r="Z127" s="197"/>
      <c r="AA127" s="197"/>
      <c r="AB127" s="197"/>
      <c r="AC127" s="197"/>
      <c r="AD127" s="197"/>
      <c r="AE127" s="197"/>
      <c r="AF127" s="197"/>
      <c r="AG127" s="197"/>
      <c r="AH127" s="197"/>
      <c r="AI127" s="197"/>
      <c r="AJ127" s="197"/>
      <c r="AK127" s="197"/>
      <c r="AL127" s="197"/>
      <c r="AM127" s="197"/>
      <c r="AN127" s="197"/>
      <c r="AO127" s="197"/>
      <c r="AP127" s="197"/>
    </row>
    <row r="128" spans="1:42" x14ac:dyDescent="0.2">
      <c r="A128" s="269" t="s">
        <v>287</v>
      </c>
      <c r="B128" s="197">
        <f>B117+B122+B126</f>
        <v>0</v>
      </c>
      <c r="C128" s="197">
        <f t="shared" ref="C128:AP128" si="40">C117+C122+C126</f>
        <v>0</v>
      </c>
      <c r="D128" s="197">
        <f t="shared" si="40"/>
        <v>0</v>
      </c>
      <c r="E128" s="197">
        <f t="shared" si="40"/>
        <v>0</v>
      </c>
      <c r="F128" s="197">
        <f t="shared" si="40"/>
        <v>0</v>
      </c>
      <c r="G128" s="197">
        <f t="shared" si="40"/>
        <v>0</v>
      </c>
      <c r="H128" s="197">
        <f t="shared" si="40"/>
        <v>0</v>
      </c>
      <c r="I128" s="197">
        <f t="shared" si="40"/>
        <v>0</v>
      </c>
      <c r="J128" s="197">
        <f t="shared" si="40"/>
        <v>0</v>
      </c>
      <c r="K128" s="197">
        <f t="shared" si="40"/>
        <v>0</v>
      </c>
      <c r="L128" s="197">
        <f t="shared" si="40"/>
        <v>0</v>
      </c>
      <c r="M128" s="197">
        <f t="shared" si="40"/>
        <v>0</v>
      </c>
      <c r="N128" s="197">
        <f t="shared" si="40"/>
        <v>0</v>
      </c>
      <c r="O128" s="197">
        <f t="shared" si="40"/>
        <v>0</v>
      </c>
      <c r="P128" s="197">
        <f t="shared" si="40"/>
        <v>0</v>
      </c>
      <c r="Q128" s="197">
        <f t="shared" si="40"/>
        <v>0</v>
      </c>
      <c r="R128" s="197">
        <f t="shared" si="40"/>
        <v>0</v>
      </c>
      <c r="S128" s="197">
        <f t="shared" si="40"/>
        <v>0</v>
      </c>
      <c r="T128" s="197">
        <f t="shared" si="40"/>
        <v>0</v>
      </c>
      <c r="U128" s="197">
        <f t="shared" si="40"/>
        <v>0</v>
      </c>
      <c r="V128" s="197">
        <f t="shared" si="40"/>
        <v>0</v>
      </c>
      <c r="W128" s="197">
        <f t="shared" si="40"/>
        <v>0</v>
      </c>
      <c r="X128" s="197">
        <f t="shared" si="40"/>
        <v>0</v>
      </c>
      <c r="Y128" s="197">
        <f t="shared" si="40"/>
        <v>0</v>
      </c>
      <c r="Z128" s="197">
        <f t="shared" si="40"/>
        <v>0</v>
      </c>
      <c r="AA128" s="197">
        <f t="shared" si="40"/>
        <v>0</v>
      </c>
      <c r="AB128" s="197">
        <f t="shared" si="40"/>
        <v>0</v>
      </c>
      <c r="AC128" s="197">
        <f t="shared" si="40"/>
        <v>0</v>
      </c>
      <c r="AD128" s="197">
        <f t="shared" si="40"/>
        <v>0</v>
      </c>
      <c r="AE128" s="197">
        <f t="shared" si="40"/>
        <v>0</v>
      </c>
      <c r="AF128" s="197">
        <f t="shared" si="40"/>
        <v>0</v>
      </c>
      <c r="AG128" s="197">
        <f t="shared" si="40"/>
        <v>0</v>
      </c>
      <c r="AH128" s="197">
        <f t="shared" si="40"/>
        <v>0</v>
      </c>
      <c r="AI128" s="197">
        <f t="shared" si="40"/>
        <v>0</v>
      </c>
      <c r="AJ128" s="197">
        <f t="shared" si="40"/>
        <v>0</v>
      </c>
      <c r="AK128" s="197">
        <f t="shared" si="40"/>
        <v>0</v>
      </c>
      <c r="AL128" s="197">
        <f t="shared" si="40"/>
        <v>0</v>
      </c>
      <c r="AM128" s="197">
        <f t="shared" si="40"/>
        <v>0</v>
      </c>
      <c r="AN128" s="197">
        <f t="shared" si="40"/>
        <v>0</v>
      </c>
      <c r="AO128" s="197">
        <f t="shared" si="40"/>
        <v>0</v>
      </c>
      <c r="AP128" s="197">
        <f t="shared" si="40"/>
        <v>0</v>
      </c>
    </row>
    <row r="129" spans="1:42" s="392" customFormat="1" x14ac:dyDescent="0.2">
      <c r="A129" s="394"/>
      <c r="B129" s="393"/>
      <c r="C129" s="393"/>
      <c r="D129" s="393"/>
      <c r="E129" s="393"/>
      <c r="F129" s="393"/>
      <c r="G129" s="393"/>
      <c r="H129" s="393"/>
      <c r="I129" s="393"/>
      <c r="J129" s="393"/>
      <c r="K129" s="393"/>
      <c r="L129" s="393"/>
      <c r="M129" s="393"/>
      <c r="N129" s="393"/>
      <c r="O129" s="393"/>
      <c r="P129" s="393"/>
      <c r="Q129" s="393"/>
      <c r="R129" s="393"/>
      <c r="S129" s="393"/>
      <c r="T129" s="393"/>
      <c r="U129" s="393"/>
      <c r="V129" s="393"/>
      <c r="W129" s="393"/>
      <c r="X129" s="393"/>
      <c r="Y129" s="393"/>
      <c r="Z129" s="393"/>
      <c r="AA129" s="393"/>
      <c r="AB129" s="393"/>
      <c r="AC129" s="393"/>
      <c r="AD129" s="393"/>
      <c r="AE129" s="393"/>
      <c r="AF129" s="393"/>
      <c r="AG129" s="393"/>
      <c r="AH129" s="393"/>
      <c r="AI129" s="393"/>
      <c r="AJ129" s="393"/>
      <c r="AK129" s="393"/>
      <c r="AL129" s="393"/>
      <c r="AM129" s="393"/>
      <c r="AN129" s="393"/>
      <c r="AO129" s="393"/>
      <c r="AP129" s="393"/>
    </row>
    <row r="130" spans="1:42" s="392" customFormat="1" x14ac:dyDescent="0.2">
      <c r="A130" s="390" t="s">
        <v>314</v>
      </c>
      <c r="B130" s="391"/>
      <c r="C130" s="391"/>
      <c r="D130" s="391"/>
      <c r="E130" s="391"/>
      <c r="F130" s="391"/>
      <c r="G130" s="391"/>
      <c r="H130" s="391"/>
      <c r="I130" s="391"/>
      <c r="J130" s="391"/>
      <c r="K130" s="391"/>
      <c r="L130" s="391"/>
      <c r="M130" s="391"/>
      <c r="N130" s="391"/>
      <c r="O130" s="391"/>
      <c r="P130" s="391"/>
      <c r="Q130" s="391"/>
      <c r="R130" s="391"/>
      <c r="S130" s="391"/>
      <c r="T130" s="391"/>
      <c r="U130" s="391"/>
      <c r="V130" s="391"/>
      <c r="W130" s="391"/>
      <c r="X130" s="391"/>
      <c r="Y130" s="391"/>
      <c r="Z130" s="391"/>
      <c r="AA130" s="391"/>
      <c r="AB130" s="391"/>
      <c r="AC130" s="391"/>
      <c r="AD130" s="391"/>
      <c r="AE130" s="391"/>
      <c r="AF130" s="391"/>
      <c r="AG130" s="391"/>
      <c r="AH130" s="391"/>
      <c r="AI130" s="391"/>
      <c r="AJ130" s="391"/>
      <c r="AK130" s="391"/>
      <c r="AL130" s="391"/>
      <c r="AM130" s="391"/>
      <c r="AN130" s="391"/>
      <c r="AO130" s="391"/>
      <c r="AP130" s="391"/>
    </row>
    <row r="131" spans="1:42" s="392" customFormat="1" x14ac:dyDescent="0.2">
      <c r="A131" s="398" t="s">
        <v>305</v>
      </c>
      <c r="B131" s="404"/>
      <c r="C131" s="404"/>
      <c r="D131" s="404"/>
      <c r="E131" s="404"/>
      <c r="F131" s="404"/>
      <c r="G131" s="404"/>
      <c r="H131" s="404"/>
      <c r="I131" s="404"/>
      <c r="J131" s="404"/>
      <c r="K131" s="404"/>
      <c r="L131" s="404"/>
      <c r="M131" s="404"/>
      <c r="N131" s="404"/>
      <c r="O131" s="404"/>
      <c r="P131" s="404"/>
      <c r="Q131" s="404"/>
      <c r="R131" s="404"/>
      <c r="S131" s="404"/>
      <c r="T131" s="404"/>
      <c r="U131" s="404"/>
      <c r="V131" s="404"/>
      <c r="W131" s="404"/>
      <c r="X131" s="404"/>
      <c r="Y131" s="404"/>
      <c r="Z131" s="404"/>
      <c r="AA131" s="404"/>
      <c r="AB131" s="404"/>
      <c r="AC131" s="404"/>
      <c r="AD131" s="404"/>
      <c r="AE131" s="404"/>
      <c r="AF131" s="404"/>
      <c r="AG131" s="404"/>
      <c r="AH131" s="404"/>
      <c r="AI131" s="404"/>
      <c r="AJ131" s="404"/>
      <c r="AK131" s="404"/>
      <c r="AL131" s="404"/>
      <c r="AM131" s="404"/>
      <c r="AN131" s="404"/>
      <c r="AO131" s="404"/>
      <c r="AP131" s="404"/>
    </row>
    <row r="132" spans="1:42" s="392" customFormat="1" x14ac:dyDescent="0.2">
      <c r="A132" s="396" t="s">
        <v>277</v>
      </c>
      <c r="B132" s="404">
        <f>-B107</f>
        <v>0</v>
      </c>
      <c r="C132" s="404">
        <v>0</v>
      </c>
      <c r="D132" s="404">
        <v>0</v>
      </c>
      <c r="E132" s="404">
        <v>0</v>
      </c>
      <c r="F132" s="404">
        <v>0</v>
      </c>
      <c r="G132" s="404">
        <v>0</v>
      </c>
      <c r="H132" s="404">
        <v>0</v>
      </c>
      <c r="I132" s="404">
        <v>0</v>
      </c>
      <c r="J132" s="404">
        <v>0</v>
      </c>
      <c r="K132" s="404">
        <v>0</v>
      </c>
      <c r="L132" s="404">
        <v>0</v>
      </c>
      <c r="M132" s="404">
        <v>0</v>
      </c>
      <c r="N132" s="404">
        <v>0</v>
      </c>
      <c r="O132" s="404">
        <v>0</v>
      </c>
      <c r="P132" s="404">
        <v>0</v>
      </c>
      <c r="Q132" s="404">
        <v>0</v>
      </c>
      <c r="R132" s="404">
        <v>0</v>
      </c>
      <c r="S132" s="404">
        <v>0</v>
      </c>
      <c r="T132" s="404">
        <v>0</v>
      </c>
      <c r="U132" s="404">
        <v>0</v>
      </c>
      <c r="V132" s="404">
        <v>0</v>
      </c>
      <c r="W132" s="404">
        <v>0</v>
      </c>
      <c r="X132" s="404">
        <v>0</v>
      </c>
      <c r="Y132" s="404">
        <v>0</v>
      </c>
      <c r="Z132" s="404">
        <v>0</v>
      </c>
      <c r="AA132" s="404">
        <v>0</v>
      </c>
      <c r="AB132" s="404">
        <v>0</v>
      </c>
      <c r="AC132" s="404">
        <v>0</v>
      </c>
      <c r="AD132" s="404">
        <v>0</v>
      </c>
      <c r="AE132" s="404">
        <v>0</v>
      </c>
      <c r="AF132" s="404">
        <v>0</v>
      </c>
      <c r="AG132" s="404">
        <v>0</v>
      </c>
      <c r="AH132" s="404">
        <v>0</v>
      </c>
      <c r="AI132" s="404">
        <v>0</v>
      </c>
      <c r="AJ132" s="404">
        <v>0</v>
      </c>
      <c r="AK132" s="404">
        <v>0</v>
      </c>
      <c r="AL132" s="404">
        <v>0</v>
      </c>
      <c r="AM132" s="404">
        <v>0</v>
      </c>
      <c r="AN132" s="404">
        <v>0</v>
      </c>
      <c r="AO132" s="404">
        <v>0</v>
      </c>
      <c r="AP132" s="404">
        <v>0</v>
      </c>
    </row>
    <row r="133" spans="1:42" s="392" customFormat="1" x14ac:dyDescent="0.2">
      <c r="A133" s="396" t="s">
        <v>315</v>
      </c>
      <c r="B133" s="404">
        <f>Inputs!C65</f>
        <v>0</v>
      </c>
      <c r="C133" s="404">
        <v>0</v>
      </c>
      <c r="D133" s="404">
        <v>0</v>
      </c>
      <c r="E133" s="404">
        <v>0</v>
      </c>
      <c r="F133" s="404">
        <v>0</v>
      </c>
      <c r="G133" s="404">
        <v>0</v>
      </c>
      <c r="H133" s="404">
        <v>0</v>
      </c>
      <c r="I133" s="404">
        <v>0</v>
      </c>
      <c r="J133" s="404">
        <v>0</v>
      </c>
      <c r="K133" s="404">
        <v>0</v>
      </c>
      <c r="L133" s="404">
        <v>0</v>
      </c>
      <c r="M133" s="404">
        <v>0</v>
      </c>
      <c r="N133" s="404">
        <v>0</v>
      </c>
      <c r="O133" s="404">
        <v>0</v>
      </c>
      <c r="P133" s="404">
        <v>0</v>
      </c>
      <c r="Q133" s="404">
        <v>0</v>
      </c>
      <c r="R133" s="404">
        <v>0</v>
      </c>
      <c r="S133" s="404">
        <v>0</v>
      </c>
      <c r="T133" s="404">
        <v>0</v>
      </c>
      <c r="U133" s="404">
        <v>0</v>
      </c>
      <c r="V133" s="404">
        <v>0</v>
      </c>
      <c r="W133" s="404">
        <v>0</v>
      </c>
      <c r="X133" s="404">
        <v>0</v>
      </c>
      <c r="Y133" s="404">
        <v>0</v>
      </c>
      <c r="Z133" s="404">
        <v>0</v>
      </c>
      <c r="AA133" s="404">
        <v>0</v>
      </c>
      <c r="AB133" s="404">
        <v>0</v>
      </c>
      <c r="AC133" s="404">
        <v>0</v>
      </c>
      <c r="AD133" s="404">
        <v>0</v>
      </c>
      <c r="AE133" s="404">
        <v>0</v>
      </c>
      <c r="AF133" s="404">
        <v>0</v>
      </c>
      <c r="AG133" s="404">
        <v>0</v>
      </c>
      <c r="AH133" s="404">
        <v>0</v>
      </c>
      <c r="AI133" s="404">
        <v>0</v>
      </c>
      <c r="AJ133" s="404">
        <v>0</v>
      </c>
      <c r="AK133" s="404">
        <v>0</v>
      </c>
      <c r="AL133" s="404">
        <v>0</v>
      </c>
      <c r="AM133" s="404">
        <v>0</v>
      </c>
      <c r="AN133" s="404">
        <v>0</v>
      </c>
      <c r="AO133" s="404">
        <v>0</v>
      </c>
      <c r="AP133" s="404">
        <v>0</v>
      </c>
    </row>
    <row r="134" spans="1:42" s="392" customFormat="1" x14ac:dyDescent="0.2">
      <c r="A134" s="396" t="s">
        <v>316</v>
      </c>
      <c r="B134" s="404">
        <f t="shared" ref="B134:AP134" si="41">B101-B646-B678-B710</f>
        <v>0</v>
      </c>
      <c r="C134" s="404">
        <f t="shared" si="41"/>
        <v>0</v>
      </c>
      <c r="D134" s="404">
        <f t="shared" si="41"/>
        <v>0</v>
      </c>
      <c r="E134" s="404">
        <f t="shared" si="41"/>
        <v>0</v>
      </c>
      <c r="F134" s="404">
        <f t="shared" si="41"/>
        <v>0</v>
      </c>
      <c r="G134" s="404">
        <f t="shared" si="41"/>
        <v>0</v>
      </c>
      <c r="H134" s="404">
        <f t="shared" si="41"/>
        <v>0</v>
      </c>
      <c r="I134" s="404">
        <f t="shared" si="41"/>
        <v>0</v>
      </c>
      <c r="J134" s="404">
        <f t="shared" si="41"/>
        <v>0</v>
      </c>
      <c r="K134" s="404">
        <f t="shared" si="41"/>
        <v>0</v>
      </c>
      <c r="L134" s="404">
        <f t="shared" si="41"/>
        <v>0</v>
      </c>
      <c r="M134" s="404">
        <f t="shared" si="41"/>
        <v>0</v>
      </c>
      <c r="N134" s="404">
        <f t="shared" si="41"/>
        <v>0</v>
      </c>
      <c r="O134" s="404">
        <f t="shared" si="41"/>
        <v>0</v>
      </c>
      <c r="P134" s="404">
        <f t="shared" si="41"/>
        <v>0</v>
      </c>
      <c r="Q134" s="404">
        <f t="shared" si="41"/>
        <v>0</v>
      </c>
      <c r="R134" s="404">
        <f t="shared" si="41"/>
        <v>0</v>
      </c>
      <c r="S134" s="404">
        <f t="shared" si="41"/>
        <v>0</v>
      </c>
      <c r="T134" s="404">
        <f t="shared" si="41"/>
        <v>0</v>
      </c>
      <c r="U134" s="404">
        <f t="shared" si="41"/>
        <v>0</v>
      </c>
      <c r="V134" s="404">
        <f t="shared" si="41"/>
        <v>0</v>
      </c>
      <c r="W134" s="404">
        <f t="shared" si="41"/>
        <v>0</v>
      </c>
      <c r="X134" s="404">
        <f t="shared" si="41"/>
        <v>0</v>
      </c>
      <c r="Y134" s="404">
        <f t="shared" si="41"/>
        <v>0</v>
      </c>
      <c r="Z134" s="404">
        <f t="shared" si="41"/>
        <v>0</v>
      </c>
      <c r="AA134" s="404">
        <f t="shared" si="41"/>
        <v>0</v>
      </c>
      <c r="AB134" s="404">
        <f t="shared" si="41"/>
        <v>0</v>
      </c>
      <c r="AC134" s="404">
        <f t="shared" si="41"/>
        <v>0</v>
      </c>
      <c r="AD134" s="404">
        <f t="shared" si="41"/>
        <v>0</v>
      </c>
      <c r="AE134" s="404">
        <f t="shared" si="41"/>
        <v>0</v>
      </c>
      <c r="AF134" s="404">
        <f t="shared" si="41"/>
        <v>0</v>
      </c>
      <c r="AG134" s="404">
        <f t="shared" si="41"/>
        <v>0</v>
      </c>
      <c r="AH134" s="404">
        <f t="shared" si="41"/>
        <v>0</v>
      </c>
      <c r="AI134" s="404">
        <f t="shared" si="41"/>
        <v>0</v>
      </c>
      <c r="AJ134" s="404">
        <f t="shared" si="41"/>
        <v>0</v>
      </c>
      <c r="AK134" s="404">
        <f t="shared" si="41"/>
        <v>0</v>
      </c>
      <c r="AL134" s="404">
        <f t="shared" si="41"/>
        <v>0</v>
      </c>
      <c r="AM134" s="404">
        <f t="shared" si="41"/>
        <v>0</v>
      </c>
      <c r="AN134" s="404">
        <f t="shared" si="41"/>
        <v>0</v>
      </c>
      <c r="AO134" s="404">
        <f t="shared" si="41"/>
        <v>0</v>
      </c>
      <c r="AP134" s="404">
        <f t="shared" si="41"/>
        <v>0</v>
      </c>
    </row>
    <row r="135" spans="1:42" s="392" customFormat="1" x14ac:dyDescent="0.2">
      <c r="A135" s="396" t="s">
        <v>317</v>
      </c>
      <c r="B135" s="404">
        <f>-B628</f>
        <v>0</v>
      </c>
      <c r="C135" s="404">
        <f t="shared" ref="C135:AP135" si="42">-C628</f>
        <v>0</v>
      </c>
      <c r="D135" s="404">
        <f t="shared" si="42"/>
        <v>0</v>
      </c>
      <c r="E135" s="404">
        <f t="shared" si="42"/>
        <v>0</v>
      </c>
      <c r="F135" s="404">
        <f t="shared" si="42"/>
        <v>0</v>
      </c>
      <c r="G135" s="404">
        <f t="shared" si="42"/>
        <v>0</v>
      </c>
      <c r="H135" s="404">
        <f t="shared" si="42"/>
        <v>0</v>
      </c>
      <c r="I135" s="404">
        <f t="shared" si="42"/>
        <v>0</v>
      </c>
      <c r="J135" s="404">
        <f t="shared" si="42"/>
        <v>0</v>
      </c>
      <c r="K135" s="404">
        <f t="shared" si="42"/>
        <v>0</v>
      </c>
      <c r="L135" s="404">
        <f t="shared" si="42"/>
        <v>0</v>
      </c>
      <c r="M135" s="404">
        <f t="shared" si="42"/>
        <v>0</v>
      </c>
      <c r="N135" s="404">
        <f t="shared" si="42"/>
        <v>0</v>
      </c>
      <c r="O135" s="404">
        <f t="shared" si="42"/>
        <v>0</v>
      </c>
      <c r="P135" s="404">
        <f t="shared" si="42"/>
        <v>0</v>
      </c>
      <c r="Q135" s="404">
        <f t="shared" si="42"/>
        <v>0</v>
      </c>
      <c r="R135" s="404">
        <f t="shared" si="42"/>
        <v>0</v>
      </c>
      <c r="S135" s="404">
        <f t="shared" si="42"/>
        <v>0</v>
      </c>
      <c r="T135" s="404">
        <f t="shared" si="42"/>
        <v>0</v>
      </c>
      <c r="U135" s="404">
        <f t="shared" si="42"/>
        <v>0</v>
      </c>
      <c r="V135" s="404">
        <f t="shared" si="42"/>
        <v>0</v>
      </c>
      <c r="W135" s="404">
        <f t="shared" si="42"/>
        <v>0</v>
      </c>
      <c r="X135" s="404">
        <f t="shared" si="42"/>
        <v>0</v>
      </c>
      <c r="Y135" s="404">
        <f t="shared" si="42"/>
        <v>0</v>
      </c>
      <c r="Z135" s="404">
        <f t="shared" si="42"/>
        <v>0</v>
      </c>
      <c r="AA135" s="404">
        <f t="shared" si="42"/>
        <v>0</v>
      </c>
      <c r="AB135" s="404">
        <f t="shared" si="42"/>
        <v>0</v>
      </c>
      <c r="AC135" s="404">
        <f t="shared" si="42"/>
        <v>0</v>
      </c>
      <c r="AD135" s="404">
        <f t="shared" si="42"/>
        <v>0</v>
      </c>
      <c r="AE135" s="404">
        <f t="shared" si="42"/>
        <v>0</v>
      </c>
      <c r="AF135" s="404">
        <f t="shared" si="42"/>
        <v>0</v>
      </c>
      <c r="AG135" s="404">
        <f t="shared" si="42"/>
        <v>0</v>
      </c>
      <c r="AH135" s="404">
        <f t="shared" si="42"/>
        <v>0</v>
      </c>
      <c r="AI135" s="404">
        <f t="shared" si="42"/>
        <v>0</v>
      </c>
      <c r="AJ135" s="404">
        <f t="shared" si="42"/>
        <v>0</v>
      </c>
      <c r="AK135" s="404">
        <f t="shared" si="42"/>
        <v>0</v>
      </c>
      <c r="AL135" s="404">
        <f t="shared" si="42"/>
        <v>0</v>
      </c>
      <c r="AM135" s="404">
        <f t="shared" si="42"/>
        <v>0</v>
      </c>
      <c r="AN135" s="404">
        <f t="shared" si="42"/>
        <v>0</v>
      </c>
      <c r="AO135" s="404">
        <f t="shared" si="42"/>
        <v>0</v>
      </c>
      <c r="AP135" s="404">
        <f t="shared" si="42"/>
        <v>0</v>
      </c>
    </row>
    <row r="136" spans="1:42" s="392" customFormat="1" x14ac:dyDescent="0.2">
      <c r="A136" s="396" t="s">
        <v>319</v>
      </c>
      <c r="B136" s="404">
        <f>-B634</f>
        <v>0</v>
      </c>
      <c r="C136" s="404">
        <f t="shared" ref="C136:AP136" si="43">-C634</f>
        <v>0</v>
      </c>
      <c r="D136" s="404">
        <f t="shared" si="43"/>
        <v>0</v>
      </c>
      <c r="E136" s="404">
        <f t="shared" si="43"/>
        <v>0</v>
      </c>
      <c r="F136" s="404">
        <f t="shared" si="43"/>
        <v>0</v>
      </c>
      <c r="G136" s="404">
        <f t="shared" si="43"/>
        <v>0</v>
      </c>
      <c r="H136" s="404">
        <f t="shared" si="43"/>
        <v>0</v>
      </c>
      <c r="I136" s="404">
        <f t="shared" si="43"/>
        <v>0</v>
      </c>
      <c r="J136" s="404">
        <f t="shared" si="43"/>
        <v>0</v>
      </c>
      <c r="K136" s="404">
        <f t="shared" si="43"/>
        <v>0</v>
      </c>
      <c r="L136" s="404">
        <f t="shared" si="43"/>
        <v>0</v>
      </c>
      <c r="M136" s="404">
        <f t="shared" si="43"/>
        <v>0</v>
      </c>
      <c r="N136" s="404">
        <f t="shared" si="43"/>
        <v>0</v>
      </c>
      <c r="O136" s="404">
        <f t="shared" si="43"/>
        <v>0</v>
      </c>
      <c r="P136" s="404">
        <f t="shared" si="43"/>
        <v>0</v>
      </c>
      <c r="Q136" s="404">
        <f t="shared" si="43"/>
        <v>0</v>
      </c>
      <c r="R136" s="404">
        <f t="shared" si="43"/>
        <v>0</v>
      </c>
      <c r="S136" s="404">
        <f t="shared" si="43"/>
        <v>0</v>
      </c>
      <c r="T136" s="404">
        <f t="shared" si="43"/>
        <v>0</v>
      </c>
      <c r="U136" s="404">
        <f t="shared" si="43"/>
        <v>0</v>
      </c>
      <c r="V136" s="404">
        <f t="shared" si="43"/>
        <v>0</v>
      </c>
      <c r="W136" s="404">
        <f t="shared" si="43"/>
        <v>0</v>
      </c>
      <c r="X136" s="404">
        <f t="shared" si="43"/>
        <v>0</v>
      </c>
      <c r="Y136" s="404">
        <f t="shared" si="43"/>
        <v>0</v>
      </c>
      <c r="Z136" s="404">
        <f t="shared" si="43"/>
        <v>0</v>
      </c>
      <c r="AA136" s="404">
        <f t="shared" si="43"/>
        <v>0</v>
      </c>
      <c r="AB136" s="404">
        <f t="shared" si="43"/>
        <v>0</v>
      </c>
      <c r="AC136" s="404">
        <f t="shared" si="43"/>
        <v>0</v>
      </c>
      <c r="AD136" s="404">
        <f t="shared" si="43"/>
        <v>0</v>
      </c>
      <c r="AE136" s="404">
        <f t="shared" si="43"/>
        <v>0</v>
      </c>
      <c r="AF136" s="404">
        <f t="shared" si="43"/>
        <v>0</v>
      </c>
      <c r="AG136" s="404">
        <f t="shared" si="43"/>
        <v>0</v>
      </c>
      <c r="AH136" s="404">
        <f t="shared" si="43"/>
        <v>0</v>
      </c>
      <c r="AI136" s="404">
        <f t="shared" si="43"/>
        <v>0</v>
      </c>
      <c r="AJ136" s="404">
        <f t="shared" si="43"/>
        <v>0</v>
      </c>
      <c r="AK136" s="404">
        <f t="shared" si="43"/>
        <v>0</v>
      </c>
      <c r="AL136" s="404">
        <f t="shared" si="43"/>
        <v>0</v>
      </c>
      <c r="AM136" s="404">
        <f t="shared" si="43"/>
        <v>0</v>
      </c>
      <c r="AN136" s="404">
        <f t="shared" si="43"/>
        <v>0</v>
      </c>
      <c r="AO136" s="404">
        <f t="shared" si="43"/>
        <v>0</v>
      </c>
      <c r="AP136" s="404">
        <f t="shared" si="43"/>
        <v>0</v>
      </c>
    </row>
    <row r="137" spans="1:42" s="392" customFormat="1" x14ac:dyDescent="0.2">
      <c r="A137" s="396" t="s">
        <v>318</v>
      </c>
      <c r="B137" s="404">
        <f>B745</f>
        <v>0</v>
      </c>
      <c r="C137" s="404">
        <f t="shared" ref="C137:AP137" si="44">C745</f>
        <v>0</v>
      </c>
      <c r="D137" s="404">
        <f t="shared" si="44"/>
        <v>0</v>
      </c>
      <c r="E137" s="404">
        <f t="shared" si="44"/>
        <v>0</v>
      </c>
      <c r="F137" s="404">
        <f t="shared" si="44"/>
        <v>0</v>
      </c>
      <c r="G137" s="404">
        <f t="shared" si="44"/>
        <v>0</v>
      </c>
      <c r="H137" s="404">
        <f t="shared" si="44"/>
        <v>0</v>
      </c>
      <c r="I137" s="404">
        <f t="shared" si="44"/>
        <v>0</v>
      </c>
      <c r="J137" s="404">
        <f t="shared" si="44"/>
        <v>0</v>
      </c>
      <c r="K137" s="404">
        <f t="shared" si="44"/>
        <v>0</v>
      </c>
      <c r="L137" s="404">
        <f t="shared" si="44"/>
        <v>0</v>
      </c>
      <c r="M137" s="404">
        <f t="shared" si="44"/>
        <v>0</v>
      </c>
      <c r="N137" s="404">
        <f t="shared" si="44"/>
        <v>0</v>
      </c>
      <c r="O137" s="404">
        <f t="shared" si="44"/>
        <v>0</v>
      </c>
      <c r="P137" s="404">
        <f t="shared" si="44"/>
        <v>0</v>
      </c>
      <c r="Q137" s="404">
        <f t="shared" si="44"/>
        <v>0</v>
      </c>
      <c r="R137" s="404">
        <f t="shared" si="44"/>
        <v>0</v>
      </c>
      <c r="S137" s="404">
        <f t="shared" si="44"/>
        <v>0</v>
      </c>
      <c r="T137" s="404">
        <f t="shared" si="44"/>
        <v>0</v>
      </c>
      <c r="U137" s="404">
        <f t="shared" si="44"/>
        <v>0</v>
      </c>
      <c r="V137" s="404">
        <f t="shared" si="44"/>
        <v>0</v>
      </c>
      <c r="W137" s="404">
        <f t="shared" si="44"/>
        <v>0</v>
      </c>
      <c r="X137" s="404">
        <f t="shared" si="44"/>
        <v>0</v>
      </c>
      <c r="Y137" s="404">
        <f t="shared" si="44"/>
        <v>0</v>
      </c>
      <c r="Z137" s="404">
        <f t="shared" si="44"/>
        <v>0</v>
      </c>
      <c r="AA137" s="404">
        <f t="shared" si="44"/>
        <v>0</v>
      </c>
      <c r="AB137" s="404">
        <f t="shared" si="44"/>
        <v>0</v>
      </c>
      <c r="AC137" s="404">
        <f t="shared" si="44"/>
        <v>0</v>
      </c>
      <c r="AD137" s="404">
        <f t="shared" si="44"/>
        <v>0</v>
      </c>
      <c r="AE137" s="404">
        <f t="shared" si="44"/>
        <v>0</v>
      </c>
      <c r="AF137" s="404">
        <f t="shared" si="44"/>
        <v>0</v>
      </c>
      <c r="AG137" s="404">
        <f t="shared" si="44"/>
        <v>0</v>
      </c>
      <c r="AH137" s="404">
        <f t="shared" si="44"/>
        <v>0</v>
      </c>
      <c r="AI137" s="404">
        <f t="shared" si="44"/>
        <v>0</v>
      </c>
      <c r="AJ137" s="404">
        <f t="shared" si="44"/>
        <v>0</v>
      </c>
      <c r="AK137" s="404">
        <f t="shared" si="44"/>
        <v>0</v>
      </c>
      <c r="AL137" s="404">
        <f t="shared" si="44"/>
        <v>0</v>
      </c>
      <c r="AM137" s="404">
        <f t="shared" si="44"/>
        <v>0</v>
      </c>
      <c r="AN137" s="404">
        <f t="shared" si="44"/>
        <v>0</v>
      </c>
      <c r="AO137" s="404">
        <f t="shared" si="44"/>
        <v>0</v>
      </c>
      <c r="AP137" s="404">
        <f t="shared" si="44"/>
        <v>0</v>
      </c>
    </row>
    <row r="138" spans="1:42" s="392" customFormat="1" x14ac:dyDescent="0.2">
      <c r="A138" s="396" t="s">
        <v>320</v>
      </c>
      <c r="B138" s="404">
        <f t="shared" ref="B138:AP138" si="45">B51</f>
        <v>0</v>
      </c>
      <c r="C138" s="404">
        <f t="shared" si="45"/>
        <v>0</v>
      </c>
      <c r="D138" s="404">
        <f t="shared" si="45"/>
        <v>0</v>
      </c>
      <c r="E138" s="404">
        <f t="shared" si="45"/>
        <v>0</v>
      </c>
      <c r="F138" s="404">
        <f t="shared" si="45"/>
        <v>0</v>
      </c>
      <c r="G138" s="404">
        <f t="shared" si="45"/>
        <v>0</v>
      </c>
      <c r="H138" s="404">
        <f t="shared" si="45"/>
        <v>0</v>
      </c>
      <c r="I138" s="404">
        <f t="shared" si="45"/>
        <v>0</v>
      </c>
      <c r="J138" s="404">
        <f t="shared" si="45"/>
        <v>0</v>
      </c>
      <c r="K138" s="404">
        <f t="shared" si="45"/>
        <v>0</v>
      </c>
      <c r="L138" s="404">
        <f t="shared" si="45"/>
        <v>0</v>
      </c>
      <c r="M138" s="404">
        <f t="shared" si="45"/>
        <v>0</v>
      </c>
      <c r="N138" s="404">
        <f t="shared" si="45"/>
        <v>0</v>
      </c>
      <c r="O138" s="404">
        <f t="shared" si="45"/>
        <v>0</v>
      </c>
      <c r="P138" s="404">
        <f t="shared" si="45"/>
        <v>0</v>
      </c>
      <c r="Q138" s="404">
        <f t="shared" si="45"/>
        <v>0</v>
      </c>
      <c r="R138" s="404">
        <f t="shared" si="45"/>
        <v>0</v>
      </c>
      <c r="S138" s="404">
        <f t="shared" si="45"/>
        <v>0</v>
      </c>
      <c r="T138" s="404">
        <f t="shared" si="45"/>
        <v>0</v>
      </c>
      <c r="U138" s="404">
        <f t="shared" si="45"/>
        <v>0</v>
      </c>
      <c r="V138" s="404">
        <f t="shared" si="45"/>
        <v>0</v>
      </c>
      <c r="W138" s="404">
        <f t="shared" si="45"/>
        <v>0</v>
      </c>
      <c r="X138" s="404">
        <f t="shared" si="45"/>
        <v>0</v>
      </c>
      <c r="Y138" s="404">
        <f t="shared" si="45"/>
        <v>0</v>
      </c>
      <c r="Z138" s="404">
        <f t="shared" si="45"/>
        <v>0</v>
      </c>
      <c r="AA138" s="404">
        <f t="shared" si="45"/>
        <v>0</v>
      </c>
      <c r="AB138" s="404">
        <f t="shared" si="45"/>
        <v>0</v>
      </c>
      <c r="AC138" s="404">
        <f t="shared" si="45"/>
        <v>0</v>
      </c>
      <c r="AD138" s="404">
        <f t="shared" si="45"/>
        <v>0</v>
      </c>
      <c r="AE138" s="404">
        <f t="shared" si="45"/>
        <v>0</v>
      </c>
      <c r="AF138" s="404">
        <f t="shared" si="45"/>
        <v>0</v>
      </c>
      <c r="AG138" s="404">
        <f t="shared" si="45"/>
        <v>0</v>
      </c>
      <c r="AH138" s="404">
        <f t="shared" si="45"/>
        <v>0</v>
      </c>
      <c r="AI138" s="404">
        <f t="shared" si="45"/>
        <v>0</v>
      </c>
      <c r="AJ138" s="404">
        <f t="shared" si="45"/>
        <v>0</v>
      </c>
      <c r="AK138" s="404">
        <f t="shared" si="45"/>
        <v>0</v>
      </c>
      <c r="AL138" s="404">
        <f t="shared" si="45"/>
        <v>0</v>
      </c>
      <c r="AM138" s="404">
        <f t="shared" si="45"/>
        <v>0</v>
      </c>
      <c r="AN138" s="404">
        <f t="shared" si="45"/>
        <v>0</v>
      </c>
      <c r="AO138" s="404">
        <f t="shared" si="45"/>
        <v>0</v>
      </c>
      <c r="AP138" s="404">
        <f t="shared" si="45"/>
        <v>0</v>
      </c>
    </row>
    <row r="139" spans="1:42" s="392" customFormat="1" x14ac:dyDescent="0.2">
      <c r="A139" s="409" t="s">
        <v>342</v>
      </c>
      <c r="B139" s="407">
        <f>SUM(B132:B138)</f>
        <v>0</v>
      </c>
      <c r="C139" s="407">
        <f>SUM(C132:C138)</f>
        <v>0</v>
      </c>
      <c r="D139" s="407">
        <f t="shared" ref="D139:AP139" si="46">SUM(D132:D138)</f>
        <v>0</v>
      </c>
      <c r="E139" s="407">
        <f t="shared" si="46"/>
        <v>0</v>
      </c>
      <c r="F139" s="407">
        <f t="shared" si="46"/>
        <v>0</v>
      </c>
      <c r="G139" s="407">
        <f t="shared" si="46"/>
        <v>0</v>
      </c>
      <c r="H139" s="407">
        <f t="shared" si="46"/>
        <v>0</v>
      </c>
      <c r="I139" s="407">
        <f t="shared" si="46"/>
        <v>0</v>
      </c>
      <c r="J139" s="407">
        <f t="shared" si="46"/>
        <v>0</v>
      </c>
      <c r="K139" s="407">
        <f t="shared" si="46"/>
        <v>0</v>
      </c>
      <c r="L139" s="407">
        <f t="shared" si="46"/>
        <v>0</v>
      </c>
      <c r="M139" s="407">
        <f t="shared" si="46"/>
        <v>0</v>
      </c>
      <c r="N139" s="407">
        <f t="shared" si="46"/>
        <v>0</v>
      </c>
      <c r="O139" s="407">
        <f t="shared" si="46"/>
        <v>0</v>
      </c>
      <c r="P139" s="407">
        <f t="shared" si="46"/>
        <v>0</v>
      </c>
      <c r="Q139" s="407">
        <f t="shared" si="46"/>
        <v>0</v>
      </c>
      <c r="R139" s="407">
        <f t="shared" si="46"/>
        <v>0</v>
      </c>
      <c r="S139" s="407">
        <f t="shared" si="46"/>
        <v>0</v>
      </c>
      <c r="T139" s="407">
        <f t="shared" si="46"/>
        <v>0</v>
      </c>
      <c r="U139" s="407">
        <f t="shared" si="46"/>
        <v>0</v>
      </c>
      <c r="V139" s="407">
        <f t="shared" si="46"/>
        <v>0</v>
      </c>
      <c r="W139" s="407">
        <f t="shared" si="46"/>
        <v>0</v>
      </c>
      <c r="X139" s="407">
        <f t="shared" si="46"/>
        <v>0</v>
      </c>
      <c r="Y139" s="407">
        <f t="shared" si="46"/>
        <v>0</v>
      </c>
      <c r="Z139" s="407">
        <f t="shared" si="46"/>
        <v>0</v>
      </c>
      <c r="AA139" s="407">
        <f t="shared" si="46"/>
        <v>0</v>
      </c>
      <c r="AB139" s="407">
        <f t="shared" si="46"/>
        <v>0</v>
      </c>
      <c r="AC139" s="407">
        <f t="shared" si="46"/>
        <v>0</v>
      </c>
      <c r="AD139" s="407">
        <f t="shared" si="46"/>
        <v>0</v>
      </c>
      <c r="AE139" s="407">
        <f t="shared" si="46"/>
        <v>0</v>
      </c>
      <c r="AF139" s="407">
        <f t="shared" si="46"/>
        <v>0</v>
      </c>
      <c r="AG139" s="407">
        <f t="shared" si="46"/>
        <v>0</v>
      </c>
      <c r="AH139" s="407">
        <f t="shared" si="46"/>
        <v>0</v>
      </c>
      <c r="AI139" s="407">
        <f t="shared" si="46"/>
        <v>0</v>
      </c>
      <c r="AJ139" s="407">
        <f t="shared" si="46"/>
        <v>0</v>
      </c>
      <c r="AK139" s="407">
        <f t="shared" si="46"/>
        <v>0</v>
      </c>
      <c r="AL139" s="407">
        <f t="shared" si="46"/>
        <v>0</v>
      </c>
      <c r="AM139" s="407">
        <f t="shared" si="46"/>
        <v>0</v>
      </c>
      <c r="AN139" s="407">
        <f t="shared" si="46"/>
        <v>0</v>
      </c>
      <c r="AO139" s="407">
        <f t="shared" si="46"/>
        <v>0</v>
      </c>
      <c r="AP139" s="407">
        <f t="shared" si="46"/>
        <v>0</v>
      </c>
    </row>
    <row r="140" spans="1:42" s="392" customFormat="1" x14ac:dyDescent="0.2">
      <c r="A140" s="400"/>
      <c r="B140" s="404"/>
      <c r="C140" s="404"/>
      <c r="D140" s="404"/>
      <c r="E140" s="404"/>
      <c r="F140" s="404"/>
      <c r="G140" s="404"/>
      <c r="H140" s="404"/>
      <c r="I140" s="404"/>
      <c r="J140" s="404"/>
      <c r="K140" s="404"/>
      <c r="L140" s="404"/>
      <c r="M140" s="404"/>
      <c r="N140" s="404"/>
      <c r="O140" s="404"/>
      <c r="P140" s="404"/>
      <c r="Q140" s="404"/>
      <c r="R140" s="404"/>
      <c r="S140" s="404"/>
      <c r="T140" s="404"/>
      <c r="U140" s="404"/>
      <c r="V140" s="404"/>
      <c r="W140" s="404"/>
      <c r="X140" s="404"/>
      <c r="Y140" s="404"/>
      <c r="Z140" s="404"/>
      <c r="AA140" s="404"/>
      <c r="AB140" s="404"/>
      <c r="AC140" s="404"/>
      <c r="AD140" s="404"/>
      <c r="AE140" s="404"/>
      <c r="AF140" s="404"/>
      <c r="AG140" s="404"/>
      <c r="AH140" s="404"/>
      <c r="AI140" s="404"/>
      <c r="AJ140" s="404"/>
      <c r="AK140" s="404"/>
      <c r="AL140" s="404"/>
      <c r="AM140" s="404"/>
      <c r="AN140" s="404"/>
      <c r="AO140" s="404"/>
      <c r="AP140" s="404"/>
    </row>
    <row r="141" spans="1:42" s="392" customFormat="1" x14ac:dyDescent="0.2">
      <c r="A141" s="398" t="s">
        <v>306</v>
      </c>
      <c r="B141" s="404"/>
      <c r="C141" s="404"/>
      <c r="D141" s="404"/>
      <c r="E141" s="404"/>
      <c r="F141" s="404"/>
      <c r="G141" s="404"/>
      <c r="H141" s="404"/>
      <c r="I141" s="404"/>
      <c r="J141" s="404"/>
      <c r="K141" s="404"/>
      <c r="L141" s="404"/>
      <c r="M141" s="404"/>
      <c r="N141" s="404"/>
      <c r="O141" s="404"/>
      <c r="P141" s="404"/>
      <c r="Q141" s="404"/>
      <c r="R141" s="404"/>
      <c r="S141" s="404"/>
      <c r="T141" s="404"/>
      <c r="U141" s="404"/>
      <c r="V141" s="404"/>
      <c r="W141" s="404"/>
      <c r="X141" s="404"/>
      <c r="Y141" s="404"/>
      <c r="Z141" s="404"/>
      <c r="AA141" s="404"/>
      <c r="AB141" s="404"/>
      <c r="AC141" s="404"/>
      <c r="AD141" s="404"/>
      <c r="AE141" s="404"/>
      <c r="AF141" s="404"/>
      <c r="AG141" s="404"/>
      <c r="AH141" s="404"/>
      <c r="AI141" s="404"/>
      <c r="AJ141" s="404"/>
      <c r="AK141" s="404"/>
      <c r="AL141" s="404"/>
      <c r="AM141" s="404"/>
      <c r="AN141" s="404"/>
      <c r="AO141" s="404"/>
      <c r="AP141" s="404"/>
    </row>
    <row r="142" spans="1:42" s="392" customFormat="1" x14ac:dyDescent="0.2">
      <c r="A142" s="396" t="s">
        <v>289</v>
      </c>
      <c r="B142" s="404">
        <f t="shared" ref="B142:AP142" si="47">B139</f>
        <v>0</v>
      </c>
      <c r="C142" s="404">
        <f t="shared" si="47"/>
        <v>0</v>
      </c>
      <c r="D142" s="404">
        <f t="shared" si="47"/>
        <v>0</v>
      </c>
      <c r="E142" s="404">
        <f t="shared" si="47"/>
        <v>0</v>
      </c>
      <c r="F142" s="404">
        <f t="shared" si="47"/>
        <v>0</v>
      </c>
      <c r="G142" s="404">
        <f t="shared" si="47"/>
        <v>0</v>
      </c>
      <c r="H142" s="404">
        <f t="shared" si="47"/>
        <v>0</v>
      </c>
      <c r="I142" s="404">
        <f t="shared" si="47"/>
        <v>0</v>
      </c>
      <c r="J142" s="404">
        <f t="shared" si="47"/>
        <v>0</v>
      </c>
      <c r="K142" s="404">
        <f t="shared" si="47"/>
        <v>0</v>
      </c>
      <c r="L142" s="404">
        <f t="shared" si="47"/>
        <v>0</v>
      </c>
      <c r="M142" s="404">
        <f t="shared" si="47"/>
        <v>0</v>
      </c>
      <c r="N142" s="404">
        <f t="shared" si="47"/>
        <v>0</v>
      </c>
      <c r="O142" s="404">
        <f t="shared" si="47"/>
        <v>0</v>
      </c>
      <c r="P142" s="404">
        <f t="shared" si="47"/>
        <v>0</v>
      </c>
      <c r="Q142" s="404">
        <f t="shared" si="47"/>
        <v>0</v>
      </c>
      <c r="R142" s="404">
        <f t="shared" si="47"/>
        <v>0</v>
      </c>
      <c r="S142" s="404">
        <f t="shared" si="47"/>
        <v>0</v>
      </c>
      <c r="T142" s="404">
        <f t="shared" si="47"/>
        <v>0</v>
      </c>
      <c r="U142" s="404">
        <f t="shared" si="47"/>
        <v>0</v>
      </c>
      <c r="V142" s="404">
        <f t="shared" si="47"/>
        <v>0</v>
      </c>
      <c r="W142" s="404">
        <f t="shared" si="47"/>
        <v>0</v>
      </c>
      <c r="X142" s="404">
        <f t="shared" si="47"/>
        <v>0</v>
      </c>
      <c r="Y142" s="404">
        <f t="shared" si="47"/>
        <v>0</v>
      </c>
      <c r="Z142" s="404">
        <f t="shared" si="47"/>
        <v>0</v>
      </c>
      <c r="AA142" s="404">
        <f t="shared" si="47"/>
        <v>0</v>
      </c>
      <c r="AB142" s="404">
        <f t="shared" si="47"/>
        <v>0</v>
      </c>
      <c r="AC142" s="404">
        <f t="shared" si="47"/>
        <v>0</v>
      </c>
      <c r="AD142" s="404">
        <f t="shared" si="47"/>
        <v>0</v>
      </c>
      <c r="AE142" s="404">
        <f t="shared" si="47"/>
        <v>0</v>
      </c>
      <c r="AF142" s="404">
        <f t="shared" si="47"/>
        <v>0</v>
      </c>
      <c r="AG142" s="404">
        <f t="shared" si="47"/>
        <v>0</v>
      </c>
      <c r="AH142" s="404">
        <f t="shared" si="47"/>
        <v>0</v>
      </c>
      <c r="AI142" s="404">
        <f t="shared" si="47"/>
        <v>0</v>
      </c>
      <c r="AJ142" s="404">
        <f t="shared" si="47"/>
        <v>0</v>
      </c>
      <c r="AK142" s="404">
        <f t="shared" si="47"/>
        <v>0</v>
      </c>
      <c r="AL142" s="404">
        <f t="shared" si="47"/>
        <v>0</v>
      </c>
      <c r="AM142" s="404">
        <f t="shared" si="47"/>
        <v>0</v>
      </c>
      <c r="AN142" s="404">
        <f t="shared" si="47"/>
        <v>0</v>
      </c>
      <c r="AO142" s="404">
        <f t="shared" si="47"/>
        <v>0</v>
      </c>
      <c r="AP142" s="404">
        <f t="shared" si="47"/>
        <v>0</v>
      </c>
    </row>
    <row r="143" spans="1:42" s="392" customFormat="1" x14ac:dyDescent="0.2">
      <c r="A143" s="396" t="s">
        <v>365</v>
      </c>
      <c r="B143" s="404">
        <f>B214</f>
        <v>0</v>
      </c>
      <c r="C143" s="404">
        <f t="shared" ref="C143:AP143" si="48">C214</f>
        <v>0</v>
      </c>
      <c r="D143" s="404">
        <f t="shared" si="48"/>
        <v>0</v>
      </c>
      <c r="E143" s="404">
        <f t="shared" si="48"/>
        <v>0</v>
      </c>
      <c r="F143" s="404">
        <f t="shared" si="48"/>
        <v>0</v>
      </c>
      <c r="G143" s="404">
        <f t="shared" si="48"/>
        <v>0</v>
      </c>
      <c r="H143" s="404">
        <f t="shared" si="48"/>
        <v>0</v>
      </c>
      <c r="I143" s="404">
        <f t="shared" si="48"/>
        <v>0</v>
      </c>
      <c r="J143" s="404">
        <f t="shared" si="48"/>
        <v>0</v>
      </c>
      <c r="K143" s="404">
        <f t="shared" si="48"/>
        <v>0</v>
      </c>
      <c r="L143" s="404">
        <f t="shared" si="48"/>
        <v>0</v>
      </c>
      <c r="M143" s="404">
        <f t="shared" si="48"/>
        <v>0</v>
      </c>
      <c r="N143" s="404">
        <f t="shared" si="48"/>
        <v>0</v>
      </c>
      <c r="O143" s="404">
        <f t="shared" si="48"/>
        <v>0</v>
      </c>
      <c r="P143" s="404">
        <f t="shared" si="48"/>
        <v>0</v>
      </c>
      <c r="Q143" s="404">
        <f t="shared" si="48"/>
        <v>0</v>
      </c>
      <c r="R143" s="404">
        <f t="shared" si="48"/>
        <v>0</v>
      </c>
      <c r="S143" s="404">
        <f t="shared" si="48"/>
        <v>0</v>
      </c>
      <c r="T143" s="404">
        <f t="shared" si="48"/>
        <v>0</v>
      </c>
      <c r="U143" s="404">
        <f t="shared" si="48"/>
        <v>0</v>
      </c>
      <c r="V143" s="404">
        <f t="shared" si="48"/>
        <v>0</v>
      </c>
      <c r="W143" s="404">
        <f t="shared" si="48"/>
        <v>0</v>
      </c>
      <c r="X143" s="404">
        <f t="shared" si="48"/>
        <v>0</v>
      </c>
      <c r="Y143" s="404">
        <f t="shared" si="48"/>
        <v>0</v>
      </c>
      <c r="Z143" s="404">
        <f t="shared" si="48"/>
        <v>0</v>
      </c>
      <c r="AA143" s="404">
        <f t="shared" si="48"/>
        <v>0</v>
      </c>
      <c r="AB143" s="404">
        <f t="shared" si="48"/>
        <v>0</v>
      </c>
      <c r="AC143" s="404">
        <f t="shared" si="48"/>
        <v>0</v>
      </c>
      <c r="AD143" s="404">
        <f t="shared" si="48"/>
        <v>0</v>
      </c>
      <c r="AE143" s="404">
        <f t="shared" si="48"/>
        <v>0</v>
      </c>
      <c r="AF143" s="404">
        <f t="shared" si="48"/>
        <v>0</v>
      </c>
      <c r="AG143" s="404">
        <f t="shared" si="48"/>
        <v>0</v>
      </c>
      <c r="AH143" s="404">
        <f t="shared" si="48"/>
        <v>0</v>
      </c>
      <c r="AI143" s="404">
        <f t="shared" si="48"/>
        <v>0</v>
      </c>
      <c r="AJ143" s="404">
        <f t="shared" si="48"/>
        <v>0</v>
      </c>
      <c r="AK143" s="404">
        <f t="shared" si="48"/>
        <v>0</v>
      </c>
      <c r="AL143" s="404">
        <f t="shared" si="48"/>
        <v>0</v>
      </c>
      <c r="AM143" s="404">
        <f t="shared" si="48"/>
        <v>0</v>
      </c>
      <c r="AN143" s="404">
        <f t="shared" si="48"/>
        <v>0</v>
      </c>
      <c r="AO143" s="404">
        <f t="shared" si="48"/>
        <v>0</v>
      </c>
      <c r="AP143" s="404">
        <f t="shared" si="48"/>
        <v>0</v>
      </c>
    </row>
    <row r="144" spans="1:42" s="392" customFormat="1" x14ac:dyDescent="0.2">
      <c r="A144" s="396" t="s">
        <v>366</v>
      </c>
      <c r="B144" s="404">
        <f>B233</f>
        <v>0</v>
      </c>
      <c r="C144" s="404">
        <f t="shared" ref="C144:AP144" si="49">C233</f>
        <v>0</v>
      </c>
      <c r="D144" s="404">
        <f t="shared" si="49"/>
        <v>0</v>
      </c>
      <c r="E144" s="404">
        <f t="shared" si="49"/>
        <v>0</v>
      </c>
      <c r="F144" s="404">
        <f t="shared" si="49"/>
        <v>0</v>
      </c>
      <c r="G144" s="404">
        <f t="shared" si="49"/>
        <v>0</v>
      </c>
      <c r="H144" s="404">
        <f t="shared" si="49"/>
        <v>0</v>
      </c>
      <c r="I144" s="404">
        <f t="shared" si="49"/>
        <v>0</v>
      </c>
      <c r="J144" s="404">
        <f t="shared" si="49"/>
        <v>0</v>
      </c>
      <c r="K144" s="404">
        <f t="shared" si="49"/>
        <v>0</v>
      </c>
      <c r="L144" s="404">
        <f t="shared" si="49"/>
        <v>0</v>
      </c>
      <c r="M144" s="404">
        <f t="shared" si="49"/>
        <v>0</v>
      </c>
      <c r="N144" s="404">
        <f t="shared" si="49"/>
        <v>0</v>
      </c>
      <c r="O144" s="404">
        <f t="shared" si="49"/>
        <v>0</v>
      </c>
      <c r="P144" s="404">
        <f t="shared" si="49"/>
        <v>0</v>
      </c>
      <c r="Q144" s="404">
        <f t="shared" si="49"/>
        <v>0</v>
      </c>
      <c r="R144" s="404">
        <f t="shared" si="49"/>
        <v>0</v>
      </c>
      <c r="S144" s="404">
        <f t="shared" si="49"/>
        <v>0</v>
      </c>
      <c r="T144" s="404">
        <f t="shared" si="49"/>
        <v>0</v>
      </c>
      <c r="U144" s="404">
        <f t="shared" si="49"/>
        <v>0</v>
      </c>
      <c r="V144" s="404">
        <f t="shared" si="49"/>
        <v>0</v>
      </c>
      <c r="W144" s="404">
        <f t="shared" si="49"/>
        <v>0</v>
      </c>
      <c r="X144" s="404">
        <f t="shared" si="49"/>
        <v>0</v>
      </c>
      <c r="Y144" s="404">
        <f t="shared" si="49"/>
        <v>0</v>
      </c>
      <c r="Z144" s="404">
        <f t="shared" si="49"/>
        <v>0</v>
      </c>
      <c r="AA144" s="404">
        <f t="shared" si="49"/>
        <v>0</v>
      </c>
      <c r="AB144" s="404">
        <f t="shared" si="49"/>
        <v>0</v>
      </c>
      <c r="AC144" s="404">
        <f t="shared" si="49"/>
        <v>0</v>
      </c>
      <c r="AD144" s="404">
        <f t="shared" si="49"/>
        <v>0</v>
      </c>
      <c r="AE144" s="404">
        <f t="shared" si="49"/>
        <v>0</v>
      </c>
      <c r="AF144" s="404">
        <f t="shared" si="49"/>
        <v>0</v>
      </c>
      <c r="AG144" s="404">
        <f t="shared" si="49"/>
        <v>0</v>
      </c>
      <c r="AH144" s="404">
        <f t="shared" si="49"/>
        <v>0</v>
      </c>
      <c r="AI144" s="404">
        <f t="shared" si="49"/>
        <v>0</v>
      </c>
      <c r="AJ144" s="404">
        <f t="shared" si="49"/>
        <v>0</v>
      </c>
      <c r="AK144" s="404">
        <f t="shared" si="49"/>
        <v>0</v>
      </c>
      <c r="AL144" s="404">
        <f t="shared" si="49"/>
        <v>0</v>
      </c>
      <c r="AM144" s="404">
        <f t="shared" si="49"/>
        <v>0</v>
      </c>
      <c r="AN144" s="404">
        <f t="shared" si="49"/>
        <v>0</v>
      </c>
      <c r="AO144" s="404">
        <f t="shared" si="49"/>
        <v>0</v>
      </c>
      <c r="AP144" s="404">
        <f t="shared" si="49"/>
        <v>0</v>
      </c>
    </row>
    <row r="145" spans="1:42" s="392" customFormat="1" x14ac:dyDescent="0.2">
      <c r="A145" s="396" t="s">
        <v>367</v>
      </c>
      <c r="B145" s="406">
        <v>0</v>
      </c>
      <c r="C145" s="406">
        <f>-Inputs!$C$66</f>
        <v>0</v>
      </c>
      <c r="D145" s="406">
        <v>0</v>
      </c>
      <c r="E145" s="406">
        <v>0</v>
      </c>
      <c r="F145" s="406">
        <v>0</v>
      </c>
      <c r="G145" s="406">
        <v>0</v>
      </c>
      <c r="H145" s="406">
        <v>0</v>
      </c>
      <c r="I145" s="406">
        <v>0</v>
      </c>
      <c r="J145" s="406">
        <v>0</v>
      </c>
      <c r="K145" s="406">
        <v>0</v>
      </c>
      <c r="L145" s="406">
        <v>0</v>
      </c>
      <c r="M145" s="406">
        <v>0</v>
      </c>
      <c r="N145" s="406">
        <v>0</v>
      </c>
      <c r="O145" s="406">
        <v>0</v>
      </c>
      <c r="P145" s="406">
        <v>0</v>
      </c>
      <c r="Q145" s="406">
        <v>0</v>
      </c>
      <c r="R145" s="406">
        <v>0</v>
      </c>
      <c r="S145" s="406">
        <v>0</v>
      </c>
      <c r="T145" s="406">
        <v>0</v>
      </c>
      <c r="U145" s="406">
        <v>0</v>
      </c>
      <c r="V145" s="406">
        <v>0</v>
      </c>
      <c r="W145" s="406">
        <v>0</v>
      </c>
      <c r="X145" s="406">
        <v>0</v>
      </c>
      <c r="Y145" s="406">
        <v>0</v>
      </c>
      <c r="Z145" s="406">
        <v>0</v>
      </c>
      <c r="AA145" s="406">
        <v>0</v>
      </c>
      <c r="AB145" s="406">
        <v>0</v>
      </c>
      <c r="AC145" s="406">
        <v>0</v>
      </c>
      <c r="AD145" s="406">
        <v>0</v>
      </c>
      <c r="AE145" s="406">
        <v>0</v>
      </c>
      <c r="AF145" s="406">
        <v>0</v>
      </c>
      <c r="AG145" s="406">
        <v>0</v>
      </c>
      <c r="AH145" s="406">
        <v>0</v>
      </c>
      <c r="AI145" s="406">
        <v>0</v>
      </c>
      <c r="AJ145" s="406">
        <v>0</v>
      </c>
      <c r="AK145" s="406">
        <v>0</v>
      </c>
      <c r="AL145" s="406">
        <v>0</v>
      </c>
      <c r="AM145" s="406">
        <v>0</v>
      </c>
      <c r="AN145" s="406">
        <v>0</v>
      </c>
      <c r="AO145" s="406">
        <v>0</v>
      </c>
      <c r="AP145" s="406">
        <v>0</v>
      </c>
    </row>
    <row r="146" spans="1:42" s="392" customFormat="1" x14ac:dyDescent="0.2">
      <c r="A146" s="409" t="s">
        <v>343</v>
      </c>
      <c r="B146" s="406">
        <f>SUM(B142:B145)</f>
        <v>0</v>
      </c>
      <c r="C146" s="406">
        <f>SUM(C142:C145)</f>
        <v>0</v>
      </c>
      <c r="D146" s="406">
        <f t="shared" ref="D146:AP146" si="50">SUM(D142:D145)</f>
        <v>0</v>
      </c>
      <c r="E146" s="406">
        <f t="shared" si="50"/>
        <v>0</v>
      </c>
      <c r="F146" s="406">
        <f t="shared" si="50"/>
        <v>0</v>
      </c>
      <c r="G146" s="406">
        <f t="shared" si="50"/>
        <v>0</v>
      </c>
      <c r="H146" s="406">
        <f t="shared" si="50"/>
        <v>0</v>
      </c>
      <c r="I146" s="406">
        <f t="shared" si="50"/>
        <v>0</v>
      </c>
      <c r="J146" s="406">
        <f t="shared" si="50"/>
        <v>0</v>
      </c>
      <c r="K146" s="406">
        <f t="shared" si="50"/>
        <v>0</v>
      </c>
      <c r="L146" s="406">
        <f t="shared" si="50"/>
        <v>0</v>
      </c>
      <c r="M146" s="406">
        <f t="shared" si="50"/>
        <v>0</v>
      </c>
      <c r="N146" s="406">
        <f t="shared" si="50"/>
        <v>0</v>
      </c>
      <c r="O146" s="406">
        <f t="shared" si="50"/>
        <v>0</v>
      </c>
      <c r="P146" s="406">
        <f t="shared" si="50"/>
        <v>0</v>
      </c>
      <c r="Q146" s="406">
        <f t="shared" si="50"/>
        <v>0</v>
      </c>
      <c r="R146" s="406">
        <f t="shared" si="50"/>
        <v>0</v>
      </c>
      <c r="S146" s="406">
        <f t="shared" si="50"/>
        <v>0</v>
      </c>
      <c r="T146" s="406">
        <f t="shared" si="50"/>
        <v>0</v>
      </c>
      <c r="U146" s="406">
        <f t="shared" si="50"/>
        <v>0</v>
      </c>
      <c r="V146" s="406">
        <f t="shared" si="50"/>
        <v>0</v>
      </c>
      <c r="W146" s="406">
        <f t="shared" si="50"/>
        <v>0</v>
      </c>
      <c r="X146" s="406">
        <f t="shared" si="50"/>
        <v>0</v>
      </c>
      <c r="Y146" s="406">
        <f t="shared" si="50"/>
        <v>0</v>
      </c>
      <c r="Z146" s="406">
        <f t="shared" si="50"/>
        <v>0</v>
      </c>
      <c r="AA146" s="406">
        <f t="shared" si="50"/>
        <v>0</v>
      </c>
      <c r="AB146" s="406">
        <f t="shared" si="50"/>
        <v>0</v>
      </c>
      <c r="AC146" s="406">
        <f t="shared" si="50"/>
        <v>0</v>
      </c>
      <c r="AD146" s="406">
        <f t="shared" si="50"/>
        <v>0</v>
      </c>
      <c r="AE146" s="406">
        <f t="shared" si="50"/>
        <v>0</v>
      </c>
      <c r="AF146" s="406">
        <f t="shared" si="50"/>
        <v>0</v>
      </c>
      <c r="AG146" s="406">
        <f t="shared" si="50"/>
        <v>0</v>
      </c>
      <c r="AH146" s="406">
        <f t="shared" si="50"/>
        <v>0</v>
      </c>
      <c r="AI146" s="406">
        <f t="shared" si="50"/>
        <v>0</v>
      </c>
      <c r="AJ146" s="406">
        <f t="shared" si="50"/>
        <v>0</v>
      </c>
      <c r="AK146" s="406">
        <f t="shared" si="50"/>
        <v>0</v>
      </c>
      <c r="AL146" s="406">
        <f t="shared" si="50"/>
        <v>0</v>
      </c>
      <c r="AM146" s="406">
        <f t="shared" si="50"/>
        <v>0</v>
      </c>
      <c r="AN146" s="406">
        <f t="shared" si="50"/>
        <v>0</v>
      </c>
      <c r="AO146" s="406">
        <f t="shared" si="50"/>
        <v>0</v>
      </c>
      <c r="AP146" s="406">
        <f t="shared" si="50"/>
        <v>0</v>
      </c>
    </row>
    <row r="147" spans="1:42" s="392" customFormat="1" x14ac:dyDescent="0.2">
      <c r="A147" s="400"/>
      <c r="B147" s="404"/>
      <c r="C147" s="404"/>
      <c r="D147" s="404"/>
      <c r="E147" s="404"/>
      <c r="F147" s="404"/>
      <c r="G147" s="404"/>
      <c r="H147" s="404"/>
      <c r="I147" s="404"/>
      <c r="J147" s="404"/>
      <c r="K147" s="404"/>
      <c r="L147" s="404"/>
      <c r="M147" s="404"/>
      <c r="N147" s="404"/>
      <c r="O147" s="404"/>
      <c r="P147" s="404"/>
      <c r="Q147" s="404"/>
      <c r="R147" s="404"/>
      <c r="S147" s="404"/>
      <c r="T147" s="404"/>
      <c r="U147" s="404"/>
      <c r="V147" s="404"/>
      <c r="W147" s="404"/>
      <c r="X147" s="404"/>
      <c r="Y147" s="404"/>
      <c r="Z147" s="404"/>
      <c r="AA147" s="404"/>
      <c r="AB147" s="404"/>
      <c r="AC147" s="404"/>
      <c r="AD147" s="404"/>
      <c r="AE147" s="404"/>
      <c r="AF147" s="404"/>
      <c r="AG147" s="404"/>
      <c r="AH147" s="404"/>
      <c r="AI147" s="404"/>
      <c r="AJ147" s="404"/>
      <c r="AK147" s="404"/>
      <c r="AL147" s="404"/>
      <c r="AM147" s="404"/>
      <c r="AN147" s="404"/>
      <c r="AO147" s="404"/>
      <c r="AP147" s="404"/>
    </row>
    <row r="148" spans="1:42" s="392" customFormat="1" x14ac:dyDescent="0.2">
      <c r="A148" s="396" t="s">
        <v>323</v>
      </c>
      <c r="B148" s="403"/>
      <c r="C148" s="403" t="str">
        <f>IF(ISERROR(IRR($B146:C146)),"NaN",ROUND(IRR($B146:C146)*100,4))</f>
        <v>NaN</v>
      </c>
      <c r="D148" s="403" t="str">
        <f>IF(ISERROR(IRR($B146:D146)),"NaN",ROUND(IRR($B146:D146)*100,4))</f>
        <v>NaN</v>
      </c>
      <c r="E148" s="403" t="str">
        <f>IF(ISERROR(IRR($B146:E146)),"NaN",ROUND(IRR($B146:E146)*100,4))</f>
        <v>NaN</v>
      </c>
      <c r="F148" s="403" t="str">
        <f>IF(ISERROR(IRR($B146:F146)),"NaN",ROUND(IRR($B146:F146)*100,4))</f>
        <v>NaN</v>
      </c>
      <c r="G148" s="403" t="str">
        <f>IF(ISERROR(IRR($B146:G146)),"NaN",ROUND(IRR($B146:G146)*100,4))</f>
        <v>NaN</v>
      </c>
      <c r="H148" s="403" t="str">
        <f>IF(ISERROR(IRR($B146:H146)),"NaN",ROUND(IRR($B146:H146)*100,4))</f>
        <v>NaN</v>
      </c>
      <c r="I148" s="403" t="str">
        <f>IF(ISERROR(IRR($B146:I146)),"NaN",ROUND(IRR($B146:I146)*100,4))</f>
        <v>NaN</v>
      </c>
      <c r="J148" s="403" t="str">
        <f>IF(ISERROR(IRR($B146:J146)),"NaN",ROUND(IRR($B146:J146)*100,4))</f>
        <v>NaN</v>
      </c>
      <c r="K148" s="403" t="str">
        <f>IF(ISERROR(IRR($B146:K146)),"NaN",ROUND(IRR($B146:K146)*100,4))</f>
        <v>NaN</v>
      </c>
      <c r="L148" s="403" t="str">
        <f>IF(ISERROR(IRR($B146:L146)),"NaN",ROUND(IRR($B146:L146)*100,4))</f>
        <v>NaN</v>
      </c>
      <c r="M148" s="403" t="str">
        <f>IF(ISERROR(IRR($B146:M146)),"NaN",ROUND(IRR($B146:M146)*100,4))</f>
        <v>NaN</v>
      </c>
      <c r="N148" s="403" t="str">
        <f>IF(ISERROR(IRR($B146:N146)),"NaN",ROUND(IRR($B146:N146)*100,4))</f>
        <v>NaN</v>
      </c>
      <c r="O148" s="403" t="str">
        <f>IF(ISERROR(IRR($B146:O146)),"NaN",ROUND(IRR($B146:O146)*100,4))</f>
        <v>NaN</v>
      </c>
      <c r="P148" s="403" t="str">
        <f>IF(ISERROR(IRR($B146:P146)),"NaN",ROUND(IRR($B146:P146)*100,4))</f>
        <v>NaN</v>
      </c>
      <c r="Q148" s="403" t="str">
        <f>IF(ISERROR(IRR($B146:Q146)),"NaN",ROUND(IRR($B146:Q146)*100,4))</f>
        <v>NaN</v>
      </c>
      <c r="R148" s="403" t="str">
        <f>IF(ISERROR(IRR($B146:R146)),"NaN",ROUND(IRR($B146:R146)*100,4))</f>
        <v>NaN</v>
      </c>
      <c r="S148" s="403" t="str">
        <f>IF(ISERROR(IRR($B146:S146)),"NaN",ROUND(IRR($B146:S146)*100,4))</f>
        <v>NaN</v>
      </c>
      <c r="T148" s="403" t="str">
        <f>IF(ISERROR(IRR($B146:T146)),"NaN",ROUND(IRR($B146:T146)*100,4))</f>
        <v>NaN</v>
      </c>
      <c r="U148" s="403" t="str">
        <f>IF(ISERROR(IRR($B146:U146)),"NaN",ROUND(IRR($B146:U146)*100,4))</f>
        <v>NaN</v>
      </c>
      <c r="V148" s="403" t="str">
        <f>IF(ISERROR(IRR($B146:V146)),"NaN",ROUND(IRR($B146:V146)*100,4))</f>
        <v>NaN</v>
      </c>
      <c r="W148" s="403" t="str">
        <f>IF(ISERROR(IRR($B146:W146)),"NaN",ROUND(IRR($B146:W146)*100,4))</f>
        <v>NaN</v>
      </c>
      <c r="X148" s="403" t="str">
        <f>IF(ISERROR(IRR($B146:X146)),"NaN",ROUND(IRR($B146:X146)*100,4))</f>
        <v>NaN</v>
      </c>
      <c r="Y148" s="403" t="str">
        <f>IF(ISERROR(IRR($B146:Y146)),"NaN",ROUND(IRR($B146:Y146)*100,4))</f>
        <v>NaN</v>
      </c>
      <c r="Z148" s="403" t="str">
        <f>IF(ISERROR(IRR($B146:Z146)),"NaN",ROUND(IRR($B146:Z146)*100,4))</f>
        <v>NaN</v>
      </c>
      <c r="AA148" s="403" t="str">
        <f>IF(ISERROR(IRR($B146:AA146)),"NaN",ROUND(IRR($B146:AA146)*100,4))</f>
        <v>NaN</v>
      </c>
      <c r="AB148" s="403" t="str">
        <f>IF(ISERROR(IRR($B146:AB146)),"NaN",ROUND(IRR($B146:AB146)*100,4))</f>
        <v>NaN</v>
      </c>
      <c r="AC148" s="403" t="str">
        <f>IF(ISERROR(IRR($B146:AC146)),"NaN",ROUND(IRR($B146:AC146)*100,4))</f>
        <v>NaN</v>
      </c>
      <c r="AD148" s="403" t="str">
        <f>IF(ISERROR(IRR($B146:AD146)),"NaN",ROUND(IRR($B146:AD146)*100,4))</f>
        <v>NaN</v>
      </c>
      <c r="AE148" s="403" t="str">
        <f>IF(ISERROR(IRR($B146:AE146)),"NaN",ROUND(IRR($B146:AE146)*100,4))</f>
        <v>NaN</v>
      </c>
      <c r="AF148" s="403" t="str">
        <f>IF(ISERROR(IRR($B146:AF146)),"NaN",ROUND(IRR($B146:AF146)*100,4))</f>
        <v>NaN</v>
      </c>
      <c r="AG148" s="403" t="str">
        <f>IF(ISERROR(IRR($B146:AG146)),"NaN",ROUND(IRR($B146:AG146)*100,4))</f>
        <v>NaN</v>
      </c>
      <c r="AH148" s="403" t="str">
        <f>IF(ISERROR(IRR($B146:AH146)),"NaN",ROUND(IRR($B146:AH146)*100,4))</f>
        <v>NaN</v>
      </c>
      <c r="AI148" s="403" t="str">
        <f>IF(ISERROR(IRR($B146:AI146)),"NaN",ROUND(IRR($B146:AI146)*100,4))</f>
        <v>NaN</v>
      </c>
      <c r="AJ148" s="403" t="str">
        <f>IF(ISERROR(IRR($B146:AJ146)),"NaN",ROUND(IRR($B146:AJ146)*100,4))</f>
        <v>NaN</v>
      </c>
      <c r="AK148" s="403" t="str">
        <f>IF(ISERROR(IRR($B146:AK146)),"NaN",ROUND(IRR($B146:AK146)*100,4))</f>
        <v>NaN</v>
      </c>
      <c r="AL148" s="403" t="str">
        <f>IF(ISERROR(IRR($B146:AL146)),"NaN",ROUND(IRR($B146:AL146)*100,4))</f>
        <v>NaN</v>
      </c>
      <c r="AM148" s="403" t="str">
        <f>IF(ISERROR(IRR($B146:AM146)),"NaN",ROUND(IRR($B146:AM146)*100,4))</f>
        <v>NaN</v>
      </c>
      <c r="AN148" s="403" t="str">
        <f>IF(ISERROR(IRR($B146:AN146)),"NaN",ROUND(IRR($B146:AN146)*100,4))</f>
        <v>NaN</v>
      </c>
      <c r="AO148" s="403" t="str">
        <f>IF(ISERROR(IRR($B146:AO146)),"NaN",ROUND(IRR($B146:AO146)*100,4))</f>
        <v>NaN</v>
      </c>
      <c r="AP148" s="403" t="str">
        <f>IF(ISERROR(IRR($B146:AP146)),"NaN",ROUND(IRR($B146:AP146)*100,4))</f>
        <v>NaN</v>
      </c>
    </row>
    <row r="149" spans="1:42" s="392" customFormat="1" x14ac:dyDescent="0.2">
      <c r="A149" s="410" t="s">
        <v>8</v>
      </c>
      <c r="B149" s="403"/>
      <c r="C149" s="403">
        <f>MAX($C$148:C$148)</f>
        <v>0</v>
      </c>
      <c r="D149" s="403">
        <f>MAX($C$148:D$148)</f>
        <v>0</v>
      </c>
      <c r="E149" s="403">
        <f>MAX($C$148:E$148)</f>
        <v>0</v>
      </c>
      <c r="F149" s="403">
        <f>MAX($C$148:F$148)</f>
        <v>0</v>
      </c>
      <c r="G149" s="403">
        <f>MAX($C$148:G$148)</f>
        <v>0</v>
      </c>
      <c r="H149" s="403">
        <f>MAX($C$148:H$148)</f>
        <v>0</v>
      </c>
      <c r="I149" s="403">
        <f>MAX($C$148:I$148)</f>
        <v>0</v>
      </c>
      <c r="J149" s="403">
        <f>MAX($C$148:J$148)</f>
        <v>0</v>
      </c>
      <c r="K149" s="403">
        <f>MAX($C$148:K$148)</f>
        <v>0</v>
      </c>
      <c r="L149" s="403">
        <f>MAX($C$148:L$148)</f>
        <v>0</v>
      </c>
      <c r="M149" s="403">
        <f>MAX($C$148:M$148)</f>
        <v>0</v>
      </c>
      <c r="N149" s="403">
        <f>MAX($C$148:N$148)</f>
        <v>0</v>
      </c>
      <c r="O149" s="403">
        <f>MAX($C$148:O$148)</f>
        <v>0</v>
      </c>
      <c r="P149" s="403">
        <f>MAX($C$148:P$148)</f>
        <v>0</v>
      </c>
      <c r="Q149" s="403">
        <f>MAX($C$148:Q$148)</f>
        <v>0</v>
      </c>
      <c r="R149" s="403">
        <f>MAX($C$148:R$148)</f>
        <v>0</v>
      </c>
      <c r="S149" s="403">
        <f>MAX($C$148:S$148)</f>
        <v>0</v>
      </c>
      <c r="T149" s="403">
        <f>MAX($C$148:T$148)</f>
        <v>0</v>
      </c>
      <c r="U149" s="403">
        <f>MAX($C$148:U$148)</f>
        <v>0</v>
      </c>
      <c r="V149" s="403">
        <f>MAX($C$148:V$148)</f>
        <v>0</v>
      </c>
      <c r="W149" s="403">
        <f>MAX($C$148:W$148)</f>
        <v>0</v>
      </c>
      <c r="X149" s="403">
        <f>MAX($C$148:X$148)</f>
        <v>0</v>
      </c>
      <c r="Y149" s="403">
        <f>MAX($C$148:Y$148)</f>
        <v>0</v>
      </c>
      <c r="Z149" s="403">
        <f>MAX($C$148:Z$148)</f>
        <v>0</v>
      </c>
      <c r="AA149" s="403">
        <f>MAX($C$148:AA$148)</f>
        <v>0</v>
      </c>
      <c r="AB149" s="403">
        <f>MAX($C$148:AB$148)</f>
        <v>0</v>
      </c>
      <c r="AC149" s="403">
        <f>MAX($C$148:AC$148)</f>
        <v>0</v>
      </c>
      <c r="AD149" s="403">
        <f>MAX($C$148:AD$148)</f>
        <v>0</v>
      </c>
      <c r="AE149" s="403">
        <f>MAX($C$148:AE$148)</f>
        <v>0</v>
      </c>
      <c r="AF149" s="403">
        <f>MAX($C$148:AF$148)</f>
        <v>0</v>
      </c>
      <c r="AG149" s="403">
        <f>MAX($C$148:AG$148)</f>
        <v>0</v>
      </c>
      <c r="AH149" s="403">
        <f>MAX($C$148:AH$148)</f>
        <v>0</v>
      </c>
      <c r="AI149" s="403">
        <f>MAX($C$148:AI$148)</f>
        <v>0</v>
      </c>
      <c r="AJ149" s="403">
        <f>MAX($C$148:AJ$148)</f>
        <v>0</v>
      </c>
      <c r="AK149" s="403">
        <f>MAX($C$148:AK$148)</f>
        <v>0</v>
      </c>
      <c r="AL149" s="403">
        <f>MAX($C$148:AL$148)</f>
        <v>0</v>
      </c>
      <c r="AM149" s="403">
        <f>MAX($C$148:AM$148)</f>
        <v>0</v>
      </c>
      <c r="AN149" s="403">
        <f>MAX($C$148:AN$148)</f>
        <v>0</v>
      </c>
      <c r="AO149" s="403">
        <f>MAX($C$148:AO$148)</f>
        <v>0</v>
      </c>
      <c r="AP149" s="403">
        <f>MAX($C$148:AP$148)</f>
        <v>0</v>
      </c>
    </row>
    <row r="150" spans="1:42" s="392" customFormat="1" x14ac:dyDescent="0.2">
      <c r="A150" s="396"/>
      <c r="B150" s="404"/>
      <c r="C150" s="404"/>
      <c r="D150" s="404"/>
      <c r="E150" s="404"/>
      <c r="F150" s="404"/>
      <c r="G150" s="404"/>
      <c r="H150" s="404"/>
      <c r="I150" s="404"/>
      <c r="J150" s="404"/>
      <c r="K150" s="404"/>
      <c r="L150" s="404"/>
      <c r="M150" s="404"/>
      <c r="N150" s="404"/>
      <c r="O150" s="404"/>
      <c r="P150" s="404"/>
      <c r="Q150" s="404"/>
      <c r="R150" s="404"/>
      <c r="S150" s="404"/>
      <c r="T150" s="404"/>
      <c r="U150" s="404"/>
      <c r="V150" s="404"/>
      <c r="W150" s="404"/>
      <c r="X150" s="404"/>
      <c r="Y150" s="404"/>
      <c r="Z150" s="404"/>
      <c r="AA150" s="404"/>
      <c r="AB150" s="404"/>
      <c r="AC150" s="404"/>
      <c r="AD150" s="404"/>
      <c r="AE150" s="404"/>
      <c r="AF150" s="404"/>
      <c r="AG150" s="404"/>
      <c r="AH150" s="404"/>
      <c r="AI150" s="404"/>
      <c r="AJ150" s="404"/>
      <c r="AK150" s="404"/>
      <c r="AL150" s="404"/>
      <c r="AM150" s="404"/>
      <c r="AN150" s="404"/>
      <c r="AO150" s="404"/>
      <c r="AP150" s="404"/>
    </row>
    <row r="151" spans="1:42" s="392" customFormat="1" x14ac:dyDescent="0.2">
      <c r="A151" s="396" t="s">
        <v>326</v>
      </c>
      <c r="B151" s="404">
        <f>B146+NPV(NominalDiscountRate/100,C146:AP146)</f>
        <v>0</v>
      </c>
      <c r="C151" s="404"/>
      <c r="D151" s="404"/>
      <c r="E151" s="404"/>
      <c r="F151" s="404"/>
      <c r="G151" s="404"/>
      <c r="H151" s="404"/>
      <c r="I151" s="404"/>
      <c r="J151" s="404"/>
      <c r="K151" s="404"/>
      <c r="L151" s="404"/>
      <c r="M151" s="404"/>
      <c r="N151" s="404"/>
      <c r="O151" s="404"/>
      <c r="P151" s="404"/>
      <c r="Q151" s="404"/>
      <c r="R151" s="404"/>
      <c r="S151" s="404"/>
      <c r="T151" s="404"/>
      <c r="U151" s="404"/>
      <c r="V151" s="404"/>
      <c r="W151" s="404"/>
      <c r="X151" s="404"/>
      <c r="Y151" s="404"/>
      <c r="Z151" s="404"/>
      <c r="AA151" s="404"/>
      <c r="AB151" s="404"/>
      <c r="AC151" s="404"/>
      <c r="AD151" s="404"/>
      <c r="AE151" s="404"/>
      <c r="AF151" s="404"/>
      <c r="AG151" s="404"/>
      <c r="AH151" s="404"/>
      <c r="AI151" s="404"/>
      <c r="AJ151" s="404"/>
      <c r="AK151" s="404"/>
      <c r="AL151" s="404"/>
      <c r="AM151" s="404"/>
      <c r="AN151" s="404"/>
      <c r="AO151" s="404"/>
      <c r="AP151" s="404"/>
    </row>
    <row r="152" spans="1:42" s="7" customFormat="1" x14ac:dyDescent="0.2">
      <c r="A152" s="371"/>
      <c r="B152" s="351"/>
      <c r="C152" s="351"/>
      <c r="D152" s="351"/>
      <c r="E152" s="351"/>
      <c r="F152" s="351"/>
      <c r="G152" s="351"/>
      <c r="H152" s="351"/>
      <c r="I152" s="351"/>
      <c r="J152" s="351"/>
      <c r="K152" s="351"/>
      <c r="L152" s="351"/>
      <c r="M152" s="351"/>
      <c r="N152" s="351"/>
      <c r="O152" s="351"/>
      <c r="P152" s="351"/>
      <c r="Q152" s="351"/>
      <c r="R152" s="351"/>
      <c r="S152" s="351"/>
      <c r="T152" s="351"/>
      <c r="U152" s="351"/>
      <c r="V152" s="351"/>
      <c r="W152" s="351"/>
      <c r="X152" s="351"/>
      <c r="Y152" s="351"/>
      <c r="Z152" s="351"/>
      <c r="AA152" s="351"/>
      <c r="AB152" s="351"/>
      <c r="AC152" s="351"/>
      <c r="AD152" s="351"/>
      <c r="AE152" s="351"/>
      <c r="AF152" s="351"/>
      <c r="AG152" s="351"/>
      <c r="AH152" s="351"/>
      <c r="AI152" s="351"/>
      <c r="AJ152" s="351"/>
      <c r="AK152" s="351"/>
      <c r="AL152" s="351"/>
      <c r="AM152" s="351"/>
      <c r="AN152" s="351"/>
      <c r="AO152" s="351"/>
      <c r="AP152" s="351"/>
    </row>
    <row r="153" spans="1:42" s="118" customFormat="1" x14ac:dyDescent="0.2">
      <c r="A153" s="107" t="s">
        <v>302</v>
      </c>
      <c r="B153" s="277"/>
      <c r="C153" s="277"/>
      <c r="D153" s="277"/>
      <c r="E153" s="277"/>
      <c r="F153" s="277"/>
      <c r="G153" s="277"/>
      <c r="H153" s="277"/>
      <c r="I153" s="277"/>
      <c r="J153" s="277"/>
      <c r="K153" s="277"/>
      <c r="L153" s="277"/>
      <c r="M153" s="277"/>
      <c r="N153" s="277"/>
      <c r="O153" s="277"/>
      <c r="P153" s="277"/>
      <c r="Q153" s="277"/>
      <c r="R153" s="277"/>
      <c r="S153" s="277"/>
      <c r="T153" s="277"/>
      <c r="U153" s="277"/>
      <c r="V153" s="277"/>
      <c r="W153" s="277"/>
      <c r="X153" s="277"/>
      <c r="Y153" s="277"/>
      <c r="Z153" s="277"/>
      <c r="AA153" s="277"/>
      <c r="AB153" s="277"/>
      <c r="AC153" s="277"/>
      <c r="AD153" s="277"/>
      <c r="AE153" s="277"/>
      <c r="AF153" s="277"/>
      <c r="AG153" s="277"/>
      <c r="AH153" s="277"/>
      <c r="AI153" s="277"/>
      <c r="AJ153" s="277"/>
      <c r="AK153" s="277"/>
      <c r="AL153" s="277"/>
      <c r="AM153" s="277"/>
      <c r="AN153" s="277"/>
      <c r="AO153" s="277"/>
      <c r="AP153" s="277"/>
    </row>
    <row r="154" spans="1:42" s="118" customFormat="1" x14ac:dyDescent="0.2">
      <c r="A154" s="29" t="s">
        <v>303</v>
      </c>
      <c r="G154" s="198"/>
      <c r="H154" s="198"/>
      <c r="I154" s="198"/>
      <c r="J154" s="198"/>
      <c r="K154" s="198"/>
      <c r="L154" s="198"/>
      <c r="M154" s="198"/>
      <c r="N154" s="198"/>
      <c r="O154" s="198"/>
      <c r="P154" s="198"/>
      <c r="Q154" s="198"/>
      <c r="R154" s="198"/>
      <c r="S154" s="198"/>
      <c r="T154" s="198"/>
      <c r="U154" s="198"/>
      <c r="V154" s="198"/>
      <c r="W154" s="198"/>
      <c r="X154" s="198"/>
      <c r="Y154" s="198"/>
      <c r="Z154" s="198"/>
      <c r="AA154" s="198"/>
      <c r="AB154" s="198"/>
      <c r="AC154" s="198"/>
      <c r="AD154" s="198"/>
      <c r="AE154" s="198"/>
      <c r="AF154" s="198"/>
      <c r="AG154" s="198"/>
      <c r="AH154" s="198"/>
      <c r="AI154" s="198"/>
      <c r="AJ154" s="198"/>
      <c r="AK154" s="198"/>
      <c r="AL154" s="198"/>
      <c r="AM154" s="198"/>
      <c r="AN154" s="198"/>
      <c r="AO154" s="198"/>
      <c r="AP154" s="198"/>
    </row>
    <row r="155" spans="1:42" x14ac:dyDescent="0.2">
      <c r="A155" s="396" t="s">
        <v>350</v>
      </c>
      <c r="B155" s="184">
        <f>-B70</f>
        <v>0</v>
      </c>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row>
    <row r="156" spans="1:42" x14ac:dyDescent="0.2">
      <c r="A156" s="396" t="s">
        <v>340</v>
      </c>
      <c r="B156" s="351">
        <f>C596</f>
        <v>0</v>
      </c>
      <c r="C156" s="351"/>
      <c r="D156" s="351"/>
      <c r="E156" s="351"/>
      <c r="F156" s="351"/>
      <c r="G156" s="351"/>
      <c r="H156" s="351"/>
      <c r="I156" s="351"/>
      <c r="J156" s="351"/>
      <c r="K156" s="351"/>
      <c r="L156" s="351"/>
      <c r="M156" s="351"/>
      <c r="N156" s="351"/>
      <c r="O156" s="351"/>
      <c r="P156" s="351"/>
      <c r="Q156" s="351"/>
      <c r="R156" s="351"/>
      <c r="S156" s="351"/>
      <c r="T156" s="351"/>
      <c r="U156" s="351"/>
      <c r="V156" s="351"/>
      <c r="W156" s="351"/>
      <c r="X156" s="351"/>
      <c r="Y156" s="351"/>
      <c r="Z156" s="351"/>
      <c r="AA156" s="351"/>
      <c r="AB156" s="351"/>
      <c r="AC156" s="351"/>
      <c r="AD156" s="351"/>
      <c r="AE156" s="351"/>
      <c r="AF156" s="351"/>
      <c r="AG156" s="351"/>
      <c r="AH156" s="351"/>
      <c r="AI156" s="351"/>
      <c r="AJ156" s="351"/>
      <c r="AK156" s="351"/>
      <c r="AL156" s="351"/>
      <c r="AM156" s="351"/>
      <c r="AN156" s="351"/>
      <c r="AO156" s="351"/>
      <c r="AP156" s="351"/>
    </row>
    <row r="157" spans="1:42" x14ac:dyDescent="0.2">
      <c r="A157" s="396" t="s">
        <v>341</v>
      </c>
      <c r="B157" s="351">
        <f>C603</f>
        <v>0</v>
      </c>
      <c r="C157" s="351"/>
      <c r="D157" s="351"/>
      <c r="E157" s="351"/>
      <c r="F157" s="351"/>
      <c r="G157" s="351"/>
      <c r="H157" s="351"/>
      <c r="I157" s="351"/>
      <c r="J157" s="351"/>
      <c r="K157" s="351"/>
      <c r="L157" s="351"/>
      <c r="M157" s="351"/>
      <c r="N157" s="351"/>
      <c r="O157" s="351"/>
      <c r="P157" s="351"/>
      <c r="Q157" s="351"/>
      <c r="R157" s="351"/>
      <c r="S157" s="351"/>
      <c r="T157" s="351"/>
      <c r="U157" s="351"/>
      <c r="V157" s="351"/>
      <c r="W157" s="351"/>
      <c r="X157" s="351"/>
      <c r="Y157" s="351"/>
      <c r="Z157" s="351"/>
      <c r="AA157" s="351"/>
      <c r="AB157" s="351"/>
      <c r="AC157" s="351"/>
      <c r="AD157" s="351"/>
      <c r="AE157" s="351"/>
      <c r="AF157" s="351"/>
      <c r="AG157" s="351"/>
      <c r="AH157" s="351"/>
      <c r="AI157" s="351"/>
      <c r="AJ157" s="351"/>
      <c r="AK157" s="351"/>
      <c r="AL157" s="351"/>
      <c r="AM157" s="351"/>
      <c r="AN157" s="351"/>
      <c r="AO157" s="351"/>
      <c r="AP157" s="351"/>
    </row>
    <row r="158" spans="1:42" x14ac:dyDescent="0.2">
      <c r="A158" s="396" t="s">
        <v>286</v>
      </c>
      <c r="B158" s="351">
        <f t="shared" ref="B158:AP158" si="51">B19</f>
        <v>0</v>
      </c>
      <c r="C158" s="351">
        <f t="shared" si="51"/>
        <v>0</v>
      </c>
      <c r="D158" s="351">
        <f t="shared" si="51"/>
        <v>0</v>
      </c>
      <c r="E158" s="351">
        <f t="shared" si="51"/>
        <v>0</v>
      </c>
      <c r="F158" s="351">
        <f t="shared" si="51"/>
        <v>0</v>
      </c>
      <c r="G158" s="351">
        <f t="shared" si="51"/>
        <v>0</v>
      </c>
      <c r="H158" s="351">
        <f t="shared" si="51"/>
        <v>0</v>
      </c>
      <c r="I158" s="351">
        <f t="shared" si="51"/>
        <v>0</v>
      </c>
      <c r="J158" s="351">
        <f t="shared" si="51"/>
        <v>0</v>
      </c>
      <c r="K158" s="351">
        <f t="shared" si="51"/>
        <v>0</v>
      </c>
      <c r="L158" s="351">
        <f t="shared" si="51"/>
        <v>0</v>
      </c>
      <c r="M158" s="351">
        <f t="shared" si="51"/>
        <v>0</v>
      </c>
      <c r="N158" s="351">
        <f t="shared" si="51"/>
        <v>0</v>
      </c>
      <c r="O158" s="351">
        <f t="shared" si="51"/>
        <v>0</v>
      </c>
      <c r="P158" s="351">
        <f t="shared" si="51"/>
        <v>0</v>
      </c>
      <c r="Q158" s="351">
        <f t="shared" si="51"/>
        <v>0</v>
      </c>
      <c r="R158" s="351">
        <f t="shared" si="51"/>
        <v>0</v>
      </c>
      <c r="S158" s="351">
        <f t="shared" si="51"/>
        <v>0</v>
      </c>
      <c r="T158" s="351">
        <f t="shared" si="51"/>
        <v>0</v>
      </c>
      <c r="U158" s="351">
        <f t="shared" si="51"/>
        <v>0</v>
      </c>
      <c r="V158" s="351">
        <f t="shared" si="51"/>
        <v>0</v>
      </c>
      <c r="W158" s="351">
        <f t="shared" si="51"/>
        <v>0</v>
      </c>
      <c r="X158" s="351">
        <f t="shared" si="51"/>
        <v>0</v>
      </c>
      <c r="Y158" s="351">
        <f t="shared" si="51"/>
        <v>0</v>
      </c>
      <c r="Z158" s="351">
        <f t="shared" si="51"/>
        <v>0</v>
      </c>
      <c r="AA158" s="351">
        <f t="shared" si="51"/>
        <v>0</v>
      </c>
      <c r="AB158" s="351">
        <f t="shared" si="51"/>
        <v>0</v>
      </c>
      <c r="AC158" s="351">
        <f t="shared" si="51"/>
        <v>0</v>
      </c>
      <c r="AD158" s="351">
        <f t="shared" si="51"/>
        <v>0</v>
      </c>
      <c r="AE158" s="351">
        <f t="shared" si="51"/>
        <v>0</v>
      </c>
      <c r="AF158" s="351">
        <f t="shared" si="51"/>
        <v>0</v>
      </c>
      <c r="AG158" s="351">
        <f t="shared" si="51"/>
        <v>0</v>
      </c>
      <c r="AH158" s="351">
        <f t="shared" si="51"/>
        <v>0</v>
      </c>
      <c r="AI158" s="351">
        <f t="shared" si="51"/>
        <v>0</v>
      </c>
      <c r="AJ158" s="351">
        <f t="shared" si="51"/>
        <v>0</v>
      </c>
      <c r="AK158" s="351">
        <f t="shared" si="51"/>
        <v>0</v>
      </c>
      <c r="AL158" s="351">
        <f t="shared" si="51"/>
        <v>0</v>
      </c>
      <c r="AM158" s="351">
        <f t="shared" si="51"/>
        <v>0</v>
      </c>
      <c r="AN158" s="351">
        <f t="shared" si="51"/>
        <v>0</v>
      </c>
      <c r="AO158" s="351">
        <f t="shared" si="51"/>
        <v>0</v>
      </c>
      <c r="AP158" s="351">
        <f t="shared" si="51"/>
        <v>0</v>
      </c>
    </row>
    <row r="159" spans="1:42" x14ac:dyDescent="0.2">
      <c r="A159" s="396" t="s">
        <v>288</v>
      </c>
      <c r="B159" s="351">
        <f t="shared" ref="B159:AP159" si="52">B112</f>
        <v>0</v>
      </c>
      <c r="C159" s="351">
        <f t="shared" si="52"/>
        <v>0</v>
      </c>
      <c r="D159" s="351">
        <f t="shared" si="52"/>
        <v>0</v>
      </c>
      <c r="E159" s="351">
        <f t="shared" si="52"/>
        <v>0</v>
      </c>
      <c r="F159" s="351">
        <f t="shared" si="52"/>
        <v>0</v>
      </c>
      <c r="G159" s="351">
        <f t="shared" si="52"/>
        <v>0</v>
      </c>
      <c r="H159" s="351">
        <f t="shared" si="52"/>
        <v>0</v>
      </c>
      <c r="I159" s="351">
        <f t="shared" si="52"/>
        <v>0</v>
      </c>
      <c r="J159" s="351">
        <f t="shared" si="52"/>
        <v>0</v>
      </c>
      <c r="K159" s="351">
        <f t="shared" si="52"/>
        <v>0</v>
      </c>
      <c r="L159" s="351">
        <f t="shared" si="52"/>
        <v>0</v>
      </c>
      <c r="M159" s="351">
        <f t="shared" si="52"/>
        <v>0</v>
      </c>
      <c r="N159" s="351">
        <f t="shared" si="52"/>
        <v>0</v>
      </c>
      <c r="O159" s="351">
        <f t="shared" si="52"/>
        <v>0</v>
      </c>
      <c r="P159" s="351">
        <f t="shared" si="52"/>
        <v>0</v>
      </c>
      <c r="Q159" s="351">
        <f t="shared" si="52"/>
        <v>0</v>
      </c>
      <c r="R159" s="351">
        <f t="shared" si="52"/>
        <v>0</v>
      </c>
      <c r="S159" s="351">
        <f t="shared" si="52"/>
        <v>0</v>
      </c>
      <c r="T159" s="351">
        <f t="shared" si="52"/>
        <v>0</v>
      </c>
      <c r="U159" s="351">
        <f t="shared" si="52"/>
        <v>0</v>
      </c>
      <c r="V159" s="351">
        <f t="shared" si="52"/>
        <v>0</v>
      </c>
      <c r="W159" s="351">
        <f t="shared" si="52"/>
        <v>0</v>
      </c>
      <c r="X159" s="351">
        <f t="shared" si="52"/>
        <v>0</v>
      </c>
      <c r="Y159" s="351">
        <f t="shared" si="52"/>
        <v>0</v>
      </c>
      <c r="Z159" s="351">
        <f t="shared" si="52"/>
        <v>0</v>
      </c>
      <c r="AA159" s="351">
        <f t="shared" si="52"/>
        <v>0</v>
      </c>
      <c r="AB159" s="351">
        <f t="shared" si="52"/>
        <v>0</v>
      </c>
      <c r="AC159" s="351">
        <f t="shared" si="52"/>
        <v>0</v>
      </c>
      <c r="AD159" s="351">
        <f t="shared" si="52"/>
        <v>0</v>
      </c>
      <c r="AE159" s="351">
        <f t="shared" si="52"/>
        <v>0</v>
      </c>
      <c r="AF159" s="351">
        <f t="shared" si="52"/>
        <v>0</v>
      </c>
      <c r="AG159" s="351">
        <f t="shared" si="52"/>
        <v>0</v>
      </c>
      <c r="AH159" s="351">
        <f t="shared" si="52"/>
        <v>0</v>
      </c>
      <c r="AI159" s="351">
        <f t="shared" si="52"/>
        <v>0</v>
      </c>
      <c r="AJ159" s="351">
        <f t="shared" si="52"/>
        <v>0</v>
      </c>
      <c r="AK159" s="351">
        <f t="shared" si="52"/>
        <v>0</v>
      </c>
      <c r="AL159" s="351">
        <f t="shared" si="52"/>
        <v>0</v>
      </c>
      <c r="AM159" s="351">
        <f t="shared" si="52"/>
        <v>0</v>
      </c>
      <c r="AN159" s="351">
        <f t="shared" si="52"/>
        <v>0</v>
      </c>
      <c r="AO159" s="351">
        <f t="shared" si="52"/>
        <v>0</v>
      </c>
      <c r="AP159" s="351">
        <f t="shared" si="52"/>
        <v>0</v>
      </c>
    </row>
    <row r="160" spans="1:42" x14ac:dyDescent="0.2">
      <c r="A160" s="268" t="s">
        <v>13</v>
      </c>
      <c r="B160" s="197">
        <f>SUM(B155:B159)</f>
        <v>0</v>
      </c>
      <c r="C160" s="197">
        <f>SUM(C158:C159)</f>
        <v>0</v>
      </c>
      <c r="D160" s="197">
        <f t="shared" ref="D160:AP160" si="53">SUM(D158:D159)</f>
        <v>0</v>
      </c>
      <c r="E160" s="197">
        <f t="shared" si="53"/>
        <v>0</v>
      </c>
      <c r="F160" s="197">
        <f t="shared" si="53"/>
        <v>0</v>
      </c>
      <c r="G160" s="197">
        <f t="shared" si="53"/>
        <v>0</v>
      </c>
      <c r="H160" s="197">
        <f t="shared" si="53"/>
        <v>0</v>
      </c>
      <c r="I160" s="197">
        <f t="shared" si="53"/>
        <v>0</v>
      </c>
      <c r="J160" s="197">
        <f t="shared" si="53"/>
        <v>0</v>
      </c>
      <c r="K160" s="197">
        <f t="shared" si="53"/>
        <v>0</v>
      </c>
      <c r="L160" s="197">
        <f t="shared" si="53"/>
        <v>0</v>
      </c>
      <c r="M160" s="197">
        <f t="shared" si="53"/>
        <v>0</v>
      </c>
      <c r="N160" s="197">
        <f t="shared" si="53"/>
        <v>0</v>
      </c>
      <c r="O160" s="197">
        <f t="shared" si="53"/>
        <v>0</v>
      </c>
      <c r="P160" s="197">
        <f t="shared" si="53"/>
        <v>0</v>
      </c>
      <c r="Q160" s="197">
        <f t="shared" si="53"/>
        <v>0</v>
      </c>
      <c r="R160" s="197">
        <f t="shared" si="53"/>
        <v>0</v>
      </c>
      <c r="S160" s="197">
        <f t="shared" si="53"/>
        <v>0</v>
      </c>
      <c r="T160" s="197">
        <f t="shared" si="53"/>
        <v>0</v>
      </c>
      <c r="U160" s="197">
        <f t="shared" si="53"/>
        <v>0</v>
      </c>
      <c r="V160" s="197">
        <f t="shared" si="53"/>
        <v>0</v>
      </c>
      <c r="W160" s="197">
        <f t="shared" si="53"/>
        <v>0</v>
      </c>
      <c r="X160" s="197">
        <f t="shared" si="53"/>
        <v>0</v>
      </c>
      <c r="Y160" s="197">
        <f t="shared" si="53"/>
        <v>0</v>
      </c>
      <c r="Z160" s="197">
        <f t="shared" si="53"/>
        <v>0</v>
      </c>
      <c r="AA160" s="197">
        <f t="shared" si="53"/>
        <v>0</v>
      </c>
      <c r="AB160" s="197">
        <f t="shared" si="53"/>
        <v>0</v>
      </c>
      <c r="AC160" s="197">
        <f t="shared" si="53"/>
        <v>0</v>
      </c>
      <c r="AD160" s="197">
        <f t="shared" si="53"/>
        <v>0</v>
      </c>
      <c r="AE160" s="197">
        <f t="shared" si="53"/>
        <v>0</v>
      </c>
      <c r="AF160" s="197">
        <f t="shared" si="53"/>
        <v>0</v>
      </c>
      <c r="AG160" s="197">
        <f t="shared" si="53"/>
        <v>0</v>
      </c>
      <c r="AH160" s="197">
        <f t="shared" si="53"/>
        <v>0</v>
      </c>
      <c r="AI160" s="197">
        <f t="shared" si="53"/>
        <v>0</v>
      </c>
      <c r="AJ160" s="197">
        <f t="shared" si="53"/>
        <v>0</v>
      </c>
      <c r="AK160" s="197">
        <f t="shared" si="53"/>
        <v>0</v>
      </c>
      <c r="AL160" s="197">
        <f t="shared" si="53"/>
        <v>0</v>
      </c>
      <c r="AM160" s="197">
        <f t="shared" si="53"/>
        <v>0</v>
      </c>
      <c r="AN160" s="197">
        <f t="shared" si="53"/>
        <v>0</v>
      </c>
      <c r="AO160" s="197">
        <f t="shared" si="53"/>
        <v>0</v>
      </c>
      <c r="AP160" s="197">
        <f t="shared" si="53"/>
        <v>0</v>
      </c>
    </row>
    <row r="161" spans="1:42" s="118" customFormat="1" x14ac:dyDescent="0.2">
      <c r="A161" s="23"/>
      <c r="G161" s="198"/>
      <c r="H161" s="198"/>
      <c r="I161" s="198"/>
      <c r="J161" s="198"/>
      <c r="K161" s="198"/>
      <c r="L161" s="198"/>
      <c r="M161" s="198"/>
      <c r="N161" s="198"/>
      <c r="O161" s="198"/>
      <c r="P161" s="198"/>
      <c r="Q161" s="198"/>
      <c r="R161" s="198"/>
      <c r="S161" s="198"/>
      <c r="T161" s="198"/>
      <c r="U161" s="198"/>
      <c r="V161" s="198"/>
      <c r="W161" s="198"/>
      <c r="X161" s="198"/>
      <c r="Y161" s="198"/>
      <c r="Z161" s="198"/>
      <c r="AA161" s="198"/>
      <c r="AB161" s="198"/>
      <c r="AC161" s="198"/>
      <c r="AD161" s="198"/>
      <c r="AE161" s="198"/>
      <c r="AF161" s="198"/>
      <c r="AG161" s="198"/>
      <c r="AH161" s="198"/>
      <c r="AI161" s="198"/>
      <c r="AJ161" s="198"/>
      <c r="AK161" s="198"/>
      <c r="AL161" s="198"/>
      <c r="AM161" s="198"/>
      <c r="AN161" s="198"/>
      <c r="AO161" s="198"/>
      <c r="AP161" s="198"/>
    </row>
    <row r="162" spans="1:42" s="118" customFormat="1" x14ac:dyDescent="0.2">
      <c r="A162" s="29" t="s">
        <v>304</v>
      </c>
      <c r="G162" s="198"/>
      <c r="H162" s="198"/>
      <c r="I162" s="198"/>
      <c r="J162" s="198"/>
      <c r="K162" s="198"/>
      <c r="L162" s="198"/>
      <c r="M162" s="198"/>
      <c r="N162" s="198"/>
      <c r="O162" s="198"/>
      <c r="P162" s="198"/>
      <c r="Q162" s="198"/>
      <c r="R162" s="198"/>
      <c r="S162" s="198"/>
      <c r="T162" s="198"/>
      <c r="U162" s="198"/>
      <c r="V162" s="198"/>
      <c r="W162" s="198"/>
      <c r="X162" s="198"/>
      <c r="Y162" s="198"/>
      <c r="Z162" s="198"/>
      <c r="AA162" s="198"/>
      <c r="AB162" s="198"/>
      <c r="AC162" s="198"/>
      <c r="AD162" s="198"/>
      <c r="AE162" s="198"/>
      <c r="AF162" s="198"/>
      <c r="AG162" s="198"/>
      <c r="AH162" s="198"/>
      <c r="AI162" s="198"/>
      <c r="AJ162" s="198"/>
      <c r="AK162" s="198"/>
      <c r="AL162" s="198"/>
      <c r="AM162" s="198"/>
      <c r="AN162" s="198"/>
      <c r="AO162" s="198"/>
      <c r="AP162" s="198"/>
    </row>
    <row r="163" spans="1:42" s="118" customFormat="1" x14ac:dyDescent="0.2">
      <c r="A163" s="396" t="s">
        <v>289</v>
      </c>
      <c r="B163" s="352">
        <f>B160</f>
        <v>0</v>
      </c>
      <c r="C163" s="352">
        <f t="shared" ref="C163:AP163" si="54">C160</f>
        <v>0</v>
      </c>
      <c r="D163" s="352">
        <f t="shared" si="54"/>
        <v>0</v>
      </c>
      <c r="E163" s="352">
        <f t="shared" si="54"/>
        <v>0</v>
      </c>
      <c r="F163" s="352">
        <f t="shared" si="54"/>
        <v>0</v>
      </c>
      <c r="G163" s="352">
        <f t="shared" si="54"/>
        <v>0</v>
      </c>
      <c r="H163" s="352">
        <f t="shared" si="54"/>
        <v>0</v>
      </c>
      <c r="I163" s="352">
        <f t="shared" si="54"/>
        <v>0</v>
      </c>
      <c r="J163" s="352">
        <f t="shared" si="54"/>
        <v>0</v>
      </c>
      <c r="K163" s="352">
        <f t="shared" si="54"/>
        <v>0</v>
      </c>
      <c r="L163" s="352">
        <f t="shared" si="54"/>
        <v>0</v>
      </c>
      <c r="M163" s="352">
        <f t="shared" si="54"/>
        <v>0</v>
      </c>
      <c r="N163" s="352">
        <f t="shared" si="54"/>
        <v>0</v>
      </c>
      <c r="O163" s="352">
        <f t="shared" si="54"/>
        <v>0</v>
      </c>
      <c r="P163" s="352">
        <f t="shared" si="54"/>
        <v>0</v>
      </c>
      <c r="Q163" s="352">
        <f t="shared" si="54"/>
        <v>0</v>
      </c>
      <c r="R163" s="352">
        <f t="shared" si="54"/>
        <v>0</v>
      </c>
      <c r="S163" s="352">
        <f t="shared" si="54"/>
        <v>0</v>
      </c>
      <c r="T163" s="352">
        <f t="shared" si="54"/>
        <v>0</v>
      </c>
      <c r="U163" s="352">
        <f t="shared" si="54"/>
        <v>0</v>
      </c>
      <c r="V163" s="352">
        <f t="shared" si="54"/>
        <v>0</v>
      </c>
      <c r="W163" s="352">
        <f t="shared" si="54"/>
        <v>0</v>
      </c>
      <c r="X163" s="352">
        <f t="shared" si="54"/>
        <v>0</v>
      </c>
      <c r="Y163" s="352">
        <f t="shared" si="54"/>
        <v>0</v>
      </c>
      <c r="Z163" s="352">
        <f t="shared" si="54"/>
        <v>0</v>
      </c>
      <c r="AA163" s="352">
        <f t="shared" si="54"/>
        <v>0</v>
      </c>
      <c r="AB163" s="352">
        <f t="shared" si="54"/>
        <v>0</v>
      </c>
      <c r="AC163" s="352">
        <f t="shared" si="54"/>
        <v>0</v>
      </c>
      <c r="AD163" s="352">
        <f t="shared" si="54"/>
        <v>0</v>
      </c>
      <c r="AE163" s="352">
        <f t="shared" si="54"/>
        <v>0</v>
      </c>
      <c r="AF163" s="352">
        <f t="shared" si="54"/>
        <v>0</v>
      </c>
      <c r="AG163" s="352">
        <f t="shared" si="54"/>
        <v>0</v>
      </c>
      <c r="AH163" s="352">
        <f t="shared" si="54"/>
        <v>0</v>
      </c>
      <c r="AI163" s="352">
        <f t="shared" si="54"/>
        <v>0</v>
      </c>
      <c r="AJ163" s="352">
        <f t="shared" si="54"/>
        <v>0</v>
      </c>
      <c r="AK163" s="352">
        <f t="shared" si="54"/>
        <v>0</v>
      </c>
      <c r="AL163" s="352">
        <f t="shared" si="54"/>
        <v>0</v>
      </c>
      <c r="AM163" s="352">
        <f t="shared" si="54"/>
        <v>0</v>
      </c>
      <c r="AN163" s="352">
        <f t="shared" si="54"/>
        <v>0</v>
      </c>
      <c r="AO163" s="352">
        <f t="shared" si="54"/>
        <v>0</v>
      </c>
      <c r="AP163" s="352">
        <f t="shared" si="54"/>
        <v>0</v>
      </c>
    </row>
    <row r="164" spans="1:42" s="118" customFormat="1" x14ac:dyDescent="0.2">
      <c r="A164" s="396" t="s">
        <v>339</v>
      </c>
      <c r="G164" s="198"/>
      <c r="H164" s="198"/>
      <c r="I164" s="198"/>
      <c r="J164" s="198"/>
      <c r="K164" s="198"/>
      <c r="L164" s="198"/>
      <c r="M164" s="198"/>
      <c r="N164" s="198"/>
      <c r="O164" s="198"/>
      <c r="P164" s="198"/>
      <c r="Q164" s="198"/>
      <c r="R164" s="198"/>
      <c r="S164" s="198"/>
      <c r="T164" s="198"/>
      <c r="U164" s="198"/>
      <c r="V164" s="198"/>
      <c r="W164" s="198"/>
      <c r="X164" s="198"/>
      <c r="Y164" s="198"/>
      <c r="Z164" s="198"/>
      <c r="AA164" s="198"/>
      <c r="AB164" s="198"/>
      <c r="AC164" s="198"/>
      <c r="AD164" s="198"/>
      <c r="AE164" s="198"/>
      <c r="AF164" s="198"/>
      <c r="AG164" s="198"/>
      <c r="AH164" s="198"/>
      <c r="AI164" s="198"/>
      <c r="AJ164" s="198"/>
      <c r="AK164" s="198"/>
      <c r="AL164" s="198"/>
      <c r="AM164" s="198"/>
      <c r="AN164" s="198"/>
      <c r="AO164" s="198"/>
      <c r="AP164" s="198"/>
    </row>
    <row r="165" spans="1:42" x14ac:dyDescent="0.2">
      <c r="A165" s="397" t="s">
        <v>5</v>
      </c>
      <c r="B165" s="189"/>
      <c r="C165" s="189">
        <f>I307+K307</f>
        <v>0</v>
      </c>
      <c r="D165" s="189"/>
      <c r="E165" s="189"/>
      <c r="F165" s="189"/>
      <c r="G165" s="189"/>
      <c r="H165" s="189"/>
      <c r="I165" s="189"/>
      <c r="J165" s="189"/>
      <c r="K165" s="189"/>
      <c r="L165" s="189"/>
      <c r="M165" s="189"/>
      <c r="N165" s="189"/>
      <c r="O165" s="189"/>
      <c r="P165" s="189"/>
      <c r="Q165" s="189"/>
      <c r="R165" s="189"/>
      <c r="S165" s="189"/>
      <c r="T165" s="189"/>
      <c r="U165" s="189"/>
      <c r="V165" s="189"/>
      <c r="W165" s="189"/>
      <c r="X165" s="189"/>
      <c r="Y165" s="189"/>
      <c r="Z165" s="189"/>
      <c r="AA165" s="189"/>
      <c r="AB165" s="189"/>
      <c r="AC165" s="189"/>
      <c r="AD165" s="189"/>
      <c r="AE165" s="189"/>
      <c r="AF165" s="189"/>
      <c r="AG165" s="189"/>
      <c r="AH165" s="189"/>
      <c r="AI165" s="189"/>
      <c r="AJ165" s="189"/>
      <c r="AK165" s="189"/>
      <c r="AL165" s="189"/>
      <c r="AM165" s="189"/>
      <c r="AN165" s="189"/>
      <c r="AO165" s="189"/>
      <c r="AP165" s="189"/>
    </row>
    <row r="166" spans="1:42" x14ac:dyDescent="0.2">
      <c r="A166" s="397" t="s">
        <v>4</v>
      </c>
      <c r="B166" s="190"/>
      <c r="C166" s="190">
        <f>I443+K443</f>
        <v>0</v>
      </c>
      <c r="D166" s="190"/>
      <c r="E166" s="190"/>
      <c r="F166" s="190"/>
      <c r="G166" s="190"/>
      <c r="H166" s="190"/>
      <c r="I166" s="190"/>
      <c r="J166" s="190"/>
      <c r="K166" s="190"/>
      <c r="L166" s="190"/>
      <c r="M166" s="190"/>
      <c r="N166" s="190"/>
      <c r="O166" s="190"/>
      <c r="P166" s="190"/>
      <c r="Q166" s="190"/>
      <c r="R166" s="190"/>
      <c r="S166" s="190"/>
      <c r="T166" s="190"/>
      <c r="U166" s="190"/>
      <c r="V166" s="190"/>
      <c r="W166" s="190"/>
      <c r="X166" s="190"/>
      <c r="Y166" s="190"/>
      <c r="Z166" s="190"/>
      <c r="AA166" s="190"/>
      <c r="AB166" s="190"/>
      <c r="AC166" s="190"/>
      <c r="AD166" s="190"/>
      <c r="AE166" s="190"/>
      <c r="AF166" s="190"/>
      <c r="AG166" s="190"/>
      <c r="AH166" s="190"/>
      <c r="AI166" s="190"/>
      <c r="AJ166" s="190"/>
      <c r="AK166" s="190"/>
      <c r="AL166" s="190"/>
      <c r="AM166" s="190"/>
      <c r="AN166" s="190"/>
      <c r="AO166" s="190"/>
      <c r="AP166" s="190"/>
    </row>
    <row r="167" spans="1:42" x14ac:dyDescent="0.2">
      <c r="A167" s="397" t="s">
        <v>336</v>
      </c>
      <c r="B167" s="189"/>
      <c r="C167" s="189">
        <f>SUM(C165:C166)</f>
        <v>0</v>
      </c>
      <c r="D167" s="189"/>
      <c r="E167" s="189"/>
      <c r="F167" s="189"/>
      <c r="G167" s="189"/>
      <c r="H167" s="189"/>
      <c r="I167" s="189"/>
      <c r="J167" s="189"/>
      <c r="K167" s="189"/>
      <c r="L167" s="189"/>
      <c r="M167" s="189"/>
      <c r="N167" s="189"/>
      <c r="O167" s="189"/>
      <c r="P167" s="189"/>
      <c r="Q167" s="189"/>
      <c r="R167" s="189"/>
      <c r="S167" s="189"/>
      <c r="T167" s="189"/>
      <c r="U167" s="189"/>
      <c r="V167" s="189"/>
      <c r="W167" s="189"/>
      <c r="X167" s="189"/>
      <c r="Y167" s="189"/>
      <c r="Z167" s="189"/>
      <c r="AA167" s="189"/>
      <c r="AB167" s="189"/>
      <c r="AC167" s="189"/>
      <c r="AD167" s="189"/>
      <c r="AE167" s="189"/>
      <c r="AF167" s="189"/>
      <c r="AG167" s="189"/>
      <c r="AH167" s="189"/>
      <c r="AI167" s="189"/>
      <c r="AJ167" s="189"/>
      <c r="AK167" s="189"/>
      <c r="AL167" s="189"/>
      <c r="AM167" s="189"/>
      <c r="AN167" s="189"/>
      <c r="AO167" s="189"/>
      <c r="AP167" s="189"/>
    </row>
    <row r="168" spans="1:42" s="118" customFormat="1" x14ac:dyDescent="0.2">
      <c r="A168" s="396" t="s">
        <v>57</v>
      </c>
      <c r="G168" s="198"/>
      <c r="H168" s="198"/>
      <c r="I168" s="198"/>
      <c r="J168" s="198"/>
      <c r="K168" s="198"/>
      <c r="L168" s="198"/>
      <c r="M168" s="198"/>
      <c r="N168" s="198"/>
      <c r="O168" s="198"/>
      <c r="P168" s="198"/>
      <c r="Q168" s="198"/>
      <c r="R168" s="198"/>
      <c r="S168" s="198"/>
      <c r="T168" s="198"/>
      <c r="U168" s="198"/>
      <c r="V168" s="198"/>
      <c r="W168" s="198"/>
      <c r="X168" s="198"/>
      <c r="Y168" s="198"/>
      <c r="Z168" s="198"/>
      <c r="AA168" s="198"/>
      <c r="AB168" s="198"/>
      <c r="AC168" s="198"/>
      <c r="AD168" s="198"/>
      <c r="AE168" s="198"/>
      <c r="AF168" s="198"/>
      <c r="AG168" s="198"/>
      <c r="AH168" s="198"/>
      <c r="AI168" s="198"/>
      <c r="AJ168" s="198"/>
      <c r="AK168" s="198"/>
      <c r="AL168" s="198"/>
      <c r="AM168" s="198"/>
      <c r="AN168" s="198"/>
      <c r="AO168" s="198"/>
      <c r="AP168" s="198"/>
    </row>
    <row r="169" spans="1:42" x14ac:dyDescent="0.2">
      <c r="A169" s="397" t="s">
        <v>5</v>
      </c>
      <c r="B169" s="189">
        <f>B576</f>
        <v>0</v>
      </c>
      <c r="C169" s="189">
        <f t="shared" ref="C169:AO169" si="55">C576</f>
        <v>0</v>
      </c>
      <c r="D169" s="189">
        <f t="shared" si="55"/>
        <v>0</v>
      </c>
      <c r="E169" s="189">
        <f t="shared" si="55"/>
        <v>0</v>
      </c>
      <c r="F169" s="189">
        <f t="shared" si="55"/>
        <v>0</v>
      </c>
      <c r="G169" s="189">
        <f t="shared" si="55"/>
        <v>0</v>
      </c>
      <c r="H169" s="189">
        <f t="shared" si="55"/>
        <v>0</v>
      </c>
      <c r="I169" s="189">
        <f t="shared" si="55"/>
        <v>0</v>
      </c>
      <c r="J169" s="189">
        <f t="shared" si="55"/>
        <v>0</v>
      </c>
      <c r="K169" s="189">
        <f t="shared" si="55"/>
        <v>0</v>
      </c>
      <c r="L169" s="189">
        <f t="shared" si="55"/>
        <v>0</v>
      </c>
      <c r="M169" s="189">
        <f t="shared" si="55"/>
        <v>0</v>
      </c>
      <c r="N169" s="189">
        <f t="shared" si="55"/>
        <v>0</v>
      </c>
      <c r="O169" s="189">
        <f t="shared" si="55"/>
        <v>0</v>
      </c>
      <c r="P169" s="189">
        <f t="shared" si="55"/>
        <v>0</v>
      </c>
      <c r="Q169" s="189">
        <f t="shared" si="55"/>
        <v>0</v>
      </c>
      <c r="R169" s="189">
        <f t="shared" si="55"/>
        <v>0</v>
      </c>
      <c r="S169" s="189">
        <f t="shared" si="55"/>
        <v>0</v>
      </c>
      <c r="T169" s="189">
        <f t="shared" si="55"/>
        <v>0</v>
      </c>
      <c r="U169" s="189">
        <f t="shared" si="55"/>
        <v>0</v>
      </c>
      <c r="V169" s="189">
        <f t="shared" si="55"/>
        <v>0</v>
      </c>
      <c r="W169" s="189">
        <f t="shared" si="55"/>
        <v>0</v>
      </c>
      <c r="X169" s="189">
        <f t="shared" si="55"/>
        <v>0</v>
      </c>
      <c r="Y169" s="189">
        <f t="shared" si="55"/>
        <v>0</v>
      </c>
      <c r="Z169" s="189">
        <f t="shared" si="55"/>
        <v>0</v>
      </c>
      <c r="AA169" s="189">
        <f t="shared" si="55"/>
        <v>0</v>
      </c>
      <c r="AB169" s="189">
        <f t="shared" si="55"/>
        <v>0</v>
      </c>
      <c r="AC169" s="189">
        <f t="shared" si="55"/>
        <v>0</v>
      </c>
      <c r="AD169" s="189">
        <f t="shared" si="55"/>
        <v>0</v>
      </c>
      <c r="AE169" s="189">
        <f t="shared" si="55"/>
        <v>0</v>
      </c>
      <c r="AF169" s="189">
        <f t="shared" si="55"/>
        <v>0</v>
      </c>
      <c r="AG169" s="189">
        <f t="shared" si="55"/>
        <v>0</v>
      </c>
      <c r="AH169" s="189">
        <f t="shared" si="55"/>
        <v>0</v>
      </c>
      <c r="AI169" s="189">
        <f t="shared" si="55"/>
        <v>0</v>
      </c>
      <c r="AJ169" s="189">
        <f t="shared" si="55"/>
        <v>0</v>
      </c>
      <c r="AK169" s="189">
        <f t="shared" si="55"/>
        <v>0</v>
      </c>
      <c r="AL169" s="189">
        <f t="shared" si="55"/>
        <v>0</v>
      </c>
      <c r="AM169" s="189">
        <f t="shared" si="55"/>
        <v>0</v>
      </c>
      <c r="AN169" s="189">
        <f t="shared" si="55"/>
        <v>0</v>
      </c>
      <c r="AO169" s="189">
        <f t="shared" si="55"/>
        <v>0</v>
      </c>
      <c r="AP169" s="189">
        <f>AP576</f>
        <v>0</v>
      </c>
    </row>
    <row r="170" spans="1:42" x14ac:dyDescent="0.2">
      <c r="A170" s="397" t="s">
        <v>4</v>
      </c>
      <c r="B170" s="190">
        <f>B581</f>
        <v>0</v>
      </c>
      <c r="C170" s="190">
        <f t="shared" ref="C170:AO170" si="56">C581</f>
        <v>0</v>
      </c>
      <c r="D170" s="190">
        <f t="shared" si="56"/>
        <v>0</v>
      </c>
      <c r="E170" s="190">
        <f t="shared" si="56"/>
        <v>0</v>
      </c>
      <c r="F170" s="190">
        <f t="shared" si="56"/>
        <v>0</v>
      </c>
      <c r="G170" s="190">
        <f t="shared" si="56"/>
        <v>0</v>
      </c>
      <c r="H170" s="190">
        <f t="shared" si="56"/>
        <v>0</v>
      </c>
      <c r="I170" s="190">
        <f t="shared" si="56"/>
        <v>0</v>
      </c>
      <c r="J170" s="190">
        <f t="shared" si="56"/>
        <v>0</v>
      </c>
      <c r="K170" s="190">
        <f t="shared" si="56"/>
        <v>0</v>
      </c>
      <c r="L170" s="190">
        <f t="shared" si="56"/>
        <v>0</v>
      </c>
      <c r="M170" s="190">
        <f t="shared" si="56"/>
        <v>0</v>
      </c>
      <c r="N170" s="190">
        <f t="shared" si="56"/>
        <v>0</v>
      </c>
      <c r="O170" s="190">
        <f t="shared" si="56"/>
        <v>0</v>
      </c>
      <c r="P170" s="190">
        <f t="shared" si="56"/>
        <v>0</v>
      </c>
      <c r="Q170" s="190">
        <f t="shared" si="56"/>
        <v>0</v>
      </c>
      <c r="R170" s="190">
        <f t="shared" si="56"/>
        <v>0</v>
      </c>
      <c r="S170" s="190">
        <f t="shared" si="56"/>
        <v>0</v>
      </c>
      <c r="T170" s="190">
        <f t="shared" si="56"/>
        <v>0</v>
      </c>
      <c r="U170" s="190">
        <f t="shared" si="56"/>
        <v>0</v>
      </c>
      <c r="V170" s="190">
        <f t="shared" si="56"/>
        <v>0</v>
      </c>
      <c r="W170" s="190">
        <f t="shared" si="56"/>
        <v>0</v>
      </c>
      <c r="X170" s="190">
        <f t="shared" si="56"/>
        <v>0</v>
      </c>
      <c r="Y170" s="190">
        <f t="shared" si="56"/>
        <v>0</v>
      </c>
      <c r="Z170" s="190">
        <f t="shared" si="56"/>
        <v>0</v>
      </c>
      <c r="AA170" s="190">
        <f t="shared" si="56"/>
        <v>0</v>
      </c>
      <c r="AB170" s="190">
        <f t="shared" si="56"/>
        <v>0</v>
      </c>
      <c r="AC170" s="190">
        <f t="shared" si="56"/>
        <v>0</v>
      </c>
      <c r="AD170" s="190">
        <f t="shared" si="56"/>
        <v>0</v>
      </c>
      <c r="AE170" s="190">
        <f t="shared" si="56"/>
        <v>0</v>
      </c>
      <c r="AF170" s="190">
        <f t="shared" si="56"/>
        <v>0</v>
      </c>
      <c r="AG170" s="190">
        <f t="shared" si="56"/>
        <v>0</v>
      </c>
      <c r="AH170" s="190">
        <f t="shared" si="56"/>
        <v>0</v>
      </c>
      <c r="AI170" s="190">
        <f t="shared" si="56"/>
        <v>0</v>
      </c>
      <c r="AJ170" s="190">
        <f t="shared" si="56"/>
        <v>0</v>
      </c>
      <c r="AK170" s="190">
        <f t="shared" si="56"/>
        <v>0</v>
      </c>
      <c r="AL170" s="190">
        <f t="shared" si="56"/>
        <v>0</v>
      </c>
      <c r="AM170" s="190">
        <f t="shared" si="56"/>
        <v>0</v>
      </c>
      <c r="AN170" s="190">
        <f t="shared" si="56"/>
        <v>0</v>
      </c>
      <c r="AO170" s="190">
        <f t="shared" si="56"/>
        <v>0</v>
      </c>
      <c r="AP170" s="190">
        <f>AP581</f>
        <v>0</v>
      </c>
    </row>
    <row r="171" spans="1:42" x14ac:dyDescent="0.2">
      <c r="A171" s="397" t="s">
        <v>337</v>
      </c>
      <c r="B171" s="189">
        <f>SUM(B169:B170)</f>
        <v>0</v>
      </c>
      <c r="C171" s="189">
        <f>SUM(C169:C170)</f>
        <v>0</v>
      </c>
      <c r="D171" s="189">
        <f>SUM(D169:D170)</f>
        <v>0</v>
      </c>
      <c r="E171" s="189">
        <f t="shared" ref="E171:AP171" si="57">SUM(E169:E170)</f>
        <v>0</v>
      </c>
      <c r="F171" s="189">
        <f t="shared" si="57"/>
        <v>0</v>
      </c>
      <c r="G171" s="189">
        <f t="shared" si="57"/>
        <v>0</v>
      </c>
      <c r="H171" s="189">
        <f t="shared" si="57"/>
        <v>0</v>
      </c>
      <c r="I171" s="189">
        <f t="shared" si="57"/>
        <v>0</v>
      </c>
      <c r="J171" s="189">
        <f t="shared" si="57"/>
        <v>0</v>
      </c>
      <c r="K171" s="189">
        <f t="shared" si="57"/>
        <v>0</v>
      </c>
      <c r="L171" s="189">
        <f t="shared" si="57"/>
        <v>0</v>
      </c>
      <c r="M171" s="189">
        <f t="shared" si="57"/>
        <v>0</v>
      </c>
      <c r="N171" s="189">
        <f t="shared" si="57"/>
        <v>0</v>
      </c>
      <c r="O171" s="189">
        <f t="shared" si="57"/>
        <v>0</v>
      </c>
      <c r="P171" s="189">
        <f t="shared" si="57"/>
        <v>0</v>
      </c>
      <c r="Q171" s="189">
        <f t="shared" si="57"/>
        <v>0</v>
      </c>
      <c r="R171" s="189">
        <f t="shared" si="57"/>
        <v>0</v>
      </c>
      <c r="S171" s="189">
        <f t="shared" si="57"/>
        <v>0</v>
      </c>
      <c r="T171" s="189">
        <f t="shared" si="57"/>
        <v>0</v>
      </c>
      <c r="U171" s="189">
        <f t="shared" si="57"/>
        <v>0</v>
      </c>
      <c r="V171" s="189">
        <f t="shared" si="57"/>
        <v>0</v>
      </c>
      <c r="W171" s="189">
        <f t="shared" si="57"/>
        <v>0</v>
      </c>
      <c r="X171" s="189">
        <f t="shared" si="57"/>
        <v>0</v>
      </c>
      <c r="Y171" s="189">
        <f t="shared" si="57"/>
        <v>0</v>
      </c>
      <c r="Z171" s="189">
        <f t="shared" si="57"/>
        <v>0</v>
      </c>
      <c r="AA171" s="189">
        <f t="shared" si="57"/>
        <v>0</v>
      </c>
      <c r="AB171" s="189">
        <f t="shared" si="57"/>
        <v>0</v>
      </c>
      <c r="AC171" s="189">
        <f t="shared" si="57"/>
        <v>0</v>
      </c>
      <c r="AD171" s="189">
        <f t="shared" si="57"/>
        <v>0</v>
      </c>
      <c r="AE171" s="189">
        <f t="shared" si="57"/>
        <v>0</v>
      </c>
      <c r="AF171" s="189">
        <f t="shared" si="57"/>
        <v>0</v>
      </c>
      <c r="AG171" s="189">
        <f t="shared" si="57"/>
        <v>0</v>
      </c>
      <c r="AH171" s="189">
        <f t="shared" si="57"/>
        <v>0</v>
      </c>
      <c r="AI171" s="189">
        <f t="shared" si="57"/>
        <v>0</v>
      </c>
      <c r="AJ171" s="189">
        <f t="shared" si="57"/>
        <v>0</v>
      </c>
      <c r="AK171" s="189">
        <f t="shared" si="57"/>
        <v>0</v>
      </c>
      <c r="AL171" s="189">
        <f t="shared" si="57"/>
        <v>0</v>
      </c>
      <c r="AM171" s="189">
        <f t="shared" si="57"/>
        <v>0</v>
      </c>
      <c r="AN171" s="189">
        <f t="shared" si="57"/>
        <v>0</v>
      </c>
      <c r="AO171" s="189">
        <f t="shared" si="57"/>
        <v>0</v>
      </c>
      <c r="AP171" s="189">
        <f t="shared" si="57"/>
        <v>0</v>
      </c>
    </row>
    <row r="172" spans="1:42" s="118" customFormat="1" x14ac:dyDescent="0.2">
      <c r="A172" s="396" t="s">
        <v>69</v>
      </c>
    </row>
    <row r="173" spans="1:42" x14ac:dyDescent="0.2">
      <c r="A173" s="397" t="s">
        <v>5</v>
      </c>
      <c r="B173" s="189">
        <f>B263</f>
        <v>0</v>
      </c>
      <c r="C173" s="189">
        <f>C263</f>
        <v>0</v>
      </c>
      <c r="D173" s="189">
        <f t="shared" ref="D173:AP173" si="58">D263</f>
        <v>0</v>
      </c>
      <c r="E173" s="189">
        <f t="shared" si="58"/>
        <v>0</v>
      </c>
      <c r="F173" s="189">
        <f t="shared" si="58"/>
        <v>0</v>
      </c>
      <c r="G173" s="189">
        <f t="shared" si="58"/>
        <v>0</v>
      </c>
      <c r="H173" s="189">
        <f t="shared" si="58"/>
        <v>0</v>
      </c>
      <c r="I173" s="189">
        <f t="shared" si="58"/>
        <v>0</v>
      </c>
      <c r="J173" s="189">
        <f t="shared" si="58"/>
        <v>0</v>
      </c>
      <c r="K173" s="189">
        <f t="shared" si="58"/>
        <v>0</v>
      </c>
      <c r="L173" s="189">
        <f t="shared" si="58"/>
        <v>0</v>
      </c>
      <c r="M173" s="189">
        <f t="shared" si="58"/>
        <v>0</v>
      </c>
      <c r="N173" s="189">
        <f t="shared" si="58"/>
        <v>0</v>
      </c>
      <c r="O173" s="189">
        <f t="shared" si="58"/>
        <v>0</v>
      </c>
      <c r="P173" s="189">
        <f t="shared" si="58"/>
        <v>0</v>
      </c>
      <c r="Q173" s="189">
        <f t="shared" si="58"/>
        <v>0</v>
      </c>
      <c r="R173" s="189">
        <f t="shared" si="58"/>
        <v>0</v>
      </c>
      <c r="S173" s="189">
        <f t="shared" si="58"/>
        <v>0</v>
      </c>
      <c r="T173" s="189">
        <f t="shared" si="58"/>
        <v>0</v>
      </c>
      <c r="U173" s="189">
        <f t="shared" si="58"/>
        <v>0</v>
      </c>
      <c r="V173" s="189">
        <f t="shared" si="58"/>
        <v>0</v>
      </c>
      <c r="W173" s="189">
        <f t="shared" si="58"/>
        <v>0</v>
      </c>
      <c r="X173" s="189">
        <f t="shared" si="58"/>
        <v>0</v>
      </c>
      <c r="Y173" s="189">
        <f t="shared" si="58"/>
        <v>0</v>
      </c>
      <c r="Z173" s="189">
        <f t="shared" si="58"/>
        <v>0</v>
      </c>
      <c r="AA173" s="189">
        <f t="shared" si="58"/>
        <v>0</v>
      </c>
      <c r="AB173" s="189">
        <f t="shared" si="58"/>
        <v>0</v>
      </c>
      <c r="AC173" s="189">
        <f t="shared" si="58"/>
        <v>0</v>
      </c>
      <c r="AD173" s="189">
        <f t="shared" si="58"/>
        <v>0</v>
      </c>
      <c r="AE173" s="189">
        <f t="shared" si="58"/>
        <v>0</v>
      </c>
      <c r="AF173" s="189">
        <f t="shared" si="58"/>
        <v>0</v>
      </c>
      <c r="AG173" s="189">
        <f t="shared" si="58"/>
        <v>0</v>
      </c>
      <c r="AH173" s="189">
        <f t="shared" si="58"/>
        <v>0</v>
      </c>
      <c r="AI173" s="189">
        <f t="shared" si="58"/>
        <v>0</v>
      </c>
      <c r="AJ173" s="189">
        <f t="shared" si="58"/>
        <v>0</v>
      </c>
      <c r="AK173" s="189">
        <f t="shared" si="58"/>
        <v>0</v>
      </c>
      <c r="AL173" s="189">
        <f t="shared" si="58"/>
        <v>0</v>
      </c>
      <c r="AM173" s="189">
        <f t="shared" si="58"/>
        <v>0</v>
      </c>
      <c r="AN173" s="189">
        <f t="shared" si="58"/>
        <v>0</v>
      </c>
      <c r="AO173" s="189">
        <f t="shared" si="58"/>
        <v>0</v>
      </c>
      <c r="AP173" s="189">
        <f t="shared" si="58"/>
        <v>0</v>
      </c>
    </row>
    <row r="174" spans="1:42" x14ac:dyDescent="0.2">
      <c r="A174" s="397" t="s">
        <v>4</v>
      </c>
      <c r="B174" s="184">
        <f>B294</f>
        <v>0</v>
      </c>
      <c r="C174" s="184">
        <f>C294</f>
        <v>0</v>
      </c>
      <c r="D174" s="184">
        <f t="shared" ref="D174:AP174" si="59">D294</f>
        <v>0</v>
      </c>
      <c r="E174" s="184">
        <f t="shared" si="59"/>
        <v>0</v>
      </c>
      <c r="F174" s="184">
        <f t="shared" si="59"/>
        <v>0</v>
      </c>
      <c r="G174" s="184">
        <f t="shared" si="59"/>
        <v>0</v>
      </c>
      <c r="H174" s="184">
        <f t="shared" si="59"/>
        <v>0</v>
      </c>
      <c r="I174" s="184">
        <f t="shared" si="59"/>
        <v>0</v>
      </c>
      <c r="J174" s="184">
        <f t="shared" si="59"/>
        <v>0</v>
      </c>
      <c r="K174" s="184">
        <f t="shared" si="59"/>
        <v>0</v>
      </c>
      <c r="L174" s="184">
        <f t="shared" si="59"/>
        <v>0</v>
      </c>
      <c r="M174" s="184">
        <f t="shared" si="59"/>
        <v>0</v>
      </c>
      <c r="N174" s="184">
        <f t="shared" si="59"/>
        <v>0</v>
      </c>
      <c r="O174" s="184">
        <f t="shared" si="59"/>
        <v>0</v>
      </c>
      <c r="P174" s="184">
        <f t="shared" si="59"/>
        <v>0</v>
      </c>
      <c r="Q174" s="184">
        <f t="shared" si="59"/>
        <v>0</v>
      </c>
      <c r="R174" s="184">
        <f t="shared" si="59"/>
        <v>0</v>
      </c>
      <c r="S174" s="184">
        <f t="shared" si="59"/>
        <v>0</v>
      </c>
      <c r="T174" s="184">
        <f t="shared" si="59"/>
        <v>0</v>
      </c>
      <c r="U174" s="184">
        <f t="shared" si="59"/>
        <v>0</v>
      </c>
      <c r="V174" s="184">
        <f t="shared" si="59"/>
        <v>0</v>
      </c>
      <c r="W174" s="184">
        <f t="shared" si="59"/>
        <v>0</v>
      </c>
      <c r="X174" s="184">
        <f t="shared" si="59"/>
        <v>0</v>
      </c>
      <c r="Y174" s="184">
        <f t="shared" si="59"/>
        <v>0</v>
      </c>
      <c r="Z174" s="184">
        <f t="shared" si="59"/>
        <v>0</v>
      </c>
      <c r="AA174" s="184">
        <f t="shared" si="59"/>
        <v>0</v>
      </c>
      <c r="AB174" s="184">
        <f t="shared" si="59"/>
        <v>0</v>
      </c>
      <c r="AC174" s="184">
        <f t="shared" si="59"/>
        <v>0</v>
      </c>
      <c r="AD174" s="184">
        <f t="shared" si="59"/>
        <v>0</v>
      </c>
      <c r="AE174" s="184">
        <f t="shared" si="59"/>
        <v>0</v>
      </c>
      <c r="AF174" s="184">
        <f t="shared" si="59"/>
        <v>0</v>
      </c>
      <c r="AG174" s="184">
        <f t="shared" si="59"/>
        <v>0</v>
      </c>
      <c r="AH174" s="184">
        <f t="shared" si="59"/>
        <v>0</v>
      </c>
      <c r="AI174" s="184">
        <f t="shared" si="59"/>
        <v>0</v>
      </c>
      <c r="AJ174" s="184">
        <f t="shared" si="59"/>
        <v>0</v>
      </c>
      <c r="AK174" s="184">
        <f t="shared" si="59"/>
        <v>0</v>
      </c>
      <c r="AL174" s="184">
        <f t="shared" si="59"/>
        <v>0</v>
      </c>
      <c r="AM174" s="184">
        <f t="shared" si="59"/>
        <v>0</v>
      </c>
      <c r="AN174" s="184">
        <f t="shared" si="59"/>
        <v>0</v>
      </c>
      <c r="AO174" s="184">
        <f t="shared" si="59"/>
        <v>0</v>
      </c>
      <c r="AP174" s="184">
        <f t="shared" si="59"/>
        <v>0</v>
      </c>
    </row>
    <row r="175" spans="1:42" x14ac:dyDescent="0.2">
      <c r="A175" s="397" t="s">
        <v>338</v>
      </c>
      <c r="B175" s="184">
        <f>SUM(B173:B174)</f>
        <v>0</v>
      </c>
      <c r="C175" s="184">
        <f>SUM(C173:C174)</f>
        <v>0</v>
      </c>
      <c r="D175" s="184">
        <f>SUM(D173:D174)</f>
        <v>0</v>
      </c>
      <c r="E175" s="184">
        <f t="shared" ref="E175:AP175" si="60">SUM(E173:E174)</f>
        <v>0</v>
      </c>
      <c r="F175" s="184">
        <f t="shared" si="60"/>
        <v>0</v>
      </c>
      <c r="G175" s="184">
        <f t="shared" si="60"/>
        <v>0</v>
      </c>
      <c r="H175" s="184">
        <f t="shared" si="60"/>
        <v>0</v>
      </c>
      <c r="I175" s="184">
        <f t="shared" si="60"/>
        <v>0</v>
      </c>
      <c r="J175" s="184">
        <f t="shared" si="60"/>
        <v>0</v>
      </c>
      <c r="K175" s="184">
        <f t="shared" si="60"/>
        <v>0</v>
      </c>
      <c r="L175" s="184">
        <f t="shared" si="60"/>
        <v>0</v>
      </c>
      <c r="M175" s="184">
        <f t="shared" si="60"/>
        <v>0</v>
      </c>
      <c r="N175" s="184">
        <f t="shared" si="60"/>
        <v>0</v>
      </c>
      <c r="O175" s="184">
        <f t="shared" si="60"/>
        <v>0</v>
      </c>
      <c r="P175" s="184">
        <f t="shared" si="60"/>
        <v>0</v>
      </c>
      <c r="Q175" s="184">
        <f t="shared" si="60"/>
        <v>0</v>
      </c>
      <c r="R175" s="184">
        <f t="shared" si="60"/>
        <v>0</v>
      </c>
      <c r="S175" s="184">
        <f t="shared" si="60"/>
        <v>0</v>
      </c>
      <c r="T175" s="184">
        <f t="shared" si="60"/>
        <v>0</v>
      </c>
      <c r="U175" s="184">
        <f t="shared" si="60"/>
        <v>0</v>
      </c>
      <c r="V175" s="184">
        <f t="shared" si="60"/>
        <v>0</v>
      </c>
      <c r="W175" s="184">
        <f t="shared" si="60"/>
        <v>0</v>
      </c>
      <c r="X175" s="184">
        <f t="shared" si="60"/>
        <v>0</v>
      </c>
      <c r="Y175" s="184">
        <f t="shared" si="60"/>
        <v>0</v>
      </c>
      <c r="Z175" s="184">
        <f t="shared" si="60"/>
        <v>0</v>
      </c>
      <c r="AA175" s="184">
        <f t="shared" si="60"/>
        <v>0</v>
      </c>
      <c r="AB175" s="184">
        <f t="shared" si="60"/>
        <v>0</v>
      </c>
      <c r="AC175" s="184">
        <f t="shared" si="60"/>
        <v>0</v>
      </c>
      <c r="AD175" s="184">
        <f t="shared" si="60"/>
        <v>0</v>
      </c>
      <c r="AE175" s="184">
        <f t="shared" si="60"/>
        <v>0</v>
      </c>
      <c r="AF175" s="184">
        <f t="shared" si="60"/>
        <v>0</v>
      </c>
      <c r="AG175" s="184">
        <f t="shared" si="60"/>
        <v>0</v>
      </c>
      <c r="AH175" s="184">
        <f t="shared" si="60"/>
        <v>0</v>
      </c>
      <c r="AI175" s="184">
        <f t="shared" si="60"/>
        <v>0</v>
      </c>
      <c r="AJ175" s="184">
        <f t="shared" si="60"/>
        <v>0</v>
      </c>
      <c r="AK175" s="184">
        <f t="shared" si="60"/>
        <v>0</v>
      </c>
      <c r="AL175" s="184">
        <f t="shared" si="60"/>
        <v>0</v>
      </c>
      <c r="AM175" s="184">
        <f t="shared" si="60"/>
        <v>0</v>
      </c>
      <c r="AN175" s="184">
        <f t="shared" si="60"/>
        <v>0</v>
      </c>
      <c r="AO175" s="184">
        <f t="shared" si="60"/>
        <v>0</v>
      </c>
      <c r="AP175" s="184">
        <f t="shared" si="60"/>
        <v>0</v>
      </c>
    </row>
    <row r="176" spans="1:42" x14ac:dyDescent="0.2">
      <c r="A176" s="268" t="s">
        <v>13</v>
      </c>
      <c r="B176" s="197">
        <f t="shared" ref="B176:AP176" si="61">B160+B167+B171+B175</f>
        <v>0</v>
      </c>
      <c r="C176" s="197">
        <f t="shared" si="61"/>
        <v>0</v>
      </c>
      <c r="D176" s="197">
        <f t="shared" si="61"/>
        <v>0</v>
      </c>
      <c r="E176" s="197">
        <f t="shared" si="61"/>
        <v>0</v>
      </c>
      <c r="F176" s="197">
        <f t="shared" si="61"/>
        <v>0</v>
      </c>
      <c r="G176" s="197">
        <f t="shared" si="61"/>
        <v>0</v>
      </c>
      <c r="H176" s="197">
        <f t="shared" si="61"/>
        <v>0</v>
      </c>
      <c r="I176" s="197">
        <f t="shared" si="61"/>
        <v>0</v>
      </c>
      <c r="J176" s="197">
        <f t="shared" si="61"/>
        <v>0</v>
      </c>
      <c r="K176" s="197">
        <f t="shared" si="61"/>
        <v>0</v>
      </c>
      <c r="L176" s="197">
        <f t="shared" si="61"/>
        <v>0</v>
      </c>
      <c r="M176" s="197">
        <f t="shared" si="61"/>
        <v>0</v>
      </c>
      <c r="N176" s="197">
        <f t="shared" si="61"/>
        <v>0</v>
      </c>
      <c r="O176" s="197">
        <f t="shared" si="61"/>
        <v>0</v>
      </c>
      <c r="P176" s="197">
        <f t="shared" si="61"/>
        <v>0</v>
      </c>
      <c r="Q176" s="197">
        <f t="shared" si="61"/>
        <v>0</v>
      </c>
      <c r="R176" s="197">
        <f t="shared" si="61"/>
        <v>0</v>
      </c>
      <c r="S176" s="197">
        <f t="shared" si="61"/>
        <v>0</v>
      </c>
      <c r="T176" s="197">
        <f t="shared" si="61"/>
        <v>0</v>
      </c>
      <c r="U176" s="197">
        <f t="shared" si="61"/>
        <v>0</v>
      </c>
      <c r="V176" s="197">
        <f t="shared" si="61"/>
        <v>0</v>
      </c>
      <c r="W176" s="197">
        <f t="shared" si="61"/>
        <v>0</v>
      </c>
      <c r="X176" s="197">
        <f t="shared" si="61"/>
        <v>0</v>
      </c>
      <c r="Y176" s="197">
        <f t="shared" si="61"/>
        <v>0</v>
      </c>
      <c r="Z176" s="197">
        <f t="shared" si="61"/>
        <v>0</v>
      </c>
      <c r="AA176" s="197">
        <f t="shared" si="61"/>
        <v>0</v>
      </c>
      <c r="AB176" s="197">
        <f t="shared" si="61"/>
        <v>0</v>
      </c>
      <c r="AC176" s="197">
        <f t="shared" si="61"/>
        <v>0</v>
      </c>
      <c r="AD176" s="197">
        <f t="shared" si="61"/>
        <v>0</v>
      </c>
      <c r="AE176" s="197">
        <f t="shared" si="61"/>
        <v>0</v>
      </c>
      <c r="AF176" s="197">
        <f t="shared" si="61"/>
        <v>0</v>
      </c>
      <c r="AG176" s="197">
        <f t="shared" si="61"/>
        <v>0</v>
      </c>
      <c r="AH176" s="197">
        <f t="shared" si="61"/>
        <v>0</v>
      </c>
      <c r="AI176" s="197">
        <f t="shared" si="61"/>
        <v>0</v>
      </c>
      <c r="AJ176" s="197">
        <f t="shared" si="61"/>
        <v>0</v>
      </c>
      <c r="AK176" s="197">
        <f t="shared" si="61"/>
        <v>0</v>
      </c>
      <c r="AL176" s="197">
        <f t="shared" si="61"/>
        <v>0</v>
      </c>
      <c r="AM176" s="197">
        <f t="shared" si="61"/>
        <v>0</v>
      </c>
      <c r="AN176" s="197">
        <f t="shared" si="61"/>
        <v>0</v>
      </c>
      <c r="AO176" s="197">
        <f t="shared" si="61"/>
        <v>0</v>
      </c>
      <c r="AP176" s="197">
        <f t="shared" si="61"/>
        <v>0</v>
      </c>
    </row>
    <row r="177" spans="1:42" x14ac:dyDescent="0.2">
      <c r="A177" s="287"/>
      <c r="B177" s="351"/>
      <c r="C177" s="351"/>
      <c r="D177" s="351"/>
      <c r="E177" s="351"/>
      <c r="F177" s="351"/>
      <c r="G177" s="351"/>
      <c r="H177" s="351"/>
      <c r="I177" s="351"/>
      <c r="J177" s="351"/>
      <c r="K177" s="351"/>
      <c r="L177" s="351"/>
      <c r="M177" s="351"/>
      <c r="N177" s="351"/>
      <c r="O177" s="351"/>
      <c r="P177" s="351"/>
      <c r="Q177" s="351"/>
      <c r="R177" s="351"/>
      <c r="S177" s="351"/>
      <c r="T177" s="351"/>
      <c r="U177" s="351"/>
      <c r="V177" s="351"/>
      <c r="W177" s="351"/>
      <c r="X177" s="351"/>
      <c r="Y177" s="351"/>
      <c r="Z177" s="351"/>
      <c r="AA177" s="351"/>
      <c r="AB177" s="351"/>
      <c r="AC177" s="351"/>
      <c r="AD177" s="351"/>
      <c r="AE177" s="351"/>
      <c r="AF177" s="351"/>
      <c r="AG177" s="351"/>
      <c r="AH177" s="351"/>
      <c r="AI177" s="351"/>
      <c r="AJ177" s="351"/>
      <c r="AK177" s="351"/>
      <c r="AL177" s="351"/>
      <c r="AM177" s="351"/>
      <c r="AN177" s="351"/>
      <c r="AO177" s="351"/>
      <c r="AP177" s="351"/>
    </row>
    <row r="178" spans="1:42" x14ac:dyDescent="0.2">
      <c r="A178" s="349" t="s">
        <v>324</v>
      </c>
      <c r="B178" s="138"/>
      <c r="C178" s="138" t="str">
        <f>IF(ISERROR(IRR($B176:C176)),"NaN",ROUND(IRR($B176:C176)*100,4))</f>
        <v>NaN</v>
      </c>
      <c r="D178" s="138" t="str">
        <f>IF(ISERROR(IRR($B176:D176)),"NaN",ROUND(IRR($B176:D176)*100,4))</f>
        <v>NaN</v>
      </c>
      <c r="E178" s="138" t="str">
        <f>IF(ISERROR(IRR($B176:E176)),"NaN",ROUND(IRR($B176:E176)*100,4))</f>
        <v>NaN</v>
      </c>
      <c r="F178" s="138" t="str">
        <f>IF(ISERROR(IRR($B176:F176)),"NaN",ROUND(IRR($B176:F176)*100,4))</f>
        <v>NaN</v>
      </c>
      <c r="G178" s="138" t="str">
        <f>IF(ISERROR(IRR($B176:G176)),"NaN",ROUND(IRR($B176:G176)*100,4))</f>
        <v>NaN</v>
      </c>
      <c r="H178" s="138" t="str">
        <f>IF(ISERROR(IRR($B176:H176)),"NaN",ROUND(IRR($B176:H176)*100,4))</f>
        <v>NaN</v>
      </c>
      <c r="I178" s="138" t="str">
        <f>IF(ISERROR(IRR($B176:I176)),"NaN",ROUND(IRR($B176:I176)*100,4))</f>
        <v>NaN</v>
      </c>
      <c r="J178" s="138" t="str">
        <f>IF(ISERROR(IRR($B176:J176)),"NaN",ROUND(IRR($B176:J176)*100,4))</f>
        <v>NaN</v>
      </c>
      <c r="K178" s="138" t="str">
        <f>IF(ISERROR(IRR($B176:K176)),"NaN",ROUND(IRR($B176:K176)*100,4))</f>
        <v>NaN</v>
      </c>
      <c r="L178" s="138" t="str">
        <f>IF(ISERROR(IRR($B176:L176)),"NaN",ROUND(IRR($B176:L176)*100,4))</f>
        <v>NaN</v>
      </c>
      <c r="M178" s="138" t="str">
        <f>IF(ISERROR(IRR($B176:M176)),"NaN",ROUND(IRR($B176:M176)*100,4))</f>
        <v>NaN</v>
      </c>
      <c r="N178" s="138" t="str">
        <f>IF(ISERROR(IRR($B176:N176)),"NaN",ROUND(IRR($B176:N176)*100,4))</f>
        <v>NaN</v>
      </c>
      <c r="O178" s="138" t="str">
        <f>IF(ISERROR(IRR($B176:O176)),"NaN",ROUND(IRR($B176:O176)*100,4))</f>
        <v>NaN</v>
      </c>
      <c r="P178" s="138" t="str">
        <f>IF(ISERROR(IRR($B176:P176)),"NaN",ROUND(IRR($B176:P176)*100,4))</f>
        <v>NaN</v>
      </c>
      <c r="Q178" s="138" t="str">
        <f>IF(ISERROR(IRR($B176:Q176)),"NaN",ROUND(IRR($B176:Q176)*100,4))</f>
        <v>NaN</v>
      </c>
      <c r="R178" s="138" t="str">
        <f>IF(ISERROR(IRR($B176:R176)),"NaN",ROUND(IRR($B176:R176)*100,4))</f>
        <v>NaN</v>
      </c>
      <c r="S178" s="138" t="str">
        <f>IF(ISERROR(IRR($B176:S176)),"NaN",ROUND(IRR($B176:S176)*100,4))</f>
        <v>NaN</v>
      </c>
      <c r="T178" s="138" t="str">
        <f>IF(ISERROR(IRR($B176:T176)),"NaN",ROUND(IRR($B176:T176)*100,4))</f>
        <v>NaN</v>
      </c>
      <c r="U178" s="138" t="str">
        <f>IF(ISERROR(IRR($B176:U176)),"NaN",ROUND(IRR($B176:U176)*100,4))</f>
        <v>NaN</v>
      </c>
      <c r="V178" s="138" t="str">
        <f>IF(ISERROR(IRR($B176:V176)),"NaN",ROUND(IRR($B176:V176)*100,4))</f>
        <v>NaN</v>
      </c>
      <c r="W178" s="138" t="str">
        <f>IF(ISERROR(IRR($B176:W176)),"NaN",ROUND(IRR($B176:W176)*100,4))</f>
        <v>NaN</v>
      </c>
      <c r="X178" s="138" t="str">
        <f>IF(ISERROR(IRR($B176:X176)),"NaN",ROUND(IRR($B176:X176)*100,4))</f>
        <v>NaN</v>
      </c>
      <c r="Y178" s="138" t="str">
        <f>IF(ISERROR(IRR($B176:Y176)),"NaN",ROUND(IRR($B176:Y176)*100,4))</f>
        <v>NaN</v>
      </c>
      <c r="Z178" s="138" t="str">
        <f>IF(ISERROR(IRR($B176:Z176)),"NaN",ROUND(IRR($B176:Z176)*100,4))</f>
        <v>NaN</v>
      </c>
      <c r="AA178" s="138" t="str">
        <f>IF(ISERROR(IRR($B176:AA176)),"NaN",ROUND(IRR($B176:AA176)*100,4))</f>
        <v>NaN</v>
      </c>
      <c r="AB178" s="138" t="str">
        <f>IF(ISERROR(IRR($B176:AB176)),"NaN",ROUND(IRR($B176:AB176)*100,4))</f>
        <v>NaN</v>
      </c>
      <c r="AC178" s="138" t="str">
        <f>IF(ISERROR(IRR($B176:AC176)),"NaN",ROUND(IRR($B176:AC176)*100,4))</f>
        <v>NaN</v>
      </c>
      <c r="AD178" s="138" t="str">
        <f>IF(ISERROR(IRR($B176:AD176)),"NaN",ROUND(IRR($B176:AD176)*100,4))</f>
        <v>NaN</v>
      </c>
      <c r="AE178" s="138" t="str">
        <f>IF(ISERROR(IRR($B176:AE176)),"NaN",ROUND(IRR($B176:AE176)*100,4))</f>
        <v>NaN</v>
      </c>
      <c r="AF178" s="138" t="str">
        <f>IF(ISERROR(IRR($B176:AF176)),"NaN",ROUND(IRR($B176:AF176)*100,4))</f>
        <v>NaN</v>
      </c>
      <c r="AG178" s="138" t="str">
        <f>IF(ISERROR(IRR($B176:AG176)),"NaN",ROUND(IRR($B176:AG176)*100,4))</f>
        <v>NaN</v>
      </c>
      <c r="AH178" s="138" t="str">
        <f>IF(ISERROR(IRR($B176:AH176)),"NaN",ROUND(IRR($B176:AH176)*100,4))</f>
        <v>NaN</v>
      </c>
      <c r="AI178" s="138" t="str">
        <f>IF(ISERROR(IRR($B176:AI176)),"NaN",ROUND(IRR($B176:AI176)*100,4))</f>
        <v>NaN</v>
      </c>
      <c r="AJ178" s="138" t="str">
        <f>IF(ISERROR(IRR($B176:AJ176)),"NaN",ROUND(IRR($B176:AJ176)*100,4))</f>
        <v>NaN</v>
      </c>
      <c r="AK178" s="138" t="str">
        <f>IF(ISERROR(IRR($B176:AK176)),"NaN",ROUND(IRR($B176:AK176)*100,4))</f>
        <v>NaN</v>
      </c>
      <c r="AL178" s="138" t="str">
        <f>IF(ISERROR(IRR($B176:AL176)),"NaN",ROUND(IRR($B176:AL176)*100,4))</f>
        <v>NaN</v>
      </c>
      <c r="AM178" s="138" t="str">
        <f>IF(ISERROR(IRR($B176:AM176)),"NaN",ROUND(IRR($B176:AM176)*100,4))</f>
        <v>NaN</v>
      </c>
      <c r="AN178" s="138" t="str">
        <f>IF(ISERROR(IRR($B176:AN176)),"NaN",ROUND(IRR($B176:AN176)*100,4))</f>
        <v>NaN</v>
      </c>
      <c r="AO178" s="138" t="str">
        <f>IF(ISERROR(IRR($B176:AO176)),"NaN",ROUND(IRR($B176:AO176)*100,4))</f>
        <v>NaN</v>
      </c>
      <c r="AP178" s="138" t="str">
        <f>IF(ISERROR(IRR($B176:AP176)),"NaN",ROUND(IRR($B176:AP176)*100,4))</f>
        <v>NaN</v>
      </c>
    </row>
    <row r="179" spans="1:42" x14ac:dyDescent="0.2">
      <c r="A179" s="297" t="s">
        <v>8</v>
      </c>
      <c r="B179" s="262"/>
      <c r="C179" s="262">
        <f>MAX($B$178:C$178)</f>
        <v>0</v>
      </c>
      <c r="D179" s="262">
        <f>MAX($B$178:D$178)</f>
        <v>0</v>
      </c>
      <c r="E179" s="262">
        <f>MAX($B$178:E$178)</f>
        <v>0</v>
      </c>
      <c r="F179" s="262">
        <f>MAX($B$178:F$178)</f>
        <v>0</v>
      </c>
      <c r="G179" s="262">
        <f>MAX($B$178:G$178)</f>
        <v>0</v>
      </c>
      <c r="H179" s="262">
        <f>MAX($B$178:H$178)</f>
        <v>0</v>
      </c>
      <c r="I179" s="262">
        <f>MAX($B$178:I$178)</f>
        <v>0</v>
      </c>
      <c r="J179" s="262">
        <f>MAX($B$178:J$178)</f>
        <v>0</v>
      </c>
      <c r="K179" s="262">
        <f>MAX($B$178:K$178)</f>
        <v>0</v>
      </c>
      <c r="L179" s="262">
        <f>MAX($B$178:L$178)</f>
        <v>0</v>
      </c>
      <c r="M179" s="262">
        <f>MAX($B$178:M$178)</f>
        <v>0</v>
      </c>
      <c r="N179" s="262">
        <f>MAX($B$178:N$178)</f>
        <v>0</v>
      </c>
      <c r="O179" s="262">
        <f>MAX($B$178:O$178)</f>
        <v>0</v>
      </c>
      <c r="P179" s="262">
        <f>MAX($B$178:P$178)</f>
        <v>0</v>
      </c>
      <c r="Q179" s="262">
        <f>MAX($B$178:Q$178)</f>
        <v>0</v>
      </c>
      <c r="R179" s="262">
        <f>MAX($B$178:R$178)</f>
        <v>0</v>
      </c>
      <c r="S179" s="262">
        <f>MAX($B$178:S$178)</f>
        <v>0</v>
      </c>
      <c r="T179" s="262">
        <f>MAX($B$178:T$178)</f>
        <v>0</v>
      </c>
      <c r="U179" s="262">
        <f>MAX($B$178:U$178)</f>
        <v>0</v>
      </c>
      <c r="V179" s="262">
        <f>MAX($B$178:V$178)</f>
        <v>0</v>
      </c>
      <c r="W179" s="262">
        <f>MAX($B$178:W$178)</f>
        <v>0</v>
      </c>
      <c r="X179" s="262">
        <f>MAX($B$178:X$178)</f>
        <v>0</v>
      </c>
      <c r="Y179" s="262">
        <f>MAX($B$178:Y$178)</f>
        <v>0</v>
      </c>
      <c r="Z179" s="262">
        <f>MAX($B$178:Z$178)</f>
        <v>0</v>
      </c>
      <c r="AA179" s="262">
        <f>MAX($B$178:AA$178)</f>
        <v>0</v>
      </c>
      <c r="AB179" s="262">
        <f>MAX($B$178:AB$178)</f>
        <v>0</v>
      </c>
      <c r="AC179" s="262">
        <f>MAX($B$178:AC$178)</f>
        <v>0</v>
      </c>
      <c r="AD179" s="262">
        <f>MAX($B$178:AD$178)</f>
        <v>0</v>
      </c>
      <c r="AE179" s="262">
        <f>MAX($B$178:AE$178)</f>
        <v>0</v>
      </c>
      <c r="AF179" s="262">
        <f>MAX($B$178:AF$178)</f>
        <v>0</v>
      </c>
      <c r="AG179" s="262">
        <f>MAX($B$178:AG$178)</f>
        <v>0</v>
      </c>
      <c r="AH179" s="262">
        <f>MAX($B$178:AH$178)</f>
        <v>0</v>
      </c>
      <c r="AI179" s="262">
        <f>MAX($B$178:AI$178)</f>
        <v>0</v>
      </c>
      <c r="AJ179" s="262">
        <f>MAX($B$178:AJ$178)</f>
        <v>0</v>
      </c>
      <c r="AK179" s="262">
        <f>MAX($B$178:AK$178)</f>
        <v>0</v>
      </c>
      <c r="AL179" s="262">
        <f>MAX($B$178:AL$178)</f>
        <v>0</v>
      </c>
      <c r="AM179" s="262">
        <f>MAX($B$178:AM$178)</f>
        <v>0</v>
      </c>
      <c r="AN179" s="262">
        <f>MAX($B$178:AN$178)</f>
        <v>0</v>
      </c>
      <c r="AO179" s="262">
        <f>MAX($B$178:AO$178)</f>
        <v>0</v>
      </c>
      <c r="AP179" s="262">
        <f>MAX($B$178:AP$178)</f>
        <v>0</v>
      </c>
    </row>
    <row r="180" spans="1:42" x14ac:dyDescent="0.2">
      <c r="A180" s="349" t="s">
        <v>182</v>
      </c>
      <c r="B180" s="200">
        <f>SUM(C180:AP180)</f>
        <v>0</v>
      </c>
      <c r="C180" s="194">
        <f t="shared" ref="C180:AP180" si="62">IF(IRRTarget="N/A",IF(AND(B179&lt;flip_target_year,C179&gt;=flip_target_year),C$2,0),IF(AND(B179&lt;IRRTarget,C179&gt;=IRRTarget),C$2,0))</f>
        <v>0</v>
      </c>
      <c r="D180" s="194">
        <f t="shared" si="62"/>
        <v>0</v>
      </c>
      <c r="E180" s="194">
        <f t="shared" si="62"/>
        <v>0</v>
      </c>
      <c r="F180" s="194">
        <f t="shared" si="62"/>
        <v>0</v>
      </c>
      <c r="G180" s="194">
        <f t="shared" si="62"/>
        <v>0</v>
      </c>
      <c r="H180" s="194">
        <f t="shared" si="62"/>
        <v>0</v>
      </c>
      <c r="I180" s="194">
        <f t="shared" si="62"/>
        <v>0</v>
      </c>
      <c r="J180" s="194">
        <f t="shared" si="62"/>
        <v>0</v>
      </c>
      <c r="K180" s="194">
        <f t="shared" si="62"/>
        <v>0</v>
      </c>
      <c r="L180" s="194">
        <f t="shared" si="62"/>
        <v>0</v>
      </c>
      <c r="M180" s="194">
        <f t="shared" si="62"/>
        <v>0</v>
      </c>
      <c r="N180" s="194">
        <f t="shared" si="62"/>
        <v>0</v>
      </c>
      <c r="O180" s="194">
        <f t="shared" si="62"/>
        <v>0</v>
      </c>
      <c r="P180" s="194">
        <f t="shared" si="62"/>
        <v>0</v>
      </c>
      <c r="Q180" s="194">
        <f t="shared" si="62"/>
        <v>0</v>
      </c>
      <c r="R180" s="194">
        <f t="shared" si="62"/>
        <v>0</v>
      </c>
      <c r="S180" s="194">
        <f t="shared" si="62"/>
        <v>0</v>
      </c>
      <c r="T180" s="194">
        <f t="shared" si="62"/>
        <v>0</v>
      </c>
      <c r="U180" s="194">
        <f t="shared" si="62"/>
        <v>0</v>
      </c>
      <c r="V180" s="194">
        <f t="shared" si="62"/>
        <v>0</v>
      </c>
      <c r="W180" s="194">
        <f t="shared" si="62"/>
        <v>0</v>
      </c>
      <c r="X180" s="194">
        <f t="shared" si="62"/>
        <v>0</v>
      </c>
      <c r="Y180" s="194">
        <f t="shared" si="62"/>
        <v>0</v>
      </c>
      <c r="Z180" s="194">
        <f t="shared" si="62"/>
        <v>0</v>
      </c>
      <c r="AA180" s="194">
        <f t="shared" si="62"/>
        <v>0</v>
      </c>
      <c r="AB180" s="194">
        <f t="shared" si="62"/>
        <v>0</v>
      </c>
      <c r="AC180" s="194">
        <f t="shared" si="62"/>
        <v>0</v>
      </c>
      <c r="AD180" s="194">
        <f t="shared" si="62"/>
        <v>0</v>
      </c>
      <c r="AE180" s="194">
        <f t="shared" si="62"/>
        <v>0</v>
      </c>
      <c r="AF180" s="194">
        <f t="shared" si="62"/>
        <v>0</v>
      </c>
      <c r="AG180" s="194">
        <f t="shared" si="62"/>
        <v>0</v>
      </c>
      <c r="AH180" s="194">
        <f t="shared" si="62"/>
        <v>0</v>
      </c>
      <c r="AI180" s="194">
        <f t="shared" si="62"/>
        <v>0</v>
      </c>
      <c r="AJ180" s="194">
        <f t="shared" si="62"/>
        <v>0</v>
      </c>
      <c r="AK180" s="194">
        <f t="shared" si="62"/>
        <v>0</v>
      </c>
      <c r="AL180" s="194">
        <f t="shared" si="62"/>
        <v>0</v>
      </c>
      <c r="AM180" s="194">
        <f t="shared" si="62"/>
        <v>0</v>
      </c>
      <c r="AN180" s="194">
        <f t="shared" si="62"/>
        <v>0</v>
      </c>
      <c r="AO180" s="194">
        <f t="shared" si="62"/>
        <v>0</v>
      </c>
      <c r="AP180" s="194">
        <f t="shared" si="62"/>
        <v>0</v>
      </c>
    </row>
    <row r="181" spans="1:42" x14ac:dyDescent="0.2">
      <c r="A181" s="349"/>
      <c r="B181" s="202"/>
      <c r="C181" s="194"/>
      <c r="D181" s="194"/>
      <c r="E181" s="194"/>
      <c r="F181" s="194"/>
      <c r="G181" s="194"/>
      <c r="H181" s="194"/>
      <c r="I181" s="194"/>
      <c r="J181" s="194"/>
      <c r="K181" s="194"/>
      <c r="L181" s="194"/>
      <c r="M181" s="194"/>
      <c r="N181" s="194"/>
      <c r="O181" s="194"/>
      <c r="P181" s="194"/>
      <c r="Q181" s="194"/>
      <c r="R181" s="194"/>
      <c r="S181" s="194"/>
      <c r="T181" s="194"/>
      <c r="U181" s="194"/>
      <c r="V181" s="194"/>
      <c r="W181" s="194"/>
      <c r="X181" s="194"/>
      <c r="Y181" s="194"/>
      <c r="Z181" s="194"/>
      <c r="AA181" s="194"/>
      <c r="AB181" s="194"/>
      <c r="AC181" s="194"/>
      <c r="AD181" s="194"/>
      <c r="AE181" s="194"/>
      <c r="AF181" s="194"/>
      <c r="AG181" s="194"/>
      <c r="AH181" s="194"/>
      <c r="AI181" s="194"/>
      <c r="AJ181" s="194"/>
      <c r="AK181" s="194"/>
      <c r="AL181" s="194"/>
      <c r="AM181" s="194"/>
      <c r="AN181" s="194"/>
      <c r="AO181" s="194"/>
      <c r="AP181" s="194"/>
    </row>
    <row r="182" spans="1:42" x14ac:dyDescent="0.2">
      <c r="A182" s="349" t="s">
        <v>325</v>
      </c>
      <c r="B182" s="231">
        <f>B176+NPV(NominalDiscountRate/100,C176:AP176)</f>
        <v>0</v>
      </c>
      <c r="C182" s="194"/>
      <c r="D182" s="194"/>
      <c r="E182" s="194"/>
      <c r="F182" s="194"/>
      <c r="G182" s="194"/>
      <c r="H182" s="194"/>
      <c r="I182" s="194"/>
      <c r="J182" s="194"/>
      <c r="K182" s="194"/>
      <c r="L182" s="194"/>
      <c r="M182" s="194"/>
      <c r="N182" s="194"/>
      <c r="O182" s="194"/>
      <c r="P182" s="194"/>
      <c r="Q182" s="194"/>
      <c r="R182" s="194"/>
      <c r="S182" s="194"/>
      <c r="T182" s="194"/>
      <c r="U182" s="194"/>
      <c r="V182" s="194"/>
      <c r="W182" s="194"/>
      <c r="X182" s="194"/>
      <c r="Y182" s="194"/>
      <c r="Z182" s="194"/>
      <c r="AA182" s="194"/>
      <c r="AB182" s="194"/>
      <c r="AC182" s="194"/>
      <c r="AD182" s="194"/>
      <c r="AE182" s="194"/>
      <c r="AF182" s="194"/>
      <c r="AG182" s="194"/>
      <c r="AH182" s="194"/>
      <c r="AI182" s="194"/>
      <c r="AJ182" s="194"/>
      <c r="AK182" s="194"/>
      <c r="AL182" s="194"/>
      <c r="AM182" s="194"/>
      <c r="AN182" s="194"/>
      <c r="AO182" s="194"/>
      <c r="AP182" s="194"/>
    </row>
    <row r="183" spans="1:42" s="118" customFormat="1" x14ac:dyDescent="0.2">
      <c r="A183" s="4"/>
      <c r="B183" s="198"/>
    </row>
    <row r="184" spans="1:42" s="118" customFormat="1" x14ac:dyDescent="0.2">
      <c r="A184" s="107" t="s">
        <v>420</v>
      </c>
      <c r="B184" s="277"/>
      <c r="C184" s="277"/>
      <c r="D184" s="277"/>
      <c r="E184" s="277"/>
      <c r="F184" s="277"/>
      <c r="G184" s="277"/>
      <c r="H184" s="277"/>
      <c r="I184" s="277"/>
      <c r="J184" s="277"/>
      <c r="K184" s="277"/>
      <c r="L184" s="277"/>
      <c r="M184" s="277"/>
      <c r="N184" s="277"/>
      <c r="O184" s="277"/>
      <c r="P184" s="277"/>
      <c r="Q184" s="277"/>
      <c r="R184" s="277"/>
      <c r="S184" s="277"/>
      <c r="T184" s="277"/>
      <c r="U184" s="277"/>
      <c r="V184" s="277"/>
      <c r="W184" s="277"/>
      <c r="X184" s="277"/>
      <c r="Y184" s="277"/>
      <c r="Z184" s="277"/>
      <c r="AA184" s="277"/>
      <c r="AB184" s="277"/>
      <c r="AC184" s="277"/>
      <c r="AD184" s="277"/>
      <c r="AE184" s="277"/>
      <c r="AF184" s="277"/>
      <c r="AG184" s="277"/>
      <c r="AH184" s="277"/>
      <c r="AI184" s="277"/>
      <c r="AJ184" s="277"/>
      <c r="AK184" s="277"/>
      <c r="AL184" s="277"/>
      <c r="AM184" s="277"/>
      <c r="AN184" s="277"/>
      <c r="AO184" s="277"/>
      <c r="AP184" s="277"/>
    </row>
    <row r="185" spans="1:42" x14ac:dyDescent="0.2">
      <c r="A185" s="23" t="s">
        <v>180</v>
      </c>
      <c r="B185" s="235">
        <f>-B76</f>
        <v>0</v>
      </c>
      <c r="C185" s="189">
        <f>C622+C263+C294-C53+C576+C581-C645-C677-C709-C627+C741-C628+C121+C167</f>
        <v>0</v>
      </c>
      <c r="D185" s="405">
        <f t="shared" ref="D185:AP185" si="63">D622+D263+D294-D53+D576+D581-D645-D677-D709-D627+D741-D628+D121</f>
        <v>0</v>
      </c>
      <c r="E185" s="405">
        <f t="shared" si="63"/>
        <v>0</v>
      </c>
      <c r="F185" s="405">
        <f t="shared" si="63"/>
        <v>0</v>
      </c>
      <c r="G185" s="405">
        <f t="shared" si="63"/>
        <v>0</v>
      </c>
      <c r="H185" s="405">
        <f t="shared" si="63"/>
        <v>0</v>
      </c>
      <c r="I185" s="405">
        <f t="shared" si="63"/>
        <v>0</v>
      </c>
      <c r="J185" s="405">
        <f t="shared" si="63"/>
        <v>0</v>
      </c>
      <c r="K185" s="405">
        <f t="shared" si="63"/>
        <v>0</v>
      </c>
      <c r="L185" s="405">
        <f t="shared" si="63"/>
        <v>0</v>
      </c>
      <c r="M185" s="405">
        <f t="shared" si="63"/>
        <v>0</v>
      </c>
      <c r="N185" s="405">
        <f t="shared" si="63"/>
        <v>0</v>
      </c>
      <c r="O185" s="405">
        <f t="shared" si="63"/>
        <v>0</v>
      </c>
      <c r="P185" s="405">
        <f t="shared" si="63"/>
        <v>0</v>
      </c>
      <c r="Q185" s="405">
        <f t="shared" si="63"/>
        <v>0</v>
      </c>
      <c r="R185" s="405">
        <f t="shared" si="63"/>
        <v>0</v>
      </c>
      <c r="S185" s="405">
        <f t="shared" si="63"/>
        <v>0</v>
      </c>
      <c r="T185" s="405">
        <f t="shared" si="63"/>
        <v>0</v>
      </c>
      <c r="U185" s="405">
        <f t="shared" si="63"/>
        <v>0</v>
      </c>
      <c r="V185" s="405">
        <f t="shared" si="63"/>
        <v>0</v>
      </c>
      <c r="W185" s="405">
        <f t="shared" si="63"/>
        <v>0</v>
      </c>
      <c r="X185" s="405">
        <f t="shared" si="63"/>
        <v>0</v>
      </c>
      <c r="Y185" s="405">
        <f t="shared" si="63"/>
        <v>0</v>
      </c>
      <c r="Z185" s="405">
        <f t="shared" si="63"/>
        <v>0</v>
      </c>
      <c r="AA185" s="405">
        <f t="shared" si="63"/>
        <v>0</v>
      </c>
      <c r="AB185" s="405">
        <f t="shared" si="63"/>
        <v>0</v>
      </c>
      <c r="AC185" s="405">
        <f t="shared" si="63"/>
        <v>0</v>
      </c>
      <c r="AD185" s="405">
        <f t="shared" si="63"/>
        <v>0</v>
      </c>
      <c r="AE185" s="405">
        <f t="shared" si="63"/>
        <v>0</v>
      </c>
      <c r="AF185" s="405">
        <f t="shared" si="63"/>
        <v>0</v>
      </c>
      <c r="AG185" s="405">
        <f t="shared" si="63"/>
        <v>0</v>
      </c>
      <c r="AH185" s="405">
        <f t="shared" si="63"/>
        <v>0</v>
      </c>
      <c r="AI185" s="405">
        <f t="shared" si="63"/>
        <v>0</v>
      </c>
      <c r="AJ185" s="405">
        <f t="shared" si="63"/>
        <v>0</v>
      </c>
      <c r="AK185" s="405">
        <f t="shared" si="63"/>
        <v>0</v>
      </c>
      <c r="AL185" s="405">
        <f t="shared" si="63"/>
        <v>0</v>
      </c>
      <c r="AM185" s="405">
        <f t="shared" si="63"/>
        <v>0</v>
      </c>
      <c r="AN185" s="405">
        <f t="shared" si="63"/>
        <v>0</v>
      </c>
      <c r="AO185" s="405">
        <f t="shared" si="63"/>
        <v>0</v>
      </c>
      <c r="AP185" s="405">
        <f t="shared" si="63"/>
        <v>0</v>
      </c>
    </row>
    <row r="186" spans="1:42" x14ac:dyDescent="0.2">
      <c r="A186" s="23" t="s">
        <v>419</v>
      </c>
      <c r="B186" s="235"/>
      <c r="C186" s="189">
        <f>C20</f>
        <v>0</v>
      </c>
      <c r="D186" s="405">
        <f t="shared" ref="D186:AP186" si="64">D20</f>
        <v>0</v>
      </c>
      <c r="E186" s="405">
        <f t="shared" si="64"/>
        <v>0</v>
      </c>
      <c r="F186" s="405">
        <f t="shared" si="64"/>
        <v>0</v>
      </c>
      <c r="G186" s="405">
        <f t="shared" si="64"/>
        <v>0</v>
      </c>
      <c r="H186" s="405">
        <f t="shared" si="64"/>
        <v>0</v>
      </c>
      <c r="I186" s="405">
        <f t="shared" si="64"/>
        <v>0</v>
      </c>
      <c r="J186" s="405">
        <f t="shared" si="64"/>
        <v>0</v>
      </c>
      <c r="K186" s="405">
        <f t="shared" si="64"/>
        <v>0</v>
      </c>
      <c r="L186" s="405">
        <f t="shared" si="64"/>
        <v>0</v>
      </c>
      <c r="M186" s="405">
        <f t="shared" si="64"/>
        <v>0</v>
      </c>
      <c r="N186" s="405">
        <f t="shared" si="64"/>
        <v>0</v>
      </c>
      <c r="O186" s="405">
        <f t="shared" si="64"/>
        <v>0</v>
      </c>
      <c r="P186" s="405">
        <f t="shared" si="64"/>
        <v>0</v>
      </c>
      <c r="Q186" s="405">
        <f t="shared" si="64"/>
        <v>0</v>
      </c>
      <c r="R186" s="405">
        <f t="shared" si="64"/>
        <v>0</v>
      </c>
      <c r="S186" s="405">
        <f t="shared" si="64"/>
        <v>0</v>
      </c>
      <c r="T186" s="405">
        <f t="shared" si="64"/>
        <v>0</v>
      </c>
      <c r="U186" s="405">
        <f t="shared" si="64"/>
        <v>0</v>
      </c>
      <c r="V186" s="405">
        <f t="shared" si="64"/>
        <v>0</v>
      </c>
      <c r="W186" s="405">
        <f t="shared" si="64"/>
        <v>0</v>
      </c>
      <c r="X186" s="405">
        <f t="shared" si="64"/>
        <v>0</v>
      </c>
      <c r="Y186" s="405">
        <f t="shared" si="64"/>
        <v>0</v>
      </c>
      <c r="Z186" s="405">
        <f t="shared" si="64"/>
        <v>0</v>
      </c>
      <c r="AA186" s="405">
        <f t="shared" si="64"/>
        <v>0</v>
      </c>
      <c r="AB186" s="405">
        <f t="shared" si="64"/>
        <v>0</v>
      </c>
      <c r="AC186" s="405">
        <f t="shared" si="64"/>
        <v>0</v>
      </c>
      <c r="AD186" s="405">
        <f t="shared" si="64"/>
        <v>0</v>
      </c>
      <c r="AE186" s="405">
        <f t="shared" si="64"/>
        <v>0</v>
      </c>
      <c r="AF186" s="405">
        <f t="shared" si="64"/>
        <v>0</v>
      </c>
      <c r="AG186" s="405">
        <f t="shared" si="64"/>
        <v>0</v>
      </c>
      <c r="AH186" s="405">
        <f t="shared" si="64"/>
        <v>0</v>
      </c>
      <c r="AI186" s="405">
        <f t="shared" si="64"/>
        <v>0</v>
      </c>
      <c r="AJ186" s="405">
        <f t="shared" si="64"/>
        <v>0</v>
      </c>
      <c r="AK186" s="405">
        <f t="shared" si="64"/>
        <v>0</v>
      </c>
      <c r="AL186" s="405">
        <f t="shared" si="64"/>
        <v>0</v>
      </c>
      <c r="AM186" s="405">
        <f t="shared" si="64"/>
        <v>0</v>
      </c>
      <c r="AN186" s="405">
        <f t="shared" si="64"/>
        <v>0</v>
      </c>
      <c r="AO186" s="405">
        <f t="shared" si="64"/>
        <v>0</v>
      </c>
      <c r="AP186" s="405">
        <f t="shared" si="64"/>
        <v>0</v>
      </c>
    </row>
    <row r="187" spans="1:42" x14ac:dyDescent="0.2">
      <c r="A187" s="23" t="s">
        <v>181</v>
      </c>
      <c r="B187" s="235"/>
      <c r="C187" s="189">
        <f t="shared" ref="C187:AP187" si="65">C5</f>
        <v>0</v>
      </c>
      <c r="D187" s="189">
        <f t="shared" si="65"/>
        <v>0</v>
      </c>
      <c r="E187" s="189">
        <f t="shared" si="65"/>
        <v>0</v>
      </c>
      <c r="F187" s="189">
        <f t="shared" si="65"/>
        <v>0</v>
      </c>
      <c r="G187" s="189">
        <f t="shared" si="65"/>
        <v>0</v>
      </c>
      <c r="H187" s="189">
        <f t="shared" si="65"/>
        <v>0</v>
      </c>
      <c r="I187" s="189">
        <f t="shared" si="65"/>
        <v>0</v>
      </c>
      <c r="J187" s="189">
        <f t="shared" si="65"/>
        <v>0</v>
      </c>
      <c r="K187" s="189">
        <f t="shared" si="65"/>
        <v>0</v>
      </c>
      <c r="L187" s="189">
        <f t="shared" si="65"/>
        <v>0</v>
      </c>
      <c r="M187" s="189">
        <f t="shared" si="65"/>
        <v>0</v>
      </c>
      <c r="N187" s="189">
        <f t="shared" si="65"/>
        <v>0</v>
      </c>
      <c r="O187" s="189">
        <f t="shared" si="65"/>
        <v>0</v>
      </c>
      <c r="P187" s="189">
        <f t="shared" si="65"/>
        <v>0</v>
      </c>
      <c r="Q187" s="189">
        <f t="shared" si="65"/>
        <v>0</v>
      </c>
      <c r="R187" s="189">
        <f t="shared" si="65"/>
        <v>0</v>
      </c>
      <c r="S187" s="189">
        <f t="shared" si="65"/>
        <v>0</v>
      </c>
      <c r="T187" s="189">
        <f t="shared" si="65"/>
        <v>0</v>
      </c>
      <c r="U187" s="189">
        <f t="shared" si="65"/>
        <v>0</v>
      </c>
      <c r="V187" s="189">
        <f t="shared" si="65"/>
        <v>0</v>
      </c>
      <c r="W187" s="189">
        <f t="shared" si="65"/>
        <v>0</v>
      </c>
      <c r="X187" s="189">
        <f t="shared" si="65"/>
        <v>0</v>
      </c>
      <c r="Y187" s="189">
        <f t="shared" si="65"/>
        <v>0</v>
      </c>
      <c r="Z187" s="189">
        <f t="shared" si="65"/>
        <v>0</v>
      </c>
      <c r="AA187" s="189">
        <f t="shared" si="65"/>
        <v>0</v>
      </c>
      <c r="AB187" s="189">
        <f t="shared" si="65"/>
        <v>0</v>
      </c>
      <c r="AC187" s="189">
        <f t="shared" si="65"/>
        <v>0</v>
      </c>
      <c r="AD187" s="189">
        <f t="shared" si="65"/>
        <v>0</v>
      </c>
      <c r="AE187" s="189">
        <f t="shared" si="65"/>
        <v>0</v>
      </c>
      <c r="AF187" s="189">
        <f t="shared" si="65"/>
        <v>0</v>
      </c>
      <c r="AG187" s="189">
        <f t="shared" si="65"/>
        <v>0</v>
      </c>
      <c r="AH187" s="189">
        <f t="shared" si="65"/>
        <v>0</v>
      </c>
      <c r="AI187" s="189">
        <f t="shared" si="65"/>
        <v>0</v>
      </c>
      <c r="AJ187" s="189">
        <f t="shared" si="65"/>
        <v>0</v>
      </c>
      <c r="AK187" s="189">
        <f t="shared" si="65"/>
        <v>0</v>
      </c>
      <c r="AL187" s="189">
        <f t="shared" si="65"/>
        <v>0</v>
      </c>
      <c r="AM187" s="189">
        <f t="shared" si="65"/>
        <v>0</v>
      </c>
      <c r="AN187" s="189">
        <f t="shared" si="65"/>
        <v>0</v>
      </c>
      <c r="AO187" s="189">
        <f t="shared" si="65"/>
        <v>0</v>
      </c>
      <c r="AP187" s="189">
        <f t="shared" si="65"/>
        <v>0</v>
      </c>
    </row>
    <row r="188" spans="1:42" s="118" customFormat="1" x14ac:dyDescent="0.2">
      <c r="A188" s="4"/>
      <c r="G188" s="198"/>
      <c r="H188" s="198"/>
      <c r="I188" s="198"/>
      <c r="J188" s="198"/>
      <c r="K188" s="198"/>
      <c r="L188" s="198"/>
      <c r="M188" s="198"/>
      <c r="N188" s="198"/>
      <c r="O188" s="198"/>
      <c r="P188" s="198"/>
      <c r="Q188" s="198"/>
      <c r="R188" s="198"/>
      <c r="S188" s="198"/>
      <c r="T188" s="198"/>
      <c r="U188" s="198"/>
      <c r="V188" s="198"/>
      <c r="W188" s="198"/>
      <c r="X188" s="198"/>
      <c r="Y188" s="198"/>
      <c r="Z188" s="198"/>
      <c r="AA188" s="198"/>
      <c r="AB188" s="198"/>
      <c r="AC188" s="198"/>
      <c r="AD188" s="198"/>
      <c r="AE188" s="198"/>
      <c r="AF188" s="198"/>
      <c r="AG188" s="198"/>
      <c r="AH188" s="198"/>
      <c r="AI188" s="198"/>
      <c r="AJ188" s="198"/>
      <c r="AK188" s="198"/>
      <c r="AL188" s="198"/>
      <c r="AM188" s="198"/>
      <c r="AN188" s="198"/>
      <c r="AO188" s="198"/>
      <c r="AP188" s="198"/>
    </row>
    <row r="189" spans="1:42" s="118" customFormat="1" x14ac:dyDescent="0.2">
      <c r="A189" s="4" t="s">
        <v>179</v>
      </c>
      <c r="B189" s="191">
        <f>-(B185+NPV(NominalDiscountRate/100,C185:AP185))</f>
        <v>0</v>
      </c>
      <c r="C189" s="189"/>
      <c r="D189" s="189"/>
      <c r="G189" s="198"/>
      <c r="H189" s="198"/>
      <c r="I189" s="198"/>
      <c r="J189" s="198"/>
      <c r="K189" s="198"/>
      <c r="L189" s="198"/>
      <c r="M189" s="198"/>
      <c r="N189" s="198"/>
      <c r="O189" s="198"/>
      <c r="P189" s="198"/>
      <c r="Q189" s="198"/>
      <c r="R189" s="198"/>
      <c r="S189" s="198"/>
      <c r="T189" s="198"/>
      <c r="U189" s="198"/>
      <c r="V189" s="198"/>
      <c r="W189" s="198"/>
      <c r="X189" s="198"/>
      <c r="Y189" s="198"/>
      <c r="Z189" s="198"/>
      <c r="AA189" s="198"/>
      <c r="AB189" s="198"/>
      <c r="AC189" s="198"/>
      <c r="AD189" s="198"/>
      <c r="AE189" s="198"/>
      <c r="AF189" s="198"/>
      <c r="AG189" s="198"/>
      <c r="AH189" s="198"/>
      <c r="AI189" s="198"/>
      <c r="AJ189" s="198"/>
      <c r="AK189" s="198"/>
      <c r="AL189" s="198"/>
      <c r="AM189" s="198"/>
      <c r="AN189" s="198"/>
      <c r="AO189" s="198"/>
      <c r="AP189" s="198"/>
    </row>
    <row r="190" spans="1:42" s="118" customFormat="1" x14ac:dyDescent="0.2">
      <c r="A190" s="4" t="s">
        <v>178</v>
      </c>
      <c r="B190" s="191">
        <f>NPV(NominalDiscountRate/100,C187:AP187)</f>
        <v>0</v>
      </c>
      <c r="G190" s="198"/>
      <c r="H190" s="198"/>
      <c r="I190" s="198"/>
      <c r="J190" s="198"/>
      <c r="K190" s="198"/>
      <c r="L190" s="198"/>
      <c r="M190" s="198"/>
      <c r="N190" s="198"/>
      <c r="O190" s="198"/>
      <c r="P190" s="198"/>
      <c r="Q190" s="198"/>
      <c r="R190" s="198"/>
      <c r="S190" s="198"/>
      <c r="T190" s="198"/>
      <c r="U190" s="198"/>
      <c r="V190" s="198"/>
      <c r="W190" s="198"/>
      <c r="X190" s="198"/>
      <c r="Y190" s="198"/>
      <c r="Z190" s="198"/>
      <c r="AA190" s="198"/>
      <c r="AB190" s="198"/>
      <c r="AC190" s="198"/>
      <c r="AD190" s="198"/>
      <c r="AE190" s="198"/>
      <c r="AF190" s="198"/>
      <c r="AG190" s="198"/>
      <c r="AH190" s="198"/>
      <c r="AI190" s="198"/>
      <c r="AJ190" s="198"/>
      <c r="AK190" s="198"/>
      <c r="AL190" s="198"/>
      <c r="AM190" s="198"/>
      <c r="AN190" s="198"/>
      <c r="AO190" s="198"/>
      <c r="AP190" s="198"/>
    </row>
    <row r="191" spans="1:42" s="118" customFormat="1" x14ac:dyDescent="0.2">
      <c r="A191" s="4" t="s">
        <v>421</v>
      </c>
      <c r="B191" s="270">
        <f>IF(B190=0,0,B189/B190*100)</f>
        <v>0</v>
      </c>
      <c r="G191" s="198"/>
      <c r="H191" s="198"/>
      <c r="I191" s="198"/>
      <c r="J191" s="198"/>
      <c r="K191" s="198"/>
      <c r="L191" s="198"/>
      <c r="M191" s="198"/>
      <c r="N191" s="198"/>
      <c r="O191" s="198"/>
      <c r="P191" s="198"/>
      <c r="Q191" s="198"/>
      <c r="R191" s="198"/>
      <c r="S191" s="198"/>
      <c r="T191" s="198"/>
      <c r="U191" s="198"/>
      <c r="V191" s="198"/>
      <c r="W191" s="198"/>
      <c r="X191" s="198"/>
      <c r="Y191" s="198"/>
      <c r="Z191" s="198"/>
      <c r="AA191" s="198"/>
      <c r="AB191" s="198"/>
      <c r="AC191" s="198"/>
      <c r="AD191" s="198"/>
      <c r="AE191" s="198"/>
      <c r="AF191" s="198"/>
      <c r="AG191" s="198"/>
      <c r="AH191" s="198"/>
      <c r="AI191" s="198"/>
      <c r="AJ191" s="198"/>
      <c r="AK191" s="198"/>
      <c r="AL191" s="198"/>
      <c r="AM191" s="198"/>
      <c r="AN191" s="198"/>
      <c r="AO191" s="198"/>
      <c r="AP191" s="198"/>
    </row>
    <row r="192" spans="1:42" s="118" customFormat="1" x14ac:dyDescent="0.2">
      <c r="A192" s="4"/>
      <c r="B192" s="261"/>
      <c r="G192" s="198"/>
      <c r="H192" s="198"/>
      <c r="I192" s="198"/>
      <c r="J192" s="198"/>
      <c r="K192" s="198"/>
      <c r="L192" s="198"/>
      <c r="M192" s="198"/>
      <c r="N192" s="198"/>
      <c r="O192" s="198"/>
      <c r="P192" s="198"/>
      <c r="Q192" s="198"/>
      <c r="R192" s="198"/>
      <c r="S192" s="198"/>
      <c r="T192" s="198"/>
      <c r="U192" s="198"/>
      <c r="V192" s="198"/>
      <c r="W192" s="198"/>
      <c r="X192" s="198"/>
      <c r="Y192" s="198"/>
      <c r="Z192" s="198"/>
      <c r="AA192" s="198"/>
      <c r="AB192" s="198"/>
      <c r="AC192" s="198"/>
      <c r="AD192" s="198"/>
      <c r="AE192" s="198"/>
      <c r="AF192" s="198"/>
      <c r="AG192" s="198"/>
      <c r="AH192" s="198"/>
      <c r="AI192" s="198"/>
      <c r="AJ192" s="198"/>
      <c r="AK192" s="198"/>
      <c r="AL192" s="198"/>
      <c r="AM192" s="198"/>
      <c r="AN192" s="198"/>
      <c r="AO192" s="198"/>
      <c r="AP192" s="198"/>
    </row>
    <row r="193" spans="1:42" s="118" customFormat="1" x14ac:dyDescent="0.2">
      <c r="A193" s="4" t="s">
        <v>184</v>
      </c>
      <c r="B193" s="191">
        <f>NPV(NominalDiscountRate/100,C186:AP186)</f>
        <v>0</v>
      </c>
      <c r="G193" s="198"/>
      <c r="H193" s="198"/>
      <c r="I193" s="198"/>
      <c r="J193" s="198"/>
      <c r="K193" s="198"/>
      <c r="L193" s="198"/>
      <c r="M193" s="198"/>
      <c r="N193" s="198"/>
      <c r="O193" s="198"/>
      <c r="P193" s="198"/>
      <c r="Q193" s="198"/>
      <c r="R193" s="198"/>
      <c r="S193" s="198"/>
      <c r="T193" s="198"/>
      <c r="U193" s="198"/>
      <c r="V193" s="198"/>
      <c r="W193" s="198"/>
      <c r="X193" s="198"/>
      <c r="Y193" s="198"/>
      <c r="Z193" s="198"/>
      <c r="AA193" s="198"/>
      <c r="AB193" s="198"/>
      <c r="AC193" s="198"/>
      <c r="AD193" s="198"/>
      <c r="AE193" s="198"/>
      <c r="AF193" s="198"/>
      <c r="AG193" s="198"/>
      <c r="AH193" s="198"/>
      <c r="AI193" s="198"/>
      <c r="AJ193" s="198"/>
      <c r="AK193" s="198"/>
      <c r="AL193" s="198"/>
      <c r="AM193" s="198"/>
      <c r="AN193" s="198"/>
      <c r="AO193" s="198"/>
      <c r="AP193" s="198"/>
    </row>
    <row r="194" spans="1:42" s="118" customFormat="1" x14ac:dyDescent="0.2">
      <c r="A194" s="4" t="s">
        <v>178</v>
      </c>
      <c r="B194" s="191">
        <f>B190</f>
        <v>0</v>
      </c>
      <c r="G194" s="198"/>
      <c r="H194" s="198"/>
      <c r="I194" s="198"/>
      <c r="J194" s="198"/>
      <c r="K194" s="198"/>
      <c r="L194" s="198"/>
      <c r="M194" s="198"/>
      <c r="N194" s="198"/>
      <c r="O194" s="198"/>
      <c r="P194" s="198"/>
      <c r="Q194" s="198"/>
      <c r="R194" s="198"/>
      <c r="S194" s="198"/>
      <c r="T194" s="198"/>
      <c r="U194" s="198"/>
      <c r="V194" s="198"/>
      <c r="W194" s="198"/>
      <c r="X194" s="198"/>
      <c r="Y194" s="198"/>
      <c r="Z194" s="198"/>
      <c r="AA194" s="198"/>
      <c r="AB194" s="198"/>
      <c r="AC194" s="198"/>
      <c r="AD194" s="198"/>
      <c r="AE194" s="198"/>
      <c r="AF194" s="198"/>
      <c r="AG194" s="198"/>
      <c r="AH194" s="198"/>
      <c r="AI194" s="198"/>
      <c r="AJ194" s="198"/>
      <c r="AK194" s="198"/>
      <c r="AL194" s="198"/>
      <c r="AM194" s="198"/>
      <c r="AN194" s="198"/>
      <c r="AO194" s="198"/>
      <c r="AP194" s="198"/>
    </row>
    <row r="195" spans="1:42" s="118" customFormat="1" x14ac:dyDescent="0.2">
      <c r="A195" s="4" t="s">
        <v>422</v>
      </c>
      <c r="B195" s="270">
        <f>IF(B194=0,0,B193/B194*100)</f>
        <v>0</v>
      </c>
      <c r="G195" s="198"/>
      <c r="H195" s="198"/>
      <c r="I195" s="198"/>
      <c r="J195" s="198"/>
      <c r="K195" s="198"/>
      <c r="L195" s="198"/>
      <c r="M195" s="198"/>
      <c r="N195" s="198"/>
      <c r="O195" s="198"/>
      <c r="P195" s="198"/>
      <c r="Q195" s="198"/>
      <c r="R195" s="198"/>
      <c r="S195" s="198"/>
      <c r="T195" s="198"/>
      <c r="U195" s="198"/>
      <c r="V195" s="198"/>
      <c r="W195" s="198"/>
      <c r="X195" s="198"/>
      <c r="Y195" s="198"/>
      <c r="Z195" s="198"/>
      <c r="AA195" s="198"/>
      <c r="AB195" s="198"/>
      <c r="AC195" s="198"/>
      <c r="AD195" s="198"/>
      <c r="AE195" s="198"/>
      <c r="AF195" s="198"/>
      <c r="AG195" s="198"/>
      <c r="AH195" s="198"/>
      <c r="AI195" s="198"/>
      <c r="AJ195" s="198"/>
      <c r="AK195" s="198"/>
      <c r="AL195" s="198"/>
      <c r="AM195" s="198"/>
      <c r="AN195" s="198"/>
      <c r="AO195" s="198"/>
      <c r="AP195" s="198"/>
    </row>
    <row r="196" spans="1:42" s="402" customFormat="1" x14ac:dyDescent="0.2">
      <c r="A196" s="395"/>
      <c r="B196" s="403"/>
      <c r="G196" s="408"/>
      <c r="H196" s="408"/>
      <c r="I196" s="408"/>
      <c r="J196" s="408"/>
      <c r="K196" s="408"/>
      <c r="L196" s="408"/>
      <c r="M196" s="408"/>
      <c r="N196" s="408"/>
      <c r="O196" s="408"/>
      <c r="P196" s="408"/>
      <c r="Q196" s="408"/>
      <c r="R196" s="408"/>
      <c r="S196" s="408"/>
      <c r="T196" s="408"/>
      <c r="U196" s="408"/>
      <c r="V196" s="408"/>
      <c r="W196" s="408"/>
      <c r="X196" s="408"/>
      <c r="Y196" s="408"/>
      <c r="Z196" s="408"/>
      <c r="AA196" s="408"/>
      <c r="AB196" s="408"/>
      <c r="AC196" s="408"/>
      <c r="AD196" s="408"/>
      <c r="AE196" s="408"/>
      <c r="AF196" s="408"/>
      <c r="AG196" s="408"/>
      <c r="AH196" s="408"/>
      <c r="AI196" s="408"/>
      <c r="AJ196" s="408"/>
      <c r="AK196" s="408"/>
      <c r="AL196" s="408"/>
      <c r="AM196" s="408"/>
      <c r="AN196" s="408"/>
      <c r="AO196" s="408"/>
      <c r="AP196" s="408"/>
    </row>
    <row r="197" spans="1:42" s="402" customFormat="1" x14ac:dyDescent="0.2">
      <c r="A197" s="390" t="s">
        <v>292</v>
      </c>
      <c r="B197" s="412"/>
      <c r="C197" s="413"/>
      <c r="D197" s="413"/>
      <c r="E197" s="413"/>
      <c r="F197" s="413"/>
      <c r="G197" s="413"/>
      <c r="H197" s="413"/>
      <c r="I197" s="413"/>
      <c r="J197" s="413"/>
      <c r="K197" s="413"/>
      <c r="L197" s="413"/>
      <c r="M197" s="413"/>
      <c r="N197" s="413"/>
      <c r="O197" s="413"/>
      <c r="P197" s="413"/>
      <c r="Q197" s="413"/>
      <c r="R197" s="413"/>
      <c r="S197" s="413"/>
      <c r="T197" s="413"/>
      <c r="U197" s="413"/>
      <c r="V197" s="413"/>
      <c r="W197" s="413"/>
      <c r="X197" s="413"/>
      <c r="Y197" s="413"/>
      <c r="Z197" s="413"/>
      <c r="AA197" s="413"/>
      <c r="AB197" s="413"/>
      <c r="AC197" s="413"/>
      <c r="AD197" s="413"/>
      <c r="AE197" s="413"/>
      <c r="AF197" s="413"/>
      <c r="AG197" s="413"/>
      <c r="AH197" s="413"/>
      <c r="AI197" s="413"/>
      <c r="AJ197" s="413"/>
      <c r="AK197" s="413"/>
      <c r="AL197" s="413"/>
      <c r="AM197" s="413"/>
      <c r="AN197" s="413"/>
      <c r="AO197" s="413"/>
      <c r="AP197" s="413"/>
    </row>
    <row r="198" spans="1:42" s="402" customFormat="1" x14ac:dyDescent="0.2">
      <c r="A198" s="398" t="s">
        <v>307</v>
      </c>
      <c r="B198" s="403"/>
      <c r="G198" s="408"/>
      <c r="H198" s="408"/>
      <c r="I198" s="408"/>
      <c r="J198" s="408"/>
      <c r="K198" s="408"/>
      <c r="L198" s="408"/>
      <c r="M198" s="408"/>
      <c r="N198" s="408"/>
      <c r="O198" s="408"/>
      <c r="P198" s="408"/>
      <c r="Q198" s="408"/>
      <c r="R198" s="408"/>
      <c r="S198" s="408"/>
      <c r="T198" s="408"/>
      <c r="U198" s="408"/>
      <c r="V198" s="408"/>
      <c r="W198" s="408"/>
      <c r="X198" s="408"/>
      <c r="Y198" s="408"/>
      <c r="Z198" s="408"/>
      <c r="AA198" s="408"/>
      <c r="AB198" s="408"/>
      <c r="AC198" s="408"/>
      <c r="AD198" s="408"/>
      <c r="AE198" s="408"/>
      <c r="AF198" s="408"/>
      <c r="AG198" s="408"/>
      <c r="AH198" s="408"/>
      <c r="AI198" s="408"/>
      <c r="AJ198" s="408"/>
      <c r="AK198" s="408"/>
      <c r="AL198" s="408"/>
      <c r="AM198" s="408"/>
      <c r="AN198" s="408"/>
      <c r="AO198" s="408"/>
      <c r="AP198" s="408"/>
    </row>
    <row r="199" spans="1:42" s="402" customFormat="1" x14ac:dyDescent="0.2">
      <c r="A199" s="399" t="s">
        <v>309</v>
      </c>
      <c r="B199" s="403"/>
      <c r="C199" s="405">
        <f>C17</f>
        <v>0</v>
      </c>
      <c r="D199" s="405">
        <f t="shared" ref="D199:AP199" si="66">D17</f>
        <v>0</v>
      </c>
      <c r="E199" s="405">
        <f t="shared" si="66"/>
        <v>0</v>
      </c>
      <c r="F199" s="405">
        <f t="shared" si="66"/>
        <v>0</v>
      </c>
      <c r="G199" s="405">
        <f t="shared" si="66"/>
        <v>0</v>
      </c>
      <c r="H199" s="405">
        <f t="shared" si="66"/>
        <v>0</v>
      </c>
      <c r="I199" s="405">
        <f t="shared" si="66"/>
        <v>0</v>
      </c>
      <c r="J199" s="405">
        <f t="shared" si="66"/>
        <v>0</v>
      </c>
      <c r="K199" s="405">
        <f t="shared" si="66"/>
        <v>0</v>
      </c>
      <c r="L199" s="405">
        <f t="shared" si="66"/>
        <v>0</v>
      </c>
      <c r="M199" s="405">
        <f t="shared" si="66"/>
        <v>0</v>
      </c>
      <c r="N199" s="405">
        <f t="shared" si="66"/>
        <v>0</v>
      </c>
      <c r="O199" s="405">
        <f t="shared" si="66"/>
        <v>0</v>
      </c>
      <c r="P199" s="405">
        <f t="shared" si="66"/>
        <v>0</v>
      </c>
      <c r="Q199" s="405">
        <f t="shared" si="66"/>
        <v>0</v>
      </c>
      <c r="R199" s="405">
        <f t="shared" si="66"/>
        <v>0</v>
      </c>
      <c r="S199" s="405">
        <f t="shared" si="66"/>
        <v>0</v>
      </c>
      <c r="T199" s="405">
        <f t="shared" si="66"/>
        <v>0</v>
      </c>
      <c r="U199" s="405">
        <f t="shared" si="66"/>
        <v>0</v>
      </c>
      <c r="V199" s="405">
        <f t="shared" si="66"/>
        <v>0</v>
      </c>
      <c r="W199" s="405">
        <f t="shared" si="66"/>
        <v>0</v>
      </c>
      <c r="X199" s="405">
        <f t="shared" si="66"/>
        <v>0</v>
      </c>
      <c r="Y199" s="405">
        <f t="shared" si="66"/>
        <v>0</v>
      </c>
      <c r="Z199" s="405">
        <f t="shared" si="66"/>
        <v>0</v>
      </c>
      <c r="AA199" s="405">
        <f t="shared" si="66"/>
        <v>0</v>
      </c>
      <c r="AB199" s="405">
        <f t="shared" si="66"/>
        <v>0</v>
      </c>
      <c r="AC199" s="405">
        <f t="shared" si="66"/>
        <v>0</v>
      </c>
      <c r="AD199" s="405">
        <f t="shared" si="66"/>
        <v>0</v>
      </c>
      <c r="AE199" s="405">
        <f t="shared" si="66"/>
        <v>0</v>
      </c>
      <c r="AF199" s="405">
        <f t="shared" si="66"/>
        <v>0</v>
      </c>
      <c r="AG199" s="405">
        <f t="shared" si="66"/>
        <v>0</v>
      </c>
      <c r="AH199" s="405">
        <f t="shared" si="66"/>
        <v>0</v>
      </c>
      <c r="AI199" s="405">
        <f t="shared" si="66"/>
        <v>0</v>
      </c>
      <c r="AJ199" s="405">
        <f t="shared" si="66"/>
        <v>0</v>
      </c>
      <c r="AK199" s="405">
        <f t="shared" si="66"/>
        <v>0</v>
      </c>
      <c r="AL199" s="405">
        <f t="shared" si="66"/>
        <v>0</v>
      </c>
      <c r="AM199" s="405">
        <f t="shared" si="66"/>
        <v>0</v>
      </c>
      <c r="AN199" s="405">
        <f t="shared" si="66"/>
        <v>0</v>
      </c>
      <c r="AO199" s="405">
        <f t="shared" si="66"/>
        <v>0</v>
      </c>
      <c r="AP199" s="405">
        <f t="shared" si="66"/>
        <v>0</v>
      </c>
    </row>
    <row r="200" spans="1:42" s="402" customFormat="1" x14ac:dyDescent="0.2">
      <c r="A200" s="399" t="s">
        <v>359</v>
      </c>
      <c r="B200" s="403"/>
      <c r="C200" s="405">
        <f>C745</f>
        <v>0</v>
      </c>
      <c r="D200" s="405">
        <f t="shared" ref="D200:AP200" si="67">D745</f>
        <v>0</v>
      </c>
      <c r="E200" s="405">
        <f t="shared" si="67"/>
        <v>0</v>
      </c>
      <c r="F200" s="405">
        <f t="shared" si="67"/>
        <v>0</v>
      </c>
      <c r="G200" s="405">
        <f t="shared" si="67"/>
        <v>0</v>
      </c>
      <c r="H200" s="405">
        <f t="shared" si="67"/>
        <v>0</v>
      </c>
      <c r="I200" s="405">
        <f t="shared" si="67"/>
        <v>0</v>
      </c>
      <c r="J200" s="405">
        <f t="shared" si="67"/>
        <v>0</v>
      </c>
      <c r="K200" s="405">
        <f t="shared" si="67"/>
        <v>0</v>
      </c>
      <c r="L200" s="405">
        <f t="shared" si="67"/>
        <v>0</v>
      </c>
      <c r="M200" s="405">
        <f t="shared" si="67"/>
        <v>0</v>
      </c>
      <c r="N200" s="405">
        <f t="shared" si="67"/>
        <v>0</v>
      </c>
      <c r="O200" s="405">
        <f t="shared" si="67"/>
        <v>0</v>
      </c>
      <c r="P200" s="405">
        <f t="shared" si="67"/>
        <v>0</v>
      </c>
      <c r="Q200" s="405">
        <f t="shared" si="67"/>
        <v>0</v>
      </c>
      <c r="R200" s="405">
        <f t="shared" si="67"/>
        <v>0</v>
      </c>
      <c r="S200" s="405">
        <f t="shared" si="67"/>
        <v>0</v>
      </c>
      <c r="T200" s="405">
        <f t="shared" si="67"/>
        <v>0</v>
      </c>
      <c r="U200" s="405">
        <f t="shared" si="67"/>
        <v>0</v>
      </c>
      <c r="V200" s="405">
        <f t="shared" si="67"/>
        <v>0</v>
      </c>
      <c r="W200" s="405">
        <f t="shared" si="67"/>
        <v>0</v>
      </c>
      <c r="X200" s="405">
        <f t="shared" si="67"/>
        <v>0</v>
      </c>
      <c r="Y200" s="405">
        <f t="shared" si="67"/>
        <v>0</v>
      </c>
      <c r="Z200" s="405">
        <f t="shared" si="67"/>
        <v>0</v>
      </c>
      <c r="AA200" s="405">
        <f t="shared" si="67"/>
        <v>0</v>
      </c>
      <c r="AB200" s="405">
        <f t="shared" si="67"/>
        <v>0</v>
      </c>
      <c r="AC200" s="405">
        <f t="shared" si="67"/>
        <v>0</v>
      </c>
      <c r="AD200" s="405">
        <f t="shared" si="67"/>
        <v>0</v>
      </c>
      <c r="AE200" s="405">
        <f t="shared" si="67"/>
        <v>0</v>
      </c>
      <c r="AF200" s="405">
        <f t="shared" si="67"/>
        <v>0</v>
      </c>
      <c r="AG200" s="405">
        <f t="shared" si="67"/>
        <v>0</v>
      </c>
      <c r="AH200" s="405">
        <f t="shared" si="67"/>
        <v>0</v>
      </c>
      <c r="AI200" s="405">
        <f t="shared" si="67"/>
        <v>0</v>
      </c>
      <c r="AJ200" s="405">
        <f t="shared" si="67"/>
        <v>0</v>
      </c>
      <c r="AK200" s="405">
        <f t="shared" si="67"/>
        <v>0</v>
      </c>
      <c r="AL200" s="405">
        <f t="shared" si="67"/>
        <v>0</v>
      </c>
      <c r="AM200" s="405">
        <f t="shared" si="67"/>
        <v>0</v>
      </c>
      <c r="AN200" s="405">
        <f t="shared" si="67"/>
        <v>0</v>
      </c>
      <c r="AO200" s="405">
        <f t="shared" si="67"/>
        <v>0</v>
      </c>
      <c r="AP200" s="405">
        <f t="shared" si="67"/>
        <v>0</v>
      </c>
    </row>
    <row r="201" spans="1:42" s="402" customFormat="1" x14ac:dyDescent="0.2">
      <c r="A201" s="399" t="s">
        <v>363</v>
      </c>
      <c r="B201" s="403"/>
      <c r="C201" s="405">
        <f>C741</f>
        <v>0</v>
      </c>
      <c r="D201" s="405">
        <f t="shared" ref="D201:AP201" si="68">D741</f>
        <v>0</v>
      </c>
      <c r="E201" s="405">
        <f t="shared" si="68"/>
        <v>0</v>
      </c>
      <c r="F201" s="405">
        <f t="shared" si="68"/>
        <v>0</v>
      </c>
      <c r="G201" s="405">
        <f t="shared" si="68"/>
        <v>0</v>
      </c>
      <c r="H201" s="405">
        <f t="shared" si="68"/>
        <v>0</v>
      </c>
      <c r="I201" s="405">
        <f t="shared" si="68"/>
        <v>0</v>
      </c>
      <c r="J201" s="405">
        <f t="shared" si="68"/>
        <v>0</v>
      </c>
      <c r="K201" s="405">
        <f t="shared" si="68"/>
        <v>0</v>
      </c>
      <c r="L201" s="405">
        <f t="shared" si="68"/>
        <v>0</v>
      </c>
      <c r="M201" s="405">
        <f t="shared" si="68"/>
        <v>0</v>
      </c>
      <c r="N201" s="405">
        <f t="shared" si="68"/>
        <v>0</v>
      </c>
      <c r="O201" s="405">
        <f t="shared" si="68"/>
        <v>0</v>
      </c>
      <c r="P201" s="405">
        <f t="shared" si="68"/>
        <v>0</v>
      </c>
      <c r="Q201" s="405">
        <f t="shared" si="68"/>
        <v>0</v>
      </c>
      <c r="R201" s="405">
        <f t="shared" si="68"/>
        <v>0</v>
      </c>
      <c r="S201" s="405">
        <f t="shared" si="68"/>
        <v>0</v>
      </c>
      <c r="T201" s="405">
        <f t="shared" si="68"/>
        <v>0</v>
      </c>
      <c r="U201" s="405">
        <f t="shared" si="68"/>
        <v>0</v>
      </c>
      <c r="V201" s="405">
        <f t="shared" si="68"/>
        <v>0</v>
      </c>
      <c r="W201" s="405">
        <f t="shared" si="68"/>
        <v>0</v>
      </c>
      <c r="X201" s="405">
        <f t="shared" si="68"/>
        <v>0</v>
      </c>
      <c r="Y201" s="405">
        <f t="shared" si="68"/>
        <v>0</v>
      </c>
      <c r="Z201" s="405">
        <f t="shared" si="68"/>
        <v>0</v>
      </c>
      <c r="AA201" s="405">
        <f t="shared" si="68"/>
        <v>0</v>
      </c>
      <c r="AB201" s="405">
        <f t="shared" si="68"/>
        <v>0</v>
      </c>
      <c r="AC201" s="405">
        <f t="shared" si="68"/>
        <v>0</v>
      </c>
      <c r="AD201" s="405">
        <f t="shared" si="68"/>
        <v>0</v>
      </c>
      <c r="AE201" s="405">
        <f t="shared" si="68"/>
        <v>0</v>
      </c>
      <c r="AF201" s="405">
        <f t="shared" si="68"/>
        <v>0</v>
      </c>
      <c r="AG201" s="405">
        <f t="shared" si="68"/>
        <v>0</v>
      </c>
      <c r="AH201" s="405">
        <f t="shared" si="68"/>
        <v>0</v>
      </c>
      <c r="AI201" s="405">
        <f t="shared" si="68"/>
        <v>0</v>
      </c>
      <c r="AJ201" s="405">
        <f t="shared" si="68"/>
        <v>0</v>
      </c>
      <c r="AK201" s="405">
        <f t="shared" si="68"/>
        <v>0</v>
      </c>
      <c r="AL201" s="405">
        <f t="shared" si="68"/>
        <v>0</v>
      </c>
      <c r="AM201" s="405">
        <f t="shared" si="68"/>
        <v>0</v>
      </c>
      <c r="AN201" s="405">
        <f t="shared" si="68"/>
        <v>0</v>
      </c>
      <c r="AO201" s="405">
        <f t="shared" si="68"/>
        <v>0</v>
      </c>
      <c r="AP201" s="405">
        <f t="shared" si="68"/>
        <v>0</v>
      </c>
    </row>
    <row r="202" spans="1:42" s="402" customFormat="1" x14ac:dyDescent="0.2">
      <c r="A202" s="399" t="str">
        <f>A138</f>
        <v>Developer operating margin</v>
      </c>
      <c r="B202" s="403"/>
      <c r="C202" s="405">
        <f t="shared" ref="C202:AP202" si="69">C51</f>
        <v>0</v>
      </c>
      <c r="D202" s="405">
        <f t="shared" si="69"/>
        <v>0</v>
      </c>
      <c r="E202" s="405">
        <f t="shared" si="69"/>
        <v>0</v>
      </c>
      <c r="F202" s="405">
        <f t="shared" si="69"/>
        <v>0</v>
      </c>
      <c r="G202" s="405">
        <f t="shared" si="69"/>
        <v>0</v>
      </c>
      <c r="H202" s="405">
        <f t="shared" si="69"/>
        <v>0</v>
      </c>
      <c r="I202" s="405">
        <f t="shared" si="69"/>
        <v>0</v>
      </c>
      <c r="J202" s="405">
        <f t="shared" si="69"/>
        <v>0</v>
      </c>
      <c r="K202" s="405">
        <f t="shared" si="69"/>
        <v>0</v>
      </c>
      <c r="L202" s="405">
        <f t="shared" si="69"/>
        <v>0</v>
      </c>
      <c r="M202" s="405">
        <f t="shared" si="69"/>
        <v>0</v>
      </c>
      <c r="N202" s="405">
        <f t="shared" si="69"/>
        <v>0</v>
      </c>
      <c r="O202" s="405">
        <f t="shared" si="69"/>
        <v>0</v>
      </c>
      <c r="P202" s="405">
        <f t="shared" si="69"/>
        <v>0</v>
      </c>
      <c r="Q202" s="405">
        <f t="shared" si="69"/>
        <v>0</v>
      </c>
      <c r="R202" s="405">
        <f t="shared" si="69"/>
        <v>0</v>
      </c>
      <c r="S202" s="405">
        <f t="shared" si="69"/>
        <v>0</v>
      </c>
      <c r="T202" s="405">
        <f t="shared" si="69"/>
        <v>0</v>
      </c>
      <c r="U202" s="405">
        <f t="shared" si="69"/>
        <v>0</v>
      </c>
      <c r="V202" s="405">
        <f t="shared" si="69"/>
        <v>0</v>
      </c>
      <c r="W202" s="405">
        <f t="shared" si="69"/>
        <v>0</v>
      </c>
      <c r="X202" s="405">
        <f t="shared" si="69"/>
        <v>0</v>
      </c>
      <c r="Y202" s="405">
        <f t="shared" si="69"/>
        <v>0</v>
      </c>
      <c r="Z202" s="405">
        <f t="shared" si="69"/>
        <v>0</v>
      </c>
      <c r="AA202" s="405">
        <f t="shared" si="69"/>
        <v>0</v>
      </c>
      <c r="AB202" s="405">
        <f t="shared" si="69"/>
        <v>0</v>
      </c>
      <c r="AC202" s="405">
        <f t="shared" si="69"/>
        <v>0</v>
      </c>
      <c r="AD202" s="405">
        <f t="shared" si="69"/>
        <v>0</v>
      </c>
      <c r="AE202" s="405">
        <f t="shared" si="69"/>
        <v>0</v>
      </c>
      <c r="AF202" s="405">
        <f t="shared" si="69"/>
        <v>0</v>
      </c>
      <c r="AG202" s="405">
        <f t="shared" si="69"/>
        <v>0</v>
      </c>
      <c r="AH202" s="405">
        <f t="shared" si="69"/>
        <v>0</v>
      </c>
      <c r="AI202" s="405">
        <f t="shared" si="69"/>
        <v>0</v>
      </c>
      <c r="AJ202" s="405">
        <f t="shared" si="69"/>
        <v>0</v>
      </c>
      <c r="AK202" s="405">
        <f t="shared" si="69"/>
        <v>0</v>
      </c>
      <c r="AL202" s="405">
        <f t="shared" si="69"/>
        <v>0</v>
      </c>
      <c r="AM202" s="405">
        <f t="shared" si="69"/>
        <v>0</v>
      </c>
      <c r="AN202" s="405">
        <f t="shared" si="69"/>
        <v>0</v>
      </c>
      <c r="AO202" s="405">
        <f t="shared" si="69"/>
        <v>0</v>
      </c>
      <c r="AP202" s="405">
        <f t="shared" si="69"/>
        <v>0</v>
      </c>
    </row>
    <row r="203" spans="1:42" s="402" customFormat="1" x14ac:dyDescent="0.2">
      <c r="A203" s="399" t="s">
        <v>364</v>
      </c>
      <c r="B203" s="403"/>
      <c r="C203" s="405">
        <f t="shared" ref="C203:AP203" si="70">-C53</f>
        <v>0</v>
      </c>
      <c r="D203" s="405">
        <f t="shared" si="70"/>
        <v>0</v>
      </c>
      <c r="E203" s="405">
        <f t="shared" si="70"/>
        <v>0</v>
      </c>
      <c r="F203" s="405">
        <f t="shared" si="70"/>
        <v>0</v>
      </c>
      <c r="G203" s="405">
        <f t="shared" si="70"/>
        <v>0</v>
      </c>
      <c r="H203" s="405">
        <f t="shared" si="70"/>
        <v>0</v>
      </c>
      <c r="I203" s="405">
        <f t="shared" si="70"/>
        <v>0</v>
      </c>
      <c r="J203" s="405">
        <f t="shared" si="70"/>
        <v>0</v>
      </c>
      <c r="K203" s="405">
        <f t="shared" si="70"/>
        <v>0</v>
      </c>
      <c r="L203" s="405">
        <f t="shared" si="70"/>
        <v>0</v>
      </c>
      <c r="M203" s="405">
        <f t="shared" si="70"/>
        <v>0</v>
      </c>
      <c r="N203" s="405">
        <f t="shared" si="70"/>
        <v>0</v>
      </c>
      <c r="O203" s="405">
        <f t="shared" si="70"/>
        <v>0</v>
      </c>
      <c r="P203" s="405">
        <f t="shared" si="70"/>
        <v>0</v>
      </c>
      <c r="Q203" s="405">
        <f t="shared" si="70"/>
        <v>0</v>
      </c>
      <c r="R203" s="405">
        <f t="shared" si="70"/>
        <v>0</v>
      </c>
      <c r="S203" s="405">
        <f t="shared" si="70"/>
        <v>0</v>
      </c>
      <c r="T203" s="405">
        <f t="shared" si="70"/>
        <v>0</v>
      </c>
      <c r="U203" s="405">
        <f t="shared" si="70"/>
        <v>0</v>
      </c>
      <c r="V203" s="405">
        <f t="shared" si="70"/>
        <v>0</v>
      </c>
      <c r="W203" s="405">
        <f t="shared" si="70"/>
        <v>0</v>
      </c>
      <c r="X203" s="405">
        <f t="shared" si="70"/>
        <v>0</v>
      </c>
      <c r="Y203" s="405">
        <f t="shared" si="70"/>
        <v>0</v>
      </c>
      <c r="Z203" s="405">
        <f t="shared" si="70"/>
        <v>0</v>
      </c>
      <c r="AA203" s="405">
        <f t="shared" si="70"/>
        <v>0</v>
      </c>
      <c r="AB203" s="405">
        <f t="shared" si="70"/>
        <v>0</v>
      </c>
      <c r="AC203" s="405">
        <f t="shared" si="70"/>
        <v>0</v>
      </c>
      <c r="AD203" s="405">
        <f t="shared" si="70"/>
        <v>0</v>
      </c>
      <c r="AE203" s="405">
        <f t="shared" si="70"/>
        <v>0</v>
      </c>
      <c r="AF203" s="405">
        <f t="shared" si="70"/>
        <v>0</v>
      </c>
      <c r="AG203" s="405">
        <f t="shared" si="70"/>
        <v>0</v>
      </c>
      <c r="AH203" s="405">
        <f t="shared" si="70"/>
        <v>0</v>
      </c>
      <c r="AI203" s="405">
        <f t="shared" si="70"/>
        <v>0</v>
      </c>
      <c r="AJ203" s="405">
        <f t="shared" si="70"/>
        <v>0</v>
      </c>
      <c r="AK203" s="405">
        <f t="shared" si="70"/>
        <v>0</v>
      </c>
      <c r="AL203" s="405">
        <f t="shared" si="70"/>
        <v>0</v>
      </c>
      <c r="AM203" s="405">
        <f t="shared" si="70"/>
        <v>0</v>
      </c>
      <c r="AN203" s="405">
        <f t="shared" si="70"/>
        <v>0</v>
      </c>
      <c r="AO203" s="405">
        <f t="shared" si="70"/>
        <v>0</v>
      </c>
      <c r="AP203" s="405">
        <f t="shared" si="70"/>
        <v>0</v>
      </c>
    </row>
    <row r="204" spans="1:42" s="402" customFormat="1" x14ac:dyDescent="0.2">
      <c r="A204" s="399" t="s">
        <v>285</v>
      </c>
      <c r="B204" s="403"/>
      <c r="C204" s="406">
        <f t="shared" ref="C204:AP204" si="71">-C112</f>
        <v>0</v>
      </c>
      <c r="D204" s="406">
        <f t="shared" si="71"/>
        <v>0</v>
      </c>
      <c r="E204" s="406">
        <f t="shared" si="71"/>
        <v>0</v>
      </c>
      <c r="F204" s="406">
        <f t="shared" si="71"/>
        <v>0</v>
      </c>
      <c r="G204" s="406">
        <f t="shared" si="71"/>
        <v>0</v>
      </c>
      <c r="H204" s="406">
        <f t="shared" si="71"/>
        <v>0</v>
      </c>
      <c r="I204" s="406">
        <f t="shared" si="71"/>
        <v>0</v>
      </c>
      <c r="J204" s="406">
        <f t="shared" si="71"/>
        <v>0</v>
      </c>
      <c r="K204" s="406">
        <f t="shared" si="71"/>
        <v>0</v>
      </c>
      <c r="L204" s="406">
        <f t="shared" si="71"/>
        <v>0</v>
      </c>
      <c r="M204" s="406">
        <f t="shared" si="71"/>
        <v>0</v>
      </c>
      <c r="N204" s="406">
        <f t="shared" si="71"/>
        <v>0</v>
      </c>
      <c r="O204" s="406">
        <f t="shared" si="71"/>
        <v>0</v>
      </c>
      <c r="P204" s="406">
        <f t="shared" si="71"/>
        <v>0</v>
      </c>
      <c r="Q204" s="406">
        <f t="shared" si="71"/>
        <v>0</v>
      </c>
      <c r="R204" s="406">
        <f t="shared" si="71"/>
        <v>0</v>
      </c>
      <c r="S204" s="406">
        <f t="shared" si="71"/>
        <v>0</v>
      </c>
      <c r="T204" s="406">
        <f t="shared" si="71"/>
        <v>0</v>
      </c>
      <c r="U204" s="406">
        <f t="shared" si="71"/>
        <v>0</v>
      </c>
      <c r="V204" s="406">
        <f t="shared" si="71"/>
        <v>0</v>
      </c>
      <c r="W204" s="406">
        <f t="shared" si="71"/>
        <v>0</v>
      </c>
      <c r="X204" s="406">
        <f t="shared" si="71"/>
        <v>0</v>
      </c>
      <c r="Y204" s="406">
        <f t="shared" si="71"/>
        <v>0</v>
      </c>
      <c r="Z204" s="406">
        <f t="shared" si="71"/>
        <v>0</v>
      </c>
      <c r="AA204" s="406">
        <f t="shared" si="71"/>
        <v>0</v>
      </c>
      <c r="AB204" s="406">
        <f t="shared" si="71"/>
        <v>0</v>
      </c>
      <c r="AC204" s="406">
        <f t="shared" si="71"/>
        <v>0</v>
      </c>
      <c r="AD204" s="406">
        <f t="shared" si="71"/>
        <v>0</v>
      </c>
      <c r="AE204" s="406">
        <f t="shared" si="71"/>
        <v>0</v>
      </c>
      <c r="AF204" s="406">
        <f t="shared" si="71"/>
        <v>0</v>
      </c>
      <c r="AG204" s="406">
        <f t="shared" si="71"/>
        <v>0</v>
      </c>
      <c r="AH204" s="406">
        <f t="shared" si="71"/>
        <v>0</v>
      </c>
      <c r="AI204" s="406">
        <f t="shared" si="71"/>
        <v>0</v>
      </c>
      <c r="AJ204" s="406">
        <f t="shared" si="71"/>
        <v>0</v>
      </c>
      <c r="AK204" s="406">
        <f t="shared" si="71"/>
        <v>0</v>
      </c>
      <c r="AL204" s="406">
        <f t="shared" si="71"/>
        <v>0</v>
      </c>
      <c r="AM204" s="406">
        <f t="shared" si="71"/>
        <v>0</v>
      </c>
      <c r="AN204" s="406">
        <f t="shared" si="71"/>
        <v>0</v>
      </c>
      <c r="AO204" s="406">
        <f t="shared" si="71"/>
        <v>0</v>
      </c>
      <c r="AP204" s="406">
        <f t="shared" si="71"/>
        <v>0</v>
      </c>
    </row>
    <row r="205" spans="1:42" s="402" customFormat="1" x14ac:dyDescent="0.2">
      <c r="A205" s="399" t="s">
        <v>294</v>
      </c>
      <c r="B205" s="403"/>
      <c r="C205" s="405">
        <f>SUM(C199:C204)</f>
        <v>0</v>
      </c>
      <c r="D205" s="405">
        <f t="shared" ref="D205:AP205" si="72">SUM(D199:D204)</f>
        <v>0</v>
      </c>
      <c r="E205" s="405">
        <f t="shared" si="72"/>
        <v>0</v>
      </c>
      <c r="F205" s="405">
        <f t="shared" si="72"/>
        <v>0</v>
      </c>
      <c r="G205" s="405">
        <f t="shared" si="72"/>
        <v>0</v>
      </c>
      <c r="H205" s="405">
        <f t="shared" si="72"/>
        <v>0</v>
      </c>
      <c r="I205" s="405">
        <f t="shared" si="72"/>
        <v>0</v>
      </c>
      <c r="J205" s="405">
        <f t="shared" si="72"/>
        <v>0</v>
      </c>
      <c r="K205" s="405">
        <f t="shared" si="72"/>
        <v>0</v>
      </c>
      <c r="L205" s="405">
        <f t="shared" si="72"/>
        <v>0</v>
      </c>
      <c r="M205" s="405">
        <f t="shared" si="72"/>
        <v>0</v>
      </c>
      <c r="N205" s="405">
        <f t="shared" si="72"/>
        <v>0</v>
      </c>
      <c r="O205" s="405">
        <f t="shared" si="72"/>
        <v>0</v>
      </c>
      <c r="P205" s="405">
        <f t="shared" si="72"/>
        <v>0</v>
      </c>
      <c r="Q205" s="405">
        <f t="shared" si="72"/>
        <v>0</v>
      </c>
      <c r="R205" s="405">
        <f t="shared" si="72"/>
        <v>0</v>
      </c>
      <c r="S205" s="405">
        <f t="shared" si="72"/>
        <v>0</v>
      </c>
      <c r="T205" s="405">
        <f t="shared" si="72"/>
        <v>0</v>
      </c>
      <c r="U205" s="405">
        <f t="shared" si="72"/>
        <v>0</v>
      </c>
      <c r="V205" s="405">
        <f t="shared" si="72"/>
        <v>0</v>
      </c>
      <c r="W205" s="405">
        <f t="shared" si="72"/>
        <v>0</v>
      </c>
      <c r="X205" s="405">
        <f t="shared" si="72"/>
        <v>0</v>
      </c>
      <c r="Y205" s="405">
        <f t="shared" si="72"/>
        <v>0</v>
      </c>
      <c r="Z205" s="405">
        <f t="shared" si="72"/>
        <v>0</v>
      </c>
      <c r="AA205" s="405">
        <f t="shared" si="72"/>
        <v>0</v>
      </c>
      <c r="AB205" s="405">
        <f t="shared" si="72"/>
        <v>0</v>
      </c>
      <c r="AC205" s="405">
        <f t="shared" si="72"/>
        <v>0</v>
      </c>
      <c r="AD205" s="405">
        <f t="shared" si="72"/>
        <v>0</v>
      </c>
      <c r="AE205" s="405">
        <f t="shared" si="72"/>
        <v>0</v>
      </c>
      <c r="AF205" s="405">
        <f t="shared" si="72"/>
        <v>0</v>
      </c>
      <c r="AG205" s="405">
        <f t="shared" si="72"/>
        <v>0</v>
      </c>
      <c r="AH205" s="405">
        <f t="shared" si="72"/>
        <v>0</v>
      </c>
      <c r="AI205" s="405">
        <f t="shared" si="72"/>
        <v>0</v>
      </c>
      <c r="AJ205" s="405">
        <f t="shared" si="72"/>
        <v>0</v>
      </c>
      <c r="AK205" s="405">
        <f t="shared" si="72"/>
        <v>0</v>
      </c>
      <c r="AL205" s="405">
        <f t="shared" si="72"/>
        <v>0</v>
      </c>
      <c r="AM205" s="405">
        <f t="shared" si="72"/>
        <v>0</v>
      </c>
      <c r="AN205" s="405">
        <f t="shared" si="72"/>
        <v>0</v>
      </c>
      <c r="AO205" s="405">
        <f t="shared" si="72"/>
        <v>0</v>
      </c>
      <c r="AP205" s="405">
        <f t="shared" si="72"/>
        <v>0</v>
      </c>
    </row>
    <row r="206" spans="1:42" s="402" customFormat="1" x14ac:dyDescent="0.2">
      <c r="A206" s="399" t="s">
        <v>351</v>
      </c>
      <c r="B206" s="403"/>
      <c r="C206" s="404"/>
      <c r="D206" s="404"/>
      <c r="E206" s="404"/>
      <c r="F206" s="404"/>
      <c r="G206" s="404"/>
      <c r="H206" s="404"/>
      <c r="I206" s="404"/>
      <c r="J206" s="404"/>
      <c r="K206" s="404"/>
      <c r="L206" s="404"/>
      <c r="M206" s="404"/>
      <c r="N206" s="404"/>
      <c r="O206" s="404"/>
      <c r="P206" s="404"/>
      <c r="Q206" s="404"/>
      <c r="R206" s="404"/>
      <c r="S206" s="404"/>
      <c r="T206" s="404"/>
      <c r="U206" s="404"/>
      <c r="V206" s="404"/>
      <c r="W206" s="404"/>
      <c r="X206" s="404"/>
      <c r="Y206" s="404"/>
      <c r="Z206" s="404"/>
      <c r="AA206" s="404"/>
      <c r="AB206" s="404"/>
      <c r="AC206" s="404"/>
      <c r="AD206" s="404"/>
      <c r="AE206" s="404"/>
      <c r="AF206" s="404"/>
      <c r="AG206" s="404"/>
      <c r="AH206" s="404"/>
      <c r="AI206" s="404"/>
      <c r="AJ206" s="404"/>
      <c r="AK206" s="404"/>
      <c r="AL206" s="404"/>
      <c r="AM206" s="404"/>
      <c r="AN206" s="404"/>
      <c r="AO206" s="404"/>
      <c r="AP206" s="404"/>
    </row>
    <row r="207" spans="1:42" s="402" customFormat="1" x14ac:dyDescent="0.2">
      <c r="A207" s="401" t="s">
        <v>4</v>
      </c>
      <c r="B207" s="403"/>
      <c r="C207" s="404">
        <f t="shared" ref="C207:AP207" si="73">IF(pbi_fed_tax_sta="Yes",C609,0)</f>
        <v>0</v>
      </c>
      <c r="D207" s="404">
        <f t="shared" si="73"/>
        <v>0</v>
      </c>
      <c r="E207" s="404">
        <f t="shared" si="73"/>
        <v>0</v>
      </c>
      <c r="F207" s="404">
        <f t="shared" si="73"/>
        <v>0</v>
      </c>
      <c r="G207" s="404">
        <f t="shared" si="73"/>
        <v>0</v>
      </c>
      <c r="H207" s="404">
        <f t="shared" si="73"/>
        <v>0</v>
      </c>
      <c r="I207" s="404">
        <f t="shared" si="73"/>
        <v>0</v>
      </c>
      <c r="J207" s="404">
        <f t="shared" si="73"/>
        <v>0</v>
      </c>
      <c r="K207" s="404">
        <f t="shared" si="73"/>
        <v>0</v>
      </c>
      <c r="L207" s="404">
        <f t="shared" si="73"/>
        <v>0</v>
      </c>
      <c r="M207" s="404">
        <f t="shared" si="73"/>
        <v>0</v>
      </c>
      <c r="N207" s="404">
        <f t="shared" si="73"/>
        <v>0</v>
      </c>
      <c r="O207" s="404">
        <f t="shared" si="73"/>
        <v>0</v>
      </c>
      <c r="P207" s="404">
        <f t="shared" si="73"/>
        <v>0</v>
      </c>
      <c r="Q207" s="404">
        <f t="shared" si="73"/>
        <v>0</v>
      </c>
      <c r="R207" s="404">
        <f t="shared" si="73"/>
        <v>0</v>
      </c>
      <c r="S207" s="404">
        <f t="shared" si="73"/>
        <v>0</v>
      </c>
      <c r="T207" s="404">
        <f t="shared" si="73"/>
        <v>0</v>
      </c>
      <c r="U207" s="404">
        <f t="shared" si="73"/>
        <v>0</v>
      </c>
      <c r="V207" s="404">
        <f t="shared" si="73"/>
        <v>0</v>
      </c>
      <c r="W207" s="404">
        <f t="shared" si="73"/>
        <v>0</v>
      </c>
      <c r="X207" s="404">
        <f t="shared" si="73"/>
        <v>0</v>
      </c>
      <c r="Y207" s="404">
        <f t="shared" si="73"/>
        <v>0</v>
      </c>
      <c r="Z207" s="404">
        <f t="shared" si="73"/>
        <v>0</v>
      </c>
      <c r="AA207" s="404">
        <f t="shared" si="73"/>
        <v>0</v>
      </c>
      <c r="AB207" s="404">
        <f t="shared" si="73"/>
        <v>0</v>
      </c>
      <c r="AC207" s="404">
        <f t="shared" si="73"/>
        <v>0</v>
      </c>
      <c r="AD207" s="404">
        <f t="shared" si="73"/>
        <v>0</v>
      </c>
      <c r="AE207" s="404">
        <f t="shared" si="73"/>
        <v>0</v>
      </c>
      <c r="AF207" s="404">
        <f t="shared" si="73"/>
        <v>0</v>
      </c>
      <c r="AG207" s="404">
        <f t="shared" si="73"/>
        <v>0</v>
      </c>
      <c r="AH207" s="404">
        <f t="shared" si="73"/>
        <v>0</v>
      </c>
      <c r="AI207" s="404">
        <f t="shared" si="73"/>
        <v>0</v>
      </c>
      <c r="AJ207" s="404">
        <f t="shared" si="73"/>
        <v>0</v>
      </c>
      <c r="AK207" s="404">
        <f t="shared" si="73"/>
        <v>0</v>
      </c>
      <c r="AL207" s="404">
        <f t="shared" si="73"/>
        <v>0</v>
      </c>
      <c r="AM207" s="404">
        <f t="shared" si="73"/>
        <v>0</v>
      </c>
      <c r="AN207" s="404">
        <f t="shared" si="73"/>
        <v>0</v>
      </c>
      <c r="AO207" s="404">
        <f t="shared" si="73"/>
        <v>0</v>
      </c>
      <c r="AP207" s="404">
        <f t="shared" si="73"/>
        <v>0</v>
      </c>
    </row>
    <row r="208" spans="1:42" s="402" customFormat="1" x14ac:dyDescent="0.2">
      <c r="A208" s="401" t="s">
        <v>5</v>
      </c>
      <c r="B208" s="403"/>
      <c r="C208" s="404">
        <f t="shared" ref="C208:AP208" si="74">IF(pbi_sta_tax_sta="Yes",C613,0)</f>
        <v>0</v>
      </c>
      <c r="D208" s="404">
        <f t="shared" si="74"/>
        <v>0</v>
      </c>
      <c r="E208" s="404">
        <f t="shared" si="74"/>
        <v>0</v>
      </c>
      <c r="F208" s="404">
        <f t="shared" si="74"/>
        <v>0</v>
      </c>
      <c r="G208" s="404">
        <f t="shared" si="74"/>
        <v>0</v>
      </c>
      <c r="H208" s="404">
        <f t="shared" si="74"/>
        <v>0</v>
      </c>
      <c r="I208" s="404">
        <f t="shared" si="74"/>
        <v>0</v>
      </c>
      <c r="J208" s="404">
        <f t="shared" si="74"/>
        <v>0</v>
      </c>
      <c r="K208" s="404">
        <f t="shared" si="74"/>
        <v>0</v>
      </c>
      <c r="L208" s="404">
        <f t="shared" si="74"/>
        <v>0</v>
      </c>
      <c r="M208" s="404">
        <f t="shared" si="74"/>
        <v>0</v>
      </c>
      <c r="N208" s="404">
        <f t="shared" si="74"/>
        <v>0</v>
      </c>
      <c r="O208" s="404">
        <f t="shared" si="74"/>
        <v>0</v>
      </c>
      <c r="P208" s="404">
        <f t="shared" si="74"/>
        <v>0</v>
      </c>
      <c r="Q208" s="404">
        <f t="shared" si="74"/>
        <v>0</v>
      </c>
      <c r="R208" s="404">
        <f t="shared" si="74"/>
        <v>0</v>
      </c>
      <c r="S208" s="404">
        <f t="shared" si="74"/>
        <v>0</v>
      </c>
      <c r="T208" s="404">
        <f t="shared" si="74"/>
        <v>0</v>
      </c>
      <c r="U208" s="404">
        <f t="shared" si="74"/>
        <v>0</v>
      </c>
      <c r="V208" s="404">
        <f t="shared" si="74"/>
        <v>0</v>
      </c>
      <c r="W208" s="404">
        <f t="shared" si="74"/>
        <v>0</v>
      </c>
      <c r="X208" s="404">
        <f t="shared" si="74"/>
        <v>0</v>
      </c>
      <c r="Y208" s="404">
        <f t="shared" si="74"/>
        <v>0</v>
      </c>
      <c r="Z208" s="404">
        <f t="shared" si="74"/>
        <v>0</v>
      </c>
      <c r="AA208" s="404">
        <f t="shared" si="74"/>
        <v>0</v>
      </c>
      <c r="AB208" s="404">
        <f t="shared" si="74"/>
        <v>0</v>
      </c>
      <c r="AC208" s="404">
        <f t="shared" si="74"/>
        <v>0</v>
      </c>
      <c r="AD208" s="404">
        <f t="shared" si="74"/>
        <v>0</v>
      </c>
      <c r="AE208" s="404">
        <f t="shared" si="74"/>
        <v>0</v>
      </c>
      <c r="AF208" s="404">
        <f t="shared" si="74"/>
        <v>0</v>
      </c>
      <c r="AG208" s="404">
        <f t="shared" si="74"/>
        <v>0</v>
      </c>
      <c r="AH208" s="404">
        <f t="shared" si="74"/>
        <v>0</v>
      </c>
      <c r="AI208" s="404">
        <f t="shared" si="74"/>
        <v>0</v>
      </c>
      <c r="AJ208" s="404">
        <f t="shared" si="74"/>
        <v>0</v>
      </c>
      <c r="AK208" s="404">
        <f t="shared" si="74"/>
        <v>0</v>
      </c>
      <c r="AL208" s="404">
        <f t="shared" si="74"/>
        <v>0</v>
      </c>
      <c r="AM208" s="404">
        <f t="shared" si="74"/>
        <v>0</v>
      </c>
      <c r="AN208" s="404">
        <f t="shared" si="74"/>
        <v>0</v>
      </c>
      <c r="AO208" s="404">
        <f t="shared" si="74"/>
        <v>0</v>
      </c>
      <c r="AP208" s="404">
        <f t="shared" si="74"/>
        <v>0</v>
      </c>
    </row>
    <row r="209" spans="1:42" s="402" customFormat="1" x14ac:dyDescent="0.2">
      <c r="A209" s="401" t="s">
        <v>166</v>
      </c>
      <c r="B209" s="403"/>
      <c r="C209" s="404">
        <f t="shared" ref="C209:AP209" si="75">IF(pbi_uti_tax_sta="Yes",C617,0)</f>
        <v>0</v>
      </c>
      <c r="D209" s="404">
        <f t="shared" si="75"/>
        <v>0</v>
      </c>
      <c r="E209" s="404">
        <f t="shared" si="75"/>
        <v>0</v>
      </c>
      <c r="F209" s="404">
        <f t="shared" si="75"/>
        <v>0</v>
      </c>
      <c r="G209" s="404">
        <f t="shared" si="75"/>
        <v>0</v>
      </c>
      <c r="H209" s="404">
        <f t="shared" si="75"/>
        <v>0</v>
      </c>
      <c r="I209" s="404">
        <f t="shared" si="75"/>
        <v>0</v>
      </c>
      <c r="J209" s="404">
        <f t="shared" si="75"/>
        <v>0</v>
      </c>
      <c r="K209" s="404">
        <f t="shared" si="75"/>
        <v>0</v>
      </c>
      <c r="L209" s="404">
        <f t="shared" si="75"/>
        <v>0</v>
      </c>
      <c r="M209" s="404">
        <f t="shared" si="75"/>
        <v>0</v>
      </c>
      <c r="N209" s="404">
        <f t="shared" si="75"/>
        <v>0</v>
      </c>
      <c r="O209" s="404">
        <f t="shared" si="75"/>
        <v>0</v>
      </c>
      <c r="P209" s="404">
        <f t="shared" si="75"/>
        <v>0</v>
      </c>
      <c r="Q209" s="404">
        <f t="shared" si="75"/>
        <v>0</v>
      </c>
      <c r="R209" s="404">
        <f t="shared" si="75"/>
        <v>0</v>
      </c>
      <c r="S209" s="404">
        <f t="shared" si="75"/>
        <v>0</v>
      </c>
      <c r="T209" s="404">
        <f t="shared" si="75"/>
        <v>0</v>
      </c>
      <c r="U209" s="404">
        <f t="shared" si="75"/>
        <v>0</v>
      </c>
      <c r="V209" s="404">
        <f t="shared" si="75"/>
        <v>0</v>
      </c>
      <c r="W209" s="404">
        <f t="shared" si="75"/>
        <v>0</v>
      </c>
      <c r="X209" s="404">
        <f t="shared" si="75"/>
        <v>0</v>
      </c>
      <c r="Y209" s="404">
        <f t="shared" si="75"/>
        <v>0</v>
      </c>
      <c r="Z209" s="404">
        <f t="shared" si="75"/>
        <v>0</v>
      </c>
      <c r="AA209" s="404">
        <f t="shared" si="75"/>
        <v>0</v>
      </c>
      <c r="AB209" s="404">
        <f t="shared" si="75"/>
        <v>0</v>
      </c>
      <c r="AC209" s="404">
        <f t="shared" si="75"/>
        <v>0</v>
      </c>
      <c r="AD209" s="404">
        <f t="shared" si="75"/>
        <v>0</v>
      </c>
      <c r="AE209" s="404">
        <f t="shared" si="75"/>
        <v>0</v>
      </c>
      <c r="AF209" s="404">
        <f t="shared" si="75"/>
        <v>0</v>
      </c>
      <c r="AG209" s="404">
        <f t="shared" si="75"/>
        <v>0</v>
      </c>
      <c r="AH209" s="404">
        <f t="shared" si="75"/>
        <v>0</v>
      </c>
      <c r="AI209" s="404">
        <f t="shared" si="75"/>
        <v>0</v>
      </c>
      <c r="AJ209" s="404">
        <f t="shared" si="75"/>
        <v>0</v>
      </c>
      <c r="AK209" s="404">
        <f t="shared" si="75"/>
        <v>0</v>
      </c>
      <c r="AL209" s="404">
        <f t="shared" si="75"/>
        <v>0</v>
      </c>
      <c r="AM209" s="404">
        <f t="shared" si="75"/>
        <v>0</v>
      </c>
      <c r="AN209" s="404">
        <f t="shared" si="75"/>
        <v>0</v>
      </c>
      <c r="AO209" s="404">
        <f t="shared" si="75"/>
        <v>0</v>
      </c>
      <c r="AP209" s="404">
        <f t="shared" si="75"/>
        <v>0</v>
      </c>
    </row>
    <row r="210" spans="1:42" s="402" customFormat="1" x14ac:dyDescent="0.2">
      <c r="A210" s="401" t="s">
        <v>167</v>
      </c>
      <c r="B210" s="403"/>
      <c r="C210" s="406">
        <f t="shared" ref="C210:AP210" si="76">IF(pbi_oth_tax_sta="Yes",C621,0)</f>
        <v>0</v>
      </c>
      <c r="D210" s="406">
        <f t="shared" si="76"/>
        <v>0</v>
      </c>
      <c r="E210" s="406">
        <f t="shared" si="76"/>
        <v>0</v>
      </c>
      <c r="F210" s="406">
        <f t="shared" si="76"/>
        <v>0</v>
      </c>
      <c r="G210" s="406">
        <f t="shared" si="76"/>
        <v>0</v>
      </c>
      <c r="H210" s="406">
        <f t="shared" si="76"/>
        <v>0</v>
      </c>
      <c r="I210" s="406">
        <f t="shared" si="76"/>
        <v>0</v>
      </c>
      <c r="J210" s="406">
        <f t="shared" si="76"/>
        <v>0</v>
      </c>
      <c r="K210" s="406">
        <f t="shared" si="76"/>
        <v>0</v>
      </c>
      <c r="L210" s="406">
        <f t="shared" si="76"/>
        <v>0</v>
      </c>
      <c r="M210" s="406">
        <f t="shared" si="76"/>
        <v>0</v>
      </c>
      <c r="N210" s="406">
        <f t="shared" si="76"/>
        <v>0</v>
      </c>
      <c r="O210" s="406">
        <f t="shared" si="76"/>
        <v>0</v>
      </c>
      <c r="P210" s="406">
        <f t="shared" si="76"/>
        <v>0</v>
      </c>
      <c r="Q210" s="406">
        <f t="shared" si="76"/>
        <v>0</v>
      </c>
      <c r="R210" s="406">
        <f t="shared" si="76"/>
        <v>0</v>
      </c>
      <c r="S210" s="406">
        <f t="shared" si="76"/>
        <v>0</v>
      </c>
      <c r="T210" s="406">
        <f t="shared" si="76"/>
        <v>0</v>
      </c>
      <c r="U210" s="406">
        <f t="shared" si="76"/>
        <v>0</v>
      </c>
      <c r="V210" s="406">
        <f t="shared" si="76"/>
        <v>0</v>
      </c>
      <c r="W210" s="406">
        <f t="shared" si="76"/>
        <v>0</v>
      </c>
      <c r="X210" s="406">
        <f t="shared" si="76"/>
        <v>0</v>
      </c>
      <c r="Y210" s="406">
        <f t="shared" si="76"/>
        <v>0</v>
      </c>
      <c r="Z210" s="406">
        <f t="shared" si="76"/>
        <v>0</v>
      </c>
      <c r="AA210" s="406">
        <f t="shared" si="76"/>
        <v>0</v>
      </c>
      <c r="AB210" s="406">
        <f t="shared" si="76"/>
        <v>0</v>
      </c>
      <c r="AC210" s="406">
        <f t="shared" si="76"/>
        <v>0</v>
      </c>
      <c r="AD210" s="406">
        <f t="shared" si="76"/>
        <v>0</v>
      </c>
      <c r="AE210" s="406">
        <f t="shared" si="76"/>
        <v>0</v>
      </c>
      <c r="AF210" s="406">
        <f t="shared" si="76"/>
        <v>0</v>
      </c>
      <c r="AG210" s="406">
        <f t="shared" si="76"/>
        <v>0</v>
      </c>
      <c r="AH210" s="406">
        <f t="shared" si="76"/>
        <v>0</v>
      </c>
      <c r="AI210" s="406">
        <f t="shared" si="76"/>
        <v>0</v>
      </c>
      <c r="AJ210" s="406">
        <f t="shared" si="76"/>
        <v>0</v>
      </c>
      <c r="AK210" s="406">
        <f t="shared" si="76"/>
        <v>0</v>
      </c>
      <c r="AL210" s="406">
        <f t="shared" si="76"/>
        <v>0</v>
      </c>
      <c r="AM210" s="406">
        <f t="shared" si="76"/>
        <v>0</v>
      </c>
      <c r="AN210" s="406">
        <f t="shared" si="76"/>
        <v>0</v>
      </c>
      <c r="AO210" s="406">
        <f t="shared" si="76"/>
        <v>0</v>
      </c>
      <c r="AP210" s="406">
        <f t="shared" si="76"/>
        <v>0</v>
      </c>
    </row>
    <row r="211" spans="1:42" s="402" customFormat="1" x14ac:dyDescent="0.2">
      <c r="A211" s="401" t="s">
        <v>13</v>
      </c>
      <c r="B211" s="403"/>
      <c r="C211" s="407">
        <f>SUM(C207:C210)</f>
        <v>0</v>
      </c>
      <c r="D211" s="407">
        <f t="shared" ref="D211:AP211" si="77">SUM(D207:D210)</f>
        <v>0</v>
      </c>
      <c r="E211" s="407">
        <f t="shared" si="77"/>
        <v>0</v>
      </c>
      <c r="F211" s="407">
        <f t="shared" si="77"/>
        <v>0</v>
      </c>
      <c r="G211" s="407">
        <f t="shared" si="77"/>
        <v>0</v>
      </c>
      <c r="H211" s="407">
        <f t="shared" si="77"/>
        <v>0</v>
      </c>
      <c r="I211" s="407">
        <f t="shared" si="77"/>
        <v>0</v>
      </c>
      <c r="J211" s="407">
        <f t="shared" si="77"/>
        <v>0</v>
      </c>
      <c r="K211" s="407">
        <f t="shared" si="77"/>
        <v>0</v>
      </c>
      <c r="L211" s="407">
        <f t="shared" si="77"/>
        <v>0</v>
      </c>
      <c r="M211" s="407">
        <f t="shared" si="77"/>
        <v>0</v>
      </c>
      <c r="N211" s="407">
        <f t="shared" si="77"/>
        <v>0</v>
      </c>
      <c r="O211" s="407">
        <f t="shared" si="77"/>
        <v>0</v>
      </c>
      <c r="P211" s="407">
        <f t="shared" si="77"/>
        <v>0</v>
      </c>
      <c r="Q211" s="407">
        <f t="shared" si="77"/>
        <v>0</v>
      </c>
      <c r="R211" s="407">
        <f t="shared" si="77"/>
        <v>0</v>
      </c>
      <c r="S211" s="407">
        <f t="shared" si="77"/>
        <v>0</v>
      </c>
      <c r="T211" s="407">
        <f t="shared" si="77"/>
        <v>0</v>
      </c>
      <c r="U211" s="407">
        <f t="shared" si="77"/>
        <v>0</v>
      </c>
      <c r="V211" s="407">
        <f t="shared" si="77"/>
        <v>0</v>
      </c>
      <c r="W211" s="407">
        <f t="shared" si="77"/>
        <v>0</v>
      </c>
      <c r="X211" s="407">
        <f t="shared" si="77"/>
        <v>0</v>
      </c>
      <c r="Y211" s="407">
        <f t="shared" si="77"/>
        <v>0</v>
      </c>
      <c r="Z211" s="407">
        <f t="shared" si="77"/>
        <v>0</v>
      </c>
      <c r="AA211" s="407">
        <f t="shared" si="77"/>
        <v>0</v>
      </c>
      <c r="AB211" s="407">
        <f t="shared" si="77"/>
        <v>0</v>
      </c>
      <c r="AC211" s="407">
        <f t="shared" si="77"/>
        <v>0</v>
      </c>
      <c r="AD211" s="407">
        <f t="shared" si="77"/>
        <v>0</v>
      </c>
      <c r="AE211" s="407">
        <f t="shared" si="77"/>
        <v>0</v>
      </c>
      <c r="AF211" s="407">
        <f t="shared" si="77"/>
        <v>0</v>
      </c>
      <c r="AG211" s="407">
        <f t="shared" si="77"/>
        <v>0</v>
      </c>
      <c r="AH211" s="407">
        <f t="shared" si="77"/>
        <v>0</v>
      </c>
      <c r="AI211" s="407">
        <f t="shared" si="77"/>
        <v>0</v>
      </c>
      <c r="AJ211" s="407">
        <f t="shared" si="77"/>
        <v>0</v>
      </c>
      <c r="AK211" s="407">
        <f t="shared" si="77"/>
        <v>0</v>
      </c>
      <c r="AL211" s="407">
        <f t="shared" si="77"/>
        <v>0</v>
      </c>
      <c r="AM211" s="407">
        <f t="shared" si="77"/>
        <v>0</v>
      </c>
      <c r="AN211" s="407">
        <f t="shared" si="77"/>
        <v>0</v>
      </c>
      <c r="AO211" s="407">
        <f t="shared" si="77"/>
        <v>0</v>
      </c>
      <c r="AP211" s="407">
        <f t="shared" si="77"/>
        <v>0</v>
      </c>
    </row>
    <row r="212" spans="1:42" s="402" customFormat="1" x14ac:dyDescent="0.2">
      <c r="A212" s="399" t="s">
        <v>293</v>
      </c>
      <c r="B212" s="403"/>
      <c r="C212" s="405">
        <f>C205+C211</f>
        <v>0</v>
      </c>
      <c r="D212" s="405">
        <f t="shared" ref="D212:AP212" si="78">D205+D211</f>
        <v>0</v>
      </c>
      <c r="E212" s="405">
        <f t="shared" si="78"/>
        <v>0</v>
      </c>
      <c r="F212" s="405">
        <f t="shared" si="78"/>
        <v>0</v>
      </c>
      <c r="G212" s="405">
        <f t="shared" si="78"/>
        <v>0</v>
      </c>
      <c r="H212" s="405">
        <f t="shared" si="78"/>
        <v>0</v>
      </c>
      <c r="I212" s="405">
        <f t="shared" si="78"/>
        <v>0</v>
      </c>
      <c r="J212" s="405">
        <f t="shared" si="78"/>
        <v>0</v>
      </c>
      <c r="K212" s="405">
        <f t="shared" si="78"/>
        <v>0</v>
      </c>
      <c r="L212" s="405">
        <f t="shared" si="78"/>
        <v>0</v>
      </c>
      <c r="M212" s="405">
        <f t="shared" si="78"/>
        <v>0</v>
      </c>
      <c r="N212" s="405">
        <f t="shared" si="78"/>
        <v>0</v>
      </c>
      <c r="O212" s="405">
        <f t="shared" si="78"/>
        <v>0</v>
      </c>
      <c r="P212" s="405">
        <f t="shared" si="78"/>
        <v>0</v>
      </c>
      <c r="Q212" s="405">
        <f t="shared" si="78"/>
        <v>0</v>
      </c>
      <c r="R212" s="405">
        <f t="shared" si="78"/>
        <v>0</v>
      </c>
      <c r="S212" s="405">
        <f t="shared" si="78"/>
        <v>0</v>
      </c>
      <c r="T212" s="405">
        <f t="shared" si="78"/>
        <v>0</v>
      </c>
      <c r="U212" s="405">
        <f t="shared" si="78"/>
        <v>0</v>
      </c>
      <c r="V212" s="405">
        <f t="shared" si="78"/>
        <v>0</v>
      </c>
      <c r="W212" s="405">
        <f t="shared" si="78"/>
        <v>0</v>
      </c>
      <c r="X212" s="405">
        <f t="shared" si="78"/>
        <v>0</v>
      </c>
      <c r="Y212" s="405">
        <f t="shared" si="78"/>
        <v>0</v>
      </c>
      <c r="Z212" s="405">
        <f t="shared" si="78"/>
        <v>0</v>
      </c>
      <c r="AA212" s="405">
        <f t="shared" si="78"/>
        <v>0</v>
      </c>
      <c r="AB212" s="405">
        <f t="shared" si="78"/>
        <v>0</v>
      </c>
      <c r="AC212" s="405">
        <f t="shared" si="78"/>
        <v>0</v>
      </c>
      <c r="AD212" s="405">
        <f t="shared" si="78"/>
        <v>0</v>
      </c>
      <c r="AE212" s="405">
        <f t="shared" si="78"/>
        <v>0</v>
      </c>
      <c r="AF212" s="405">
        <f t="shared" si="78"/>
        <v>0</v>
      </c>
      <c r="AG212" s="405">
        <f t="shared" si="78"/>
        <v>0</v>
      </c>
      <c r="AH212" s="405">
        <f t="shared" si="78"/>
        <v>0</v>
      </c>
      <c r="AI212" s="405">
        <f t="shared" si="78"/>
        <v>0</v>
      </c>
      <c r="AJ212" s="405">
        <f t="shared" si="78"/>
        <v>0</v>
      </c>
      <c r="AK212" s="405">
        <f t="shared" si="78"/>
        <v>0</v>
      </c>
      <c r="AL212" s="405">
        <f t="shared" si="78"/>
        <v>0</v>
      </c>
      <c r="AM212" s="405">
        <f t="shared" si="78"/>
        <v>0</v>
      </c>
      <c r="AN212" s="405">
        <f t="shared" si="78"/>
        <v>0</v>
      </c>
      <c r="AO212" s="405">
        <f t="shared" si="78"/>
        <v>0</v>
      </c>
      <c r="AP212" s="405">
        <f t="shared" si="78"/>
        <v>0</v>
      </c>
    </row>
    <row r="213" spans="1:42" s="402" customFormat="1" x14ac:dyDescent="0.2">
      <c r="A213" s="399" t="s">
        <v>311</v>
      </c>
      <c r="B213" s="403"/>
      <c r="C213" s="405">
        <f t="array" ref="C213:AP213">Inputs!D156:AQ156</f>
        <v>0</v>
      </c>
      <c r="D213" s="405">
        <v>0</v>
      </c>
      <c r="E213" s="405">
        <v>0</v>
      </c>
      <c r="F213" s="405">
        <v>0</v>
      </c>
      <c r="G213" s="404">
        <v>0</v>
      </c>
      <c r="H213" s="404">
        <v>0</v>
      </c>
      <c r="I213" s="404">
        <v>0</v>
      </c>
      <c r="J213" s="404">
        <v>0</v>
      </c>
      <c r="K213" s="404">
        <v>0</v>
      </c>
      <c r="L213" s="404">
        <v>0</v>
      </c>
      <c r="M213" s="404">
        <v>0</v>
      </c>
      <c r="N213" s="404">
        <v>0</v>
      </c>
      <c r="O213" s="404">
        <v>0</v>
      </c>
      <c r="P213" s="404">
        <v>0</v>
      </c>
      <c r="Q213" s="404">
        <v>0</v>
      </c>
      <c r="R213" s="404">
        <v>0</v>
      </c>
      <c r="S213" s="404">
        <v>0</v>
      </c>
      <c r="T213" s="404">
        <v>0</v>
      </c>
      <c r="U213" s="404">
        <v>0</v>
      </c>
      <c r="V213" s="404">
        <v>0</v>
      </c>
      <c r="W213" s="404">
        <v>0</v>
      </c>
      <c r="X213" s="404">
        <v>0</v>
      </c>
      <c r="Y213" s="404">
        <v>0</v>
      </c>
      <c r="Z213" s="404">
        <v>0</v>
      </c>
      <c r="AA213" s="404">
        <v>0</v>
      </c>
      <c r="AB213" s="404">
        <v>0</v>
      </c>
      <c r="AC213" s="404">
        <v>0</v>
      </c>
      <c r="AD213" s="404">
        <v>0</v>
      </c>
      <c r="AE213" s="404">
        <v>0</v>
      </c>
      <c r="AF213" s="404">
        <v>0</v>
      </c>
      <c r="AG213" s="404">
        <v>0</v>
      </c>
      <c r="AH213" s="404">
        <v>0</v>
      </c>
      <c r="AI213" s="404">
        <v>0</v>
      </c>
      <c r="AJ213" s="404">
        <v>0</v>
      </c>
      <c r="AK213" s="404">
        <v>0</v>
      </c>
      <c r="AL213" s="404">
        <v>0</v>
      </c>
      <c r="AM213" s="404">
        <v>0</v>
      </c>
      <c r="AN213" s="404">
        <v>0</v>
      </c>
      <c r="AO213" s="404">
        <v>0</v>
      </c>
      <c r="AP213" s="404">
        <v>0</v>
      </c>
    </row>
    <row r="214" spans="1:42" s="402" customFormat="1" x14ac:dyDescent="0.2">
      <c r="A214" s="411" t="s">
        <v>312</v>
      </c>
      <c r="B214" s="414"/>
      <c r="C214" s="407">
        <f>C212*-C213/100</f>
        <v>0</v>
      </c>
      <c r="D214" s="407">
        <f t="shared" ref="D214:AP214" si="79">D212*-D213/100</f>
        <v>0</v>
      </c>
      <c r="E214" s="407">
        <f t="shared" si="79"/>
        <v>0</v>
      </c>
      <c r="F214" s="407">
        <f t="shared" si="79"/>
        <v>0</v>
      </c>
      <c r="G214" s="407">
        <f t="shared" si="79"/>
        <v>0</v>
      </c>
      <c r="H214" s="407">
        <f t="shared" si="79"/>
        <v>0</v>
      </c>
      <c r="I214" s="407">
        <f t="shared" si="79"/>
        <v>0</v>
      </c>
      <c r="J214" s="407">
        <f t="shared" si="79"/>
        <v>0</v>
      </c>
      <c r="K214" s="407">
        <f t="shared" si="79"/>
        <v>0</v>
      </c>
      <c r="L214" s="407">
        <f t="shared" si="79"/>
        <v>0</v>
      </c>
      <c r="M214" s="407">
        <f t="shared" si="79"/>
        <v>0</v>
      </c>
      <c r="N214" s="407">
        <f t="shared" si="79"/>
        <v>0</v>
      </c>
      <c r="O214" s="407">
        <f t="shared" si="79"/>
        <v>0</v>
      </c>
      <c r="P214" s="407">
        <f t="shared" si="79"/>
        <v>0</v>
      </c>
      <c r="Q214" s="407">
        <f t="shared" si="79"/>
        <v>0</v>
      </c>
      <c r="R214" s="407">
        <f t="shared" si="79"/>
        <v>0</v>
      </c>
      <c r="S214" s="407">
        <f t="shared" si="79"/>
        <v>0</v>
      </c>
      <c r="T214" s="407">
        <f t="shared" si="79"/>
        <v>0</v>
      </c>
      <c r="U214" s="407">
        <f t="shared" si="79"/>
        <v>0</v>
      </c>
      <c r="V214" s="407">
        <f t="shared" si="79"/>
        <v>0</v>
      </c>
      <c r="W214" s="407">
        <f t="shared" si="79"/>
        <v>0</v>
      </c>
      <c r="X214" s="407">
        <f t="shared" si="79"/>
        <v>0</v>
      </c>
      <c r="Y214" s="407">
        <f t="shared" si="79"/>
        <v>0</v>
      </c>
      <c r="Z214" s="407">
        <f t="shared" si="79"/>
        <v>0</v>
      </c>
      <c r="AA214" s="407">
        <f t="shared" si="79"/>
        <v>0</v>
      </c>
      <c r="AB214" s="407">
        <f t="shared" si="79"/>
        <v>0</v>
      </c>
      <c r="AC214" s="407">
        <f t="shared" si="79"/>
        <v>0</v>
      </c>
      <c r="AD214" s="407">
        <f t="shared" si="79"/>
        <v>0</v>
      </c>
      <c r="AE214" s="407">
        <f t="shared" si="79"/>
        <v>0</v>
      </c>
      <c r="AF214" s="407">
        <f t="shared" si="79"/>
        <v>0</v>
      </c>
      <c r="AG214" s="407">
        <f t="shared" si="79"/>
        <v>0</v>
      </c>
      <c r="AH214" s="407">
        <f t="shared" si="79"/>
        <v>0</v>
      </c>
      <c r="AI214" s="407">
        <f t="shared" si="79"/>
        <v>0</v>
      </c>
      <c r="AJ214" s="407">
        <f t="shared" si="79"/>
        <v>0</v>
      </c>
      <c r="AK214" s="407">
        <f t="shared" si="79"/>
        <v>0</v>
      </c>
      <c r="AL214" s="407">
        <f t="shared" si="79"/>
        <v>0</v>
      </c>
      <c r="AM214" s="407">
        <f t="shared" si="79"/>
        <v>0</v>
      </c>
      <c r="AN214" s="407">
        <f t="shared" si="79"/>
        <v>0</v>
      </c>
      <c r="AO214" s="407">
        <f t="shared" si="79"/>
        <v>0</v>
      </c>
      <c r="AP214" s="407">
        <f t="shared" si="79"/>
        <v>0</v>
      </c>
    </row>
    <row r="215" spans="1:42" s="402" customFormat="1" x14ac:dyDescent="0.2">
      <c r="A215" s="401"/>
      <c r="B215" s="403"/>
      <c r="G215" s="408"/>
      <c r="H215" s="408"/>
      <c r="I215" s="408"/>
      <c r="J215" s="408"/>
      <c r="K215" s="408"/>
      <c r="L215" s="408"/>
      <c r="M215" s="408"/>
      <c r="N215" s="408"/>
      <c r="O215" s="408"/>
      <c r="P215" s="408"/>
      <c r="Q215" s="408"/>
      <c r="R215" s="408"/>
      <c r="S215" s="408"/>
      <c r="T215" s="408"/>
      <c r="U215" s="408"/>
      <c r="V215" s="408"/>
      <c r="W215" s="408"/>
      <c r="X215" s="408"/>
      <c r="Y215" s="408"/>
      <c r="Z215" s="408"/>
      <c r="AA215" s="408"/>
      <c r="AB215" s="408"/>
      <c r="AC215" s="408"/>
      <c r="AD215" s="408"/>
      <c r="AE215" s="408"/>
      <c r="AF215" s="408"/>
      <c r="AG215" s="408"/>
      <c r="AH215" s="408"/>
      <c r="AI215" s="408"/>
      <c r="AJ215" s="408"/>
      <c r="AK215" s="408"/>
      <c r="AL215" s="408"/>
      <c r="AM215" s="408"/>
      <c r="AN215" s="408"/>
      <c r="AO215" s="408"/>
      <c r="AP215" s="408"/>
    </row>
    <row r="216" spans="1:42" s="402" customFormat="1" x14ac:dyDescent="0.2">
      <c r="A216" s="398" t="s">
        <v>308</v>
      </c>
      <c r="B216" s="403"/>
      <c r="G216" s="408"/>
      <c r="H216" s="408"/>
      <c r="I216" s="408"/>
      <c r="J216" s="408"/>
      <c r="K216" s="408"/>
      <c r="L216" s="408"/>
      <c r="M216" s="408"/>
      <c r="N216" s="408"/>
      <c r="O216" s="408"/>
      <c r="P216" s="408"/>
      <c r="Q216" s="408"/>
      <c r="R216" s="408"/>
      <c r="S216" s="408"/>
      <c r="T216" s="408"/>
      <c r="U216" s="408"/>
      <c r="V216" s="408"/>
      <c r="W216" s="408"/>
      <c r="X216" s="408"/>
      <c r="Y216" s="408"/>
      <c r="Z216" s="408"/>
      <c r="AA216" s="408"/>
      <c r="AB216" s="408"/>
      <c r="AC216" s="408"/>
      <c r="AD216" s="408"/>
      <c r="AE216" s="408"/>
      <c r="AF216" s="408"/>
      <c r="AG216" s="408"/>
      <c r="AH216" s="408"/>
      <c r="AI216" s="408"/>
      <c r="AJ216" s="408"/>
      <c r="AK216" s="408"/>
      <c r="AL216" s="408"/>
      <c r="AM216" s="408"/>
      <c r="AN216" s="408"/>
      <c r="AO216" s="408"/>
      <c r="AP216" s="408"/>
    </row>
    <row r="217" spans="1:42" s="402" customFormat="1" x14ac:dyDescent="0.2">
      <c r="A217" s="399" t="s">
        <v>309</v>
      </c>
      <c r="B217" s="403"/>
      <c r="C217" s="405">
        <f>C17</f>
        <v>0</v>
      </c>
      <c r="D217" s="405">
        <f t="shared" ref="D217:AP217" si="80">D17</f>
        <v>0</v>
      </c>
      <c r="E217" s="405">
        <f t="shared" si="80"/>
        <v>0</v>
      </c>
      <c r="F217" s="405">
        <f t="shared" si="80"/>
        <v>0</v>
      </c>
      <c r="G217" s="405">
        <f t="shared" si="80"/>
        <v>0</v>
      </c>
      <c r="H217" s="405">
        <f t="shared" si="80"/>
        <v>0</v>
      </c>
      <c r="I217" s="405">
        <f t="shared" si="80"/>
        <v>0</v>
      </c>
      <c r="J217" s="405">
        <f t="shared" si="80"/>
        <v>0</v>
      </c>
      <c r="K217" s="405">
        <f t="shared" si="80"/>
        <v>0</v>
      </c>
      <c r="L217" s="405">
        <f t="shared" si="80"/>
        <v>0</v>
      </c>
      <c r="M217" s="405">
        <f t="shared" si="80"/>
        <v>0</v>
      </c>
      <c r="N217" s="405">
        <f t="shared" si="80"/>
        <v>0</v>
      </c>
      <c r="O217" s="405">
        <f t="shared" si="80"/>
        <v>0</v>
      </c>
      <c r="P217" s="405">
        <f t="shared" si="80"/>
        <v>0</v>
      </c>
      <c r="Q217" s="405">
        <f t="shared" si="80"/>
        <v>0</v>
      </c>
      <c r="R217" s="405">
        <f t="shared" si="80"/>
        <v>0</v>
      </c>
      <c r="S217" s="405">
        <f t="shared" si="80"/>
        <v>0</v>
      </c>
      <c r="T217" s="405">
        <f t="shared" si="80"/>
        <v>0</v>
      </c>
      <c r="U217" s="405">
        <f t="shared" si="80"/>
        <v>0</v>
      </c>
      <c r="V217" s="405">
        <f t="shared" si="80"/>
        <v>0</v>
      </c>
      <c r="W217" s="405">
        <f t="shared" si="80"/>
        <v>0</v>
      </c>
      <c r="X217" s="405">
        <f t="shared" si="80"/>
        <v>0</v>
      </c>
      <c r="Y217" s="405">
        <f t="shared" si="80"/>
        <v>0</v>
      </c>
      <c r="Z217" s="405">
        <f t="shared" si="80"/>
        <v>0</v>
      </c>
      <c r="AA217" s="405">
        <f t="shared" si="80"/>
        <v>0</v>
      </c>
      <c r="AB217" s="405">
        <f t="shared" si="80"/>
        <v>0</v>
      </c>
      <c r="AC217" s="405">
        <f t="shared" si="80"/>
        <v>0</v>
      </c>
      <c r="AD217" s="405">
        <f t="shared" si="80"/>
        <v>0</v>
      </c>
      <c r="AE217" s="405">
        <f t="shared" si="80"/>
        <v>0</v>
      </c>
      <c r="AF217" s="405">
        <f t="shared" si="80"/>
        <v>0</v>
      </c>
      <c r="AG217" s="405">
        <f t="shared" si="80"/>
        <v>0</v>
      </c>
      <c r="AH217" s="405">
        <f t="shared" si="80"/>
        <v>0</v>
      </c>
      <c r="AI217" s="405">
        <f t="shared" si="80"/>
        <v>0</v>
      </c>
      <c r="AJ217" s="405">
        <f t="shared" si="80"/>
        <v>0</v>
      </c>
      <c r="AK217" s="405">
        <f t="shared" si="80"/>
        <v>0</v>
      </c>
      <c r="AL217" s="405">
        <f t="shared" si="80"/>
        <v>0</v>
      </c>
      <c r="AM217" s="405">
        <f t="shared" si="80"/>
        <v>0</v>
      </c>
      <c r="AN217" s="405">
        <f t="shared" si="80"/>
        <v>0</v>
      </c>
      <c r="AO217" s="405">
        <f t="shared" si="80"/>
        <v>0</v>
      </c>
      <c r="AP217" s="405">
        <f t="shared" si="80"/>
        <v>0</v>
      </c>
    </row>
    <row r="218" spans="1:42" s="402" customFormat="1" x14ac:dyDescent="0.2">
      <c r="A218" s="399" t="s">
        <v>359</v>
      </c>
      <c r="B218" s="403"/>
      <c r="C218" s="405">
        <f>C745</f>
        <v>0</v>
      </c>
      <c r="D218" s="405">
        <f t="shared" ref="D218:AP218" si="81">D745</f>
        <v>0</v>
      </c>
      <c r="E218" s="405">
        <f t="shared" si="81"/>
        <v>0</v>
      </c>
      <c r="F218" s="405">
        <f t="shared" si="81"/>
        <v>0</v>
      </c>
      <c r="G218" s="405">
        <f t="shared" si="81"/>
        <v>0</v>
      </c>
      <c r="H218" s="405">
        <f t="shared" si="81"/>
        <v>0</v>
      </c>
      <c r="I218" s="405">
        <f t="shared" si="81"/>
        <v>0</v>
      </c>
      <c r="J218" s="405">
        <f t="shared" si="81"/>
        <v>0</v>
      </c>
      <c r="K218" s="405">
        <f t="shared" si="81"/>
        <v>0</v>
      </c>
      <c r="L218" s="405">
        <f t="shared" si="81"/>
        <v>0</v>
      </c>
      <c r="M218" s="405">
        <f t="shared" si="81"/>
        <v>0</v>
      </c>
      <c r="N218" s="405">
        <f t="shared" si="81"/>
        <v>0</v>
      </c>
      <c r="O218" s="405">
        <f t="shared" si="81"/>
        <v>0</v>
      </c>
      <c r="P218" s="405">
        <f t="shared" si="81"/>
        <v>0</v>
      </c>
      <c r="Q218" s="405">
        <f t="shared" si="81"/>
        <v>0</v>
      </c>
      <c r="R218" s="405">
        <f t="shared" si="81"/>
        <v>0</v>
      </c>
      <c r="S218" s="405">
        <f t="shared" si="81"/>
        <v>0</v>
      </c>
      <c r="T218" s="405">
        <f t="shared" si="81"/>
        <v>0</v>
      </c>
      <c r="U218" s="405">
        <f t="shared" si="81"/>
        <v>0</v>
      </c>
      <c r="V218" s="405">
        <f t="shared" si="81"/>
        <v>0</v>
      </c>
      <c r="W218" s="405">
        <f t="shared" si="81"/>
        <v>0</v>
      </c>
      <c r="X218" s="405">
        <f t="shared" si="81"/>
        <v>0</v>
      </c>
      <c r="Y218" s="405">
        <f t="shared" si="81"/>
        <v>0</v>
      </c>
      <c r="Z218" s="405">
        <f t="shared" si="81"/>
        <v>0</v>
      </c>
      <c r="AA218" s="405">
        <f t="shared" si="81"/>
        <v>0</v>
      </c>
      <c r="AB218" s="405">
        <f t="shared" si="81"/>
        <v>0</v>
      </c>
      <c r="AC218" s="405">
        <f t="shared" si="81"/>
        <v>0</v>
      </c>
      <c r="AD218" s="405">
        <f t="shared" si="81"/>
        <v>0</v>
      </c>
      <c r="AE218" s="405">
        <f t="shared" si="81"/>
        <v>0</v>
      </c>
      <c r="AF218" s="405">
        <f t="shared" si="81"/>
        <v>0</v>
      </c>
      <c r="AG218" s="405">
        <f t="shared" si="81"/>
        <v>0</v>
      </c>
      <c r="AH218" s="405">
        <f t="shared" si="81"/>
        <v>0</v>
      </c>
      <c r="AI218" s="405">
        <f t="shared" si="81"/>
        <v>0</v>
      </c>
      <c r="AJ218" s="405">
        <f t="shared" si="81"/>
        <v>0</v>
      </c>
      <c r="AK218" s="405">
        <f t="shared" si="81"/>
        <v>0</v>
      </c>
      <c r="AL218" s="405">
        <f t="shared" si="81"/>
        <v>0</v>
      </c>
      <c r="AM218" s="405">
        <f t="shared" si="81"/>
        <v>0</v>
      </c>
      <c r="AN218" s="405">
        <f t="shared" si="81"/>
        <v>0</v>
      </c>
      <c r="AO218" s="405">
        <f t="shared" si="81"/>
        <v>0</v>
      </c>
      <c r="AP218" s="405">
        <f t="shared" si="81"/>
        <v>0</v>
      </c>
    </row>
    <row r="219" spans="1:42" s="402" customFormat="1" x14ac:dyDescent="0.2">
      <c r="A219" s="399" t="s">
        <v>363</v>
      </c>
      <c r="B219" s="403"/>
      <c r="C219" s="405">
        <f>C741</f>
        <v>0</v>
      </c>
      <c r="D219" s="405">
        <f t="shared" ref="D219:AP219" si="82">D741</f>
        <v>0</v>
      </c>
      <c r="E219" s="405">
        <f t="shared" si="82"/>
        <v>0</v>
      </c>
      <c r="F219" s="405">
        <f t="shared" si="82"/>
        <v>0</v>
      </c>
      <c r="G219" s="405">
        <f t="shared" si="82"/>
        <v>0</v>
      </c>
      <c r="H219" s="405">
        <f t="shared" si="82"/>
        <v>0</v>
      </c>
      <c r="I219" s="405">
        <f t="shared" si="82"/>
        <v>0</v>
      </c>
      <c r="J219" s="405">
        <f t="shared" si="82"/>
        <v>0</v>
      </c>
      <c r="K219" s="405">
        <f t="shared" si="82"/>
        <v>0</v>
      </c>
      <c r="L219" s="405">
        <f t="shared" si="82"/>
        <v>0</v>
      </c>
      <c r="M219" s="405">
        <f t="shared" si="82"/>
        <v>0</v>
      </c>
      <c r="N219" s="405">
        <f t="shared" si="82"/>
        <v>0</v>
      </c>
      <c r="O219" s="405">
        <f t="shared" si="82"/>
        <v>0</v>
      </c>
      <c r="P219" s="405">
        <f t="shared" si="82"/>
        <v>0</v>
      </c>
      <c r="Q219" s="405">
        <f t="shared" si="82"/>
        <v>0</v>
      </c>
      <c r="R219" s="405">
        <f t="shared" si="82"/>
        <v>0</v>
      </c>
      <c r="S219" s="405">
        <f t="shared" si="82"/>
        <v>0</v>
      </c>
      <c r="T219" s="405">
        <f t="shared" si="82"/>
        <v>0</v>
      </c>
      <c r="U219" s="405">
        <f t="shared" si="82"/>
        <v>0</v>
      </c>
      <c r="V219" s="405">
        <f t="shared" si="82"/>
        <v>0</v>
      </c>
      <c r="W219" s="405">
        <f t="shared" si="82"/>
        <v>0</v>
      </c>
      <c r="X219" s="405">
        <f t="shared" si="82"/>
        <v>0</v>
      </c>
      <c r="Y219" s="405">
        <f t="shared" si="82"/>
        <v>0</v>
      </c>
      <c r="Z219" s="405">
        <f t="shared" si="82"/>
        <v>0</v>
      </c>
      <c r="AA219" s="405">
        <f t="shared" si="82"/>
        <v>0</v>
      </c>
      <c r="AB219" s="405">
        <f t="shared" si="82"/>
        <v>0</v>
      </c>
      <c r="AC219" s="405">
        <f t="shared" si="82"/>
        <v>0</v>
      </c>
      <c r="AD219" s="405">
        <f t="shared" si="82"/>
        <v>0</v>
      </c>
      <c r="AE219" s="405">
        <f t="shared" si="82"/>
        <v>0</v>
      </c>
      <c r="AF219" s="405">
        <f t="shared" si="82"/>
        <v>0</v>
      </c>
      <c r="AG219" s="405">
        <f t="shared" si="82"/>
        <v>0</v>
      </c>
      <c r="AH219" s="405">
        <f t="shared" si="82"/>
        <v>0</v>
      </c>
      <c r="AI219" s="405">
        <f t="shared" si="82"/>
        <v>0</v>
      </c>
      <c r="AJ219" s="405">
        <f t="shared" si="82"/>
        <v>0</v>
      </c>
      <c r="AK219" s="405">
        <f t="shared" si="82"/>
        <v>0</v>
      </c>
      <c r="AL219" s="405">
        <f t="shared" si="82"/>
        <v>0</v>
      </c>
      <c r="AM219" s="405">
        <f t="shared" si="82"/>
        <v>0</v>
      </c>
      <c r="AN219" s="405">
        <f t="shared" si="82"/>
        <v>0</v>
      </c>
      <c r="AO219" s="405">
        <f t="shared" si="82"/>
        <v>0</v>
      </c>
      <c r="AP219" s="405">
        <f t="shared" si="82"/>
        <v>0</v>
      </c>
    </row>
    <row r="220" spans="1:42" s="402" customFormat="1" x14ac:dyDescent="0.2">
      <c r="A220" s="399" t="s">
        <v>320</v>
      </c>
      <c r="B220" s="403"/>
      <c r="C220" s="405">
        <f t="shared" ref="C220:AP220" si="83">C51</f>
        <v>0</v>
      </c>
      <c r="D220" s="405">
        <f t="shared" si="83"/>
        <v>0</v>
      </c>
      <c r="E220" s="405">
        <f t="shared" si="83"/>
        <v>0</v>
      </c>
      <c r="F220" s="405">
        <f t="shared" si="83"/>
        <v>0</v>
      </c>
      <c r="G220" s="405">
        <f t="shared" si="83"/>
        <v>0</v>
      </c>
      <c r="H220" s="405">
        <f t="shared" si="83"/>
        <v>0</v>
      </c>
      <c r="I220" s="405">
        <f t="shared" si="83"/>
        <v>0</v>
      </c>
      <c r="J220" s="405">
        <f t="shared" si="83"/>
        <v>0</v>
      </c>
      <c r="K220" s="405">
        <f t="shared" si="83"/>
        <v>0</v>
      </c>
      <c r="L220" s="405">
        <f t="shared" si="83"/>
        <v>0</v>
      </c>
      <c r="M220" s="405">
        <f t="shared" si="83"/>
        <v>0</v>
      </c>
      <c r="N220" s="405">
        <f t="shared" si="83"/>
        <v>0</v>
      </c>
      <c r="O220" s="405">
        <f t="shared" si="83"/>
        <v>0</v>
      </c>
      <c r="P220" s="405">
        <f t="shared" si="83"/>
        <v>0</v>
      </c>
      <c r="Q220" s="405">
        <f t="shared" si="83"/>
        <v>0</v>
      </c>
      <c r="R220" s="405">
        <f t="shared" si="83"/>
        <v>0</v>
      </c>
      <c r="S220" s="405">
        <f t="shared" si="83"/>
        <v>0</v>
      </c>
      <c r="T220" s="405">
        <f t="shared" si="83"/>
        <v>0</v>
      </c>
      <c r="U220" s="405">
        <f t="shared" si="83"/>
        <v>0</v>
      </c>
      <c r="V220" s="405">
        <f t="shared" si="83"/>
        <v>0</v>
      </c>
      <c r="W220" s="405">
        <f t="shared" si="83"/>
        <v>0</v>
      </c>
      <c r="X220" s="405">
        <f t="shared" si="83"/>
        <v>0</v>
      </c>
      <c r="Y220" s="405">
        <f t="shared" si="83"/>
        <v>0</v>
      </c>
      <c r="Z220" s="405">
        <f t="shared" si="83"/>
        <v>0</v>
      </c>
      <c r="AA220" s="405">
        <f t="shared" si="83"/>
        <v>0</v>
      </c>
      <c r="AB220" s="405">
        <f t="shared" si="83"/>
        <v>0</v>
      </c>
      <c r="AC220" s="405">
        <f t="shared" si="83"/>
        <v>0</v>
      </c>
      <c r="AD220" s="405">
        <f t="shared" si="83"/>
        <v>0</v>
      </c>
      <c r="AE220" s="405">
        <f t="shared" si="83"/>
        <v>0</v>
      </c>
      <c r="AF220" s="405">
        <f t="shared" si="83"/>
        <v>0</v>
      </c>
      <c r="AG220" s="405">
        <f t="shared" si="83"/>
        <v>0</v>
      </c>
      <c r="AH220" s="405">
        <f t="shared" si="83"/>
        <v>0</v>
      </c>
      <c r="AI220" s="405">
        <f t="shared" si="83"/>
        <v>0</v>
      </c>
      <c r="AJ220" s="405">
        <f t="shared" si="83"/>
        <v>0</v>
      </c>
      <c r="AK220" s="405">
        <f t="shared" si="83"/>
        <v>0</v>
      </c>
      <c r="AL220" s="405">
        <f t="shared" si="83"/>
        <v>0</v>
      </c>
      <c r="AM220" s="405">
        <f t="shared" si="83"/>
        <v>0</v>
      </c>
      <c r="AN220" s="405">
        <f t="shared" si="83"/>
        <v>0</v>
      </c>
      <c r="AO220" s="405">
        <f t="shared" si="83"/>
        <v>0</v>
      </c>
      <c r="AP220" s="405">
        <f t="shared" si="83"/>
        <v>0</v>
      </c>
    </row>
    <row r="221" spans="1:42" s="402" customFormat="1" x14ac:dyDescent="0.2">
      <c r="A221" s="399" t="s">
        <v>364</v>
      </c>
      <c r="B221" s="403"/>
      <c r="C221" s="405">
        <f t="shared" ref="C221:AP221" si="84">-C53</f>
        <v>0</v>
      </c>
      <c r="D221" s="405">
        <f t="shared" si="84"/>
        <v>0</v>
      </c>
      <c r="E221" s="405">
        <f t="shared" si="84"/>
        <v>0</v>
      </c>
      <c r="F221" s="405">
        <f t="shared" si="84"/>
        <v>0</v>
      </c>
      <c r="G221" s="405">
        <f t="shared" si="84"/>
        <v>0</v>
      </c>
      <c r="H221" s="405">
        <f t="shared" si="84"/>
        <v>0</v>
      </c>
      <c r="I221" s="405">
        <f t="shared" si="84"/>
        <v>0</v>
      </c>
      <c r="J221" s="405">
        <f t="shared" si="84"/>
        <v>0</v>
      </c>
      <c r="K221" s="405">
        <f t="shared" si="84"/>
        <v>0</v>
      </c>
      <c r="L221" s="405">
        <f t="shared" si="84"/>
        <v>0</v>
      </c>
      <c r="M221" s="405">
        <f t="shared" si="84"/>
        <v>0</v>
      </c>
      <c r="N221" s="405">
        <f t="shared" si="84"/>
        <v>0</v>
      </c>
      <c r="O221" s="405">
        <f t="shared" si="84"/>
        <v>0</v>
      </c>
      <c r="P221" s="405">
        <f t="shared" si="84"/>
        <v>0</v>
      </c>
      <c r="Q221" s="405">
        <f t="shared" si="84"/>
        <v>0</v>
      </c>
      <c r="R221" s="405">
        <f t="shared" si="84"/>
        <v>0</v>
      </c>
      <c r="S221" s="405">
        <f t="shared" si="84"/>
        <v>0</v>
      </c>
      <c r="T221" s="405">
        <f t="shared" si="84"/>
        <v>0</v>
      </c>
      <c r="U221" s="405">
        <f t="shared" si="84"/>
        <v>0</v>
      </c>
      <c r="V221" s="405">
        <f t="shared" si="84"/>
        <v>0</v>
      </c>
      <c r="W221" s="405">
        <f t="shared" si="84"/>
        <v>0</v>
      </c>
      <c r="X221" s="405">
        <f t="shared" si="84"/>
        <v>0</v>
      </c>
      <c r="Y221" s="405">
        <f t="shared" si="84"/>
        <v>0</v>
      </c>
      <c r="Z221" s="405">
        <f t="shared" si="84"/>
        <v>0</v>
      </c>
      <c r="AA221" s="405">
        <f t="shared" si="84"/>
        <v>0</v>
      </c>
      <c r="AB221" s="405">
        <f t="shared" si="84"/>
        <v>0</v>
      </c>
      <c r="AC221" s="405">
        <f t="shared" si="84"/>
        <v>0</v>
      </c>
      <c r="AD221" s="405">
        <f t="shared" si="84"/>
        <v>0</v>
      </c>
      <c r="AE221" s="405">
        <f t="shared" si="84"/>
        <v>0</v>
      </c>
      <c r="AF221" s="405">
        <f t="shared" si="84"/>
        <v>0</v>
      </c>
      <c r="AG221" s="405">
        <f t="shared" si="84"/>
        <v>0</v>
      </c>
      <c r="AH221" s="405">
        <f t="shared" si="84"/>
        <v>0</v>
      </c>
      <c r="AI221" s="405">
        <f t="shared" si="84"/>
        <v>0</v>
      </c>
      <c r="AJ221" s="405">
        <f t="shared" si="84"/>
        <v>0</v>
      </c>
      <c r="AK221" s="405">
        <f t="shared" si="84"/>
        <v>0</v>
      </c>
      <c r="AL221" s="405">
        <f t="shared" si="84"/>
        <v>0</v>
      </c>
      <c r="AM221" s="405">
        <f t="shared" si="84"/>
        <v>0</v>
      </c>
      <c r="AN221" s="405">
        <f t="shared" si="84"/>
        <v>0</v>
      </c>
      <c r="AO221" s="405">
        <f t="shared" si="84"/>
        <v>0</v>
      </c>
      <c r="AP221" s="405">
        <f t="shared" si="84"/>
        <v>0</v>
      </c>
    </row>
    <row r="222" spans="1:42" s="402" customFormat="1" x14ac:dyDescent="0.2">
      <c r="A222" s="399" t="s">
        <v>310</v>
      </c>
      <c r="B222" s="403"/>
      <c r="C222" s="405">
        <f t="shared" ref="C222:AP222" si="85">-C112</f>
        <v>0</v>
      </c>
      <c r="D222" s="405">
        <f t="shared" si="85"/>
        <v>0</v>
      </c>
      <c r="E222" s="405">
        <f t="shared" si="85"/>
        <v>0</v>
      </c>
      <c r="F222" s="405">
        <f t="shared" si="85"/>
        <v>0</v>
      </c>
      <c r="G222" s="405">
        <f t="shared" si="85"/>
        <v>0</v>
      </c>
      <c r="H222" s="405">
        <f t="shared" si="85"/>
        <v>0</v>
      </c>
      <c r="I222" s="405">
        <f t="shared" si="85"/>
        <v>0</v>
      </c>
      <c r="J222" s="405">
        <f t="shared" si="85"/>
        <v>0</v>
      </c>
      <c r="K222" s="405">
        <f t="shared" si="85"/>
        <v>0</v>
      </c>
      <c r="L222" s="405">
        <f t="shared" si="85"/>
        <v>0</v>
      </c>
      <c r="M222" s="405">
        <f t="shared" si="85"/>
        <v>0</v>
      </c>
      <c r="N222" s="405">
        <f t="shared" si="85"/>
        <v>0</v>
      </c>
      <c r="O222" s="405">
        <f t="shared" si="85"/>
        <v>0</v>
      </c>
      <c r="P222" s="405">
        <f t="shared" si="85"/>
        <v>0</v>
      </c>
      <c r="Q222" s="405">
        <f t="shared" si="85"/>
        <v>0</v>
      </c>
      <c r="R222" s="405">
        <f t="shared" si="85"/>
        <v>0</v>
      </c>
      <c r="S222" s="405">
        <f t="shared" si="85"/>
        <v>0</v>
      </c>
      <c r="T222" s="405">
        <f t="shared" si="85"/>
        <v>0</v>
      </c>
      <c r="U222" s="405">
        <f t="shared" si="85"/>
        <v>0</v>
      </c>
      <c r="V222" s="405">
        <f t="shared" si="85"/>
        <v>0</v>
      </c>
      <c r="W222" s="405">
        <f t="shared" si="85"/>
        <v>0</v>
      </c>
      <c r="X222" s="405">
        <f t="shared" si="85"/>
        <v>0</v>
      </c>
      <c r="Y222" s="405">
        <f t="shared" si="85"/>
        <v>0</v>
      </c>
      <c r="Z222" s="405">
        <f t="shared" si="85"/>
        <v>0</v>
      </c>
      <c r="AA222" s="405">
        <f t="shared" si="85"/>
        <v>0</v>
      </c>
      <c r="AB222" s="405">
        <f t="shared" si="85"/>
        <v>0</v>
      </c>
      <c r="AC222" s="405">
        <f t="shared" si="85"/>
        <v>0</v>
      </c>
      <c r="AD222" s="405">
        <f t="shared" si="85"/>
        <v>0</v>
      </c>
      <c r="AE222" s="405">
        <f t="shared" si="85"/>
        <v>0</v>
      </c>
      <c r="AF222" s="405">
        <f t="shared" si="85"/>
        <v>0</v>
      </c>
      <c r="AG222" s="405">
        <f t="shared" si="85"/>
        <v>0</v>
      </c>
      <c r="AH222" s="405">
        <f t="shared" si="85"/>
        <v>0</v>
      </c>
      <c r="AI222" s="405">
        <f t="shared" si="85"/>
        <v>0</v>
      </c>
      <c r="AJ222" s="405">
        <f t="shared" si="85"/>
        <v>0</v>
      </c>
      <c r="AK222" s="405">
        <f t="shared" si="85"/>
        <v>0</v>
      </c>
      <c r="AL222" s="405">
        <f t="shared" si="85"/>
        <v>0</v>
      </c>
      <c r="AM222" s="405">
        <f t="shared" si="85"/>
        <v>0</v>
      </c>
      <c r="AN222" s="405">
        <f t="shared" si="85"/>
        <v>0</v>
      </c>
      <c r="AO222" s="405">
        <f t="shared" si="85"/>
        <v>0</v>
      </c>
      <c r="AP222" s="405">
        <f t="shared" si="85"/>
        <v>0</v>
      </c>
    </row>
    <row r="223" spans="1:42" s="402" customFormat="1" x14ac:dyDescent="0.2">
      <c r="A223" s="399" t="s">
        <v>312</v>
      </c>
      <c r="B223" s="403"/>
      <c r="C223" s="406">
        <f t="shared" ref="C223:AP223" si="86">C214</f>
        <v>0</v>
      </c>
      <c r="D223" s="406">
        <f t="shared" si="86"/>
        <v>0</v>
      </c>
      <c r="E223" s="406">
        <f t="shared" si="86"/>
        <v>0</v>
      </c>
      <c r="F223" s="406">
        <f t="shared" si="86"/>
        <v>0</v>
      </c>
      <c r="G223" s="406">
        <f t="shared" si="86"/>
        <v>0</v>
      </c>
      <c r="H223" s="406">
        <f t="shared" si="86"/>
        <v>0</v>
      </c>
      <c r="I223" s="406">
        <f t="shared" si="86"/>
        <v>0</v>
      </c>
      <c r="J223" s="406">
        <f t="shared" si="86"/>
        <v>0</v>
      </c>
      <c r="K223" s="406">
        <f t="shared" si="86"/>
        <v>0</v>
      </c>
      <c r="L223" s="406">
        <f t="shared" si="86"/>
        <v>0</v>
      </c>
      <c r="M223" s="406">
        <f t="shared" si="86"/>
        <v>0</v>
      </c>
      <c r="N223" s="406">
        <f t="shared" si="86"/>
        <v>0</v>
      </c>
      <c r="O223" s="406">
        <f t="shared" si="86"/>
        <v>0</v>
      </c>
      <c r="P223" s="406">
        <f t="shared" si="86"/>
        <v>0</v>
      </c>
      <c r="Q223" s="406">
        <f t="shared" si="86"/>
        <v>0</v>
      </c>
      <c r="R223" s="406">
        <f t="shared" si="86"/>
        <v>0</v>
      </c>
      <c r="S223" s="406">
        <f t="shared" si="86"/>
        <v>0</v>
      </c>
      <c r="T223" s="406">
        <f t="shared" si="86"/>
        <v>0</v>
      </c>
      <c r="U223" s="406">
        <f t="shared" si="86"/>
        <v>0</v>
      </c>
      <c r="V223" s="406">
        <f t="shared" si="86"/>
        <v>0</v>
      </c>
      <c r="W223" s="406">
        <f t="shared" si="86"/>
        <v>0</v>
      </c>
      <c r="X223" s="406">
        <f t="shared" si="86"/>
        <v>0</v>
      </c>
      <c r="Y223" s="406">
        <f t="shared" si="86"/>
        <v>0</v>
      </c>
      <c r="Z223" s="406">
        <f t="shared" si="86"/>
        <v>0</v>
      </c>
      <c r="AA223" s="406">
        <f t="shared" si="86"/>
        <v>0</v>
      </c>
      <c r="AB223" s="406">
        <f t="shared" si="86"/>
        <v>0</v>
      </c>
      <c r="AC223" s="406">
        <f t="shared" si="86"/>
        <v>0</v>
      </c>
      <c r="AD223" s="406">
        <f t="shared" si="86"/>
        <v>0</v>
      </c>
      <c r="AE223" s="406">
        <f t="shared" si="86"/>
        <v>0</v>
      </c>
      <c r="AF223" s="406">
        <f t="shared" si="86"/>
        <v>0</v>
      </c>
      <c r="AG223" s="406">
        <f t="shared" si="86"/>
        <v>0</v>
      </c>
      <c r="AH223" s="406">
        <f t="shared" si="86"/>
        <v>0</v>
      </c>
      <c r="AI223" s="406">
        <f t="shared" si="86"/>
        <v>0</v>
      </c>
      <c r="AJ223" s="406">
        <f t="shared" si="86"/>
        <v>0</v>
      </c>
      <c r="AK223" s="406">
        <f t="shared" si="86"/>
        <v>0</v>
      </c>
      <c r="AL223" s="406">
        <f t="shared" si="86"/>
        <v>0</v>
      </c>
      <c r="AM223" s="406">
        <f t="shared" si="86"/>
        <v>0</v>
      </c>
      <c r="AN223" s="406">
        <f t="shared" si="86"/>
        <v>0</v>
      </c>
      <c r="AO223" s="406">
        <f t="shared" si="86"/>
        <v>0</v>
      </c>
      <c r="AP223" s="406">
        <f t="shared" si="86"/>
        <v>0</v>
      </c>
    </row>
    <row r="224" spans="1:42" s="402" customFormat="1" x14ac:dyDescent="0.2">
      <c r="A224" s="399" t="s">
        <v>294</v>
      </c>
      <c r="B224" s="403"/>
      <c r="C224" s="405">
        <f>SUM(C217:C223)</f>
        <v>0</v>
      </c>
      <c r="D224" s="405">
        <f t="shared" ref="D224:AP224" si="87">SUM(D217:D223)</f>
        <v>0</v>
      </c>
      <c r="E224" s="405">
        <f t="shared" si="87"/>
        <v>0</v>
      </c>
      <c r="F224" s="405">
        <f t="shared" si="87"/>
        <v>0</v>
      </c>
      <c r="G224" s="405">
        <f t="shared" si="87"/>
        <v>0</v>
      </c>
      <c r="H224" s="405">
        <f t="shared" si="87"/>
        <v>0</v>
      </c>
      <c r="I224" s="405">
        <f t="shared" si="87"/>
        <v>0</v>
      </c>
      <c r="J224" s="405">
        <f t="shared" si="87"/>
        <v>0</v>
      </c>
      <c r="K224" s="405">
        <f t="shared" si="87"/>
        <v>0</v>
      </c>
      <c r="L224" s="405">
        <f t="shared" si="87"/>
        <v>0</v>
      </c>
      <c r="M224" s="405">
        <f t="shared" si="87"/>
        <v>0</v>
      </c>
      <c r="N224" s="405">
        <f t="shared" si="87"/>
        <v>0</v>
      </c>
      <c r="O224" s="405">
        <f t="shared" si="87"/>
        <v>0</v>
      </c>
      <c r="P224" s="405">
        <f t="shared" si="87"/>
        <v>0</v>
      </c>
      <c r="Q224" s="405">
        <f t="shared" si="87"/>
        <v>0</v>
      </c>
      <c r="R224" s="405">
        <f t="shared" si="87"/>
        <v>0</v>
      </c>
      <c r="S224" s="405">
        <f t="shared" si="87"/>
        <v>0</v>
      </c>
      <c r="T224" s="405">
        <f t="shared" si="87"/>
        <v>0</v>
      </c>
      <c r="U224" s="405">
        <f t="shared" si="87"/>
        <v>0</v>
      </c>
      <c r="V224" s="405">
        <f t="shared" si="87"/>
        <v>0</v>
      </c>
      <c r="W224" s="405">
        <f t="shared" si="87"/>
        <v>0</v>
      </c>
      <c r="X224" s="405">
        <f t="shared" si="87"/>
        <v>0</v>
      </c>
      <c r="Y224" s="405">
        <f t="shared" si="87"/>
        <v>0</v>
      </c>
      <c r="Z224" s="405">
        <f t="shared" si="87"/>
        <v>0</v>
      </c>
      <c r="AA224" s="405">
        <f t="shared" si="87"/>
        <v>0</v>
      </c>
      <c r="AB224" s="405">
        <f t="shared" si="87"/>
        <v>0</v>
      </c>
      <c r="AC224" s="405">
        <f t="shared" si="87"/>
        <v>0</v>
      </c>
      <c r="AD224" s="405">
        <f t="shared" si="87"/>
        <v>0</v>
      </c>
      <c r="AE224" s="405">
        <f t="shared" si="87"/>
        <v>0</v>
      </c>
      <c r="AF224" s="405">
        <f t="shared" si="87"/>
        <v>0</v>
      </c>
      <c r="AG224" s="405">
        <f t="shared" si="87"/>
        <v>0</v>
      </c>
      <c r="AH224" s="405">
        <f t="shared" si="87"/>
        <v>0</v>
      </c>
      <c r="AI224" s="405">
        <f t="shared" si="87"/>
        <v>0</v>
      </c>
      <c r="AJ224" s="405">
        <f t="shared" si="87"/>
        <v>0</v>
      </c>
      <c r="AK224" s="405">
        <f t="shared" si="87"/>
        <v>0</v>
      </c>
      <c r="AL224" s="405">
        <f t="shared" si="87"/>
        <v>0</v>
      </c>
      <c r="AM224" s="405">
        <f t="shared" si="87"/>
        <v>0</v>
      </c>
      <c r="AN224" s="405">
        <f t="shared" si="87"/>
        <v>0</v>
      </c>
      <c r="AO224" s="405">
        <f t="shared" si="87"/>
        <v>0</v>
      </c>
      <c r="AP224" s="405">
        <f t="shared" si="87"/>
        <v>0</v>
      </c>
    </row>
    <row r="225" spans="1:42" s="402" customFormat="1" x14ac:dyDescent="0.2">
      <c r="A225" s="399" t="s">
        <v>351</v>
      </c>
      <c r="B225" s="403"/>
      <c r="C225" s="404"/>
      <c r="D225" s="404"/>
      <c r="E225" s="404"/>
      <c r="F225" s="404"/>
      <c r="G225" s="404"/>
      <c r="H225" s="404"/>
      <c r="I225" s="404"/>
      <c r="J225" s="404"/>
      <c r="K225" s="404"/>
      <c r="L225" s="404"/>
      <c r="M225" s="404"/>
      <c r="N225" s="404"/>
      <c r="O225" s="404"/>
      <c r="P225" s="404"/>
      <c r="Q225" s="404"/>
      <c r="R225" s="404"/>
      <c r="S225" s="404"/>
      <c r="T225" s="404"/>
      <c r="U225" s="404"/>
      <c r="V225" s="404"/>
      <c r="W225" s="404"/>
      <c r="X225" s="404"/>
      <c r="Y225" s="404"/>
      <c r="Z225" s="404"/>
      <c r="AA225" s="404"/>
      <c r="AB225" s="404"/>
      <c r="AC225" s="404"/>
      <c r="AD225" s="404"/>
      <c r="AE225" s="404"/>
      <c r="AF225" s="404"/>
      <c r="AG225" s="404"/>
      <c r="AH225" s="404"/>
      <c r="AI225" s="404"/>
      <c r="AJ225" s="404"/>
      <c r="AK225" s="404"/>
      <c r="AL225" s="404"/>
      <c r="AM225" s="404"/>
      <c r="AN225" s="404"/>
      <c r="AO225" s="404"/>
      <c r="AP225" s="404"/>
    </row>
    <row r="226" spans="1:42" s="402" customFormat="1" x14ac:dyDescent="0.2">
      <c r="A226" s="401" t="s">
        <v>4</v>
      </c>
      <c r="B226" s="403"/>
      <c r="C226" s="404">
        <f t="shared" ref="C226:AP226" si="88">IF(pbi_fed_tax_fed="Yes",C609,0)</f>
        <v>0</v>
      </c>
      <c r="D226" s="404">
        <f t="shared" si="88"/>
        <v>0</v>
      </c>
      <c r="E226" s="404">
        <f t="shared" si="88"/>
        <v>0</v>
      </c>
      <c r="F226" s="404">
        <f t="shared" si="88"/>
        <v>0</v>
      </c>
      <c r="G226" s="404">
        <f t="shared" si="88"/>
        <v>0</v>
      </c>
      <c r="H226" s="404">
        <f t="shared" si="88"/>
        <v>0</v>
      </c>
      <c r="I226" s="404">
        <f t="shared" si="88"/>
        <v>0</v>
      </c>
      <c r="J226" s="404">
        <f t="shared" si="88"/>
        <v>0</v>
      </c>
      <c r="K226" s="404">
        <f t="shared" si="88"/>
        <v>0</v>
      </c>
      <c r="L226" s="404">
        <f t="shared" si="88"/>
        <v>0</v>
      </c>
      <c r="M226" s="404">
        <f t="shared" si="88"/>
        <v>0</v>
      </c>
      <c r="N226" s="404">
        <f t="shared" si="88"/>
        <v>0</v>
      </c>
      <c r="O226" s="404">
        <f t="shared" si="88"/>
        <v>0</v>
      </c>
      <c r="P226" s="404">
        <f t="shared" si="88"/>
        <v>0</v>
      </c>
      <c r="Q226" s="404">
        <f t="shared" si="88"/>
        <v>0</v>
      </c>
      <c r="R226" s="404">
        <f t="shared" si="88"/>
        <v>0</v>
      </c>
      <c r="S226" s="404">
        <f t="shared" si="88"/>
        <v>0</v>
      </c>
      <c r="T226" s="404">
        <f t="shared" si="88"/>
        <v>0</v>
      </c>
      <c r="U226" s="404">
        <f t="shared" si="88"/>
        <v>0</v>
      </c>
      <c r="V226" s="404">
        <f t="shared" si="88"/>
        <v>0</v>
      </c>
      <c r="W226" s="404">
        <f t="shared" si="88"/>
        <v>0</v>
      </c>
      <c r="X226" s="404">
        <f t="shared" si="88"/>
        <v>0</v>
      </c>
      <c r="Y226" s="404">
        <f t="shared" si="88"/>
        <v>0</v>
      </c>
      <c r="Z226" s="404">
        <f t="shared" si="88"/>
        <v>0</v>
      </c>
      <c r="AA226" s="404">
        <f t="shared" si="88"/>
        <v>0</v>
      </c>
      <c r="AB226" s="404">
        <f t="shared" si="88"/>
        <v>0</v>
      </c>
      <c r="AC226" s="404">
        <f t="shared" si="88"/>
        <v>0</v>
      </c>
      <c r="AD226" s="404">
        <f t="shared" si="88"/>
        <v>0</v>
      </c>
      <c r="AE226" s="404">
        <f t="shared" si="88"/>
        <v>0</v>
      </c>
      <c r="AF226" s="404">
        <f t="shared" si="88"/>
        <v>0</v>
      </c>
      <c r="AG226" s="404">
        <f t="shared" si="88"/>
        <v>0</v>
      </c>
      <c r="AH226" s="404">
        <f t="shared" si="88"/>
        <v>0</v>
      </c>
      <c r="AI226" s="404">
        <f t="shared" si="88"/>
        <v>0</v>
      </c>
      <c r="AJ226" s="404">
        <f t="shared" si="88"/>
        <v>0</v>
      </c>
      <c r="AK226" s="404">
        <f t="shared" si="88"/>
        <v>0</v>
      </c>
      <c r="AL226" s="404">
        <f t="shared" si="88"/>
        <v>0</v>
      </c>
      <c r="AM226" s="404">
        <f t="shared" si="88"/>
        <v>0</v>
      </c>
      <c r="AN226" s="404">
        <f t="shared" si="88"/>
        <v>0</v>
      </c>
      <c r="AO226" s="404">
        <f t="shared" si="88"/>
        <v>0</v>
      </c>
      <c r="AP226" s="404">
        <f t="shared" si="88"/>
        <v>0</v>
      </c>
    </row>
    <row r="227" spans="1:42" s="402" customFormat="1" x14ac:dyDescent="0.2">
      <c r="A227" s="401" t="s">
        <v>5</v>
      </c>
      <c r="B227" s="403"/>
      <c r="C227" s="404">
        <f t="shared" ref="C227:AP227" si="89">IF(pbi_sta_tax_fed="Yes",C613,0)</f>
        <v>0</v>
      </c>
      <c r="D227" s="404">
        <f t="shared" si="89"/>
        <v>0</v>
      </c>
      <c r="E227" s="404">
        <f t="shared" si="89"/>
        <v>0</v>
      </c>
      <c r="F227" s="404">
        <f t="shared" si="89"/>
        <v>0</v>
      </c>
      <c r="G227" s="404">
        <f t="shared" si="89"/>
        <v>0</v>
      </c>
      <c r="H227" s="404">
        <f t="shared" si="89"/>
        <v>0</v>
      </c>
      <c r="I227" s="404">
        <f t="shared" si="89"/>
        <v>0</v>
      </c>
      <c r="J227" s="404">
        <f t="shared" si="89"/>
        <v>0</v>
      </c>
      <c r="K227" s="404">
        <f t="shared" si="89"/>
        <v>0</v>
      </c>
      <c r="L227" s="404">
        <f t="shared" si="89"/>
        <v>0</v>
      </c>
      <c r="M227" s="404">
        <f t="shared" si="89"/>
        <v>0</v>
      </c>
      <c r="N227" s="404">
        <f t="shared" si="89"/>
        <v>0</v>
      </c>
      <c r="O227" s="404">
        <f t="shared" si="89"/>
        <v>0</v>
      </c>
      <c r="P227" s="404">
        <f t="shared" si="89"/>
        <v>0</v>
      </c>
      <c r="Q227" s="404">
        <f t="shared" si="89"/>
        <v>0</v>
      </c>
      <c r="R227" s="404">
        <f t="shared" si="89"/>
        <v>0</v>
      </c>
      <c r="S227" s="404">
        <f t="shared" si="89"/>
        <v>0</v>
      </c>
      <c r="T227" s="404">
        <f t="shared" si="89"/>
        <v>0</v>
      </c>
      <c r="U227" s="404">
        <f t="shared" si="89"/>
        <v>0</v>
      </c>
      <c r="V227" s="404">
        <f t="shared" si="89"/>
        <v>0</v>
      </c>
      <c r="W227" s="404">
        <f t="shared" si="89"/>
        <v>0</v>
      </c>
      <c r="X227" s="404">
        <f t="shared" si="89"/>
        <v>0</v>
      </c>
      <c r="Y227" s="404">
        <f t="shared" si="89"/>
        <v>0</v>
      </c>
      <c r="Z227" s="404">
        <f t="shared" si="89"/>
        <v>0</v>
      </c>
      <c r="AA227" s="404">
        <f t="shared" si="89"/>
        <v>0</v>
      </c>
      <c r="AB227" s="404">
        <f t="shared" si="89"/>
        <v>0</v>
      </c>
      <c r="AC227" s="404">
        <f t="shared" si="89"/>
        <v>0</v>
      </c>
      <c r="AD227" s="404">
        <f t="shared" si="89"/>
        <v>0</v>
      </c>
      <c r="AE227" s="404">
        <f t="shared" si="89"/>
        <v>0</v>
      </c>
      <c r="AF227" s="404">
        <f t="shared" si="89"/>
        <v>0</v>
      </c>
      <c r="AG227" s="404">
        <f t="shared" si="89"/>
        <v>0</v>
      </c>
      <c r="AH227" s="404">
        <f t="shared" si="89"/>
        <v>0</v>
      </c>
      <c r="AI227" s="404">
        <f t="shared" si="89"/>
        <v>0</v>
      </c>
      <c r="AJ227" s="404">
        <f t="shared" si="89"/>
        <v>0</v>
      </c>
      <c r="AK227" s="404">
        <f t="shared" si="89"/>
        <v>0</v>
      </c>
      <c r="AL227" s="404">
        <f t="shared" si="89"/>
        <v>0</v>
      </c>
      <c r="AM227" s="404">
        <f t="shared" si="89"/>
        <v>0</v>
      </c>
      <c r="AN227" s="404">
        <f t="shared" si="89"/>
        <v>0</v>
      </c>
      <c r="AO227" s="404">
        <f t="shared" si="89"/>
        <v>0</v>
      </c>
      <c r="AP227" s="404">
        <f t="shared" si="89"/>
        <v>0</v>
      </c>
    </row>
    <row r="228" spans="1:42" s="402" customFormat="1" x14ac:dyDescent="0.2">
      <c r="A228" s="401" t="s">
        <v>166</v>
      </c>
      <c r="B228" s="403"/>
      <c r="C228" s="404">
        <f t="shared" ref="C228:AP228" si="90">IF(pbi_uti_tax_fed="Yes",C617,0)</f>
        <v>0</v>
      </c>
      <c r="D228" s="404">
        <f t="shared" si="90"/>
        <v>0</v>
      </c>
      <c r="E228" s="404">
        <f t="shared" si="90"/>
        <v>0</v>
      </c>
      <c r="F228" s="404">
        <f t="shared" si="90"/>
        <v>0</v>
      </c>
      <c r="G228" s="404">
        <f t="shared" si="90"/>
        <v>0</v>
      </c>
      <c r="H228" s="404">
        <f t="shared" si="90"/>
        <v>0</v>
      </c>
      <c r="I228" s="404">
        <f t="shared" si="90"/>
        <v>0</v>
      </c>
      <c r="J228" s="404">
        <f t="shared" si="90"/>
        <v>0</v>
      </c>
      <c r="K228" s="404">
        <f t="shared" si="90"/>
        <v>0</v>
      </c>
      <c r="L228" s="404">
        <f t="shared" si="90"/>
        <v>0</v>
      </c>
      <c r="M228" s="404">
        <f t="shared" si="90"/>
        <v>0</v>
      </c>
      <c r="N228" s="404">
        <f t="shared" si="90"/>
        <v>0</v>
      </c>
      <c r="O228" s="404">
        <f t="shared" si="90"/>
        <v>0</v>
      </c>
      <c r="P228" s="404">
        <f t="shared" si="90"/>
        <v>0</v>
      </c>
      <c r="Q228" s="404">
        <f t="shared" si="90"/>
        <v>0</v>
      </c>
      <c r="R228" s="404">
        <f t="shared" si="90"/>
        <v>0</v>
      </c>
      <c r="S228" s="404">
        <f t="shared" si="90"/>
        <v>0</v>
      </c>
      <c r="T228" s="404">
        <f t="shared" si="90"/>
        <v>0</v>
      </c>
      <c r="U228" s="404">
        <f t="shared" si="90"/>
        <v>0</v>
      </c>
      <c r="V228" s="404">
        <f t="shared" si="90"/>
        <v>0</v>
      </c>
      <c r="W228" s="404">
        <f t="shared" si="90"/>
        <v>0</v>
      </c>
      <c r="X228" s="404">
        <f t="shared" si="90"/>
        <v>0</v>
      </c>
      <c r="Y228" s="404">
        <f t="shared" si="90"/>
        <v>0</v>
      </c>
      <c r="Z228" s="404">
        <f t="shared" si="90"/>
        <v>0</v>
      </c>
      <c r="AA228" s="404">
        <f t="shared" si="90"/>
        <v>0</v>
      </c>
      <c r="AB228" s="404">
        <f t="shared" si="90"/>
        <v>0</v>
      </c>
      <c r="AC228" s="404">
        <f t="shared" si="90"/>
        <v>0</v>
      </c>
      <c r="AD228" s="404">
        <f t="shared" si="90"/>
        <v>0</v>
      </c>
      <c r="AE228" s="404">
        <f t="shared" si="90"/>
        <v>0</v>
      </c>
      <c r="AF228" s="404">
        <f t="shared" si="90"/>
        <v>0</v>
      </c>
      <c r="AG228" s="404">
        <f t="shared" si="90"/>
        <v>0</v>
      </c>
      <c r="AH228" s="404">
        <f t="shared" si="90"/>
        <v>0</v>
      </c>
      <c r="AI228" s="404">
        <f t="shared" si="90"/>
        <v>0</v>
      </c>
      <c r="AJ228" s="404">
        <f t="shared" si="90"/>
        <v>0</v>
      </c>
      <c r="AK228" s="404">
        <f t="shared" si="90"/>
        <v>0</v>
      </c>
      <c r="AL228" s="404">
        <f t="shared" si="90"/>
        <v>0</v>
      </c>
      <c r="AM228" s="404">
        <f t="shared" si="90"/>
        <v>0</v>
      </c>
      <c r="AN228" s="404">
        <f t="shared" si="90"/>
        <v>0</v>
      </c>
      <c r="AO228" s="404">
        <f t="shared" si="90"/>
        <v>0</v>
      </c>
      <c r="AP228" s="404">
        <f t="shared" si="90"/>
        <v>0</v>
      </c>
    </row>
    <row r="229" spans="1:42" s="402" customFormat="1" x14ac:dyDescent="0.2">
      <c r="A229" s="401" t="s">
        <v>167</v>
      </c>
      <c r="B229" s="403"/>
      <c r="C229" s="406">
        <f t="shared" ref="C229:AP229" si="91">IF(pbi_oth_tax_fed="Yes",C5799,0)</f>
        <v>0</v>
      </c>
      <c r="D229" s="406">
        <f t="shared" si="91"/>
        <v>0</v>
      </c>
      <c r="E229" s="406">
        <f t="shared" si="91"/>
        <v>0</v>
      </c>
      <c r="F229" s="406">
        <f t="shared" si="91"/>
        <v>0</v>
      </c>
      <c r="G229" s="406">
        <f t="shared" si="91"/>
        <v>0</v>
      </c>
      <c r="H229" s="406">
        <f t="shared" si="91"/>
        <v>0</v>
      </c>
      <c r="I229" s="406">
        <f t="shared" si="91"/>
        <v>0</v>
      </c>
      <c r="J229" s="406">
        <f t="shared" si="91"/>
        <v>0</v>
      </c>
      <c r="K229" s="406">
        <f t="shared" si="91"/>
        <v>0</v>
      </c>
      <c r="L229" s="406">
        <f t="shared" si="91"/>
        <v>0</v>
      </c>
      <c r="M229" s="406">
        <f t="shared" si="91"/>
        <v>0</v>
      </c>
      <c r="N229" s="406">
        <f t="shared" si="91"/>
        <v>0</v>
      </c>
      <c r="O229" s="406">
        <f t="shared" si="91"/>
        <v>0</v>
      </c>
      <c r="P229" s="406">
        <f t="shared" si="91"/>
        <v>0</v>
      </c>
      <c r="Q229" s="406">
        <f t="shared" si="91"/>
        <v>0</v>
      </c>
      <c r="R229" s="406">
        <f t="shared" si="91"/>
        <v>0</v>
      </c>
      <c r="S229" s="406">
        <f t="shared" si="91"/>
        <v>0</v>
      </c>
      <c r="T229" s="406">
        <f t="shared" si="91"/>
        <v>0</v>
      </c>
      <c r="U229" s="406">
        <f t="shared" si="91"/>
        <v>0</v>
      </c>
      <c r="V229" s="406">
        <f t="shared" si="91"/>
        <v>0</v>
      </c>
      <c r="W229" s="406">
        <f t="shared" si="91"/>
        <v>0</v>
      </c>
      <c r="X229" s="406">
        <f t="shared" si="91"/>
        <v>0</v>
      </c>
      <c r="Y229" s="406">
        <f t="shared" si="91"/>
        <v>0</v>
      </c>
      <c r="Z229" s="406">
        <f t="shared" si="91"/>
        <v>0</v>
      </c>
      <c r="AA229" s="406">
        <f t="shared" si="91"/>
        <v>0</v>
      </c>
      <c r="AB229" s="406">
        <f t="shared" si="91"/>
        <v>0</v>
      </c>
      <c r="AC229" s="406">
        <f t="shared" si="91"/>
        <v>0</v>
      </c>
      <c r="AD229" s="406">
        <f t="shared" si="91"/>
        <v>0</v>
      </c>
      <c r="AE229" s="406">
        <f t="shared" si="91"/>
        <v>0</v>
      </c>
      <c r="AF229" s="406">
        <f t="shared" si="91"/>
        <v>0</v>
      </c>
      <c r="AG229" s="406">
        <f t="shared" si="91"/>
        <v>0</v>
      </c>
      <c r="AH229" s="406">
        <f t="shared" si="91"/>
        <v>0</v>
      </c>
      <c r="AI229" s="406">
        <f t="shared" si="91"/>
        <v>0</v>
      </c>
      <c r="AJ229" s="406">
        <f t="shared" si="91"/>
        <v>0</v>
      </c>
      <c r="AK229" s="406">
        <f t="shared" si="91"/>
        <v>0</v>
      </c>
      <c r="AL229" s="406">
        <f t="shared" si="91"/>
        <v>0</v>
      </c>
      <c r="AM229" s="406">
        <f t="shared" si="91"/>
        <v>0</v>
      </c>
      <c r="AN229" s="406">
        <f t="shared" si="91"/>
        <v>0</v>
      </c>
      <c r="AO229" s="406">
        <f t="shared" si="91"/>
        <v>0</v>
      </c>
      <c r="AP229" s="406">
        <f t="shared" si="91"/>
        <v>0</v>
      </c>
    </row>
    <row r="230" spans="1:42" s="402" customFormat="1" x14ac:dyDescent="0.2">
      <c r="A230" s="401" t="s">
        <v>13</v>
      </c>
      <c r="B230" s="403"/>
      <c r="C230" s="404">
        <f>SUM(C226:C229)</f>
        <v>0</v>
      </c>
      <c r="D230" s="404">
        <f t="shared" ref="D230:AP230" si="92">SUM(D226:D229)</f>
        <v>0</v>
      </c>
      <c r="E230" s="404">
        <f t="shared" si="92"/>
        <v>0</v>
      </c>
      <c r="F230" s="404">
        <f t="shared" si="92"/>
        <v>0</v>
      </c>
      <c r="G230" s="404">
        <f t="shared" si="92"/>
        <v>0</v>
      </c>
      <c r="H230" s="404">
        <f t="shared" si="92"/>
        <v>0</v>
      </c>
      <c r="I230" s="404">
        <f t="shared" si="92"/>
        <v>0</v>
      </c>
      <c r="J230" s="404">
        <f t="shared" si="92"/>
        <v>0</v>
      </c>
      <c r="K230" s="404">
        <f t="shared" si="92"/>
        <v>0</v>
      </c>
      <c r="L230" s="404">
        <f t="shared" si="92"/>
        <v>0</v>
      </c>
      <c r="M230" s="404">
        <f t="shared" si="92"/>
        <v>0</v>
      </c>
      <c r="N230" s="404">
        <f t="shared" si="92"/>
        <v>0</v>
      </c>
      <c r="O230" s="404">
        <f t="shared" si="92"/>
        <v>0</v>
      </c>
      <c r="P230" s="404">
        <f t="shared" si="92"/>
        <v>0</v>
      </c>
      <c r="Q230" s="404">
        <f t="shared" si="92"/>
        <v>0</v>
      </c>
      <c r="R230" s="404">
        <f t="shared" si="92"/>
        <v>0</v>
      </c>
      <c r="S230" s="404">
        <f t="shared" si="92"/>
        <v>0</v>
      </c>
      <c r="T230" s="404">
        <f t="shared" si="92"/>
        <v>0</v>
      </c>
      <c r="U230" s="404">
        <f t="shared" si="92"/>
        <v>0</v>
      </c>
      <c r="V230" s="404">
        <f t="shared" si="92"/>
        <v>0</v>
      </c>
      <c r="W230" s="404">
        <f t="shared" si="92"/>
        <v>0</v>
      </c>
      <c r="X230" s="404">
        <f t="shared" si="92"/>
        <v>0</v>
      </c>
      <c r="Y230" s="404">
        <f t="shared" si="92"/>
        <v>0</v>
      </c>
      <c r="Z230" s="404">
        <f t="shared" si="92"/>
        <v>0</v>
      </c>
      <c r="AA230" s="404">
        <f t="shared" si="92"/>
        <v>0</v>
      </c>
      <c r="AB230" s="404">
        <f t="shared" si="92"/>
        <v>0</v>
      </c>
      <c r="AC230" s="404">
        <f t="shared" si="92"/>
        <v>0</v>
      </c>
      <c r="AD230" s="404">
        <f t="shared" si="92"/>
        <v>0</v>
      </c>
      <c r="AE230" s="404">
        <f t="shared" si="92"/>
        <v>0</v>
      </c>
      <c r="AF230" s="404">
        <f t="shared" si="92"/>
        <v>0</v>
      </c>
      <c r="AG230" s="404">
        <f t="shared" si="92"/>
        <v>0</v>
      </c>
      <c r="AH230" s="404">
        <f t="shared" si="92"/>
        <v>0</v>
      </c>
      <c r="AI230" s="404">
        <f t="shared" si="92"/>
        <v>0</v>
      </c>
      <c r="AJ230" s="404">
        <f t="shared" si="92"/>
        <v>0</v>
      </c>
      <c r="AK230" s="404">
        <f t="shared" si="92"/>
        <v>0</v>
      </c>
      <c r="AL230" s="404">
        <f t="shared" si="92"/>
        <v>0</v>
      </c>
      <c r="AM230" s="404">
        <f t="shared" si="92"/>
        <v>0</v>
      </c>
      <c r="AN230" s="404">
        <f t="shared" si="92"/>
        <v>0</v>
      </c>
      <c r="AO230" s="404">
        <f t="shared" si="92"/>
        <v>0</v>
      </c>
      <c r="AP230" s="404">
        <f t="shared" si="92"/>
        <v>0</v>
      </c>
    </row>
    <row r="231" spans="1:42" s="402" customFormat="1" x14ac:dyDescent="0.2">
      <c r="A231" s="399" t="s">
        <v>293</v>
      </c>
      <c r="B231" s="403"/>
      <c r="C231" s="405">
        <f t="shared" ref="C231:AP231" si="93">SUM(C224,C230)</f>
        <v>0</v>
      </c>
      <c r="D231" s="405">
        <f t="shared" si="93"/>
        <v>0</v>
      </c>
      <c r="E231" s="405">
        <f t="shared" si="93"/>
        <v>0</v>
      </c>
      <c r="F231" s="405">
        <f t="shared" si="93"/>
        <v>0</v>
      </c>
      <c r="G231" s="405">
        <f t="shared" si="93"/>
        <v>0</v>
      </c>
      <c r="H231" s="405">
        <f t="shared" si="93"/>
        <v>0</v>
      </c>
      <c r="I231" s="405">
        <f t="shared" si="93"/>
        <v>0</v>
      </c>
      <c r="J231" s="405">
        <f t="shared" si="93"/>
        <v>0</v>
      </c>
      <c r="K231" s="405">
        <f t="shared" si="93"/>
        <v>0</v>
      </c>
      <c r="L231" s="405">
        <f t="shared" si="93"/>
        <v>0</v>
      </c>
      <c r="M231" s="405">
        <f t="shared" si="93"/>
        <v>0</v>
      </c>
      <c r="N231" s="405">
        <f t="shared" si="93"/>
        <v>0</v>
      </c>
      <c r="O231" s="405">
        <f t="shared" si="93"/>
        <v>0</v>
      </c>
      <c r="P231" s="405">
        <f t="shared" si="93"/>
        <v>0</v>
      </c>
      <c r="Q231" s="405">
        <f t="shared" si="93"/>
        <v>0</v>
      </c>
      <c r="R231" s="405">
        <f t="shared" si="93"/>
        <v>0</v>
      </c>
      <c r="S231" s="405">
        <f t="shared" si="93"/>
        <v>0</v>
      </c>
      <c r="T231" s="405">
        <f t="shared" si="93"/>
        <v>0</v>
      </c>
      <c r="U231" s="405">
        <f t="shared" si="93"/>
        <v>0</v>
      </c>
      <c r="V231" s="405">
        <f t="shared" si="93"/>
        <v>0</v>
      </c>
      <c r="W231" s="405">
        <f t="shared" si="93"/>
        <v>0</v>
      </c>
      <c r="X231" s="405">
        <f t="shared" si="93"/>
        <v>0</v>
      </c>
      <c r="Y231" s="405">
        <f t="shared" si="93"/>
        <v>0</v>
      </c>
      <c r="Z231" s="405">
        <f t="shared" si="93"/>
        <v>0</v>
      </c>
      <c r="AA231" s="405">
        <f t="shared" si="93"/>
        <v>0</v>
      </c>
      <c r="AB231" s="405">
        <f t="shared" si="93"/>
        <v>0</v>
      </c>
      <c r="AC231" s="405">
        <f t="shared" si="93"/>
        <v>0</v>
      </c>
      <c r="AD231" s="405">
        <f t="shared" si="93"/>
        <v>0</v>
      </c>
      <c r="AE231" s="405">
        <f t="shared" si="93"/>
        <v>0</v>
      </c>
      <c r="AF231" s="405">
        <f t="shared" si="93"/>
        <v>0</v>
      </c>
      <c r="AG231" s="405">
        <f t="shared" si="93"/>
        <v>0</v>
      </c>
      <c r="AH231" s="405">
        <f t="shared" si="93"/>
        <v>0</v>
      </c>
      <c r="AI231" s="405">
        <f t="shared" si="93"/>
        <v>0</v>
      </c>
      <c r="AJ231" s="405">
        <f t="shared" si="93"/>
        <v>0</v>
      </c>
      <c r="AK231" s="405">
        <f t="shared" si="93"/>
        <v>0</v>
      </c>
      <c r="AL231" s="405">
        <f t="shared" si="93"/>
        <v>0</v>
      </c>
      <c r="AM231" s="405">
        <f t="shared" si="93"/>
        <v>0</v>
      </c>
      <c r="AN231" s="405">
        <f t="shared" si="93"/>
        <v>0</v>
      </c>
      <c r="AO231" s="405">
        <f t="shared" si="93"/>
        <v>0</v>
      </c>
      <c r="AP231" s="405">
        <f t="shared" si="93"/>
        <v>0</v>
      </c>
    </row>
    <row r="232" spans="1:42" s="402" customFormat="1" x14ac:dyDescent="0.2">
      <c r="A232" s="399" t="s">
        <v>313</v>
      </c>
      <c r="B232" s="403"/>
      <c r="C232" s="405">
        <f t="array" ref="C232:AP232">Inputs!D157:AQ157</f>
        <v>0</v>
      </c>
      <c r="D232" s="405">
        <v>0</v>
      </c>
      <c r="E232" s="405">
        <v>0</v>
      </c>
      <c r="F232" s="405">
        <v>0</v>
      </c>
      <c r="G232" s="404">
        <v>0</v>
      </c>
      <c r="H232" s="404">
        <v>0</v>
      </c>
      <c r="I232" s="404">
        <v>0</v>
      </c>
      <c r="J232" s="404">
        <v>0</v>
      </c>
      <c r="K232" s="404">
        <v>0</v>
      </c>
      <c r="L232" s="404">
        <v>0</v>
      </c>
      <c r="M232" s="404">
        <v>0</v>
      </c>
      <c r="N232" s="404">
        <v>0</v>
      </c>
      <c r="O232" s="404">
        <v>0</v>
      </c>
      <c r="P232" s="404">
        <v>0</v>
      </c>
      <c r="Q232" s="404">
        <v>0</v>
      </c>
      <c r="R232" s="404">
        <v>0</v>
      </c>
      <c r="S232" s="404">
        <v>0</v>
      </c>
      <c r="T232" s="404">
        <v>0</v>
      </c>
      <c r="U232" s="404">
        <v>0</v>
      </c>
      <c r="V232" s="404">
        <v>0</v>
      </c>
      <c r="W232" s="404">
        <v>0</v>
      </c>
      <c r="X232" s="404">
        <v>0</v>
      </c>
      <c r="Y232" s="404">
        <v>0</v>
      </c>
      <c r="Z232" s="404">
        <v>0</v>
      </c>
      <c r="AA232" s="404">
        <v>0</v>
      </c>
      <c r="AB232" s="404">
        <v>0</v>
      </c>
      <c r="AC232" s="404">
        <v>0</v>
      </c>
      <c r="AD232" s="404">
        <v>0</v>
      </c>
      <c r="AE232" s="404">
        <v>0</v>
      </c>
      <c r="AF232" s="404">
        <v>0</v>
      </c>
      <c r="AG232" s="404">
        <v>0</v>
      </c>
      <c r="AH232" s="404">
        <v>0</v>
      </c>
      <c r="AI232" s="404">
        <v>0</v>
      </c>
      <c r="AJ232" s="404">
        <v>0</v>
      </c>
      <c r="AK232" s="404">
        <v>0</v>
      </c>
      <c r="AL232" s="404">
        <v>0</v>
      </c>
      <c r="AM232" s="404">
        <v>0</v>
      </c>
      <c r="AN232" s="404">
        <v>0</v>
      </c>
      <c r="AO232" s="404">
        <v>0</v>
      </c>
      <c r="AP232" s="404">
        <v>0</v>
      </c>
    </row>
    <row r="233" spans="1:42" s="402" customFormat="1" x14ac:dyDescent="0.2">
      <c r="A233" s="411" t="s">
        <v>299</v>
      </c>
      <c r="B233" s="414"/>
      <c r="C233" s="407">
        <f t="shared" ref="C233:AP233" si="94">C231*-C232/100</f>
        <v>0</v>
      </c>
      <c r="D233" s="407">
        <f t="shared" si="94"/>
        <v>0</v>
      </c>
      <c r="E233" s="407">
        <f t="shared" si="94"/>
        <v>0</v>
      </c>
      <c r="F233" s="407">
        <f t="shared" si="94"/>
        <v>0</v>
      </c>
      <c r="G233" s="407">
        <f t="shared" si="94"/>
        <v>0</v>
      </c>
      <c r="H233" s="407">
        <f t="shared" si="94"/>
        <v>0</v>
      </c>
      <c r="I233" s="407">
        <f t="shared" si="94"/>
        <v>0</v>
      </c>
      <c r="J233" s="407">
        <f t="shared" si="94"/>
        <v>0</v>
      </c>
      <c r="K233" s="407">
        <f t="shared" si="94"/>
        <v>0</v>
      </c>
      <c r="L233" s="407">
        <f t="shared" si="94"/>
        <v>0</v>
      </c>
      <c r="M233" s="407">
        <f t="shared" si="94"/>
        <v>0</v>
      </c>
      <c r="N233" s="407">
        <f t="shared" si="94"/>
        <v>0</v>
      </c>
      <c r="O233" s="407">
        <f t="shared" si="94"/>
        <v>0</v>
      </c>
      <c r="P233" s="407">
        <f t="shared" si="94"/>
        <v>0</v>
      </c>
      <c r="Q233" s="407">
        <f t="shared" si="94"/>
        <v>0</v>
      </c>
      <c r="R233" s="407">
        <f t="shared" si="94"/>
        <v>0</v>
      </c>
      <c r="S233" s="407">
        <f t="shared" si="94"/>
        <v>0</v>
      </c>
      <c r="T233" s="407">
        <f t="shared" si="94"/>
        <v>0</v>
      </c>
      <c r="U233" s="407">
        <f t="shared" si="94"/>
        <v>0</v>
      </c>
      <c r="V233" s="407">
        <f t="shared" si="94"/>
        <v>0</v>
      </c>
      <c r="W233" s="407">
        <f t="shared" si="94"/>
        <v>0</v>
      </c>
      <c r="X233" s="407">
        <f t="shared" si="94"/>
        <v>0</v>
      </c>
      <c r="Y233" s="407">
        <f t="shared" si="94"/>
        <v>0</v>
      </c>
      <c r="Z233" s="407">
        <f t="shared" si="94"/>
        <v>0</v>
      </c>
      <c r="AA233" s="407">
        <f t="shared" si="94"/>
        <v>0</v>
      </c>
      <c r="AB233" s="407">
        <f t="shared" si="94"/>
        <v>0</v>
      </c>
      <c r="AC233" s="407">
        <f t="shared" si="94"/>
        <v>0</v>
      </c>
      <c r="AD233" s="407">
        <f t="shared" si="94"/>
        <v>0</v>
      </c>
      <c r="AE233" s="407">
        <f t="shared" si="94"/>
        <v>0</v>
      </c>
      <c r="AF233" s="407">
        <f t="shared" si="94"/>
        <v>0</v>
      </c>
      <c r="AG233" s="407">
        <f t="shared" si="94"/>
        <v>0</v>
      </c>
      <c r="AH233" s="407">
        <f t="shared" si="94"/>
        <v>0</v>
      </c>
      <c r="AI233" s="407">
        <f t="shared" si="94"/>
        <v>0</v>
      </c>
      <c r="AJ233" s="407">
        <f t="shared" si="94"/>
        <v>0</v>
      </c>
      <c r="AK233" s="407">
        <f t="shared" si="94"/>
        <v>0</v>
      </c>
      <c r="AL233" s="407">
        <f t="shared" si="94"/>
        <v>0</v>
      </c>
      <c r="AM233" s="407">
        <f t="shared" si="94"/>
        <v>0</v>
      </c>
      <c r="AN233" s="407">
        <f t="shared" si="94"/>
        <v>0</v>
      </c>
      <c r="AO233" s="407">
        <f t="shared" si="94"/>
        <v>0</v>
      </c>
      <c r="AP233" s="407">
        <f t="shared" si="94"/>
        <v>0</v>
      </c>
    </row>
    <row r="234" spans="1:42" s="118" customFormat="1" x14ac:dyDescent="0.2">
      <c r="A234" s="4"/>
      <c r="G234" s="198"/>
      <c r="H234" s="198"/>
      <c r="I234" s="198"/>
      <c r="J234" s="198"/>
      <c r="K234" s="198"/>
      <c r="L234" s="198"/>
      <c r="M234" s="198"/>
      <c r="N234" s="198"/>
      <c r="O234" s="198"/>
      <c r="P234" s="198"/>
      <c r="Q234" s="198"/>
      <c r="R234" s="198"/>
      <c r="S234" s="198"/>
      <c r="T234" s="198"/>
      <c r="U234" s="198"/>
      <c r="V234" s="198"/>
      <c r="W234" s="198"/>
      <c r="X234" s="198"/>
      <c r="Y234" s="198"/>
      <c r="Z234" s="198"/>
      <c r="AA234" s="198"/>
      <c r="AB234" s="198"/>
      <c r="AC234" s="198"/>
      <c r="AD234" s="198"/>
      <c r="AE234" s="198"/>
      <c r="AF234" s="198"/>
      <c r="AG234" s="198"/>
      <c r="AH234" s="198"/>
      <c r="AI234" s="198"/>
      <c r="AJ234" s="198"/>
      <c r="AK234" s="198"/>
      <c r="AL234" s="198"/>
      <c r="AM234" s="198"/>
      <c r="AN234" s="198"/>
      <c r="AO234" s="198"/>
      <c r="AP234" s="198"/>
    </row>
    <row r="235" spans="1:42" s="118" customFormat="1" x14ac:dyDescent="0.2">
      <c r="A235" s="107" t="s">
        <v>290</v>
      </c>
      <c r="B235" s="277"/>
      <c r="C235" s="277"/>
      <c r="D235" s="277"/>
      <c r="E235" s="277"/>
      <c r="F235" s="277"/>
      <c r="G235" s="277"/>
      <c r="H235" s="277"/>
      <c r="I235" s="277"/>
      <c r="J235" s="277"/>
      <c r="K235" s="277"/>
      <c r="L235" s="277"/>
      <c r="M235" s="277"/>
      <c r="N235" s="277"/>
      <c r="O235" s="277"/>
      <c r="P235" s="277"/>
      <c r="Q235" s="277"/>
      <c r="R235" s="277"/>
      <c r="S235" s="277"/>
      <c r="T235" s="277"/>
      <c r="U235" s="277"/>
      <c r="V235" s="277"/>
      <c r="W235" s="277"/>
      <c r="X235" s="277"/>
      <c r="Y235" s="277"/>
      <c r="Z235" s="277"/>
      <c r="AA235" s="277"/>
      <c r="AB235" s="277"/>
      <c r="AC235" s="277"/>
      <c r="AD235" s="277"/>
      <c r="AE235" s="277"/>
      <c r="AF235" s="277"/>
      <c r="AG235" s="277"/>
      <c r="AH235" s="277"/>
      <c r="AI235" s="277"/>
      <c r="AJ235" s="277"/>
      <c r="AK235" s="277"/>
      <c r="AL235" s="277"/>
      <c r="AM235" s="277"/>
      <c r="AN235" s="277"/>
      <c r="AO235" s="277"/>
      <c r="AP235" s="277"/>
    </row>
    <row r="236" spans="1:42" s="199" customFormat="1" x14ac:dyDescent="0.2">
      <c r="A236" s="29" t="s">
        <v>300</v>
      </c>
    </row>
    <row r="237" spans="1:42" s="16" customFormat="1" x14ac:dyDescent="0.2">
      <c r="A237" s="399" t="s">
        <v>285</v>
      </c>
      <c r="B237" s="199"/>
      <c r="C237" s="183">
        <f t="shared" ref="C237:AP237" si="95">C112</f>
        <v>0</v>
      </c>
      <c r="D237" s="183">
        <f t="shared" si="95"/>
        <v>0</v>
      </c>
      <c r="E237" s="183">
        <f t="shared" si="95"/>
        <v>0</v>
      </c>
      <c r="F237" s="183">
        <f t="shared" si="95"/>
        <v>0</v>
      </c>
      <c r="G237" s="183">
        <f t="shared" si="95"/>
        <v>0</v>
      </c>
      <c r="H237" s="183">
        <f t="shared" si="95"/>
        <v>0</v>
      </c>
      <c r="I237" s="183">
        <f t="shared" si="95"/>
        <v>0</v>
      </c>
      <c r="J237" s="183">
        <f t="shared" si="95"/>
        <v>0</v>
      </c>
      <c r="K237" s="183">
        <f t="shared" si="95"/>
        <v>0</v>
      </c>
      <c r="L237" s="183">
        <f t="shared" si="95"/>
        <v>0</v>
      </c>
      <c r="M237" s="183">
        <f t="shared" si="95"/>
        <v>0</v>
      </c>
      <c r="N237" s="183">
        <f t="shared" si="95"/>
        <v>0</v>
      </c>
      <c r="O237" s="183">
        <f t="shared" si="95"/>
        <v>0</v>
      </c>
      <c r="P237" s="183">
        <f t="shared" si="95"/>
        <v>0</v>
      </c>
      <c r="Q237" s="183">
        <f t="shared" si="95"/>
        <v>0</v>
      </c>
      <c r="R237" s="183">
        <f t="shared" si="95"/>
        <v>0</v>
      </c>
      <c r="S237" s="183">
        <f t="shared" si="95"/>
        <v>0</v>
      </c>
      <c r="T237" s="183">
        <f t="shared" si="95"/>
        <v>0</v>
      </c>
      <c r="U237" s="183">
        <f t="shared" si="95"/>
        <v>0</v>
      </c>
      <c r="V237" s="183">
        <f t="shared" si="95"/>
        <v>0</v>
      </c>
      <c r="W237" s="183">
        <f t="shared" si="95"/>
        <v>0</v>
      </c>
      <c r="X237" s="183">
        <f t="shared" si="95"/>
        <v>0</v>
      </c>
      <c r="Y237" s="183">
        <f t="shared" si="95"/>
        <v>0</v>
      </c>
      <c r="Z237" s="183">
        <f t="shared" si="95"/>
        <v>0</v>
      </c>
      <c r="AA237" s="183">
        <f t="shared" si="95"/>
        <v>0</v>
      </c>
      <c r="AB237" s="183">
        <f t="shared" si="95"/>
        <v>0</v>
      </c>
      <c r="AC237" s="183">
        <f t="shared" si="95"/>
        <v>0</v>
      </c>
      <c r="AD237" s="183">
        <f t="shared" si="95"/>
        <v>0</v>
      </c>
      <c r="AE237" s="183">
        <f t="shared" si="95"/>
        <v>0</v>
      </c>
      <c r="AF237" s="183">
        <f t="shared" si="95"/>
        <v>0</v>
      </c>
      <c r="AG237" s="183">
        <f t="shared" si="95"/>
        <v>0</v>
      </c>
      <c r="AH237" s="183">
        <f t="shared" si="95"/>
        <v>0</v>
      </c>
      <c r="AI237" s="183">
        <f t="shared" si="95"/>
        <v>0</v>
      </c>
      <c r="AJ237" s="183">
        <f t="shared" si="95"/>
        <v>0</v>
      </c>
      <c r="AK237" s="183">
        <f t="shared" si="95"/>
        <v>0</v>
      </c>
      <c r="AL237" s="183">
        <f t="shared" si="95"/>
        <v>0</v>
      </c>
      <c r="AM237" s="183">
        <f t="shared" si="95"/>
        <v>0</v>
      </c>
      <c r="AN237" s="183">
        <f t="shared" si="95"/>
        <v>0</v>
      </c>
      <c r="AO237" s="183">
        <f t="shared" si="95"/>
        <v>0</v>
      </c>
      <c r="AP237" s="183">
        <f t="shared" si="95"/>
        <v>0</v>
      </c>
    </row>
    <row r="238" spans="1:42" s="16" customFormat="1" x14ac:dyDescent="0.2">
      <c r="A238" s="399" t="s">
        <v>291</v>
      </c>
      <c r="B238" s="199"/>
      <c r="C238" s="183">
        <f t="shared" ref="C238:AP238" si="96">C19</f>
        <v>0</v>
      </c>
      <c r="D238" s="183">
        <f t="shared" si="96"/>
        <v>0</v>
      </c>
      <c r="E238" s="183">
        <f t="shared" si="96"/>
        <v>0</v>
      </c>
      <c r="F238" s="183">
        <f t="shared" si="96"/>
        <v>0</v>
      </c>
      <c r="G238" s="183">
        <f t="shared" si="96"/>
        <v>0</v>
      </c>
      <c r="H238" s="183">
        <f t="shared" si="96"/>
        <v>0</v>
      </c>
      <c r="I238" s="183">
        <f t="shared" si="96"/>
        <v>0</v>
      </c>
      <c r="J238" s="183">
        <f t="shared" si="96"/>
        <v>0</v>
      </c>
      <c r="K238" s="183">
        <f t="shared" si="96"/>
        <v>0</v>
      </c>
      <c r="L238" s="183">
        <f t="shared" si="96"/>
        <v>0</v>
      </c>
      <c r="M238" s="183">
        <f t="shared" si="96"/>
        <v>0</v>
      </c>
      <c r="N238" s="183">
        <f t="shared" si="96"/>
        <v>0</v>
      </c>
      <c r="O238" s="183">
        <f t="shared" si="96"/>
        <v>0</v>
      </c>
      <c r="P238" s="183">
        <f t="shared" si="96"/>
        <v>0</v>
      </c>
      <c r="Q238" s="183">
        <f t="shared" si="96"/>
        <v>0</v>
      </c>
      <c r="R238" s="183">
        <f t="shared" si="96"/>
        <v>0</v>
      </c>
      <c r="S238" s="183">
        <f t="shared" si="96"/>
        <v>0</v>
      </c>
      <c r="T238" s="183">
        <f t="shared" si="96"/>
        <v>0</v>
      </c>
      <c r="U238" s="183">
        <f t="shared" si="96"/>
        <v>0</v>
      </c>
      <c r="V238" s="183">
        <f t="shared" si="96"/>
        <v>0</v>
      </c>
      <c r="W238" s="183">
        <f t="shared" si="96"/>
        <v>0</v>
      </c>
      <c r="X238" s="183">
        <f t="shared" si="96"/>
        <v>0</v>
      </c>
      <c r="Y238" s="183">
        <f t="shared" si="96"/>
        <v>0</v>
      </c>
      <c r="Z238" s="183">
        <f t="shared" si="96"/>
        <v>0</v>
      </c>
      <c r="AA238" s="183">
        <f t="shared" si="96"/>
        <v>0</v>
      </c>
      <c r="AB238" s="183">
        <f t="shared" si="96"/>
        <v>0</v>
      </c>
      <c r="AC238" s="183">
        <f t="shared" si="96"/>
        <v>0</v>
      </c>
      <c r="AD238" s="183">
        <f t="shared" si="96"/>
        <v>0</v>
      </c>
      <c r="AE238" s="183">
        <f t="shared" si="96"/>
        <v>0</v>
      </c>
      <c r="AF238" s="183">
        <f t="shared" si="96"/>
        <v>0</v>
      </c>
      <c r="AG238" s="183">
        <f t="shared" si="96"/>
        <v>0</v>
      </c>
      <c r="AH238" s="183">
        <f t="shared" si="96"/>
        <v>0</v>
      </c>
      <c r="AI238" s="183">
        <f t="shared" si="96"/>
        <v>0</v>
      </c>
      <c r="AJ238" s="183">
        <f t="shared" si="96"/>
        <v>0</v>
      </c>
      <c r="AK238" s="183">
        <f t="shared" si="96"/>
        <v>0</v>
      </c>
      <c r="AL238" s="183">
        <f t="shared" si="96"/>
        <v>0</v>
      </c>
      <c r="AM238" s="183">
        <f t="shared" si="96"/>
        <v>0</v>
      </c>
      <c r="AN238" s="183">
        <f t="shared" si="96"/>
        <v>0</v>
      </c>
      <c r="AO238" s="183">
        <f t="shared" si="96"/>
        <v>0</v>
      </c>
      <c r="AP238" s="183">
        <f t="shared" si="96"/>
        <v>0</v>
      </c>
    </row>
    <row r="239" spans="1:42" s="9" customFormat="1" x14ac:dyDescent="0.2">
      <c r="A239" s="399" t="s">
        <v>297</v>
      </c>
      <c r="B239" s="199"/>
      <c r="C239" s="158">
        <f t="shared" ref="C239:AP239" si="97">IF(C$2&lt;=analysis_period,-C349-C379-C405-C431,0)</f>
        <v>0</v>
      </c>
      <c r="D239" s="158">
        <f t="shared" si="97"/>
        <v>0</v>
      </c>
      <c r="E239" s="158">
        <f t="shared" si="97"/>
        <v>0</v>
      </c>
      <c r="F239" s="158">
        <f t="shared" si="97"/>
        <v>0</v>
      </c>
      <c r="G239" s="158">
        <f t="shared" si="97"/>
        <v>0</v>
      </c>
      <c r="H239" s="158">
        <f t="shared" si="97"/>
        <v>0</v>
      </c>
      <c r="I239" s="158">
        <f t="shared" si="97"/>
        <v>0</v>
      </c>
      <c r="J239" s="158">
        <f t="shared" si="97"/>
        <v>0</v>
      </c>
      <c r="K239" s="158">
        <f t="shared" si="97"/>
        <v>0</v>
      </c>
      <c r="L239" s="158">
        <f t="shared" si="97"/>
        <v>0</v>
      </c>
      <c r="M239" s="158">
        <f t="shared" si="97"/>
        <v>0</v>
      </c>
      <c r="N239" s="158">
        <f t="shared" si="97"/>
        <v>0</v>
      </c>
      <c r="O239" s="158">
        <f t="shared" si="97"/>
        <v>0</v>
      </c>
      <c r="P239" s="158">
        <f t="shared" si="97"/>
        <v>0</v>
      </c>
      <c r="Q239" s="158">
        <f t="shared" si="97"/>
        <v>0</v>
      </c>
      <c r="R239" s="158">
        <f t="shared" si="97"/>
        <v>0</v>
      </c>
      <c r="S239" s="158">
        <f t="shared" si="97"/>
        <v>0</v>
      </c>
      <c r="T239" s="158">
        <f t="shared" si="97"/>
        <v>0</v>
      </c>
      <c r="U239" s="158">
        <f t="shared" si="97"/>
        <v>0</v>
      </c>
      <c r="V239" s="158">
        <f t="shared" si="97"/>
        <v>0</v>
      </c>
      <c r="W239" s="158">
        <f t="shared" si="97"/>
        <v>0</v>
      </c>
      <c r="X239" s="158">
        <f t="shared" si="97"/>
        <v>0</v>
      </c>
      <c r="Y239" s="158">
        <f t="shared" si="97"/>
        <v>0</v>
      </c>
      <c r="Z239" s="158">
        <f t="shared" si="97"/>
        <v>0</v>
      </c>
      <c r="AA239" s="158">
        <f t="shared" si="97"/>
        <v>0</v>
      </c>
      <c r="AB239" s="158">
        <f t="shared" si="97"/>
        <v>0</v>
      </c>
      <c r="AC239" s="158">
        <f t="shared" si="97"/>
        <v>0</v>
      </c>
      <c r="AD239" s="158">
        <f t="shared" si="97"/>
        <v>0</v>
      </c>
      <c r="AE239" s="158">
        <f t="shared" si="97"/>
        <v>0</v>
      </c>
      <c r="AF239" s="158">
        <f t="shared" si="97"/>
        <v>0</v>
      </c>
      <c r="AG239" s="158">
        <f t="shared" si="97"/>
        <v>0</v>
      </c>
      <c r="AH239" s="158">
        <f t="shared" si="97"/>
        <v>0</v>
      </c>
      <c r="AI239" s="158">
        <f t="shared" si="97"/>
        <v>0</v>
      </c>
      <c r="AJ239" s="158">
        <f t="shared" si="97"/>
        <v>0</v>
      </c>
      <c r="AK239" s="158">
        <f t="shared" si="97"/>
        <v>0</v>
      </c>
      <c r="AL239" s="158">
        <f t="shared" si="97"/>
        <v>0</v>
      </c>
      <c r="AM239" s="158">
        <f t="shared" si="97"/>
        <v>0</v>
      </c>
      <c r="AN239" s="158">
        <f t="shared" si="97"/>
        <v>0</v>
      </c>
      <c r="AO239" s="158">
        <f t="shared" si="97"/>
        <v>0</v>
      </c>
      <c r="AP239" s="158">
        <f t="shared" si="97"/>
        <v>0</v>
      </c>
    </row>
    <row r="240" spans="1:42" s="16" customFormat="1" x14ac:dyDescent="0.2">
      <c r="A240" s="399" t="s">
        <v>322</v>
      </c>
      <c r="B240" s="199"/>
      <c r="C240" s="183">
        <f t="shared" ref="C240:AP240" si="98">SUM(C237:C239)</f>
        <v>0</v>
      </c>
      <c r="D240" s="183">
        <f t="shared" si="98"/>
        <v>0</v>
      </c>
      <c r="E240" s="183">
        <f t="shared" si="98"/>
        <v>0</v>
      </c>
      <c r="F240" s="183">
        <f t="shared" si="98"/>
        <v>0</v>
      </c>
      <c r="G240" s="183">
        <f t="shared" si="98"/>
        <v>0</v>
      </c>
      <c r="H240" s="183">
        <f t="shared" si="98"/>
        <v>0</v>
      </c>
      <c r="I240" s="183">
        <f t="shared" si="98"/>
        <v>0</v>
      </c>
      <c r="J240" s="183">
        <f t="shared" si="98"/>
        <v>0</v>
      </c>
      <c r="K240" s="183">
        <f t="shared" si="98"/>
        <v>0</v>
      </c>
      <c r="L240" s="183">
        <f t="shared" si="98"/>
        <v>0</v>
      </c>
      <c r="M240" s="183">
        <f t="shared" si="98"/>
        <v>0</v>
      </c>
      <c r="N240" s="183">
        <f t="shared" si="98"/>
        <v>0</v>
      </c>
      <c r="O240" s="183">
        <f t="shared" si="98"/>
        <v>0</v>
      </c>
      <c r="P240" s="183">
        <f t="shared" si="98"/>
        <v>0</v>
      </c>
      <c r="Q240" s="183">
        <f t="shared" si="98"/>
        <v>0</v>
      </c>
      <c r="R240" s="183">
        <f t="shared" si="98"/>
        <v>0</v>
      </c>
      <c r="S240" s="183">
        <f t="shared" si="98"/>
        <v>0</v>
      </c>
      <c r="T240" s="183">
        <f t="shared" si="98"/>
        <v>0</v>
      </c>
      <c r="U240" s="183">
        <f t="shared" si="98"/>
        <v>0</v>
      </c>
      <c r="V240" s="183">
        <f t="shared" si="98"/>
        <v>0</v>
      </c>
      <c r="W240" s="183">
        <f t="shared" si="98"/>
        <v>0</v>
      </c>
      <c r="X240" s="183">
        <f t="shared" si="98"/>
        <v>0</v>
      </c>
      <c r="Y240" s="183">
        <f t="shared" si="98"/>
        <v>0</v>
      </c>
      <c r="Z240" s="183">
        <f t="shared" si="98"/>
        <v>0</v>
      </c>
      <c r="AA240" s="183">
        <f t="shared" si="98"/>
        <v>0</v>
      </c>
      <c r="AB240" s="183">
        <f t="shared" si="98"/>
        <v>0</v>
      </c>
      <c r="AC240" s="183">
        <f t="shared" si="98"/>
        <v>0</v>
      </c>
      <c r="AD240" s="183">
        <f t="shared" si="98"/>
        <v>0</v>
      </c>
      <c r="AE240" s="183">
        <f t="shared" si="98"/>
        <v>0</v>
      </c>
      <c r="AF240" s="183">
        <f t="shared" si="98"/>
        <v>0</v>
      </c>
      <c r="AG240" s="183">
        <f t="shared" si="98"/>
        <v>0</v>
      </c>
      <c r="AH240" s="183">
        <f t="shared" si="98"/>
        <v>0</v>
      </c>
      <c r="AI240" s="183">
        <f t="shared" si="98"/>
        <v>0</v>
      </c>
      <c r="AJ240" s="183">
        <f t="shared" si="98"/>
        <v>0</v>
      </c>
      <c r="AK240" s="183">
        <f t="shared" si="98"/>
        <v>0</v>
      </c>
      <c r="AL240" s="183">
        <f t="shared" si="98"/>
        <v>0</v>
      </c>
      <c r="AM240" s="183">
        <f t="shared" si="98"/>
        <v>0</v>
      </c>
      <c r="AN240" s="183">
        <f t="shared" si="98"/>
        <v>0</v>
      </c>
      <c r="AO240" s="183">
        <f t="shared" si="98"/>
        <v>0</v>
      </c>
      <c r="AP240" s="183">
        <f t="shared" si="98"/>
        <v>0</v>
      </c>
    </row>
    <row r="241" spans="1:42" s="16" customFormat="1" x14ac:dyDescent="0.2">
      <c r="A241" s="399" t="s">
        <v>353</v>
      </c>
      <c r="B241" s="199"/>
      <c r="C241" s="183"/>
    </row>
    <row r="242" spans="1:42" s="16" customFormat="1" x14ac:dyDescent="0.2">
      <c r="A242" s="401" t="s">
        <v>132</v>
      </c>
      <c r="B242" s="199"/>
    </row>
    <row r="243" spans="1:42" s="16" customFormat="1" x14ac:dyDescent="0.2">
      <c r="A243" s="32" t="s">
        <v>4</v>
      </c>
      <c r="B243" s="199"/>
      <c r="C243" s="183">
        <f>IF(ibi_fed_amount_tax_sta="Yes",C585,0)</f>
        <v>0</v>
      </c>
    </row>
    <row r="244" spans="1:42" s="16" customFormat="1" x14ac:dyDescent="0.2">
      <c r="A244" s="32" t="s">
        <v>5</v>
      </c>
      <c r="B244" s="199"/>
      <c r="C244" s="183">
        <f>IF(ibi_sta_amount_tax_sta="Yes",C586,0)</f>
        <v>0</v>
      </c>
    </row>
    <row r="245" spans="1:42" s="16" customFormat="1" x14ac:dyDescent="0.2">
      <c r="A245" s="32" t="s">
        <v>166</v>
      </c>
      <c r="B245" s="199"/>
      <c r="C245" s="183">
        <f>IF(ibi_uti_amount_tax_sta="Yes",C587,0)</f>
        <v>0</v>
      </c>
    </row>
    <row r="246" spans="1:42" s="16" customFormat="1" x14ac:dyDescent="0.2">
      <c r="A246" s="32" t="s">
        <v>167</v>
      </c>
      <c r="B246" s="199"/>
      <c r="C246" s="158">
        <f>IF(ibi_oth_amount_tax_sta="Yes",C588,0)</f>
        <v>0</v>
      </c>
    </row>
    <row r="247" spans="1:42" s="16" customFormat="1" x14ac:dyDescent="0.2">
      <c r="A247" s="32" t="s">
        <v>13</v>
      </c>
      <c r="B247" s="199"/>
      <c r="C247" s="183">
        <f>SUM(C243:C246)</f>
        <v>0</v>
      </c>
    </row>
    <row r="248" spans="1:42" s="16" customFormat="1" x14ac:dyDescent="0.2">
      <c r="A248" s="401" t="s">
        <v>137</v>
      </c>
      <c r="B248" s="199"/>
    </row>
    <row r="249" spans="1:42" s="16" customFormat="1" x14ac:dyDescent="0.2">
      <c r="A249" s="32" t="s">
        <v>4</v>
      </c>
      <c r="B249" s="199"/>
      <c r="C249" s="183">
        <f>IF(ibi_fed_percent_tax_sta="Yes",C591,0)</f>
        <v>0</v>
      </c>
    </row>
    <row r="250" spans="1:42" s="16" customFormat="1" x14ac:dyDescent="0.2">
      <c r="A250" s="32" t="s">
        <v>5</v>
      </c>
      <c r="B250" s="199"/>
      <c r="C250" s="183">
        <f>IF(ibi_sta_percent_tax_sta="Yes",C592,0)</f>
        <v>0</v>
      </c>
    </row>
    <row r="251" spans="1:42" s="16" customFormat="1" x14ac:dyDescent="0.2">
      <c r="A251" s="32" t="s">
        <v>166</v>
      </c>
      <c r="B251" s="199"/>
      <c r="C251" s="183">
        <f>IF(ibi_uti_percent_tax_sta="Yes",C593,0)</f>
        <v>0</v>
      </c>
    </row>
    <row r="252" spans="1:42" s="16" customFormat="1" x14ac:dyDescent="0.2">
      <c r="A252" s="32" t="s">
        <v>167</v>
      </c>
      <c r="B252" s="199"/>
      <c r="C252" s="158">
        <f>IF(ibi_oth_percent_tax_sta="Yes",C594,0)</f>
        <v>0</v>
      </c>
    </row>
    <row r="253" spans="1:42" s="16" customFormat="1" x14ac:dyDescent="0.2">
      <c r="A253" s="32" t="s">
        <v>13</v>
      </c>
      <c r="B253" s="199"/>
      <c r="C253" s="183">
        <f>SUM(C249:C252)</f>
        <v>0</v>
      </c>
    </row>
    <row r="254" spans="1:42" s="118" customFormat="1" x14ac:dyDescent="0.2">
      <c r="A254" s="399" t="s">
        <v>341</v>
      </c>
      <c r="C254" s="404"/>
      <c r="D254" s="198"/>
      <c r="E254" s="198"/>
      <c r="F254" s="198"/>
      <c r="G254" s="198"/>
      <c r="H254" s="198"/>
      <c r="I254" s="198"/>
      <c r="J254" s="198"/>
      <c r="K254" s="198"/>
      <c r="L254" s="198"/>
      <c r="M254" s="198"/>
      <c r="N254" s="198"/>
      <c r="O254" s="198"/>
      <c r="P254" s="198"/>
      <c r="Q254" s="198"/>
      <c r="R254" s="198"/>
      <c r="S254" s="198"/>
      <c r="T254" s="198"/>
      <c r="U254" s="198"/>
      <c r="V254" s="198"/>
      <c r="W254" s="198"/>
      <c r="X254" s="198"/>
      <c r="Y254" s="198"/>
      <c r="Z254" s="198"/>
      <c r="AA254" s="198"/>
      <c r="AB254" s="198"/>
      <c r="AC254" s="198"/>
      <c r="AD254" s="198"/>
      <c r="AE254" s="198"/>
      <c r="AF254" s="198"/>
      <c r="AG254" s="198"/>
      <c r="AH254" s="198"/>
      <c r="AI254" s="198"/>
      <c r="AJ254" s="198"/>
      <c r="AK254" s="198"/>
      <c r="AL254" s="198"/>
      <c r="AM254" s="198"/>
      <c r="AN254" s="198"/>
      <c r="AO254" s="198"/>
      <c r="AP254" s="198"/>
    </row>
    <row r="255" spans="1:42" s="402" customFormat="1" x14ac:dyDescent="0.2">
      <c r="A255" s="397" t="s">
        <v>4</v>
      </c>
      <c r="C255" s="404">
        <f>IF(cbi_fed_tax_sta="Yes",C599,0)</f>
        <v>0</v>
      </c>
      <c r="D255" s="408"/>
      <c r="E255" s="408"/>
      <c r="F255" s="408"/>
      <c r="G255" s="408"/>
      <c r="H255" s="408"/>
      <c r="I255" s="408"/>
      <c r="J255" s="408"/>
      <c r="K255" s="408"/>
      <c r="L255" s="408"/>
      <c r="M255" s="408"/>
      <c r="N255" s="408"/>
      <c r="O255" s="408"/>
      <c r="P255" s="408"/>
      <c r="Q255" s="408"/>
      <c r="R255" s="408"/>
      <c r="S255" s="408"/>
      <c r="T255" s="408"/>
      <c r="U255" s="408"/>
      <c r="V255" s="408"/>
      <c r="W255" s="408"/>
      <c r="X255" s="408"/>
      <c r="Y255" s="408"/>
      <c r="Z255" s="408"/>
      <c r="AA255" s="408"/>
      <c r="AB255" s="408"/>
      <c r="AC255" s="408"/>
      <c r="AD255" s="408"/>
      <c r="AE255" s="408"/>
      <c r="AF255" s="408"/>
      <c r="AG255" s="408"/>
      <c r="AH255" s="408"/>
      <c r="AI255" s="408"/>
      <c r="AJ255" s="408"/>
      <c r="AK255" s="408"/>
      <c r="AL255" s="408"/>
      <c r="AM255" s="408"/>
      <c r="AN255" s="408"/>
      <c r="AO255" s="408"/>
      <c r="AP255" s="408"/>
    </row>
    <row r="256" spans="1:42" s="402" customFormat="1" x14ac:dyDescent="0.2">
      <c r="A256" s="397" t="s">
        <v>5</v>
      </c>
      <c r="C256" s="404">
        <f>IF(cbi_sta_tax_sta="Yes",C600,0)</f>
        <v>0</v>
      </c>
      <c r="D256" s="408"/>
      <c r="E256" s="408"/>
      <c r="F256" s="408"/>
      <c r="G256" s="408"/>
      <c r="H256" s="408"/>
      <c r="I256" s="408"/>
      <c r="J256" s="408"/>
      <c r="K256" s="408"/>
      <c r="L256" s="408"/>
      <c r="M256" s="408"/>
      <c r="N256" s="408"/>
      <c r="O256" s="408"/>
      <c r="P256" s="408"/>
      <c r="Q256" s="408"/>
      <c r="R256" s="408"/>
      <c r="S256" s="408"/>
      <c r="T256" s="408"/>
      <c r="U256" s="408"/>
      <c r="V256" s="408"/>
      <c r="W256" s="408"/>
      <c r="X256" s="408"/>
      <c r="Y256" s="408"/>
      <c r="Z256" s="408"/>
      <c r="AA256" s="408"/>
      <c r="AB256" s="408"/>
      <c r="AC256" s="408"/>
      <c r="AD256" s="408"/>
      <c r="AE256" s="408"/>
      <c r="AF256" s="408"/>
      <c r="AG256" s="408"/>
      <c r="AH256" s="408"/>
      <c r="AI256" s="408"/>
      <c r="AJ256" s="408"/>
      <c r="AK256" s="408"/>
      <c r="AL256" s="408"/>
      <c r="AM256" s="408"/>
      <c r="AN256" s="408"/>
      <c r="AO256" s="408"/>
      <c r="AP256" s="408"/>
    </row>
    <row r="257" spans="1:42" s="402" customFormat="1" x14ac:dyDescent="0.2">
      <c r="A257" s="397" t="s">
        <v>166</v>
      </c>
      <c r="C257" s="404">
        <f>IF(cbi_uti_tax_sta="Yes",C601,0)</f>
        <v>0</v>
      </c>
      <c r="D257" s="408"/>
      <c r="E257" s="408"/>
      <c r="F257" s="408"/>
      <c r="G257" s="408"/>
      <c r="H257" s="408"/>
      <c r="I257" s="408"/>
      <c r="J257" s="408"/>
      <c r="K257" s="408"/>
      <c r="L257" s="408"/>
      <c r="M257" s="408"/>
      <c r="N257" s="408"/>
      <c r="O257" s="408"/>
      <c r="P257" s="408"/>
      <c r="Q257" s="408"/>
      <c r="R257" s="408"/>
      <c r="S257" s="408"/>
      <c r="T257" s="408"/>
      <c r="U257" s="408"/>
      <c r="V257" s="408"/>
      <c r="W257" s="408"/>
      <c r="X257" s="408"/>
      <c r="Y257" s="408"/>
      <c r="Z257" s="408"/>
      <c r="AA257" s="408"/>
      <c r="AB257" s="408"/>
      <c r="AC257" s="408"/>
      <c r="AD257" s="408"/>
      <c r="AE257" s="408"/>
      <c r="AF257" s="408"/>
      <c r="AG257" s="408"/>
      <c r="AH257" s="408"/>
      <c r="AI257" s="408"/>
      <c r="AJ257" s="408"/>
      <c r="AK257" s="408"/>
      <c r="AL257" s="408"/>
      <c r="AM257" s="408"/>
      <c r="AN257" s="408"/>
      <c r="AO257" s="408"/>
      <c r="AP257" s="408"/>
    </row>
    <row r="258" spans="1:42" s="402" customFormat="1" x14ac:dyDescent="0.2">
      <c r="A258" s="397" t="s">
        <v>167</v>
      </c>
      <c r="C258" s="406">
        <f>IF(cbi_oth_tax_sta="Yes",C602,0)</f>
        <v>0</v>
      </c>
      <c r="D258" s="408"/>
      <c r="E258" s="408"/>
      <c r="F258" s="408"/>
      <c r="G258" s="408"/>
      <c r="H258" s="408"/>
      <c r="I258" s="408"/>
      <c r="J258" s="408"/>
      <c r="K258" s="408"/>
      <c r="L258" s="408"/>
      <c r="M258" s="408"/>
      <c r="N258" s="408"/>
      <c r="O258" s="408"/>
      <c r="P258" s="408"/>
      <c r="Q258" s="408"/>
      <c r="R258" s="408"/>
      <c r="S258" s="408"/>
      <c r="T258" s="408"/>
      <c r="U258" s="408"/>
      <c r="V258" s="408"/>
      <c r="W258" s="408"/>
      <c r="X258" s="408"/>
      <c r="Y258" s="408"/>
      <c r="Z258" s="408"/>
      <c r="AA258" s="408"/>
      <c r="AB258" s="408"/>
      <c r="AC258" s="408"/>
      <c r="AD258" s="408"/>
      <c r="AE258" s="408"/>
      <c r="AF258" s="408"/>
      <c r="AG258" s="408"/>
      <c r="AH258" s="408"/>
      <c r="AI258" s="408"/>
      <c r="AJ258" s="408"/>
      <c r="AK258" s="408"/>
      <c r="AL258" s="408"/>
      <c r="AM258" s="408"/>
      <c r="AN258" s="408"/>
      <c r="AO258" s="408"/>
      <c r="AP258" s="408"/>
    </row>
    <row r="259" spans="1:42" s="402" customFormat="1" x14ac:dyDescent="0.2">
      <c r="A259" s="397" t="s">
        <v>13</v>
      </c>
      <c r="C259" s="404">
        <f>SUM(C255:C258)</f>
        <v>0</v>
      </c>
      <c r="D259" s="408"/>
      <c r="E259" s="408"/>
      <c r="F259" s="408"/>
      <c r="G259" s="408"/>
      <c r="H259" s="408"/>
      <c r="I259" s="408"/>
      <c r="J259" s="408"/>
      <c r="K259" s="408"/>
      <c r="L259" s="408"/>
      <c r="M259" s="408"/>
      <c r="N259" s="408"/>
      <c r="O259" s="408"/>
      <c r="P259" s="408"/>
      <c r="Q259" s="408"/>
      <c r="R259" s="408"/>
      <c r="S259" s="408"/>
      <c r="T259" s="408"/>
      <c r="U259" s="408"/>
      <c r="V259" s="408"/>
      <c r="W259" s="408"/>
      <c r="X259" s="408"/>
      <c r="Y259" s="408"/>
      <c r="Z259" s="408"/>
      <c r="AA259" s="408"/>
      <c r="AB259" s="408"/>
      <c r="AC259" s="408"/>
      <c r="AD259" s="408"/>
      <c r="AE259" s="408"/>
      <c r="AF259" s="408"/>
      <c r="AG259" s="408"/>
      <c r="AH259" s="408"/>
      <c r="AI259" s="408"/>
      <c r="AJ259" s="408"/>
      <c r="AK259" s="408"/>
      <c r="AL259" s="408"/>
      <c r="AM259" s="408"/>
      <c r="AN259" s="408"/>
      <c r="AO259" s="408"/>
      <c r="AP259" s="408"/>
    </row>
    <row r="260" spans="1:42" x14ac:dyDescent="0.2">
      <c r="A260" s="399" t="s">
        <v>295</v>
      </c>
      <c r="B260" s="118"/>
      <c r="C260" s="384">
        <f>C247+C253+C259</f>
        <v>0</v>
      </c>
      <c r="D260" s="406">
        <f t="shared" ref="D260:AP260" si="99">D247+D253+D259</f>
        <v>0</v>
      </c>
      <c r="E260" s="406">
        <f t="shared" si="99"/>
        <v>0</v>
      </c>
      <c r="F260" s="406">
        <f t="shared" si="99"/>
        <v>0</v>
      </c>
      <c r="G260" s="406">
        <f t="shared" si="99"/>
        <v>0</v>
      </c>
      <c r="H260" s="406">
        <f t="shared" si="99"/>
        <v>0</v>
      </c>
      <c r="I260" s="406">
        <f t="shared" si="99"/>
        <v>0</v>
      </c>
      <c r="J260" s="406">
        <f t="shared" si="99"/>
        <v>0</v>
      </c>
      <c r="K260" s="406">
        <f t="shared" si="99"/>
        <v>0</v>
      </c>
      <c r="L260" s="406">
        <f t="shared" si="99"/>
        <v>0</v>
      </c>
      <c r="M260" s="406">
        <f t="shared" si="99"/>
        <v>0</v>
      </c>
      <c r="N260" s="406">
        <f t="shared" si="99"/>
        <v>0</v>
      </c>
      <c r="O260" s="406">
        <f t="shared" si="99"/>
        <v>0</v>
      </c>
      <c r="P260" s="406">
        <f t="shared" si="99"/>
        <v>0</v>
      </c>
      <c r="Q260" s="406">
        <f t="shared" si="99"/>
        <v>0</v>
      </c>
      <c r="R260" s="406">
        <f t="shared" si="99"/>
        <v>0</v>
      </c>
      <c r="S260" s="406">
        <f t="shared" si="99"/>
        <v>0</v>
      </c>
      <c r="T260" s="406">
        <f t="shared" si="99"/>
        <v>0</v>
      </c>
      <c r="U260" s="406">
        <f t="shared" si="99"/>
        <v>0</v>
      </c>
      <c r="V260" s="406">
        <f t="shared" si="99"/>
        <v>0</v>
      </c>
      <c r="W260" s="406">
        <f t="shared" si="99"/>
        <v>0</v>
      </c>
      <c r="X260" s="406">
        <f t="shared" si="99"/>
        <v>0</v>
      </c>
      <c r="Y260" s="406">
        <f t="shared" si="99"/>
        <v>0</v>
      </c>
      <c r="Z260" s="406">
        <f t="shared" si="99"/>
        <v>0</v>
      </c>
      <c r="AA260" s="406">
        <f t="shared" si="99"/>
        <v>0</v>
      </c>
      <c r="AB260" s="406">
        <f t="shared" si="99"/>
        <v>0</v>
      </c>
      <c r="AC260" s="406">
        <f t="shared" si="99"/>
        <v>0</v>
      </c>
      <c r="AD260" s="406">
        <f t="shared" si="99"/>
        <v>0</v>
      </c>
      <c r="AE260" s="406">
        <f t="shared" si="99"/>
        <v>0</v>
      </c>
      <c r="AF260" s="406">
        <f t="shared" si="99"/>
        <v>0</v>
      </c>
      <c r="AG260" s="406">
        <f t="shared" si="99"/>
        <v>0</v>
      </c>
      <c r="AH260" s="406">
        <f t="shared" si="99"/>
        <v>0</v>
      </c>
      <c r="AI260" s="406">
        <f t="shared" si="99"/>
        <v>0</v>
      </c>
      <c r="AJ260" s="406">
        <f t="shared" si="99"/>
        <v>0</v>
      </c>
      <c r="AK260" s="406">
        <f t="shared" si="99"/>
        <v>0</v>
      </c>
      <c r="AL260" s="406">
        <f t="shared" si="99"/>
        <v>0</v>
      </c>
      <c r="AM260" s="406">
        <f t="shared" si="99"/>
        <v>0</v>
      </c>
      <c r="AN260" s="406">
        <f t="shared" si="99"/>
        <v>0</v>
      </c>
      <c r="AO260" s="406">
        <f t="shared" si="99"/>
        <v>0</v>
      </c>
      <c r="AP260" s="406">
        <f t="shared" si="99"/>
        <v>0</v>
      </c>
    </row>
    <row r="261" spans="1:42" x14ac:dyDescent="0.2">
      <c r="A261" s="399" t="s">
        <v>293</v>
      </c>
      <c r="B261" s="118"/>
      <c r="C261" s="183">
        <f>C240+C260</f>
        <v>0</v>
      </c>
      <c r="D261" s="183">
        <f t="shared" ref="D261:AP261" si="100">D240+D260</f>
        <v>0</v>
      </c>
      <c r="E261" s="183">
        <f t="shared" si="100"/>
        <v>0</v>
      </c>
      <c r="F261" s="183">
        <f t="shared" si="100"/>
        <v>0</v>
      </c>
      <c r="G261" s="183">
        <f t="shared" si="100"/>
        <v>0</v>
      </c>
      <c r="H261" s="183">
        <f t="shared" si="100"/>
        <v>0</v>
      </c>
      <c r="I261" s="183">
        <f t="shared" si="100"/>
        <v>0</v>
      </c>
      <c r="J261" s="183">
        <f t="shared" si="100"/>
        <v>0</v>
      </c>
      <c r="K261" s="183">
        <f t="shared" si="100"/>
        <v>0</v>
      </c>
      <c r="L261" s="183">
        <f t="shared" si="100"/>
        <v>0</v>
      </c>
      <c r="M261" s="183">
        <f t="shared" si="100"/>
        <v>0</v>
      </c>
      <c r="N261" s="183">
        <f t="shared" si="100"/>
        <v>0</v>
      </c>
      <c r="O261" s="183">
        <f t="shared" si="100"/>
        <v>0</v>
      </c>
      <c r="P261" s="183">
        <f t="shared" si="100"/>
        <v>0</v>
      </c>
      <c r="Q261" s="183">
        <f t="shared" si="100"/>
        <v>0</v>
      </c>
      <c r="R261" s="183">
        <f t="shared" si="100"/>
        <v>0</v>
      </c>
      <c r="S261" s="183">
        <f t="shared" si="100"/>
        <v>0</v>
      </c>
      <c r="T261" s="183">
        <f t="shared" si="100"/>
        <v>0</v>
      </c>
      <c r="U261" s="183">
        <f t="shared" si="100"/>
        <v>0</v>
      </c>
      <c r="V261" s="183">
        <f t="shared" si="100"/>
        <v>0</v>
      </c>
      <c r="W261" s="183">
        <f t="shared" si="100"/>
        <v>0</v>
      </c>
      <c r="X261" s="183">
        <f t="shared" si="100"/>
        <v>0</v>
      </c>
      <c r="Y261" s="183">
        <f t="shared" si="100"/>
        <v>0</v>
      </c>
      <c r="Z261" s="183">
        <f t="shared" si="100"/>
        <v>0</v>
      </c>
      <c r="AA261" s="183">
        <f t="shared" si="100"/>
        <v>0</v>
      </c>
      <c r="AB261" s="183">
        <f t="shared" si="100"/>
        <v>0</v>
      </c>
      <c r="AC261" s="183">
        <f t="shared" si="100"/>
        <v>0</v>
      </c>
      <c r="AD261" s="183">
        <f t="shared" si="100"/>
        <v>0</v>
      </c>
      <c r="AE261" s="183">
        <f t="shared" si="100"/>
        <v>0</v>
      </c>
      <c r="AF261" s="183">
        <f t="shared" si="100"/>
        <v>0</v>
      </c>
      <c r="AG261" s="183">
        <f t="shared" si="100"/>
        <v>0</v>
      </c>
      <c r="AH261" s="183">
        <f t="shared" si="100"/>
        <v>0</v>
      </c>
      <c r="AI261" s="183">
        <f t="shared" si="100"/>
        <v>0</v>
      </c>
      <c r="AJ261" s="183">
        <f t="shared" si="100"/>
        <v>0</v>
      </c>
      <c r="AK261" s="183">
        <f t="shared" si="100"/>
        <v>0</v>
      </c>
      <c r="AL261" s="183">
        <f t="shared" si="100"/>
        <v>0</v>
      </c>
      <c r="AM261" s="183">
        <f t="shared" si="100"/>
        <v>0</v>
      </c>
      <c r="AN261" s="183">
        <f t="shared" si="100"/>
        <v>0</v>
      </c>
      <c r="AO261" s="183">
        <f t="shared" si="100"/>
        <v>0</v>
      </c>
      <c r="AP261" s="183">
        <f t="shared" si="100"/>
        <v>0</v>
      </c>
    </row>
    <row r="262" spans="1:42" x14ac:dyDescent="0.2">
      <c r="A262" s="399" t="s">
        <v>321</v>
      </c>
      <c r="B262" s="118"/>
      <c r="C262" s="183">
        <f t="array" ref="C262:AP262">Inputs!D156:AQ156</f>
        <v>0</v>
      </c>
      <c r="D262" s="183">
        <v>0</v>
      </c>
      <c r="E262" s="183">
        <v>0</v>
      </c>
      <c r="F262" s="183">
        <v>0</v>
      </c>
      <c r="G262" s="183">
        <v>0</v>
      </c>
      <c r="H262" s="183">
        <v>0</v>
      </c>
      <c r="I262" s="183">
        <v>0</v>
      </c>
      <c r="J262" s="183">
        <v>0</v>
      </c>
      <c r="K262" s="183">
        <v>0</v>
      </c>
      <c r="L262" s="183">
        <v>0</v>
      </c>
      <c r="M262" s="183">
        <v>0</v>
      </c>
      <c r="N262" s="183">
        <v>0</v>
      </c>
      <c r="O262" s="183">
        <v>0</v>
      </c>
      <c r="P262" s="183">
        <v>0</v>
      </c>
      <c r="Q262" s="183">
        <v>0</v>
      </c>
      <c r="R262" s="183">
        <v>0</v>
      </c>
      <c r="S262" s="183">
        <v>0</v>
      </c>
      <c r="T262" s="183">
        <v>0</v>
      </c>
      <c r="U262" s="183">
        <v>0</v>
      </c>
      <c r="V262" s="183">
        <v>0</v>
      </c>
      <c r="W262" s="183">
        <v>0</v>
      </c>
      <c r="X262" s="183">
        <v>0</v>
      </c>
      <c r="Y262" s="183">
        <v>0</v>
      </c>
      <c r="Z262" s="183">
        <v>0</v>
      </c>
      <c r="AA262" s="183">
        <v>0</v>
      </c>
      <c r="AB262" s="183">
        <v>0</v>
      </c>
      <c r="AC262" s="183">
        <v>0</v>
      </c>
      <c r="AD262" s="183">
        <v>0</v>
      </c>
      <c r="AE262" s="183">
        <v>0</v>
      </c>
      <c r="AF262" s="183">
        <v>0</v>
      </c>
      <c r="AG262" s="183">
        <v>0</v>
      </c>
      <c r="AH262" s="183">
        <v>0</v>
      </c>
      <c r="AI262" s="183">
        <v>0</v>
      </c>
      <c r="AJ262" s="183">
        <v>0</v>
      </c>
      <c r="AK262" s="183">
        <v>0</v>
      </c>
      <c r="AL262" s="183">
        <v>0</v>
      </c>
      <c r="AM262" s="183">
        <v>0</v>
      </c>
      <c r="AN262" s="183">
        <v>0</v>
      </c>
      <c r="AO262" s="183">
        <v>0</v>
      </c>
      <c r="AP262" s="183">
        <v>0</v>
      </c>
    </row>
    <row r="263" spans="1:42" x14ac:dyDescent="0.2">
      <c r="A263" s="374" t="s">
        <v>312</v>
      </c>
      <c r="B263" s="375"/>
      <c r="C263" s="175">
        <f>C261*-C262/100</f>
        <v>0</v>
      </c>
      <c r="D263" s="175">
        <f t="shared" ref="D263:AP263" si="101">D261*-D262/100</f>
        <v>0</v>
      </c>
      <c r="E263" s="175">
        <f t="shared" si="101"/>
        <v>0</v>
      </c>
      <c r="F263" s="175">
        <f t="shared" si="101"/>
        <v>0</v>
      </c>
      <c r="G263" s="175">
        <f t="shared" si="101"/>
        <v>0</v>
      </c>
      <c r="H263" s="175">
        <f t="shared" si="101"/>
        <v>0</v>
      </c>
      <c r="I263" s="175">
        <f t="shared" si="101"/>
        <v>0</v>
      </c>
      <c r="J263" s="175">
        <f t="shared" si="101"/>
        <v>0</v>
      </c>
      <c r="K263" s="175">
        <f t="shared" si="101"/>
        <v>0</v>
      </c>
      <c r="L263" s="175">
        <f t="shared" si="101"/>
        <v>0</v>
      </c>
      <c r="M263" s="175">
        <f t="shared" si="101"/>
        <v>0</v>
      </c>
      <c r="N263" s="175">
        <f t="shared" si="101"/>
        <v>0</v>
      </c>
      <c r="O263" s="175">
        <f t="shared" si="101"/>
        <v>0</v>
      </c>
      <c r="P263" s="175">
        <f t="shared" si="101"/>
        <v>0</v>
      </c>
      <c r="Q263" s="175">
        <f t="shared" si="101"/>
        <v>0</v>
      </c>
      <c r="R263" s="175">
        <f t="shared" si="101"/>
        <v>0</v>
      </c>
      <c r="S263" s="175">
        <f t="shared" si="101"/>
        <v>0</v>
      </c>
      <c r="T263" s="175">
        <f t="shared" si="101"/>
        <v>0</v>
      </c>
      <c r="U263" s="175">
        <f t="shared" si="101"/>
        <v>0</v>
      </c>
      <c r="V263" s="175">
        <f t="shared" si="101"/>
        <v>0</v>
      </c>
      <c r="W263" s="175">
        <f t="shared" si="101"/>
        <v>0</v>
      </c>
      <c r="X263" s="175">
        <f t="shared" si="101"/>
        <v>0</v>
      </c>
      <c r="Y263" s="175">
        <f t="shared" si="101"/>
        <v>0</v>
      </c>
      <c r="Z263" s="175">
        <f t="shared" si="101"/>
        <v>0</v>
      </c>
      <c r="AA263" s="175">
        <f t="shared" si="101"/>
        <v>0</v>
      </c>
      <c r="AB263" s="175">
        <f t="shared" si="101"/>
        <v>0</v>
      </c>
      <c r="AC263" s="175">
        <f t="shared" si="101"/>
        <v>0</v>
      </c>
      <c r="AD263" s="175">
        <f t="shared" si="101"/>
        <v>0</v>
      </c>
      <c r="AE263" s="175">
        <f t="shared" si="101"/>
        <v>0</v>
      </c>
      <c r="AF263" s="175">
        <f t="shared" si="101"/>
        <v>0</v>
      </c>
      <c r="AG263" s="175">
        <f t="shared" si="101"/>
        <v>0</v>
      </c>
      <c r="AH263" s="175">
        <f t="shared" si="101"/>
        <v>0</v>
      </c>
      <c r="AI263" s="175">
        <f t="shared" si="101"/>
        <v>0</v>
      </c>
      <c r="AJ263" s="175">
        <f t="shared" si="101"/>
        <v>0</v>
      </c>
      <c r="AK263" s="175">
        <f t="shared" si="101"/>
        <v>0</v>
      </c>
      <c r="AL263" s="175">
        <f t="shared" si="101"/>
        <v>0</v>
      </c>
      <c r="AM263" s="175">
        <f t="shared" si="101"/>
        <v>0</v>
      </c>
      <c r="AN263" s="175">
        <f t="shared" si="101"/>
        <v>0</v>
      </c>
      <c r="AO263" s="175">
        <f t="shared" si="101"/>
        <v>0</v>
      </c>
      <c r="AP263" s="175">
        <f t="shared" si="101"/>
        <v>0</v>
      </c>
    </row>
    <row r="264" spans="1:42" s="199" customFormat="1" x14ac:dyDescent="0.2">
      <c r="A264" s="9"/>
    </row>
    <row r="265" spans="1:42" s="199" customFormat="1" x14ac:dyDescent="0.2">
      <c r="A265" s="29" t="s">
        <v>301</v>
      </c>
    </row>
    <row r="266" spans="1:42" s="16" customFormat="1" x14ac:dyDescent="0.2">
      <c r="A266" s="399" t="s">
        <v>285</v>
      </c>
      <c r="B266" s="199"/>
      <c r="C266" s="183">
        <f t="shared" ref="C266:AP266" si="102">C112</f>
        <v>0</v>
      </c>
      <c r="D266" s="183">
        <f t="shared" si="102"/>
        <v>0</v>
      </c>
      <c r="E266" s="183">
        <f t="shared" si="102"/>
        <v>0</v>
      </c>
      <c r="F266" s="183">
        <f t="shared" si="102"/>
        <v>0</v>
      </c>
      <c r="G266" s="183">
        <f t="shared" si="102"/>
        <v>0</v>
      </c>
      <c r="H266" s="183">
        <f t="shared" si="102"/>
        <v>0</v>
      </c>
      <c r="I266" s="183">
        <f t="shared" si="102"/>
        <v>0</v>
      </c>
      <c r="J266" s="183">
        <f t="shared" si="102"/>
        <v>0</v>
      </c>
      <c r="K266" s="183">
        <f t="shared" si="102"/>
        <v>0</v>
      </c>
      <c r="L266" s="183">
        <f t="shared" si="102"/>
        <v>0</v>
      </c>
      <c r="M266" s="183">
        <f t="shared" si="102"/>
        <v>0</v>
      </c>
      <c r="N266" s="183">
        <f t="shared" si="102"/>
        <v>0</v>
      </c>
      <c r="O266" s="183">
        <f t="shared" si="102"/>
        <v>0</v>
      </c>
      <c r="P266" s="183">
        <f t="shared" si="102"/>
        <v>0</v>
      </c>
      <c r="Q266" s="183">
        <f t="shared" si="102"/>
        <v>0</v>
      </c>
      <c r="R266" s="183">
        <f t="shared" si="102"/>
        <v>0</v>
      </c>
      <c r="S266" s="183">
        <f t="shared" si="102"/>
        <v>0</v>
      </c>
      <c r="T266" s="183">
        <f t="shared" si="102"/>
        <v>0</v>
      </c>
      <c r="U266" s="183">
        <f t="shared" si="102"/>
        <v>0</v>
      </c>
      <c r="V266" s="183">
        <f t="shared" si="102"/>
        <v>0</v>
      </c>
      <c r="W266" s="183">
        <f t="shared" si="102"/>
        <v>0</v>
      </c>
      <c r="X266" s="183">
        <f t="shared" si="102"/>
        <v>0</v>
      </c>
      <c r="Y266" s="183">
        <f t="shared" si="102"/>
        <v>0</v>
      </c>
      <c r="Z266" s="183">
        <f t="shared" si="102"/>
        <v>0</v>
      </c>
      <c r="AA266" s="183">
        <f t="shared" si="102"/>
        <v>0</v>
      </c>
      <c r="AB266" s="183">
        <f t="shared" si="102"/>
        <v>0</v>
      </c>
      <c r="AC266" s="183">
        <f t="shared" si="102"/>
        <v>0</v>
      </c>
      <c r="AD266" s="183">
        <f t="shared" si="102"/>
        <v>0</v>
      </c>
      <c r="AE266" s="183">
        <f t="shared" si="102"/>
        <v>0</v>
      </c>
      <c r="AF266" s="183">
        <f t="shared" si="102"/>
        <v>0</v>
      </c>
      <c r="AG266" s="183">
        <f t="shared" si="102"/>
        <v>0</v>
      </c>
      <c r="AH266" s="183">
        <f t="shared" si="102"/>
        <v>0</v>
      </c>
      <c r="AI266" s="183">
        <f t="shared" si="102"/>
        <v>0</v>
      </c>
      <c r="AJ266" s="183">
        <f t="shared" si="102"/>
        <v>0</v>
      </c>
      <c r="AK266" s="183">
        <f t="shared" si="102"/>
        <v>0</v>
      </c>
      <c r="AL266" s="183">
        <f t="shared" si="102"/>
        <v>0</v>
      </c>
      <c r="AM266" s="183">
        <f t="shared" si="102"/>
        <v>0</v>
      </c>
      <c r="AN266" s="183">
        <f t="shared" si="102"/>
        <v>0</v>
      </c>
      <c r="AO266" s="183">
        <f t="shared" si="102"/>
        <v>0</v>
      </c>
      <c r="AP266" s="183">
        <f t="shared" si="102"/>
        <v>0</v>
      </c>
    </row>
    <row r="267" spans="1:42" s="9" customFormat="1" x14ac:dyDescent="0.2">
      <c r="A267" s="399" t="s">
        <v>297</v>
      </c>
      <c r="B267" s="199"/>
      <c r="C267" s="183">
        <f t="shared" ref="C267:AP267" si="103">IF(C$2&lt;=analysis_period,-C485-C516-C542-C568,0)</f>
        <v>0</v>
      </c>
      <c r="D267" s="183">
        <f t="shared" si="103"/>
        <v>0</v>
      </c>
      <c r="E267" s="183">
        <f t="shared" si="103"/>
        <v>0</v>
      </c>
      <c r="F267" s="183">
        <f t="shared" si="103"/>
        <v>0</v>
      </c>
      <c r="G267" s="183">
        <f t="shared" si="103"/>
        <v>0</v>
      </c>
      <c r="H267" s="183">
        <f t="shared" si="103"/>
        <v>0</v>
      </c>
      <c r="I267" s="183">
        <f t="shared" si="103"/>
        <v>0</v>
      </c>
      <c r="J267" s="183">
        <f t="shared" si="103"/>
        <v>0</v>
      </c>
      <c r="K267" s="183">
        <f t="shared" si="103"/>
        <v>0</v>
      </c>
      <c r="L267" s="183">
        <f t="shared" si="103"/>
        <v>0</v>
      </c>
      <c r="M267" s="183">
        <f t="shared" si="103"/>
        <v>0</v>
      </c>
      <c r="N267" s="183">
        <f t="shared" si="103"/>
        <v>0</v>
      </c>
      <c r="O267" s="183">
        <f t="shared" si="103"/>
        <v>0</v>
      </c>
      <c r="P267" s="183">
        <f t="shared" si="103"/>
        <v>0</v>
      </c>
      <c r="Q267" s="183">
        <f t="shared" si="103"/>
        <v>0</v>
      </c>
      <c r="R267" s="183">
        <f t="shared" si="103"/>
        <v>0</v>
      </c>
      <c r="S267" s="183">
        <f t="shared" si="103"/>
        <v>0</v>
      </c>
      <c r="T267" s="183">
        <f t="shared" si="103"/>
        <v>0</v>
      </c>
      <c r="U267" s="183">
        <f t="shared" si="103"/>
        <v>0</v>
      </c>
      <c r="V267" s="183">
        <f t="shared" si="103"/>
        <v>0</v>
      </c>
      <c r="W267" s="183">
        <f t="shared" si="103"/>
        <v>0</v>
      </c>
      <c r="X267" s="183">
        <f t="shared" si="103"/>
        <v>0</v>
      </c>
      <c r="Y267" s="183">
        <f t="shared" si="103"/>
        <v>0</v>
      </c>
      <c r="Z267" s="183">
        <f t="shared" si="103"/>
        <v>0</v>
      </c>
      <c r="AA267" s="183">
        <f t="shared" si="103"/>
        <v>0</v>
      </c>
      <c r="AB267" s="183">
        <f t="shared" si="103"/>
        <v>0</v>
      </c>
      <c r="AC267" s="183">
        <f t="shared" si="103"/>
        <v>0</v>
      </c>
      <c r="AD267" s="183">
        <f t="shared" si="103"/>
        <v>0</v>
      </c>
      <c r="AE267" s="183">
        <f t="shared" si="103"/>
        <v>0</v>
      </c>
      <c r="AF267" s="183">
        <f t="shared" si="103"/>
        <v>0</v>
      </c>
      <c r="AG267" s="183">
        <f t="shared" si="103"/>
        <v>0</v>
      </c>
      <c r="AH267" s="183">
        <f t="shared" si="103"/>
        <v>0</v>
      </c>
      <c r="AI267" s="183">
        <f t="shared" si="103"/>
        <v>0</v>
      </c>
      <c r="AJ267" s="183">
        <f t="shared" si="103"/>
        <v>0</v>
      </c>
      <c r="AK267" s="183">
        <f t="shared" si="103"/>
        <v>0</v>
      </c>
      <c r="AL267" s="183">
        <f t="shared" si="103"/>
        <v>0</v>
      </c>
      <c r="AM267" s="183">
        <f t="shared" si="103"/>
        <v>0</v>
      </c>
      <c r="AN267" s="183">
        <f t="shared" si="103"/>
        <v>0</v>
      </c>
      <c r="AO267" s="183">
        <f t="shared" si="103"/>
        <v>0</v>
      </c>
      <c r="AP267" s="183">
        <f t="shared" si="103"/>
        <v>0</v>
      </c>
    </row>
    <row r="268" spans="1:42" s="16" customFormat="1" x14ac:dyDescent="0.2">
      <c r="A268" s="399" t="s">
        <v>298</v>
      </c>
      <c r="B268" s="199"/>
      <c r="C268" s="183">
        <f t="shared" ref="C268:AP268" si="104">C263</f>
        <v>0</v>
      </c>
      <c r="D268" s="183">
        <f t="shared" si="104"/>
        <v>0</v>
      </c>
      <c r="E268" s="183">
        <f t="shared" si="104"/>
        <v>0</v>
      </c>
      <c r="F268" s="183">
        <f t="shared" si="104"/>
        <v>0</v>
      </c>
      <c r="G268" s="183">
        <f t="shared" si="104"/>
        <v>0</v>
      </c>
      <c r="H268" s="183">
        <f t="shared" si="104"/>
        <v>0</v>
      </c>
      <c r="I268" s="183">
        <f t="shared" si="104"/>
        <v>0</v>
      </c>
      <c r="J268" s="183">
        <f t="shared" si="104"/>
        <v>0</v>
      </c>
      <c r="K268" s="183">
        <f t="shared" si="104"/>
        <v>0</v>
      </c>
      <c r="L268" s="183">
        <f t="shared" si="104"/>
        <v>0</v>
      </c>
      <c r="M268" s="183">
        <f t="shared" si="104"/>
        <v>0</v>
      </c>
      <c r="N268" s="183">
        <f t="shared" si="104"/>
        <v>0</v>
      </c>
      <c r="O268" s="183">
        <f t="shared" si="104"/>
        <v>0</v>
      </c>
      <c r="P268" s="183">
        <f t="shared" si="104"/>
        <v>0</v>
      </c>
      <c r="Q268" s="183">
        <f t="shared" si="104"/>
        <v>0</v>
      </c>
      <c r="R268" s="183">
        <f t="shared" si="104"/>
        <v>0</v>
      </c>
      <c r="S268" s="183">
        <f t="shared" si="104"/>
        <v>0</v>
      </c>
      <c r="T268" s="183">
        <f t="shared" si="104"/>
        <v>0</v>
      </c>
      <c r="U268" s="183">
        <f t="shared" si="104"/>
        <v>0</v>
      </c>
      <c r="V268" s="183">
        <f t="shared" si="104"/>
        <v>0</v>
      </c>
      <c r="W268" s="183">
        <f t="shared" si="104"/>
        <v>0</v>
      </c>
      <c r="X268" s="183">
        <f t="shared" si="104"/>
        <v>0</v>
      </c>
      <c r="Y268" s="183">
        <f t="shared" si="104"/>
        <v>0</v>
      </c>
      <c r="Z268" s="183">
        <f t="shared" si="104"/>
        <v>0</v>
      </c>
      <c r="AA268" s="183">
        <f t="shared" si="104"/>
        <v>0</v>
      </c>
      <c r="AB268" s="183">
        <f t="shared" si="104"/>
        <v>0</v>
      </c>
      <c r="AC268" s="183">
        <f t="shared" si="104"/>
        <v>0</v>
      </c>
      <c r="AD268" s="183">
        <f t="shared" si="104"/>
        <v>0</v>
      </c>
      <c r="AE268" s="183">
        <f t="shared" si="104"/>
        <v>0</v>
      </c>
      <c r="AF268" s="183">
        <f t="shared" si="104"/>
        <v>0</v>
      </c>
      <c r="AG268" s="183">
        <f t="shared" si="104"/>
        <v>0</v>
      </c>
      <c r="AH268" s="183">
        <f t="shared" si="104"/>
        <v>0</v>
      </c>
      <c r="AI268" s="183">
        <f t="shared" si="104"/>
        <v>0</v>
      </c>
      <c r="AJ268" s="183">
        <f t="shared" si="104"/>
        <v>0</v>
      </c>
      <c r="AK268" s="183">
        <f t="shared" si="104"/>
        <v>0</v>
      </c>
      <c r="AL268" s="183">
        <f t="shared" si="104"/>
        <v>0</v>
      </c>
      <c r="AM268" s="183">
        <f t="shared" si="104"/>
        <v>0</v>
      </c>
      <c r="AN268" s="183">
        <f t="shared" si="104"/>
        <v>0</v>
      </c>
      <c r="AO268" s="183">
        <f t="shared" si="104"/>
        <v>0</v>
      </c>
      <c r="AP268" s="183">
        <f t="shared" si="104"/>
        <v>0</v>
      </c>
    </row>
    <row r="269" spans="1:42" s="16" customFormat="1" x14ac:dyDescent="0.2">
      <c r="A269" s="399" t="s">
        <v>47</v>
      </c>
      <c r="B269" s="199"/>
      <c r="C269" s="183">
        <f t="shared" ref="C269:AP269" si="105">C165</f>
        <v>0</v>
      </c>
      <c r="D269" s="183">
        <f t="shared" si="105"/>
        <v>0</v>
      </c>
      <c r="E269" s="183">
        <f t="shared" si="105"/>
        <v>0</v>
      </c>
      <c r="F269" s="183">
        <f t="shared" si="105"/>
        <v>0</v>
      </c>
      <c r="G269" s="183">
        <f t="shared" si="105"/>
        <v>0</v>
      </c>
      <c r="H269" s="183">
        <f t="shared" si="105"/>
        <v>0</v>
      </c>
      <c r="I269" s="183">
        <f t="shared" si="105"/>
        <v>0</v>
      </c>
      <c r="J269" s="183">
        <f t="shared" si="105"/>
        <v>0</v>
      </c>
      <c r="K269" s="183">
        <f t="shared" si="105"/>
        <v>0</v>
      </c>
      <c r="L269" s="183">
        <f t="shared" si="105"/>
        <v>0</v>
      </c>
      <c r="M269" s="183">
        <f t="shared" si="105"/>
        <v>0</v>
      </c>
      <c r="N269" s="183">
        <f t="shared" si="105"/>
        <v>0</v>
      </c>
      <c r="O269" s="183">
        <f t="shared" si="105"/>
        <v>0</v>
      </c>
      <c r="P269" s="183">
        <f t="shared" si="105"/>
        <v>0</v>
      </c>
      <c r="Q269" s="183">
        <f t="shared" si="105"/>
        <v>0</v>
      </c>
      <c r="R269" s="183">
        <f t="shared" si="105"/>
        <v>0</v>
      </c>
      <c r="S269" s="183">
        <f t="shared" si="105"/>
        <v>0</v>
      </c>
      <c r="T269" s="183">
        <f t="shared" si="105"/>
        <v>0</v>
      </c>
      <c r="U269" s="183">
        <f t="shared" si="105"/>
        <v>0</v>
      </c>
      <c r="V269" s="183">
        <f t="shared" si="105"/>
        <v>0</v>
      </c>
      <c r="W269" s="183">
        <f t="shared" si="105"/>
        <v>0</v>
      </c>
      <c r="X269" s="183">
        <f t="shared" si="105"/>
        <v>0</v>
      </c>
      <c r="Y269" s="183">
        <f t="shared" si="105"/>
        <v>0</v>
      </c>
      <c r="Z269" s="183">
        <f t="shared" si="105"/>
        <v>0</v>
      </c>
      <c r="AA269" s="183">
        <f t="shared" si="105"/>
        <v>0</v>
      </c>
      <c r="AB269" s="183">
        <f t="shared" si="105"/>
        <v>0</v>
      </c>
      <c r="AC269" s="183">
        <f t="shared" si="105"/>
        <v>0</v>
      </c>
      <c r="AD269" s="183">
        <f t="shared" si="105"/>
        <v>0</v>
      </c>
      <c r="AE269" s="183">
        <f t="shared" si="105"/>
        <v>0</v>
      </c>
      <c r="AF269" s="183">
        <f t="shared" si="105"/>
        <v>0</v>
      </c>
      <c r="AG269" s="183">
        <f t="shared" si="105"/>
        <v>0</v>
      </c>
      <c r="AH269" s="183">
        <f t="shared" si="105"/>
        <v>0</v>
      </c>
      <c r="AI269" s="183">
        <f t="shared" si="105"/>
        <v>0</v>
      </c>
      <c r="AJ269" s="183">
        <f t="shared" si="105"/>
        <v>0</v>
      </c>
      <c r="AK269" s="183">
        <f t="shared" si="105"/>
        <v>0</v>
      </c>
      <c r="AL269" s="183">
        <f t="shared" si="105"/>
        <v>0</v>
      </c>
      <c r="AM269" s="183">
        <f t="shared" si="105"/>
        <v>0</v>
      </c>
      <c r="AN269" s="183">
        <f t="shared" si="105"/>
        <v>0</v>
      </c>
      <c r="AO269" s="183">
        <f t="shared" si="105"/>
        <v>0</v>
      </c>
      <c r="AP269" s="183">
        <f t="shared" si="105"/>
        <v>0</v>
      </c>
    </row>
    <row r="270" spans="1:42" s="16" customFormat="1" x14ac:dyDescent="0.2">
      <c r="A270" s="399" t="s">
        <v>86</v>
      </c>
      <c r="B270" s="199"/>
      <c r="C270" s="158">
        <f t="shared" ref="C270:AP270" si="106">C169</f>
        <v>0</v>
      </c>
      <c r="D270" s="158">
        <f t="shared" si="106"/>
        <v>0</v>
      </c>
      <c r="E270" s="158">
        <f t="shared" si="106"/>
        <v>0</v>
      </c>
      <c r="F270" s="158">
        <f t="shared" si="106"/>
        <v>0</v>
      </c>
      <c r="G270" s="158">
        <f t="shared" si="106"/>
        <v>0</v>
      </c>
      <c r="H270" s="158">
        <f t="shared" si="106"/>
        <v>0</v>
      </c>
      <c r="I270" s="158">
        <f t="shared" si="106"/>
        <v>0</v>
      </c>
      <c r="J270" s="158">
        <f t="shared" si="106"/>
        <v>0</v>
      </c>
      <c r="K270" s="158">
        <f t="shared" si="106"/>
        <v>0</v>
      </c>
      <c r="L270" s="158">
        <f t="shared" si="106"/>
        <v>0</v>
      </c>
      <c r="M270" s="158">
        <f t="shared" si="106"/>
        <v>0</v>
      </c>
      <c r="N270" s="158">
        <f t="shared" si="106"/>
        <v>0</v>
      </c>
      <c r="O270" s="158">
        <f t="shared" si="106"/>
        <v>0</v>
      </c>
      <c r="P270" s="158">
        <f t="shared" si="106"/>
        <v>0</v>
      </c>
      <c r="Q270" s="158">
        <f t="shared" si="106"/>
        <v>0</v>
      </c>
      <c r="R270" s="158">
        <f t="shared" si="106"/>
        <v>0</v>
      </c>
      <c r="S270" s="158">
        <f t="shared" si="106"/>
        <v>0</v>
      </c>
      <c r="T270" s="158">
        <f t="shared" si="106"/>
        <v>0</v>
      </c>
      <c r="U270" s="158">
        <f t="shared" si="106"/>
        <v>0</v>
      </c>
      <c r="V270" s="158">
        <f t="shared" si="106"/>
        <v>0</v>
      </c>
      <c r="W270" s="158">
        <f t="shared" si="106"/>
        <v>0</v>
      </c>
      <c r="X270" s="158">
        <f t="shared" si="106"/>
        <v>0</v>
      </c>
      <c r="Y270" s="158">
        <f t="shared" si="106"/>
        <v>0</v>
      </c>
      <c r="Z270" s="158">
        <f t="shared" si="106"/>
        <v>0</v>
      </c>
      <c r="AA270" s="158">
        <f t="shared" si="106"/>
        <v>0</v>
      </c>
      <c r="AB270" s="158">
        <f t="shared" si="106"/>
        <v>0</v>
      </c>
      <c r="AC270" s="158">
        <f t="shared" si="106"/>
        <v>0</v>
      </c>
      <c r="AD270" s="158">
        <f t="shared" si="106"/>
        <v>0</v>
      </c>
      <c r="AE270" s="158">
        <f t="shared" si="106"/>
        <v>0</v>
      </c>
      <c r="AF270" s="158">
        <f t="shared" si="106"/>
        <v>0</v>
      </c>
      <c r="AG270" s="158">
        <f t="shared" si="106"/>
        <v>0</v>
      </c>
      <c r="AH270" s="158">
        <f t="shared" si="106"/>
        <v>0</v>
      </c>
      <c r="AI270" s="158">
        <f t="shared" si="106"/>
        <v>0</v>
      </c>
      <c r="AJ270" s="158">
        <f t="shared" si="106"/>
        <v>0</v>
      </c>
      <c r="AK270" s="158">
        <f t="shared" si="106"/>
        <v>0</v>
      </c>
      <c r="AL270" s="158">
        <f t="shared" si="106"/>
        <v>0</v>
      </c>
      <c r="AM270" s="158">
        <f t="shared" si="106"/>
        <v>0</v>
      </c>
      <c r="AN270" s="158">
        <f t="shared" si="106"/>
        <v>0</v>
      </c>
      <c r="AO270" s="158">
        <f t="shared" si="106"/>
        <v>0</v>
      </c>
      <c r="AP270" s="158">
        <f t="shared" si="106"/>
        <v>0</v>
      </c>
    </row>
    <row r="271" spans="1:42" s="16" customFormat="1" x14ac:dyDescent="0.2">
      <c r="A271" s="399" t="s">
        <v>294</v>
      </c>
      <c r="B271" s="199"/>
      <c r="C271" s="183">
        <f t="shared" ref="C271:AP271" si="107">SUM(C266:C270)</f>
        <v>0</v>
      </c>
      <c r="D271" s="183">
        <f t="shared" si="107"/>
        <v>0</v>
      </c>
      <c r="E271" s="183">
        <f t="shared" si="107"/>
        <v>0</v>
      </c>
      <c r="F271" s="183">
        <f t="shared" si="107"/>
        <v>0</v>
      </c>
      <c r="G271" s="183">
        <f t="shared" si="107"/>
        <v>0</v>
      </c>
      <c r="H271" s="183">
        <f t="shared" si="107"/>
        <v>0</v>
      </c>
      <c r="I271" s="183">
        <f t="shared" si="107"/>
        <v>0</v>
      </c>
      <c r="J271" s="183">
        <f t="shared" si="107"/>
        <v>0</v>
      </c>
      <c r="K271" s="183">
        <f t="shared" si="107"/>
        <v>0</v>
      </c>
      <c r="L271" s="183">
        <f t="shared" si="107"/>
        <v>0</v>
      </c>
      <c r="M271" s="183">
        <f t="shared" si="107"/>
        <v>0</v>
      </c>
      <c r="N271" s="183">
        <f t="shared" si="107"/>
        <v>0</v>
      </c>
      <c r="O271" s="183">
        <f t="shared" si="107"/>
        <v>0</v>
      </c>
      <c r="P271" s="183">
        <f t="shared" si="107"/>
        <v>0</v>
      </c>
      <c r="Q271" s="183">
        <f t="shared" si="107"/>
        <v>0</v>
      </c>
      <c r="R271" s="183">
        <f t="shared" si="107"/>
        <v>0</v>
      </c>
      <c r="S271" s="183">
        <f t="shared" si="107"/>
        <v>0</v>
      </c>
      <c r="T271" s="183">
        <f t="shared" si="107"/>
        <v>0</v>
      </c>
      <c r="U271" s="183">
        <f t="shared" si="107"/>
        <v>0</v>
      </c>
      <c r="V271" s="183">
        <f t="shared" si="107"/>
        <v>0</v>
      </c>
      <c r="W271" s="183">
        <f t="shared" si="107"/>
        <v>0</v>
      </c>
      <c r="X271" s="183">
        <f t="shared" si="107"/>
        <v>0</v>
      </c>
      <c r="Y271" s="183">
        <f t="shared" si="107"/>
        <v>0</v>
      </c>
      <c r="Z271" s="183">
        <f t="shared" si="107"/>
        <v>0</v>
      </c>
      <c r="AA271" s="183">
        <f t="shared" si="107"/>
        <v>0</v>
      </c>
      <c r="AB271" s="183">
        <f t="shared" si="107"/>
        <v>0</v>
      </c>
      <c r="AC271" s="183">
        <f t="shared" si="107"/>
        <v>0</v>
      </c>
      <c r="AD271" s="183">
        <f t="shared" si="107"/>
        <v>0</v>
      </c>
      <c r="AE271" s="183">
        <f t="shared" si="107"/>
        <v>0</v>
      </c>
      <c r="AF271" s="183">
        <f t="shared" si="107"/>
        <v>0</v>
      </c>
      <c r="AG271" s="183">
        <f t="shared" si="107"/>
        <v>0</v>
      </c>
      <c r="AH271" s="183">
        <f t="shared" si="107"/>
        <v>0</v>
      </c>
      <c r="AI271" s="183">
        <f t="shared" si="107"/>
        <v>0</v>
      </c>
      <c r="AJ271" s="183">
        <f t="shared" si="107"/>
        <v>0</v>
      </c>
      <c r="AK271" s="183">
        <f t="shared" si="107"/>
        <v>0</v>
      </c>
      <c r="AL271" s="183">
        <f t="shared" si="107"/>
        <v>0</v>
      </c>
      <c r="AM271" s="183">
        <f t="shared" si="107"/>
        <v>0</v>
      </c>
      <c r="AN271" s="183">
        <f t="shared" si="107"/>
        <v>0</v>
      </c>
      <c r="AO271" s="183">
        <f t="shared" si="107"/>
        <v>0</v>
      </c>
      <c r="AP271" s="183">
        <f t="shared" si="107"/>
        <v>0</v>
      </c>
    </row>
    <row r="272" spans="1:42" s="16" customFormat="1" x14ac:dyDescent="0.2">
      <c r="A272" s="399" t="s">
        <v>353</v>
      </c>
      <c r="B272" s="199"/>
      <c r="C272" s="183"/>
    </row>
    <row r="273" spans="1:43" s="16" customFormat="1" x14ac:dyDescent="0.2">
      <c r="A273" s="401" t="s">
        <v>132</v>
      </c>
      <c r="B273" s="199"/>
      <c r="C273" s="183"/>
    </row>
    <row r="274" spans="1:43" s="16" customFormat="1" x14ac:dyDescent="0.2">
      <c r="A274" s="32" t="s">
        <v>4</v>
      </c>
      <c r="B274" s="199"/>
      <c r="C274" s="183">
        <f>IF(ibi_fed_amount_tax_fed="Yes",C585,0)</f>
        <v>0</v>
      </c>
    </row>
    <row r="275" spans="1:43" s="16" customFormat="1" x14ac:dyDescent="0.2">
      <c r="A275" s="32" t="s">
        <v>5</v>
      </c>
      <c r="B275" s="199"/>
      <c r="C275" s="183">
        <f>IF(ibi_sta_amount_tax_fed="Yes",C586,0)</f>
        <v>0</v>
      </c>
    </row>
    <row r="276" spans="1:43" s="16" customFormat="1" x14ac:dyDescent="0.2">
      <c r="A276" s="32" t="s">
        <v>166</v>
      </c>
      <c r="B276" s="199"/>
      <c r="C276" s="183">
        <f>IF(ibi_uti_amount_tax_fed="Yes",C587,0)</f>
        <v>0</v>
      </c>
    </row>
    <row r="277" spans="1:43" s="16" customFormat="1" x14ac:dyDescent="0.2">
      <c r="A277" s="32" t="s">
        <v>167</v>
      </c>
      <c r="B277" s="199"/>
      <c r="C277" s="158">
        <f>IF(ibi_oth_amount_tax_fed="Yes",C588,0)</f>
        <v>0</v>
      </c>
    </row>
    <row r="278" spans="1:43" s="16" customFormat="1" x14ac:dyDescent="0.2">
      <c r="A278" s="32" t="s">
        <v>13</v>
      </c>
      <c r="B278" s="199"/>
      <c r="C278" s="183">
        <f>SUM(C274:C277)</f>
        <v>0</v>
      </c>
    </row>
    <row r="279" spans="1:43" s="16" customFormat="1" x14ac:dyDescent="0.2">
      <c r="A279" s="401" t="s">
        <v>137</v>
      </c>
      <c r="B279" s="199"/>
      <c r="C279" s="183"/>
    </row>
    <row r="280" spans="1:43" s="16" customFormat="1" x14ac:dyDescent="0.2">
      <c r="A280" s="32" t="s">
        <v>4</v>
      </c>
      <c r="B280" s="199"/>
      <c r="C280" s="183">
        <f>IF(ibi_fed_percent_tax_fed="Yes",C591,0)</f>
        <v>0</v>
      </c>
    </row>
    <row r="281" spans="1:43" s="16" customFormat="1" x14ac:dyDescent="0.2">
      <c r="A281" s="32" t="s">
        <v>5</v>
      </c>
      <c r="B281" s="199"/>
      <c r="C281" s="183">
        <f>IF(ibi_sta_percent_tax_fed="Yes",C592,0)</f>
        <v>0</v>
      </c>
    </row>
    <row r="282" spans="1:43" s="16" customFormat="1" x14ac:dyDescent="0.2">
      <c r="A282" s="32" t="s">
        <v>166</v>
      </c>
      <c r="B282" s="199"/>
      <c r="C282" s="183">
        <f>IF(ibi_uti_percent_tax_fed="Yes",C593,0)</f>
        <v>0</v>
      </c>
    </row>
    <row r="283" spans="1:43" s="16" customFormat="1" x14ac:dyDescent="0.2">
      <c r="A283" s="32" t="s">
        <v>167</v>
      </c>
      <c r="B283" s="199"/>
      <c r="C283" s="158">
        <f>IF(ibi_oth_percent_tax_fed="Yes",C594,0)</f>
        <v>0</v>
      </c>
    </row>
    <row r="284" spans="1:43" s="16" customFormat="1" x14ac:dyDescent="0.2">
      <c r="A284" s="32" t="s">
        <v>13</v>
      </c>
      <c r="B284" s="199"/>
      <c r="C284" s="183">
        <f>SUM(C280:C283)</f>
        <v>0</v>
      </c>
    </row>
    <row r="285" spans="1:43" x14ac:dyDescent="0.2">
      <c r="A285" s="399" t="s">
        <v>341</v>
      </c>
      <c r="B285" s="118"/>
      <c r="C285" s="183"/>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7"/>
    </row>
    <row r="286" spans="1:43" s="395" customFormat="1" x14ac:dyDescent="0.2">
      <c r="A286" s="397" t="s">
        <v>4</v>
      </c>
      <c r="B286" s="402"/>
      <c r="C286" s="404">
        <f>IF(cbi_fed_tax_fed="Yes",C599,0)</f>
        <v>0</v>
      </c>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c r="AQ286" s="378"/>
    </row>
    <row r="287" spans="1:43" s="395" customFormat="1" x14ac:dyDescent="0.2">
      <c r="A287" s="397" t="s">
        <v>5</v>
      </c>
      <c r="B287" s="402"/>
      <c r="C287" s="404">
        <f>IF(cbi_sta_tax_fed="Yes",C600,0)</f>
        <v>0</v>
      </c>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378"/>
    </row>
    <row r="288" spans="1:43" s="395" customFormat="1" x14ac:dyDescent="0.2">
      <c r="A288" s="397" t="s">
        <v>166</v>
      </c>
      <c r="B288" s="402"/>
      <c r="C288" s="404">
        <f>IF(cbi_uti_tax_sta="Yes",C601,0)</f>
        <v>0</v>
      </c>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c r="AQ288" s="378"/>
    </row>
    <row r="289" spans="1:43" s="395" customFormat="1" x14ac:dyDescent="0.2">
      <c r="A289" s="397" t="s">
        <v>167</v>
      </c>
      <c r="B289" s="402"/>
      <c r="C289" s="406">
        <f>IF(cbi_oth_tax_sta="Yes",C602,0)</f>
        <v>0</v>
      </c>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378"/>
    </row>
    <row r="290" spans="1:43" s="395" customFormat="1" x14ac:dyDescent="0.2">
      <c r="A290" s="397" t="s">
        <v>13</v>
      </c>
      <c r="B290" s="402"/>
      <c r="C290" s="404">
        <f>SUM(C286:C289)</f>
        <v>0</v>
      </c>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c r="AQ290" s="378"/>
    </row>
    <row r="291" spans="1:43" x14ac:dyDescent="0.2">
      <c r="A291" s="399" t="s">
        <v>295</v>
      </c>
      <c r="B291" s="118"/>
      <c r="C291" s="158">
        <f>C278+C284+C290</f>
        <v>0</v>
      </c>
      <c r="D291" s="158">
        <f t="shared" ref="D291:AP291" si="108">D278+D284+D290</f>
        <v>0</v>
      </c>
      <c r="E291" s="158">
        <f t="shared" si="108"/>
        <v>0</v>
      </c>
      <c r="F291" s="158">
        <f t="shared" si="108"/>
        <v>0</v>
      </c>
      <c r="G291" s="158">
        <f t="shared" si="108"/>
        <v>0</v>
      </c>
      <c r="H291" s="158">
        <f t="shared" si="108"/>
        <v>0</v>
      </c>
      <c r="I291" s="158">
        <f t="shared" si="108"/>
        <v>0</v>
      </c>
      <c r="J291" s="158">
        <f t="shared" si="108"/>
        <v>0</v>
      </c>
      <c r="K291" s="158">
        <f t="shared" si="108"/>
        <v>0</v>
      </c>
      <c r="L291" s="158">
        <f t="shared" si="108"/>
        <v>0</v>
      </c>
      <c r="M291" s="158">
        <f t="shared" si="108"/>
        <v>0</v>
      </c>
      <c r="N291" s="158">
        <f t="shared" si="108"/>
        <v>0</v>
      </c>
      <c r="O291" s="158">
        <f t="shared" si="108"/>
        <v>0</v>
      </c>
      <c r="P291" s="158">
        <f t="shared" si="108"/>
        <v>0</v>
      </c>
      <c r="Q291" s="158">
        <f t="shared" si="108"/>
        <v>0</v>
      </c>
      <c r="R291" s="158">
        <f t="shared" si="108"/>
        <v>0</v>
      </c>
      <c r="S291" s="158">
        <f t="shared" si="108"/>
        <v>0</v>
      </c>
      <c r="T291" s="158">
        <f t="shared" si="108"/>
        <v>0</v>
      </c>
      <c r="U291" s="158">
        <f t="shared" si="108"/>
        <v>0</v>
      </c>
      <c r="V291" s="158">
        <f t="shared" si="108"/>
        <v>0</v>
      </c>
      <c r="W291" s="158">
        <f t="shared" si="108"/>
        <v>0</v>
      </c>
      <c r="X291" s="158">
        <f t="shared" si="108"/>
        <v>0</v>
      </c>
      <c r="Y291" s="158">
        <f t="shared" si="108"/>
        <v>0</v>
      </c>
      <c r="Z291" s="158">
        <f t="shared" si="108"/>
        <v>0</v>
      </c>
      <c r="AA291" s="158">
        <f t="shared" si="108"/>
        <v>0</v>
      </c>
      <c r="AB291" s="158">
        <f t="shared" si="108"/>
        <v>0</v>
      </c>
      <c r="AC291" s="158">
        <f t="shared" si="108"/>
        <v>0</v>
      </c>
      <c r="AD291" s="158">
        <f t="shared" si="108"/>
        <v>0</v>
      </c>
      <c r="AE291" s="158">
        <f t="shared" si="108"/>
        <v>0</v>
      </c>
      <c r="AF291" s="158">
        <f t="shared" si="108"/>
        <v>0</v>
      </c>
      <c r="AG291" s="158">
        <f t="shared" si="108"/>
        <v>0</v>
      </c>
      <c r="AH291" s="158">
        <f t="shared" si="108"/>
        <v>0</v>
      </c>
      <c r="AI291" s="158">
        <f t="shared" si="108"/>
        <v>0</v>
      </c>
      <c r="AJ291" s="158">
        <f t="shared" si="108"/>
        <v>0</v>
      </c>
      <c r="AK291" s="158">
        <f t="shared" si="108"/>
        <v>0</v>
      </c>
      <c r="AL291" s="158">
        <f t="shared" si="108"/>
        <v>0</v>
      </c>
      <c r="AM291" s="158">
        <f t="shared" si="108"/>
        <v>0</v>
      </c>
      <c r="AN291" s="158">
        <f t="shared" si="108"/>
        <v>0</v>
      </c>
      <c r="AO291" s="158">
        <f t="shared" si="108"/>
        <v>0</v>
      </c>
      <c r="AP291" s="158">
        <f t="shared" si="108"/>
        <v>0</v>
      </c>
    </row>
    <row r="292" spans="1:43" x14ac:dyDescent="0.2">
      <c r="A292" s="399" t="s">
        <v>293</v>
      </c>
      <c r="B292" s="118"/>
      <c r="C292" s="183">
        <f>C271+C291</f>
        <v>0</v>
      </c>
      <c r="D292" s="183">
        <f t="shared" ref="D292:AP292" si="109">D271+D291</f>
        <v>0</v>
      </c>
      <c r="E292" s="183">
        <f t="shared" si="109"/>
        <v>0</v>
      </c>
      <c r="F292" s="183">
        <f t="shared" si="109"/>
        <v>0</v>
      </c>
      <c r="G292" s="183">
        <f t="shared" si="109"/>
        <v>0</v>
      </c>
      <c r="H292" s="183">
        <f t="shared" si="109"/>
        <v>0</v>
      </c>
      <c r="I292" s="183">
        <f t="shared" si="109"/>
        <v>0</v>
      </c>
      <c r="J292" s="183">
        <f t="shared" si="109"/>
        <v>0</v>
      </c>
      <c r="K292" s="183">
        <f t="shared" si="109"/>
        <v>0</v>
      </c>
      <c r="L292" s="183">
        <f t="shared" si="109"/>
        <v>0</v>
      </c>
      <c r="M292" s="183">
        <f t="shared" si="109"/>
        <v>0</v>
      </c>
      <c r="N292" s="183">
        <f t="shared" si="109"/>
        <v>0</v>
      </c>
      <c r="O292" s="183">
        <f t="shared" si="109"/>
        <v>0</v>
      </c>
      <c r="P292" s="183">
        <f t="shared" si="109"/>
        <v>0</v>
      </c>
      <c r="Q292" s="183">
        <f t="shared" si="109"/>
        <v>0</v>
      </c>
      <c r="R292" s="183">
        <f t="shared" si="109"/>
        <v>0</v>
      </c>
      <c r="S292" s="183">
        <f t="shared" si="109"/>
        <v>0</v>
      </c>
      <c r="T292" s="183">
        <f t="shared" si="109"/>
        <v>0</v>
      </c>
      <c r="U292" s="183">
        <f t="shared" si="109"/>
        <v>0</v>
      </c>
      <c r="V292" s="183">
        <f t="shared" si="109"/>
        <v>0</v>
      </c>
      <c r="W292" s="183">
        <f t="shared" si="109"/>
        <v>0</v>
      </c>
      <c r="X292" s="183">
        <f t="shared" si="109"/>
        <v>0</v>
      </c>
      <c r="Y292" s="183">
        <f t="shared" si="109"/>
        <v>0</v>
      </c>
      <c r="Z292" s="183">
        <f t="shared" si="109"/>
        <v>0</v>
      </c>
      <c r="AA292" s="183">
        <f t="shared" si="109"/>
        <v>0</v>
      </c>
      <c r="AB292" s="183">
        <f t="shared" si="109"/>
        <v>0</v>
      </c>
      <c r="AC292" s="183">
        <f t="shared" si="109"/>
        <v>0</v>
      </c>
      <c r="AD292" s="183">
        <f t="shared" si="109"/>
        <v>0</v>
      </c>
      <c r="AE292" s="183">
        <f t="shared" si="109"/>
        <v>0</v>
      </c>
      <c r="AF292" s="183">
        <f t="shared" si="109"/>
        <v>0</v>
      </c>
      <c r="AG292" s="183">
        <f t="shared" si="109"/>
        <v>0</v>
      </c>
      <c r="AH292" s="183">
        <f t="shared" si="109"/>
        <v>0</v>
      </c>
      <c r="AI292" s="183">
        <f t="shared" si="109"/>
        <v>0</v>
      </c>
      <c r="AJ292" s="183">
        <f t="shared" si="109"/>
        <v>0</v>
      </c>
      <c r="AK292" s="183">
        <f t="shared" si="109"/>
        <v>0</v>
      </c>
      <c r="AL292" s="183">
        <f t="shared" si="109"/>
        <v>0</v>
      </c>
      <c r="AM292" s="183">
        <f t="shared" si="109"/>
        <v>0</v>
      </c>
      <c r="AN292" s="183">
        <f t="shared" si="109"/>
        <v>0</v>
      </c>
      <c r="AO292" s="183">
        <f t="shared" si="109"/>
        <v>0</v>
      </c>
      <c r="AP292" s="183">
        <f t="shared" si="109"/>
        <v>0</v>
      </c>
    </row>
    <row r="293" spans="1:43" x14ac:dyDescent="0.2">
      <c r="A293" s="399" t="s">
        <v>296</v>
      </c>
      <c r="B293" s="118"/>
      <c r="C293" s="183">
        <f t="array" ref="C293:AP293">Inputs!D157:AQ157</f>
        <v>0</v>
      </c>
      <c r="D293" s="183">
        <v>0</v>
      </c>
      <c r="E293" s="183">
        <v>0</v>
      </c>
      <c r="F293" s="183">
        <v>0</v>
      </c>
      <c r="G293" s="183">
        <v>0</v>
      </c>
      <c r="H293" s="183">
        <v>0</v>
      </c>
      <c r="I293" s="183">
        <v>0</v>
      </c>
      <c r="J293" s="183">
        <v>0</v>
      </c>
      <c r="K293" s="183">
        <v>0</v>
      </c>
      <c r="L293" s="183">
        <v>0</v>
      </c>
      <c r="M293" s="183">
        <v>0</v>
      </c>
      <c r="N293" s="183">
        <v>0</v>
      </c>
      <c r="O293" s="183">
        <v>0</v>
      </c>
      <c r="P293" s="183">
        <v>0</v>
      </c>
      <c r="Q293" s="183">
        <v>0</v>
      </c>
      <c r="R293" s="183">
        <v>0</v>
      </c>
      <c r="S293" s="183">
        <v>0</v>
      </c>
      <c r="T293" s="183">
        <v>0</v>
      </c>
      <c r="U293" s="183">
        <v>0</v>
      </c>
      <c r="V293" s="183">
        <v>0</v>
      </c>
      <c r="W293" s="183">
        <v>0</v>
      </c>
      <c r="X293" s="183">
        <v>0</v>
      </c>
      <c r="Y293" s="183">
        <v>0</v>
      </c>
      <c r="Z293" s="183">
        <v>0</v>
      </c>
      <c r="AA293" s="183">
        <v>0</v>
      </c>
      <c r="AB293" s="183">
        <v>0</v>
      </c>
      <c r="AC293" s="183">
        <v>0</v>
      </c>
      <c r="AD293" s="183">
        <v>0</v>
      </c>
      <c r="AE293" s="183">
        <v>0</v>
      </c>
      <c r="AF293" s="183">
        <v>0</v>
      </c>
      <c r="AG293" s="183">
        <v>0</v>
      </c>
      <c r="AH293" s="183">
        <v>0</v>
      </c>
      <c r="AI293" s="183">
        <v>0</v>
      </c>
      <c r="AJ293" s="183">
        <v>0</v>
      </c>
      <c r="AK293" s="183">
        <v>0</v>
      </c>
      <c r="AL293" s="183">
        <v>0</v>
      </c>
      <c r="AM293" s="183">
        <v>0</v>
      </c>
      <c r="AN293" s="183">
        <v>0</v>
      </c>
      <c r="AO293" s="183">
        <v>0</v>
      </c>
      <c r="AP293" s="183">
        <v>0</v>
      </c>
    </row>
    <row r="294" spans="1:43" x14ac:dyDescent="0.2">
      <c r="A294" s="374" t="s">
        <v>299</v>
      </c>
      <c r="B294" s="375"/>
      <c r="C294" s="175">
        <f>C292*-C293/100</f>
        <v>0</v>
      </c>
      <c r="D294" s="175">
        <f t="shared" ref="D294:AP294" si="110">D292*-D293/100</f>
        <v>0</v>
      </c>
      <c r="E294" s="175">
        <f t="shared" si="110"/>
        <v>0</v>
      </c>
      <c r="F294" s="175">
        <f t="shared" si="110"/>
        <v>0</v>
      </c>
      <c r="G294" s="175">
        <f t="shared" si="110"/>
        <v>0</v>
      </c>
      <c r="H294" s="175">
        <f t="shared" si="110"/>
        <v>0</v>
      </c>
      <c r="I294" s="175">
        <f t="shared" si="110"/>
        <v>0</v>
      </c>
      <c r="J294" s="175">
        <f t="shared" si="110"/>
        <v>0</v>
      </c>
      <c r="K294" s="175">
        <f t="shared" si="110"/>
        <v>0</v>
      </c>
      <c r="L294" s="175">
        <f t="shared" si="110"/>
        <v>0</v>
      </c>
      <c r="M294" s="175">
        <f t="shared" si="110"/>
        <v>0</v>
      </c>
      <c r="N294" s="175">
        <f t="shared" si="110"/>
        <v>0</v>
      </c>
      <c r="O294" s="175">
        <f t="shared" si="110"/>
        <v>0</v>
      </c>
      <c r="P294" s="175">
        <f t="shared" si="110"/>
        <v>0</v>
      </c>
      <c r="Q294" s="175">
        <f t="shared" si="110"/>
        <v>0</v>
      </c>
      <c r="R294" s="175">
        <f t="shared" si="110"/>
        <v>0</v>
      </c>
      <c r="S294" s="175">
        <f t="shared" si="110"/>
        <v>0</v>
      </c>
      <c r="T294" s="175">
        <f t="shared" si="110"/>
        <v>0</v>
      </c>
      <c r="U294" s="175">
        <f t="shared" si="110"/>
        <v>0</v>
      </c>
      <c r="V294" s="175">
        <f t="shared" si="110"/>
        <v>0</v>
      </c>
      <c r="W294" s="175">
        <f t="shared" si="110"/>
        <v>0</v>
      </c>
      <c r="X294" s="175">
        <f t="shared" si="110"/>
        <v>0</v>
      </c>
      <c r="Y294" s="175">
        <f t="shared" si="110"/>
        <v>0</v>
      </c>
      <c r="Z294" s="175">
        <f t="shared" si="110"/>
        <v>0</v>
      </c>
      <c r="AA294" s="175">
        <f t="shared" si="110"/>
        <v>0</v>
      </c>
      <c r="AB294" s="175">
        <f t="shared" si="110"/>
        <v>0</v>
      </c>
      <c r="AC294" s="175">
        <f t="shared" si="110"/>
        <v>0</v>
      </c>
      <c r="AD294" s="175">
        <f t="shared" si="110"/>
        <v>0</v>
      </c>
      <c r="AE294" s="175">
        <f t="shared" si="110"/>
        <v>0</v>
      </c>
      <c r="AF294" s="175">
        <f t="shared" si="110"/>
        <v>0</v>
      </c>
      <c r="AG294" s="175">
        <f t="shared" si="110"/>
        <v>0</v>
      </c>
      <c r="AH294" s="175">
        <f t="shared" si="110"/>
        <v>0</v>
      </c>
      <c r="AI294" s="175">
        <f t="shared" si="110"/>
        <v>0</v>
      </c>
      <c r="AJ294" s="175">
        <f t="shared" si="110"/>
        <v>0</v>
      </c>
      <c r="AK294" s="175">
        <f t="shared" si="110"/>
        <v>0</v>
      </c>
      <c r="AL294" s="175">
        <f t="shared" si="110"/>
        <v>0</v>
      </c>
      <c r="AM294" s="175">
        <f t="shared" si="110"/>
        <v>0</v>
      </c>
      <c r="AN294" s="175">
        <f t="shared" si="110"/>
        <v>0</v>
      </c>
      <c r="AO294" s="175">
        <f t="shared" si="110"/>
        <v>0</v>
      </c>
      <c r="AP294" s="175">
        <f t="shared" si="110"/>
        <v>0</v>
      </c>
    </row>
    <row r="295" spans="1:43" x14ac:dyDescent="0.2">
      <c r="A295" s="32"/>
      <c r="B295" s="11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row>
    <row r="296" spans="1:43" x14ac:dyDescent="0.2">
      <c r="A296" s="107" t="s">
        <v>83</v>
      </c>
      <c r="B296" s="277"/>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row>
    <row r="297" spans="1:43" x14ac:dyDescent="0.2">
      <c r="A297" s="29" t="s">
        <v>84</v>
      </c>
      <c r="B297" s="118"/>
    </row>
    <row r="298" spans="1:43" x14ac:dyDescent="0.2">
      <c r="A298" s="4" t="s">
        <v>203</v>
      </c>
      <c r="B298" s="118"/>
      <c r="G298" s="458" t="s">
        <v>53</v>
      </c>
      <c r="H298" s="459"/>
      <c r="I298" s="459"/>
      <c r="J298" s="460"/>
      <c r="K298" s="461" t="s">
        <v>54</v>
      </c>
      <c r="L298" s="462"/>
    </row>
    <row r="299" spans="1:43" ht="51" x14ac:dyDescent="0.2">
      <c r="B299" s="203" t="s">
        <v>43</v>
      </c>
      <c r="C299" s="18" t="s">
        <v>39</v>
      </c>
      <c r="D299" s="18" t="s">
        <v>41</v>
      </c>
      <c r="E299" s="34" t="s">
        <v>42</v>
      </c>
      <c r="F299" s="18" t="s">
        <v>44</v>
      </c>
      <c r="G299" s="18" t="s">
        <v>48</v>
      </c>
      <c r="H299" s="18" t="s">
        <v>50</v>
      </c>
      <c r="I299" s="67" t="s">
        <v>49</v>
      </c>
      <c r="J299" s="18" t="s">
        <v>51</v>
      </c>
      <c r="K299" s="40" t="s">
        <v>3</v>
      </c>
      <c r="L299" s="178" t="s">
        <v>51</v>
      </c>
      <c r="M299" s="35" t="s">
        <v>55</v>
      </c>
      <c r="N299" s="35" t="s">
        <v>56</v>
      </c>
      <c r="O299" s="18" t="s">
        <v>45</v>
      </c>
      <c r="P299" s="177" t="s">
        <v>75</v>
      </c>
      <c r="Q299" s="18" t="s">
        <v>76</v>
      </c>
    </row>
    <row r="300" spans="1:43" s="16" customFormat="1" x14ac:dyDescent="0.2">
      <c r="A300" s="41" t="str">
        <f>Inputs!B130</f>
        <v>5-yr MACRS</v>
      </c>
      <c r="B300" s="271">
        <f>IF(Inputs!$C$138=0,0,depr_alloc_macrs_5_percent*100/Inputs!$C$138)</f>
        <v>0</v>
      </c>
      <c r="C300" s="157">
        <f>$B$70*depr_alloc_macrs_5_percent/100</f>
        <v>0</v>
      </c>
      <c r="D300" s="157">
        <f t="shared" ref="D300:E306" si="111">$B300/100*D$307</f>
        <v>0</v>
      </c>
      <c r="E300" s="157">
        <f t="shared" si="111"/>
        <v>0</v>
      </c>
      <c r="F300" s="159">
        <f>C300-D300-E300</f>
        <v>0</v>
      </c>
      <c r="G300" s="160">
        <f>IF(depr_itc_sta_macrs_5="Yes",F300,0)</f>
        <v>0</v>
      </c>
      <c r="H300" s="167">
        <f t="shared" ref="H300:H306" si="112">IF($G$307=0,0,G300/$G$307)*100</f>
        <v>0</v>
      </c>
      <c r="I300" s="163">
        <f t="shared" ref="I300:I306" si="113">$I$307*H300/100</f>
        <v>0</v>
      </c>
      <c r="J300" s="164">
        <f>I300*0.5</f>
        <v>0</v>
      </c>
      <c r="K300" s="161">
        <f t="shared" ref="K300:K306" si="114">H300/100*$K$307</f>
        <v>0</v>
      </c>
      <c r="L300" s="164">
        <f>K300*0.5</f>
        <v>0</v>
      </c>
      <c r="M300" s="157">
        <f>IF(itc_sta_amount_deprbas_sta="Yes",L300,0)+IF(itc_sta_percent_deprbas_sta="Yes",J300,0)</f>
        <v>0</v>
      </c>
      <c r="N300" s="157">
        <f t="shared" ref="N300:N305" si="115">IF(itc_fed_amount_deprbas_sta="Yes",L436,0)+IF(itc_fed_percent_deprbas_sta="Yes",J436,0)</f>
        <v>0</v>
      </c>
      <c r="O300" s="165">
        <f t="shared" ref="O300:O304" si="116">F300-M300-N300</f>
        <v>0</v>
      </c>
      <c r="P300" s="157">
        <f>IF(depr_bonus_sta_macrs_5="Yes",O300*depr_bonus_sta/100,0)</f>
        <v>0</v>
      </c>
      <c r="Q300" s="159">
        <f>O300-P300</f>
        <v>0</v>
      </c>
    </row>
    <row r="301" spans="1:43" s="16" customFormat="1" x14ac:dyDescent="0.2">
      <c r="A301" s="41" t="str">
        <f>Inputs!B131</f>
        <v>15-yr MACRS</v>
      </c>
      <c r="B301" s="271">
        <f>IF(Inputs!$C$138=0,0,depr_alloc_macrs_15_percent*100/Inputs!$C$138)</f>
        <v>0</v>
      </c>
      <c r="C301" s="157">
        <f>$B$70*depr_alloc_macrs_15_percent/100</f>
        <v>0</v>
      </c>
      <c r="D301" s="157">
        <f t="shared" si="111"/>
        <v>0</v>
      </c>
      <c r="E301" s="157">
        <f t="shared" si="111"/>
        <v>0</v>
      </c>
      <c r="F301" s="159">
        <f t="shared" ref="F301:F305" si="117">C301-D301-E301</f>
        <v>0</v>
      </c>
      <c r="G301" s="161">
        <f>IF(depr_itc_sta_macrs_15="Yes",F301,0)</f>
        <v>0</v>
      </c>
      <c r="H301" s="168">
        <f t="shared" si="112"/>
        <v>0</v>
      </c>
      <c r="I301" s="157">
        <f t="shared" si="113"/>
        <v>0</v>
      </c>
      <c r="J301" s="166">
        <f t="shared" ref="J301:J306" si="118">I301*0.5</f>
        <v>0</v>
      </c>
      <c r="K301" s="161">
        <f t="shared" si="114"/>
        <v>0</v>
      </c>
      <c r="L301" s="166">
        <f t="shared" ref="L301:L306" si="119">K301*0.5</f>
        <v>0</v>
      </c>
      <c r="M301" s="157">
        <f t="shared" ref="M301:M304" si="120">IF(itc_sta_amount_deprbas_sta="Yes",L301,0)+IF(itc_sta_percent_deprbas_sta="Yes",J301,0)</f>
        <v>0</v>
      </c>
      <c r="N301" s="157">
        <f t="shared" si="115"/>
        <v>0</v>
      </c>
      <c r="O301" s="159">
        <f t="shared" si="116"/>
        <v>0</v>
      </c>
      <c r="P301" s="157">
        <f>IF(depr_bonus_sta_macrs_15="Yes",O301*depr_bonus_sta/100,0)</f>
        <v>0</v>
      </c>
      <c r="Q301" s="159">
        <f t="shared" ref="Q301:Q304" si="121">O301-P301</f>
        <v>0</v>
      </c>
    </row>
    <row r="302" spans="1:43" s="16" customFormat="1" x14ac:dyDescent="0.2">
      <c r="A302" s="41" t="str">
        <f>Inputs!B132</f>
        <v>5-yr SL</v>
      </c>
      <c r="B302" s="271">
        <f>IF(Inputs!$C$138=0,0,depr_alloc_sl_5_percent*100/Inputs!$C$138)</f>
        <v>0</v>
      </c>
      <c r="C302" s="157">
        <f>$B$70*depr_alloc_sl_5_percent/100</f>
        <v>0</v>
      </c>
      <c r="D302" s="157">
        <f t="shared" si="111"/>
        <v>0</v>
      </c>
      <c r="E302" s="157">
        <f t="shared" si="111"/>
        <v>0</v>
      </c>
      <c r="F302" s="159">
        <f t="shared" si="117"/>
        <v>0</v>
      </c>
      <c r="G302" s="161">
        <f>IF(depr_itc_sta_sl_5="Yes",F302,0)</f>
        <v>0</v>
      </c>
      <c r="H302" s="168">
        <f t="shared" si="112"/>
        <v>0</v>
      </c>
      <c r="I302" s="157">
        <f t="shared" si="113"/>
        <v>0</v>
      </c>
      <c r="J302" s="166">
        <f t="shared" si="118"/>
        <v>0</v>
      </c>
      <c r="K302" s="161">
        <f t="shared" si="114"/>
        <v>0</v>
      </c>
      <c r="L302" s="166">
        <f t="shared" si="119"/>
        <v>0</v>
      </c>
      <c r="M302" s="157">
        <f t="shared" si="120"/>
        <v>0</v>
      </c>
      <c r="N302" s="157">
        <f t="shared" si="115"/>
        <v>0</v>
      </c>
      <c r="O302" s="159">
        <f t="shared" si="116"/>
        <v>0</v>
      </c>
      <c r="P302" s="157">
        <f>IF(depr_bonus_sta_sl_5="Yes",O302*depr_bonus_sta/100,0)</f>
        <v>0</v>
      </c>
      <c r="Q302" s="159">
        <f t="shared" si="121"/>
        <v>0</v>
      </c>
    </row>
    <row r="303" spans="1:43" s="16" customFormat="1" x14ac:dyDescent="0.2">
      <c r="A303" s="41" t="str">
        <f>Inputs!B133</f>
        <v>15-yr SL</v>
      </c>
      <c r="B303" s="271">
        <f>IF(Inputs!$C$138=0,0,depr_alloc_sl_15_percent*100/Inputs!$C$138)</f>
        <v>0</v>
      </c>
      <c r="C303" s="157">
        <f>$B$70*depr_alloc_sl_15_percent/100</f>
        <v>0</v>
      </c>
      <c r="D303" s="157">
        <f t="shared" si="111"/>
        <v>0</v>
      </c>
      <c r="E303" s="157">
        <f t="shared" si="111"/>
        <v>0</v>
      </c>
      <c r="F303" s="159">
        <f t="shared" si="117"/>
        <v>0</v>
      </c>
      <c r="G303" s="161">
        <f>IF(depr_itc_sta_sl_15="Yes",F303,0)</f>
        <v>0</v>
      </c>
      <c r="H303" s="168">
        <f t="shared" si="112"/>
        <v>0</v>
      </c>
      <c r="I303" s="157">
        <f t="shared" si="113"/>
        <v>0</v>
      </c>
      <c r="J303" s="166">
        <f t="shared" si="118"/>
        <v>0</v>
      </c>
      <c r="K303" s="161">
        <f t="shared" si="114"/>
        <v>0</v>
      </c>
      <c r="L303" s="166">
        <f t="shared" si="119"/>
        <v>0</v>
      </c>
      <c r="M303" s="157">
        <f t="shared" si="120"/>
        <v>0</v>
      </c>
      <c r="N303" s="157">
        <f t="shared" si="115"/>
        <v>0</v>
      </c>
      <c r="O303" s="159">
        <f t="shared" si="116"/>
        <v>0</v>
      </c>
      <c r="P303" s="157">
        <f>IF(depr_bonus_sta_sl_15="Yes",O303*depr_bonus_sta/100,0)</f>
        <v>0</v>
      </c>
      <c r="Q303" s="159">
        <f t="shared" si="121"/>
        <v>0</v>
      </c>
    </row>
    <row r="304" spans="1:43" s="16" customFormat="1" x14ac:dyDescent="0.2">
      <c r="A304" s="41" t="str">
        <f>Inputs!B134</f>
        <v>20-yr SL</v>
      </c>
      <c r="B304" s="271">
        <f>IF(Inputs!$C$138=0,0,depr_alloc_sl_20_percent*100/Inputs!$C$138)</f>
        <v>0</v>
      </c>
      <c r="C304" s="157">
        <f>$B$70*depr_alloc_sl_20_percent/100</f>
        <v>0</v>
      </c>
      <c r="D304" s="157">
        <f t="shared" si="111"/>
        <v>0</v>
      </c>
      <c r="E304" s="157">
        <f t="shared" si="111"/>
        <v>0</v>
      </c>
      <c r="F304" s="159">
        <f t="shared" si="117"/>
        <v>0</v>
      </c>
      <c r="G304" s="161">
        <f>IF(depr_itc_sta_sl_20="Yes",F304,0)</f>
        <v>0</v>
      </c>
      <c r="H304" s="168">
        <f t="shared" si="112"/>
        <v>0</v>
      </c>
      <c r="I304" s="157">
        <f t="shared" si="113"/>
        <v>0</v>
      </c>
      <c r="J304" s="166">
        <f t="shared" si="118"/>
        <v>0</v>
      </c>
      <c r="K304" s="161">
        <f t="shared" si="114"/>
        <v>0</v>
      </c>
      <c r="L304" s="166">
        <f t="shared" si="119"/>
        <v>0</v>
      </c>
      <c r="M304" s="157">
        <f t="shared" si="120"/>
        <v>0</v>
      </c>
      <c r="N304" s="157">
        <f t="shared" si="115"/>
        <v>0</v>
      </c>
      <c r="O304" s="159">
        <f t="shared" si="116"/>
        <v>0</v>
      </c>
      <c r="P304" s="157">
        <f>IF(depr_bonus_sta_sl_20="Yes",O304*depr_bonus_sta/100,0)</f>
        <v>0</v>
      </c>
      <c r="Q304" s="159">
        <f t="shared" si="121"/>
        <v>0</v>
      </c>
    </row>
    <row r="305" spans="1:17" s="16" customFormat="1" x14ac:dyDescent="0.2">
      <c r="A305" s="41" t="str">
        <f>Inputs!B135</f>
        <v>39-yr SL</v>
      </c>
      <c r="B305" s="359">
        <f>IF(Inputs!$C$138=0,0,depr_alloc_sl_39_percent*100/Inputs!$C$138)</f>
        <v>0</v>
      </c>
      <c r="C305" s="157">
        <f>$B$70*depr_alloc_sl_39_percent/100</f>
        <v>0</v>
      </c>
      <c r="D305" s="157">
        <f t="shared" si="111"/>
        <v>0</v>
      </c>
      <c r="E305" s="157">
        <f t="shared" si="111"/>
        <v>0</v>
      </c>
      <c r="F305" s="159">
        <f t="shared" si="117"/>
        <v>0</v>
      </c>
      <c r="G305" s="161">
        <f>IF(depr_itc_sta_sl_39="Yes",F305,0)</f>
        <v>0</v>
      </c>
      <c r="H305" s="168">
        <f t="shared" si="112"/>
        <v>0</v>
      </c>
      <c r="I305" s="157">
        <f t="shared" si="113"/>
        <v>0</v>
      </c>
      <c r="J305" s="166">
        <f t="shared" si="118"/>
        <v>0</v>
      </c>
      <c r="K305" s="161">
        <f t="shared" si="114"/>
        <v>0</v>
      </c>
      <c r="L305" s="166">
        <f t="shared" si="119"/>
        <v>0</v>
      </c>
      <c r="M305" s="161">
        <f>IF(itc_sta_amount_deprbas_sta="Yes",L305,0)+IF(itc_sta_percent_deprbas_sta="Yes",J305,0)</f>
        <v>0</v>
      </c>
      <c r="N305" s="157">
        <f t="shared" si="115"/>
        <v>0</v>
      </c>
      <c r="O305" s="159">
        <f>F305-M305-N305</f>
        <v>0</v>
      </c>
      <c r="P305" s="157">
        <f>IF(depr_bonus_sta_sl_39="Yes",O305*depr_bonus_sta/100,0)</f>
        <v>0</v>
      </c>
      <c r="Q305" s="159">
        <f>O305-P305</f>
        <v>0</v>
      </c>
    </row>
    <row r="306" spans="1:17" s="16" customFormat="1" x14ac:dyDescent="0.2">
      <c r="A306" s="41" t="s">
        <v>248</v>
      </c>
      <c r="B306" s="272">
        <f>IF(Inputs!$C$138=0,0,depr_alloc_custom_percent*100/Inputs!$C$138)</f>
        <v>0</v>
      </c>
      <c r="C306" s="157">
        <f>$B$70*depr_alloc_custom_percent/100</f>
        <v>0</v>
      </c>
      <c r="D306" s="157">
        <f t="shared" si="111"/>
        <v>0</v>
      </c>
      <c r="E306" s="157">
        <f t="shared" si="111"/>
        <v>0</v>
      </c>
      <c r="F306" s="159">
        <f>C306-D306-E306</f>
        <v>0</v>
      </c>
      <c r="G306" s="161">
        <f>IF(depr_itc_sta_custom="Yes",F305,0)</f>
        <v>0</v>
      </c>
      <c r="H306" s="168">
        <f t="shared" si="112"/>
        <v>0</v>
      </c>
      <c r="I306" s="157">
        <f t="shared" si="113"/>
        <v>0</v>
      </c>
      <c r="J306" s="166">
        <f t="shared" si="118"/>
        <v>0</v>
      </c>
      <c r="K306" s="161">
        <f t="shared" si="114"/>
        <v>0</v>
      </c>
      <c r="L306" s="157">
        <f t="shared" si="119"/>
        <v>0</v>
      </c>
      <c r="M306" s="161">
        <f>IF(itc_sta_amount_deprbas_sta="Yes",L306,0)+IF(itc_sta_percent_deprbas_sta="Yes",J306,0)</f>
        <v>0</v>
      </c>
      <c r="N306" s="166">
        <f>IF(itc_fed_amount_deprbas_sta="Yes",L442,0)+IF(itc_fed_percent_deprbas_sta="Yes",J442,0)</f>
        <v>0</v>
      </c>
      <c r="O306" s="162">
        <f>F306-M306-N306</f>
        <v>0</v>
      </c>
      <c r="P306" s="157">
        <f>IF(depr_bonus_sta_custom="Yes",O306*depr_bonus_sta/100,0)</f>
        <v>0</v>
      </c>
      <c r="Q306" s="162">
        <f>O306-P306</f>
        <v>0</v>
      </c>
    </row>
    <row r="307" spans="1:17" s="16" customFormat="1" x14ac:dyDescent="0.2">
      <c r="A307" s="41" t="s">
        <v>13</v>
      </c>
      <c r="B307" s="272">
        <f>SUM(B300:B306)</f>
        <v>0</v>
      </c>
      <c r="C307" s="175">
        <f>SUM(C300:C306)</f>
        <v>0</v>
      </c>
      <c r="D307" s="175">
        <f>B316+B322</f>
        <v>0</v>
      </c>
      <c r="E307" s="175">
        <f>B328</f>
        <v>0</v>
      </c>
      <c r="F307" s="260">
        <f>SUM(F300:F306)</f>
        <v>0</v>
      </c>
      <c r="G307" s="173">
        <f>SUM(G300:G306)</f>
        <v>0</v>
      </c>
      <c r="H307" s="169">
        <f>SUM(H300:H306)</f>
        <v>0</v>
      </c>
      <c r="I307" s="175">
        <f>MIN(itc_sta_percent_maxvalue,itc_sta_percent/100*G307)</f>
        <v>0</v>
      </c>
      <c r="J307" s="175">
        <f>SUM(J300:J306)</f>
        <v>0</v>
      </c>
      <c r="K307" s="173">
        <f>itc_sta_amount</f>
        <v>0</v>
      </c>
      <c r="L307" s="176">
        <f t="shared" ref="L307:Q307" si="122">SUM(L300:L306)</f>
        <v>0</v>
      </c>
      <c r="M307" s="173">
        <f t="shared" si="122"/>
        <v>0</v>
      </c>
      <c r="N307" s="176">
        <f t="shared" si="122"/>
        <v>0</v>
      </c>
      <c r="O307" s="162">
        <f t="shared" si="122"/>
        <v>0</v>
      </c>
      <c r="P307" s="260">
        <f t="shared" si="122"/>
        <v>0</v>
      </c>
      <c r="Q307" s="162">
        <f t="shared" si="122"/>
        <v>0</v>
      </c>
    </row>
    <row r="308" spans="1:17" s="118" customFormat="1" x14ac:dyDescent="0.2">
      <c r="A308" s="4"/>
      <c r="B308" s="4"/>
    </row>
    <row r="309" spans="1:17" s="118" customFormat="1" x14ac:dyDescent="0.2">
      <c r="A309" s="4" t="s">
        <v>52</v>
      </c>
      <c r="B309" s="4"/>
    </row>
    <row r="310" spans="1:17" s="118" customFormat="1" x14ac:dyDescent="0.2">
      <c r="A310" s="114" t="str">
        <f>A583</f>
        <v>Investment Based Incentive (IBI)</v>
      </c>
      <c r="B310" s="4"/>
    </row>
    <row r="311" spans="1:17" s="118" customFormat="1" x14ac:dyDescent="0.2">
      <c r="A311" s="27" t="str">
        <f t="shared" ref="A311:A322" si="123">A584</f>
        <v>As fixed amount</v>
      </c>
      <c r="B311" s="4"/>
    </row>
    <row r="312" spans="1:17" s="118" customFormat="1" x14ac:dyDescent="0.2">
      <c r="A312" s="116" t="str">
        <f t="shared" si="123"/>
        <v>Federal ($)</v>
      </c>
      <c r="B312" s="211">
        <f>IF(ibi_fed_amount_deprbas_sta="Yes",ibi_fed_amount,0)</f>
        <v>0</v>
      </c>
    </row>
    <row r="313" spans="1:17" s="118" customFormat="1" x14ac:dyDescent="0.2">
      <c r="A313" s="116" t="str">
        <f t="shared" si="123"/>
        <v>State ($)</v>
      </c>
      <c r="B313" s="211">
        <f>IF(ibi_sta_amount_deprbas_sta="Yes",ibi_sta_amount,0)</f>
        <v>0</v>
      </c>
    </row>
    <row r="314" spans="1:17" s="118" customFormat="1" x14ac:dyDescent="0.2">
      <c r="A314" s="116" t="str">
        <f t="shared" si="123"/>
        <v>Utility ($)</v>
      </c>
      <c r="B314" s="211">
        <f>IF(ibi_uti_amount_deprbas_sta="Yes",ibi_uti_amount,0)</f>
        <v>0</v>
      </c>
    </row>
    <row r="315" spans="1:17" s="118" customFormat="1" x14ac:dyDescent="0.2">
      <c r="A315" s="116" t="str">
        <f t="shared" si="123"/>
        <v>Other ($)</v>
      </c>
      <c r="B315" s="212">
        <f>IF(ibi_oth_amount_deprbas_sta="Yes",ibi_oth_amount,0)</f>
        <v>0</v>
      </c>
    </row>
    <row r="316" spans="1:17" s="118" customFormat="1" x14ac:dyDescent="0.2">
      <c r="A316" s="116" t="str">
        <f t="shared" si="123"/>
        <v>Total</v>
      </c>
      <c r="B316" s="211">
        <f>SUM(B312:B315)</f>
        <v>0</v>
      </c>
    </row>
    <row r="317" spans="1:17" s="118" customFormat="1" x14ac:dyDescent="0.2">
      <c r="A317" s="27" t="str">
        <f t="shared" si="123"/>
        <v>As percentage</v>
      </c>
      <c r="B317" s="4"/>
    </row>
    <row r="318" spans="1:17" s="118" customFormat="1" x14ac:dyDescent="0.2">
      <c r="A318" s="116" t="str">
        <f t="shared" si="123"/>
        <v>Federal (% of total installed cost)</v>
      </c>
      <c r="B318" s="211">
        <f>IF(ibi_fed_percent_deprbas_sta="Yes",C591,0)</f>
        <v>0</v>
      </c>
    </row>
    <row r="319" spans="1:17" s="118" customFormat="1" x14ac:dyDescent="0.2">
      <c r="A319" s="116" t="str">
        <f>A592</f>
        <v>State (% of total installed cost)</v>
      </c>
      <c r="B319" s="211">
        <f>IF(ibi_sta_percent_deprbas_sta="Yes",C592,0)</f>
        <v>0</v>
      </c>
    </row>
    <row r="320" spans="1:17" s="118" customFormat="1" x14ac:dyDescent="0.2">
      <c r="A320" s="116" t="str">
        <f t="shared" si="123"/>
        <v>Utility (% of total installed cost)</v>
      </c>
      <c r="B320" s="211">
        <f>IF(ibi_uti_percent_deprbas_sta="Yes",C593,0)</f>
        <v>0</v>
      </c>
    </row>
    <row r="321" spans="1:42" s="118" customFormat="1" x14ac:dyDescent="0.2">
      <c r="A321" s="116" t="str">
        <f t="shared" si="123"/>
        <v>Other (% of total installed cost)</v>
      </c>
      <c r="B321" s="212">
        <f>IF(ibi_oth_percent_deprbas_sta="Yes",C594,0)</f>
        <v>0</v>
      </c>
    </row>
    <row r="322" spans="1:42" s="118" customFormat="1" x14ac:dyDescent="0.2">
      <c r="A322" s="116" t="str">
        <f t="shared" si="123"/>
        <v>Total</v>
      </c>
      <c r="B322" s="211">
        <f>SUM(B318:B321)</f>
        <v>0</v>
      </c>
    </row>
    <row r="323" spans="1:42" s="118" customFormat="1" x14ac:dyDescent="0.2">
      <c r="A323" s="114" t="str">
        <f t="shared" ref="A323:A328" si="124">A598</f>
        <v>Capacity Based Incentive (CBI)</v>
      </c>
      <c r="B323" s="4"/>
    </row>
    <row r="324" spans="1:42" s="118" customFormat="1" x14ac:dyDescent="0.2">
      <c r="A324" s="27" t="str">
        <f t="shared" si="124"/>
        <v>Federal ($/W)</v>
      </c>
      <c r="B324" s="211">
        <f>IF(cbi_fed_deprbas_sta="Yes",C599,0)</f>
        <v>0</v>
      </c>
    </row>
    <row r="325" spans="1:42" s="118" customFormat="1" x14ac:dyDescent="0.2">
      <c r="A325" s="27" t="str">
        <f t="shared" si="124"/>
        <v>State ($/W)</v>
      </c>
      <c r="B325" s="211">
        <f>IF(cbi_sta_deprbas_sta="Yes",C600,0)</f>
        <v>0</v>
      </c>
    </row>
    <row r="326" spans="1:42" s="118" customFormat="1" x14ac:dyDescent="0.2">
      <c r="A326" s="27" t="str">
        <f t="shared" si="124"/>
        <v>Utility ($/W)</v>
      </c>
      <c r="B326" s="211">
        <f>IF(cbi_uti_deprbas_sta="Yes",C601,0)</f>
        <v>0</v>
      </c>
    </row>
    <row r="327" spans="1:42" s="118" customFormat="1" x14ac:dyDescent="0.2">
      <c r="A327" s="27" t="str">
        <f t="shared" si="124"/>
        <v>Other ($/W)</v>
      </c>
      <c r="B327" s="211">
        <f>IF(cbi_oth_deprbas_sta="Yes",C602,0)</f>
        <v>0</v>
      </c>
    </row>
    <row r="328" spans="1:42" s="118" customFormat="1" x14ac:dyDescent="0.2">
      <c r="A328" s="27" t="str">
        <f t="shared" si="124"/>
        <v>Total CBI</v>
      </c>
      <c r="B328" s="210">
        <f>SUM(B324:B327)</f>
        <v>0</v>
      </c>
    </row>
    <row r="329" spans="1:42" s="118" customFormat="1" x14ac:dyDescent="0.2">
      <c r="A329" s="114" t="s">
        <v>40</v>
      </c>
      <c r="B329" s="211">
        <f>B316+B322+B328</f>
        <v>0</v>
      </c>
    </row>
    <row r="330" spans="1:42" s="118" customFormat="1" x14ac:dyDescent="0.2">
      <c r="A330" s="4"/>
      <c r="B330" s="4"/>
    </row>
    <row r="331" spans="1:42" s="118" customFormat="1" x14ac:dyDescent="0.2">
      <c r="A331" s="4" t="s">
        <v>70</v>
      </c>
      <c r="B331" s="4"/>
    </row>
    <row r="332" spans="1:42" s="118" customFormat="1" x14ac:dyDescent="0.2">
      <c r="A332" s="27" t="s">
        <v>46</v>
      </c>
      <c r="B332" s="4"/>
    </row>
    <row r="333" spans="1:42" x14ac:dyDescent="0.2">
      <c r="A333" s="33" t="str">
        <f t="shared" ref="A333:A338" si="125">A300</f>
        <v>5-yr MACRS</v>
      </c>
      <c r="B333" s="217">
        <f t="array" ref="B333">SUM(IF(ISNUMBER(C333:AP333),C333:AP333))</f>
        <v>100</v>
      </c>
      <c r="C333" s="218">
        <f>LOOKUP(C$2,'Depreciation Schedules'!$A$3:$A$42,'Depreciation Schedules'!$B$3:$B$42)</f>
        <v>20</v>
      </c>
      <c r="D333" s="218">
        <f>LOOKUP(D$2,'Depreciation Schedules'!$A$3:$A$42,'Depreciation Schedules'!$B$3:$B$42)</f>
        <v>32</v>
      </c>
      <c r="E333" s="218">
        <f>LOOKUP(E$2,'Depreciation Schedules'!$A$3:$A$42,'Depreciation Schedules'!$B$3:$B$42)</f>
        <v>19.2</v>
      </c>
      <c r="F333" s="218">
        <f>LOOKUP(F$2,'Depreciation Schedules'!$A$3:$A$42,'Depreciation Schedules'!$B$3:$B$42)</f>
        <v>11.52</v>
      </c>
      <c r="G333" s="218">
        <f>LOOKUP(G$2,'Depreciation Schedules'!$A$3:$A$42,'Depreciation Schedules'!$B$3:$B$42)</f>
        <v>11.52</v>
      </c>
      <c r="H333" s="218">
        <f>LOOKUP(H$2,'Depreciation Schedules'!$A$3:$A$42,'Depreciation Schedules'!$B$3:$B$42)</f>
        <v>5.76</v>
      </c>
      <c r="I333" s="218">
        <f>LOOKUP(I$2,'Depreciation Schedules'!$A$3:$A$42,'Depreciation Schedules'!$B$3:$B$42)</f>
        <v>0</v>
      </c>
      <c r="J333" s="218">
        <f>LOOKUP(J$2,'Depreciation Schedules'!$A$3:$A$42,'Depreciation Schedules'!$B$3:$B$42)</f>
        <v>0</v>
      </c>
      <c r="K333" s="218">
        <f>LOOKUP(K$2,'Depreciation Schedules'!$A$3:$A$42,'Depreciation Schedules'!$B$3:$B$42)</f>
        <v>0</v>
      </c>
      <c r="L333" s="218">
        <f>LOOKUP(L$2,'Depreciation Schedules'!$A$3:$A$42,'Depreciation Schedules'!$B$3:$B$42)</f>
        <v>0</v>
      </c>
      <c r="M333" s="218">
        <f>LOOKUP(M$2,'Depreciation Schedules'!$A$3:$A$42,'Depreciation Schedules'!$B$3:$B$42)</f>
        <v>0</v>
      </c>
      <c r="N333" s="218">
        <f>LOOKUP(N$2,'Depreciation Schedules'!$A$3:$A$42,'Depreciation Schedules'!$B$3:$B$42)</f>
        <v>0</v>
      </c>
      <c r="O333" s="218">
        <f>LOOKUP(O$2,'Depreciation Schedules'!$A$3:$A$42,'Depreciation Schedules'!$B$3:$B$42)</f>
        <v>0</v>
      </c>
      <c r="P333" s="218">
        <f>LOOKUP(P$2,'Depreciation Schedules'!$A$3:$A$42,'Depreciation Schedules'!$B$3:$B$42)</f>
        <v>0</v>
      </c>
      <c r="Q333" s="218">
        <f>LOOKUP(Q$2,'Depreciation Schedules'!$A$3:$A$42,'Depreciation Schedules'!$B$3:$B$42)</f>
        <v>0</v>
      </c>
      <c r="R333" s="218">
        <f>LOOKUP(R$2,'Depreciation Schedules'!$A$3:$A$42,'Depreciation Schedules'!$B$3:$B$42)</f>
        <v>0</v>
      </c>
      <c r="S333" s="218">
        <f>LOOKUP(S$2,'Depreciation Schedules'!$A$3:$A$42,'Depreciation Schedules'!$B$3:$B$42)</f>
        <v>0</v>
      </c>
      <c r="T333" s="218">
        <f>LOOKUP(T$2,'Depreciation Schedules'!$A$3:$A$42,'Depreciation Schedules'!$B$3:$B$42)</f>
        <v>0</v>
      </c>
      <c r="U333" s="218">
        <f>LOOKUP(U$2,'Depreciation Schedules'!$A$3:$A$42,'Depreciation Schedules'!$B$3:$B$42)</f>
        <v>0</v>
      </c>
      <c r="V333" s="218">
        <f>LOOKUP(V$2,'Depreciation Schedules'!$A$3:$A$42,'Depreciation Schedules'!$B$3:$B$42)</f>
        <v>0</v>
      </c>
      <c r="W333" s="218">
        <f>LOOKUP(W$2,'Depreciation Schedules'!$A$3:$A$42,'Depreciation Schedules'!$B$3:$B$42)</f>
        <v>0</v>
      </c>
      <c r="X333" s="218">
        <f>LOOKUP(X$2,'Depreciation Schedules'!$A$3:$A$42,'Depreciation Schedules'!$B$3:$B$42)</f>
        <v>0</v>
      </c>
      <c r="Y333" s="218">
        <f>LOOKUP(Y$2,'Depreciation Schedules'!$A$3:$A$42,'Depreciation Schedules'!$B$3:$B$42)</f>
        <v>0</v>
      </c>
      <c r="Z333" s="218">
        <f>LOOKUP(Z$2,'Depreciation Schedules'!$A$3:$A$42,'Depreciation Schedules'!$B$3:$B$42)</f>
        <v>0</v>
      </c>
      <c r="AA333" s="218">
        <f>LOOKUP(AA$2,'Depreciation Schedules'!$A$3:$A$42,'Depreciation Schedules'!$B$3:$B$42)</f>
        <v>0</v>
      </c>
      <c r="AB333" s="218">
        <f>LOOKUP(AB$2,'Depreciation Schedules'!$A$3:$A$42,'Depreciation Schedules'!$B$3:$B$42)</f>
        <v>0</v>
      </c>
      <c r="AC333" s="218">
        <f>LOOKUP(AC$2,'Depreciation Schedules'!$A$3:$A$42,'Depreciation Schedules'!$B$3:$B$42)</f>
        <v>0</v>
      </c>
      <c r="AD333" s="218">
        <f>LOOKUP(AD$2,'Depreciation Schedules'!$A$3:$A$42,'Depreciation Schedules'!$B$3:$B$42)</f>
        <v>0</v>
      </c>
      <c r="AE333" s="218">
        <f>LOOKUP(AE$2,'Depreciation Schedules'!$A$3:$A$42,'Depreciation Schedules'!$B$3:$B$42)</f>
        <v>0</v>
      </c>
      <c r="AF333" s="218">
        <f>LOOKUP(AF$2,'Depreciation Schedules'!$A$3:$A$42,'Depreciation Schedules'!$B$3:$B$42)</f>
        <v>0</v>
      </c>
      <c r="AG333" s="218">
        <f>LOOKUP(AG$2,'Depreciation Schedules'!$A$3:$A$42,'Depreciation Schedules'!$B$3:$B$42)</f>
        <v>0</v>
      </c>
      <c r="AH333" s="218">
        <f>LOOKUP(AH$2,'Depreciation Schedules'!$A$3:$A$42,'Depreciation Schedules'!$B$3:$B$42)</f>
        <v>0</v>
      </c>
      <c r="AI333" s="218">
        <f>LOOKUP(AI$2,'Depreciation Schedules'!$A$3:$A$42,'Depreciation Schedules'!$B$3:$B$42)</f>
        <v>0</v>
      </c>
      <c r="AJ333" s="218">
        <f>LOOKUP(AJ$2,'Depreciation Schedules'!$A$3:$A$42,'Depreciation Schedules'!$B$3:$B$42)</f>
        <v>0</v>
      </c>
      <c r="AK333" s="218">
        <f>LOOKUP(AK$2,'Depreciation Schedules'!$A$3:$A$42,'Depreciation Schedules'!$B$3:$B$42)</f>
        <v>0</v>
      </c>
      <c r="AL333" s="218">
        <f>LOOKUP(AL$2,'Depreciation Schedules'!$A$3:$A$42,'Depreciation Schedules'!$B$3:$B$42)</f>
        <v>0</v>
      </c>
      <c r="AM333" s="218">
        <f>LOOKUP(AM$2,'Depreciation Schedules'!$A$3:$A$42,'Depreciation Schedules'!$B$3:$B$42)</f>
        <v>0</v>
      </c>
      <c r="AN333" s="218">
        <f>LOOKUP(AN$2,'Depreciation Schedules'!$A$3:$A$42,'Depreciation Schedules'!$B$3:$B$42)</f>
        <v>0</v>
      </c>
      <c r="AO333" s="218">
        <f>LOOKUP(AO$2,'Depreciation Schedules'!$A$3:$A$42,'Depreciation Schedules'!$B$3:$B$42)</f>
        <v>0</v>
      </c>
      <c r="AP333" s="218">
        <f>LOOKUP(AP$2,'Depreciation Schedules'!$A$3:$A$42,'Depreciation Schedules'!$B$3:$B$42)</f>
        <v>0</v>
      </c>
    </row>
    <row r="334" spans="1:42" x14ac:dyDescent="0.2">
      <c r="A334" s="33" t="str">
        <f t="shared" si="125"/>
        <v>15-yr MACRS</v>
      </c>
      <c r="B334" s="217">
        <f t="array" ref="B334">SUM(IF(ISNUMBER(C334:AP334),C334:AP334))</f>
        <v>99.990000000000009</v>
      </c>
      <c r="C334" s="218">
        <f>LOOKUP(C$2,'Depreciation Schedules'!$A$3:$A$42,'Depreciation Schedules'!$C$3:$C$42)</f>
        <v>5</v>
      </c>
      <c r="D334" s="218">
        <f>LOOKUP(D$2,'Depreciation Schedules'!$A$3:$A$42,'Depreciation Schedules'!$C$3:$C$42)</f>
        <v>9.5</v>
      </c>
      <c r="E334" s="218">
        <f>LOOKUP(E$2,'Depreciation Schedules'!$A$3:$A$42,'Depreciation Schedules'!$C$3:$C$42)</f>
        <v>8.5500000000000007</v>
      </c>
      <c r="F334" s="218">
        <f>LOOKUP(F$2,'Depreciation Schedules'!$A$3:$A$42,'Depreciation Schedules'!$C$3:$C$42)</f>
        <v>7.7</v>
      </c>
      <c r="G334" s="218">
        <f>LOOKUP(G$2,'Depreciation Schedules'!$A$3:$A$42,'Depreciation Schedules'!$C$3:$C$42)</f>
        <v>6.93</v>
      </c>
      <c r="H334" s="218">
        <f>LOOKUP(H$2,'Depreciation Schedules'!$A$3:$A$42,'Depreciation Schedules'!$C$3:$C$42)</f>
        <v>6.23</v>
      </c>
      <c r="I334" s="218">
        <f>LOOKUP(I$2,'Depreciation Schedules'!$A$3:$A$42,'Depreciation Schedules'!$C$3:$C$42)</f>
        <v>5.9</v>
      </c>
      <c r="J334" s="218">
        <f>LOOKUP(J$2,'Depreciation Schedules'!$A$3:$A$42,'Depreciation Schedules'!$C$3:$C$42)</f>
        <v>5.9</v>
      </c>
      <c r="K334" s="218">
        <f>LOOKUP(K$2,'Depreciation Schedules'!$A$3:$A$42,'Depreciation Schedules'!$C$3:$C$42)</f>
        <v>5.91</v>
      </c>
      <c r="L334" s="218">
        <f>LOOKUP(L$2,'Depreciation Schedules'!$A$3:$A$42,'Depreciation Schedules'!$C$3:$C$42)</f>
        <v>5.9</v>
      </c>
      <c r="M334" s="218">
        <f>LOOKUP(M$2,'Depreciation Schedules'!$A$3:$A$42,'Depreciation Schedules'!$C$3:$C$42)</f>
        <v>5.91</v>
      </c>
      <c r="N334" s="218">
        <f>LOOKUP(N$2,'Depreciation Schedules'!$A$3:$A$42,'Depreciation Schedules'!$C$3:$C$42)</f>
        <v>5.9</v>
      </c>
      <c r="O334" s="218">
        <f>LOOKUP(O$2,'Depreciation Schedules'!$A$3:$A$42,'Depreciation Schedules'!$C$3:$C$42)</f>
        <v>5.91</v>
      </c>
      <c r="P334" s="218">
        <f>LOOKUP(P$2,'Depreciation Schedules'!$A$3:$A$42,'Depreciation Schedules'!$C$3:$C$42)</f>
        <v>5.9</v>
      </c>
      <c r="Q334" s="218">
        <f>LOOKUP(Q$2,'Depreciation Schedules'!$A$3:$A$42,'Depreciation Schedules'!$C$3:$C$42)</f>
        <v>5.9</v>
      </c>
      <c r="R334" s="218">
        <f>LOOKUP(R$2,'Depreciation Schedules'!$A$3:$A$42,'Depreciation Schedules'!$C$3:$C$42)</f>
        <v>2.95</v>
      </c>
      <c r="S334" s="218">
        <f>LOOKUP(S$2,'Depreciation Schedules'!$A$3:$A$42,'Depreciation Schedules'!$C$3:$C$42)</f>
        <v>0</v>
      </c>
      <c r="T334" s="218">
        <f>LOOKUP(T$2,'Depreciation Schedules'!$A$3:$A$42,'Depreciation Schedules'!$C$3:$C$42)</f>
        <v>0</v>
      </c>
      <c r="U334" s="218">
        <f>LOOKUP(U$2,'Depreciation Schedules'!$A$3:$A$42,'Depreciation Schedules'!$C$3:$C$42)</f>
        <v>0</v>
      </c>
      <c r="V334" s="218">
        <f>LOOKUP(V$2,'Depreciation Schedules'!$A$3:$A$42,'Depreciation Schedules'!$C$3:$C$42)</f>
        <v>0</v>
      </c>
      <c r="W334" s="218">
        <f>LOOKUP(W$2,'Depreciation Schedules'!$A$3:$A$42,'Depreciation Schedules'!$C$3:$C$42)</f>
        <v>0</v>
      </c>
      <c r="X334" s="218">
        <f>LOOKUP(X$2,'Depreciation Schedules'!$A$3:$A$42,'Depreciation Schedules'!$C$3:$C$42)</f>
        <v>0</v>
      </c>
      <c r="Y334" s="218">
        <f>LOOKUP(Y$2,'Depreciation Schedules'!$A$3:$A$42,'Depreciation Schedules'!$C$3:$C$42)</f>
        <v>0</v>
      </c>
      <c r="Z334" s="218">
        <f>LOOKUP(Z$2,'Depreciation Schedules'!$A$3:$A$42,'Depreciation Schedules'!$C$3:$C$42)</f>
        <v>0</v>
      </c>
      <c r="AA334" s="218">
        <f>LOOKUP(AA$2,'Depreciation Schedules'!$A$3:$A$42,'Depreciation Schedules'!$C$3:$C$42)</f>
        <v>0</v>
      </c>
      <c r="AB334" s="218">
        <f>LOOKUP(AB$2,'Depreciation Schedules'!$A$3:$A$42,'Depreciation Schedules'!$C$3:$C$42)</f>
        <v>0</v>
      </c>
      <c r="AC334" s="218">
        <f>LOOKUP(AC$2,'Depreciation Schedules'!$A$3:$A$42,'Depreciation Schedules'!$C$3:$C$42)</f>
        <v>0</v>
      </c>
      <c r="AD334" s="218">
        <f>LOOKUP(AD$2,'Depreciation Schedules'!$A$3:$A$42,'Depreciation Schedules'!$C$3:$C$42)</f>
        <v>0</v>
      </c>
      <c r="AE334" s="218">
        <f>LOOKUP(AE$2,'Depreciation Schedules'!$A$3:$A$42,'Depreciation Schedules'!$C$3:$C$42)</f>
        <v>0</v>
      </c>
      <c r="AF334" s="218">
        <f>LOOKUP(AF$2,'Depreciation Schedules'!$A$3:$A$42,'Depreciation Schedules'!$C$3:$C$42)</f>
        <v>0</v>
      </c>
      <c r="AG334" s="218">
        <f>LOOKUP(AG$2,'Depreciation Schedules'!$A$3:$A$42,'Depreciation Schedules'!$C$3:$C$42)</f>
        <v>0</v>
      </c>
      <c r="AH334" s="218">
        <f>LOOKUP(AH$2,'Depreciation Schedules'!$A$3:$A$42,'Depreciation Schedules'!$C$3:$C$42)</f>
        <v>0</v>
      </c>
      <c r="AI334" s="218">
        <f>LOOKUP(AI$2,'Depreciation Schedules'!$A$3:$A$42,'Depreciation Schedules'!$C$3:$C$42)</f>
        <v>0</v>
      </c>
      <c r="AJ334" s="218">
        <f>LOOKUP(AJ$2,'Depreciation Schedules'!$A$3:$A$42,'Depreciation Schedules'!$C$3:$C$42)</f>
        <v>0</v>
      </c>
      <c r="AK334" s="218">
        <f>LOOKUP(AK$2,'Depreciation Schedules'!$A$3:$A$42,'Depreciation Schedules'!$C$3:$C$42)</f>
        <v>0</v>
      </c>
      <c r="AL334" s="218">
        <f>LOOKUP(AL$2,'Depreciation Schedules'!$A$3:$A$42,'Depreciation Schedules'!$C$3:$C$42)</f>
        <v>0</v>
      </c>
      <c r="AM334" s="218">
        <f>LOOKUP(AM$2,'Depreciation Schedules'!$A$3:$A$42,'Depreciation Schedules'!$C$3:$C$42)</f>
        <v>0</v>
      </c>
      <c r="AN334" s="218">
        <f>LOOKUP(AN$2,'Depreciation Schedules'!$A$3:$A$42,'Depreciation Schedules'!$C$3:$C$42)</f>
        <v>0</v>
      </c>
      <c r="AO334" s="218">
        <f>LOOKUP(AO$2,'Depreciation Schedules'!$A$3:$A$42,'Depreciation Schedules'!$C$3:$C$42)</f>
        <v>0</v>
      </c>
      <c r="AP334" s="218">
        <f>LOOKUP(AP$2,'Depreciation Schedules'!$A$3:$A$42,'Depreciation Schedules'!$C$3:$C$42)</f>
        <v>0</v>
      </c>
    </row>
    <row r="335" spans="1:42" x14ac:dyDescent="0.2">
      <c r="A335" s="33" t="str">
        <f t="shared" si="125"/>
        <v>5-yr SL</v>
      </c>
      <c r="B335" s="217">
        <f t="array" ref="B335">SUM(IF(ISNUMBER(C335:AP335),C335:AP335))</f>
        <v>100</v>
      </c>
      <c r="C335" s="218">
        <f>LOOKUP(C$2,'Depreciation Schedules'!$A$3:$A$42,'Depreciation Schedules'!$D$3:$D$42)</f>
        <v>10</v>
      </c>
      <c r="D335" s="218">
        <f>LOOKUP(D$2,'Depreciation Schedules'!$A$3:$A$42,'Depreciation Schedules'!$D$3:$D$42)</f>
        <v>20</v>
      </c>
      <c r="E335" s="218">
        <f>LOOKUP(E$2,'Depreciation Schedules'!$A$3:$A$42,'Depreciation Schedules'!$D$3:$D$42)</f>
        <v>20</v>
      </c>
      <c r="F335" s="218">
        <f>LOOKUP(F$2,'Depreciation Schedules'!$A$3:$A$42,'Depreciation Schedules'!$D$3:$D$42)</f>
        <v>20</v>
      </c>
      <c r="G335" s="218">
        <f>LOOKUP(G$2,'Depreciation Schedules'!$A$3:$A$42,'Depreciation Schedules'!$D$3:$D$42)</f>
        <v>20</v>
      </c>
      <c r="H335" s="218">
        <f>LOOKUP(H$2,'Depreciation Schedules'!$A$3:$A$42,'Depreciation Schedules'!$D$3:$D$42)</f>
        <v>10</v>
      </c>
      <c r="I335" s="218">
        <f>LOOKUP(I$2,'Depreciation Schedules'!$A$3:$A$42,'Depreciation Schedules'!$D$3:$D$42)</f>
        <v>0</v>
      </c>
      <c r="J335" s="218">
        <f>LOOKUP(J$2,'Depreciation Schedules'!$A$3:$A$42,'Depreciation Schedules'!$D$3:$D$42)</f>
        <v>0</v>
      </c>
      <c r="K335" s="218">
        <f>LOOKUP(K$2,'Depreciation Schedules'!$A$3:$A$42,'Depreciation Schedules'!$D$3:$D$42)</f>
        <v>0</v>
      </c>
      <c r="L335" s="218">
        <f>LOOKUP(L$2,'Depreciation Schedules'!$A$3:$A$42,'Depreciation Schedules'!$D$3:$D$42)</f>
        <v>0</v>
      </c>
      <c r="M335" s="218">
        <f>LOOKUP(M$2,'Depreciation Schedules'!$A$3:$A$42,'Depreciation Schedules'!$D$3:$D$42)</f>
        <v>0</v>
      </c>
      <c r="N335" s="218">
        <f>LOOKUP(N$2,'Depreciation Schedules'!$A$3:$A$42,'Depreciation Schedules'!$D$3:$D$42)</f>
        <v>0</v>
      </c>
      <c r="O335" s="218">
        <f>LOOKUP(O$2,'Depreciation Schedules'!$A$3:$A$42,'Depreciation Schedules'!$D$3:$D$42)</f>
        <v>0</v>
      </c>
      <c r="P335" s="218">
        <f>LOOKUP(P$2,'Depreciation Schedules'!$A$3:$A$42,'Depreciation Schedules'!$D$3:$D$42)</f>
        <v>0</v>
      </c>
      <c r="Q335" s="218">
        <f>LOOKUP(Q$2,'Depreciation Schedules'!$A$3:$A$42,'Depreciation Schedules'!$D$3:$D$42)</f>
        <v>0</v>
      </c>
      <c r="R335" s="218">
        <f>LOOKUP(R$2,'Depreciation Schedules'!$A$3:$A$42,'Depreciation Schedules'!$D$3:$D$42)</f>
        <v>0</v>
      </c>
      <c r="S335" s="218">
        <f>LOOKUP(S$2,'Depreciation Schedules'!$A$3:$A$42,'Depreciation Schedules'!$D$3:$D$42)</f>
        <v>0</v>
      </c>
      <c r="T335" s="218">
        <f>LOOKUP(T$2,'Depreciation Schedules'!$A$3:$A$42,'Depreciation Schedules'!$D$3:$D$42)</f>
        <v>0</v>
      </c>
      <c r="U335" s="218">
        <f>LOOKUP(U$2,'Depreciation Schedules'!$A$3:$A$42,'Depreciation Schedules'!$D$3:$D$42)</f>
        <v>0</v>
      </c>
      <c r="V335" s="218">
        <f>LOOKUP(V$2,'Depreciation Schedules'!$A$3:$A$42,'Depreciation Schedules'!$D$3:$D$42)</f>
        <v>0</v>
      </c>
      <c r="W335" s="218">
        <f>LOOKUP(W$2,'Depreciation Schedules'!$A$3:$A$42,'Depreciation Schedules'!$D$3:$D$42)</f>
        <v>0</v>
      </c>
      <c r="X335" s="218">
        <f>LOOKUP(X$2,'Depreciation Schedules'!$A$3:$A$42,'Depreciation Schedules'!$D$3:$D$42)</f>
        <v>0</v>
      </c>
      <c r="Y335" s="218">
        <f>LOOKUP(Y$2,'Depreciation Schedules'!$A$3:$A$42,'Depreciation Schedules'!$D$3:$D$42)</f>
        <v>0</v>
      </c>
      <c r="Z335" s="218">
        <f>LOOKUP(Z$2,'Depreciation Schedules'!$A$3:$A$42,'Depreciation Schedules'!$D$3:$D$42)</f>
        <v>0</v>
      </c>
      <c r="AA335" s="218">
        <f>LOOKUP(AA$2,'Depreciation Schedules'!$A$3:$A$42,'Depreciation Schedules'!$D$3:$D$42)</f>
        <v>0</v>
      </c>
      <c r="AB335" s="218">
        <f>LOOKUP(AB$2,'Depreciation Schedules'!$A$3:$A$42,'Depreciation Schedules'!$D$3:$D$42)</f>
        <v>0</v>
      </c>
      <c r="AC335" s="218">
        <f>LOOKUP(AC$2,'Depreciation Schedules'!$A$3:$A$42,'Depreciation Schedules'!$D$3:$D$42)</f>
        <v>0</v>
      </c>
      <c r="AD335" s="218">
        <f>LOOKUP(AD$2,'Depreciation Schedules'!$A$3:$A$42,'Depreciation Schedules'!$D$3:$D$42)</f>
        <v>0</v>
      </c>
      <c r="AE335" s="218">
        <f>LOOKUP(AE$2,'Depreciation Schedules'!$A$3:$A$42,'Depreciation Schedules'!$D$3:$D$42)</f>
        <v>0</v>
      </c>
      <c r="AF335" s="218">
        <f>LOOKUP(AF$2,'Depreciation Schedules'!$A$3:$A$42,'Depreciation Schedules'!$D$3:$D$42)</f>
        <v>0</v>
      </c>
      <c r="AG335" s="218">
        <f>LOOKUP(AG$2,'Depreciation Schedules'!$A$3:$A$42,'Depreciation Schedules'!$D$3:$D$42)</f>
        <v>0</v>
      </c>
      <c r="AH335" s="218">
        <f>LOOKUP(AH$2,'Depreciation Schedules'!$A$3:$A$42,'Depreciation Schedules'!$D$3:$D$42)</f>
        <v>0</v>
      </c>
      <c r="AI335" s="218">
        <f>LOOKUP(AI$2,'Depreciation Schedules'!$A$3:$A$42,'Depreciation Schedules'!$D$3:$D$42)</f>
        <v>0</v>
      </c>
      <c r="AJ335" s="218">
        <f>LOOKUP(AJ$2,'Depreciation Schedules'!$A$3:$A$42,'Depreciation Schedules'!$D$3:$D$42)</f>
        <v>0</v>
      </c>
      <c r="AK335" s="218">
        <f>LOOKUP(AK$2,'Depreciation Schedules'!$A$3:$A$42,'Depreciation Schedules'!$D$3:$D$42)</f>
        <v>0</v>
      </c>
      <c r="AL335" s="218">
        <f>LOOKUP(AL$2,'Depreciation Schedules'!$A$3:$A$42,'Depreciation Schedules'!$D$3:$D$42)</f>
        <v>0</v>
      </c>
      <c r="AM335" s="218">
        <f>LOOKUP(AM$2,'Depreciation Schedules'!$A$3:$A$42,'Depreciation Schedules'!$D$3:$D$42)</f>
        <v>0</v>
      </c>
      <c r="AN335" s="218">
        <f>LOOKUP(AN$2,'Depreciation Schedules'!$A$3:$A$42,'Depreciation Schedules'!$D$3:$D$42)</f>
        <v>0</v>
      </c>
      <c r="AO335" s="218">
        <f>LOOKUP(AO$2,'Depreciation Schedules'!$A$3:$A$42,'Depreciation Schedules'!$D$3:$D$42)</f>
        <v>0</v>
      </c>
      <c r="AP335" s="218">
        <f>LOOKUP(AP$2,'Depreciation Schedules'!$A$3:$A$42,'Depreciation Schedules'!$D$3:$D$42)</f>
        <v>0</v>
      </c>
    </row>
    <row r="336" spans="1:42" x14ac:dyDescent="0.2">
      <c r="A336" s="33" t="str">
        <f t="shared" si="125"/>
        <v>15-yr SL</v>
      </c>
      <c r="B336" s="217">
        <f t="array" ref="B336">SUM(IF(ISNUMBER(C336:AP336),C336:AP336))</f>
        <v>100.02000000000001</v>
      </c>
      <c r="C336" s="218">
        <f>LOOKUP(C$2,'Depreciation Schedules'!$A$3:$A$42,'Depreciation Schedules'!$E$3:$E$42)</f>
        <v>3.33</v>
      </c>
      <c r="D336" s="218">
        <f>LOOKUP(D$2,'Depreciation Schedules'!$A$3:$A$42,'Depreciation Schedules'!$E$3:$E$42)</f>
        <v>6.67</v>
      </c>
      <c r="E336" s="218">
        <f>LOOKUP(E$2,'Depreciation Schedules'!$A$3:$A$42,'Depreciation Schedules'!$E$3:$E$42)</f>
        <v>6.67</v>
      </c>
      <c r="F336" s="218">
        <f>LOOKUP(F$2,'Depreciation Schedules'!$A$3:$A$42,'Depreciation Schedules'!$E$3:$E$42)</f>
        <v>6.67</v>
      </c>
      <c r="G336" s="218">
        <f>LOOKUP(G$2,'Depreciation Schedules'!$A$3:$A$42,'Depreciation Schedules'!$E$3:$E$42)</f>
        <v>6.67</v>
      </c>
      <c r="H336" s="218">
        <f>LOOKUP(H$2,'Depreciation Schedules'!$A$3:$A$42,'Depreciation Schedules'!$E$3:$E$42)</f>
        <v>6.67</v>
      </c>
      <c r="I336" s="218">
        <f>LOOKUP(I$2,'Depreciation Schedules'!$A$3:$A$42,'Depreciation Schedules'!$E$3:$E$42)</f>
        <v>6.67</v>
      </c>
      <c r="J336" s="218">
        <f>LOOKUP(J$2,'Depreciation Schedules'!$A$3:$A$42,'Depreciation Schedules'!$E$3:$E$42)</f>
        <v>6.67</v>
      </c>
      <c r="K336" s="218">
        <f>LOOKUP(K$2,'Depreciation Schedules'!$A$3:$A$42,'Depreciation Schedules'!$E$3:$E$42)</f>
        <v>6.67</v>
      </c>
      <c r="L336" s="218">
        <f>LOOKUP(L$2,'Depreciation Schedules'!$A$3:$A$42,'Depreciation Schedules'!$E$3:$E$42)</f>
        <v>6.67</v>
      </c>
      <c r="M336" s="218">
        <f>LOOKUP(M$2,'Depreciation Schedules'!$A$3:$A$42,'Depreciation Schedules'!$E$3:$E$42)</f>
        <v>6.67</v>
      </c>
      <c r="N336" s="218">
        <f>LOOKUP(N$2,'Depreciation Schedules'!$A$3:$A$42,'Depreciation Schedules'!$E$3:$E$42)</f>
        <v>6.66</v>
      </c>
      <c r="O336" s="218">
        <f>LOOKUP(O$2,'Depreciation Schedules'!$A$3:$A$42,'Depreciation Schedules'!$E$3:$E$42)</f>
        <v>6.67</v>
      </c>
      <c r="P336" s="218">
        <f>LOOKUP(P$2,'Depreciation Schedules'!$A$3:$A$42,'Depreciation Schedules'!$E$3:$E$42)</f>
        <v>6.66</v>
      </c>
      <c r="Q336" s="218">
        <f>LOOKUP(Q$2,'Depreciation Schedules'!$A$3:$A$42,'Depreciation Schedules'!$E$3:$E$42)</f>
        <v>6.67</v>
      </c>
      <c r="R336" s="218">
        <f>LOOKUP(R$2,'Depreciation Schedules'!$A$3:$A$42,'Depreciation Schedules'!$E$3:$E$42)</f>
        <v>3.33</v>
      </c>
      <c r="S336" s="218">
        <f>LOOKUP(S$2,'Depreciation Schedules'!$A$3:$A$42,'Depreciation Schedules'!$E$3:$E$42)</f>
        <v>0</v>
      </c>
      <c r="T336" s="218">
        <f>LOOKUP(T$2,'Depreciation Schedules'!$A$3:$A$42,'Depreciation Schedules'!$E$3:$E$42)</f>
        <v>0</v>
      </c>
      <c r="U336" s="218">
        <f>LOOKUP(U$2,'Depreciation Schedules'!$A$3:$A$42,'Depreciation Schedules'!$E$3:$E$42)</f>
        <v>0</v>
      </c>
      <c r="V336" s="218">
        <f>LOOKUP(V$2,'Depreciation Schedules'!$A$3:$A$42,'Depreciation Schedules'!$E$3:$E$42)</f>
        <v>0</v>
      </c>
      <c r="W336" s="218">
        <f>LOOKUP(W$2,'Depreciation Schedules'!$A$3:$A$42,'Depreciation Schedules'!$E$3:$E$42)</f>
        <v>0</v>
      </c>
      <c r="X336" s="218">
        <f>LOOKUP(X$2,'Depreciation Schedules'!$A$3:$A$42,'Depreciation Schedules'!$E$3:$E$42)</f>
        <v>0</v>
      </c>
      <c r="Y336" s="218">
        <f>LOOKUP(Y$2,'Depreciation Schedules'!$A$3:$A$42,'Depreciation Schedules'!$E$3:$E$42)</f>
        <v>0</v>
      </c>
      <c r="Z336" s="218">
        <f>LOOKUP(Z$2,'Depreciation Schedules'!$A$3:$A$42,'Depreciation Schedules'!$E$3:$E$42)</f>
        <v>0</v>
      </c>
      <c r="AA336" s="218">
        <f>LOOKUP(AA$2,'Depreciation Schedules'!$A$3:$A$42,'Depreciation Schedules'!$E$3:$E$42)</f>
        <v>0</v>
      </c>
      <c r="AB336" s="218">
        <f>LOOKUP(AB$2,'Depreciation Schedules'!$A$3:$A$42,'Depreciation Schedules'!$E$3:$E$42)</f>
        <v>0</v>
      </c>
      <c r="AC336" s="218">
        <f>LOOKUP(AC$2,'Depreciation Schedules'!$A$3:$A$42,'Depreciation Schedules'!$E$3:$E$42)</f>
        <v>0</v>
      </c>
      <c r="AD336" s="218">
        <f>LOOKUP(AD$2,'Depreciation Schedules'!$A$3:$A$42,'Depreciation Schedules'!$E$3:$E$42)</f>
        <v>0</v>
      </c>
      <c r="AE336" s="218">
        <f>LOOKUP(AE$2,'Depreciation Schedules'!$A$3:$A$42,'Depreciation Schedules'!$E$3:$E$42)</f>
        <v>0</v>
      </c>
      <c r="AF336" s="218">
        <f>LOOKUP(AF$2,'Depreciation Schedules'!$A$3:$A$42,'Depreciation Schedules'!$E$3:$E$42)</f>
        <v>0</v>
      </c>
      <c r="AG336" s="218">
        <f>LOOKUP(AG$2,'Depreciation Schedules'!$A$3:$A$42,'Depreciation Schedules'!$E$3:$E$42)</f>
        <v>0</v>
      </c>
      <c r="AH336" s="218">
        <f>LOOKUP(AH$2,'Depreciation Schedules'!$A$3:$A$42,'Depreciation Schedules'!$E$3:$E$42)</f>
        <v>0</v>
      </c>
      <c r="AI336" s="218">
        <f>LOOKUP(AI$2,'Depreciation Schedules'!$A$3:$A$42,'Depreciation Schedules'!$E$3:$E$42)</f>
        <v>0</v>
      </c>
      <c r="AJ336" s="218">
        <f>LOOKUP(AJ$2,'Depreciation Schedules'!$A$3:$A$42,'Depreciation Schedules'!$E$3:$E$42)</f>
        <v>0</v>
      </c>
      <c r="AK336" s="218">
        <f>LOOKUP(AK$2,'Depreciation Schedules'!$A$3:$A$42,'Depreciation Schedules'!$E$3:$E$42)</f>
        <v>0</v>
      </c>
      <c r="AL336" s="218">
        <f>LOOKUP(AL$2,'Depreciation Schedules'!$A$3:$A$42,'Depreciation Schedules'!$E$3:$E$42)</f>
        <v>0</v>
      </c>
      <c r="AM336" s="218">
        <f>LOOKUP(AM$2,'Depreciation Schedules'!$A$3:$A$42,'Depreciation Schedules'!$E$3:$E$42)</f>
        <v>0</v>
      </c>
      <c r="AN336" s="218">
        <f>LOOKUP(AN$2,'Depreciation Schedules'!$A$3:$A$42,'Depreciation Schedules'!$E$3:$E$42)</f>
        <v>0</v>
      </c>
      <c r="AO336" s="218">
        <f>LOOKUP(AO$2,'Depreciation Schedules'!$A$3:$A$42,'Depreciation Schedules'!$E$3:$E$42)</f>
        <v>0</v>
      </c>
      <c r="AP336" s="218">
        <f>LOOKUP(AP$2,'Depreciation Schedules'!$A$3:$A$42,'Depreciation Schedules'!$E$3:$E$42)</f>
        <v>0</v>
      </c>
    </row>
    <row r="337" spans="1:42" x14ac:dyDescent="0.2">
      <c r="A337" s="33" t="str">
        <f t="shared" si="125"/>
        <v>20-yr SL</v>
      </c>
      <c r="B337" s="217">
        <f t="array" ref="B337">SUM(IF(ISNUMBER(C337:AP337),C337:AP337))</f>
        <v>100</v>
      </c>
      <c r="C337" s="218">
        <f>LOOKUP(C$2,'Depreciation Schedules'!$A$3:$A$42,'Depreciation Schedules'!$F$3:$F$42)</f>
        <v>2.5</v>
      </c>
      <c r="D337" s="218">
        <f>LOOKUP(D$2,'Depreciation Schedules'!$A$3:$A$42,'Depreciation Schedules'!$F$3:$F$42)</f>
        <v>5</v>
      </c>
      <c r="E337" s="218">
        <f>LOOKUP(E$2,'Depreciation Schedules'!$A$3:$A$42,'Depreciation Schedules'!$F$3:$F$42)</f>
        <v>5</v>
      </c>
      <c r="F337" s="218">
        <f>LOOKUP(F$2,'Depreciation Schedules'!$A$3:$A$42,'Depreciation Schedules'!$F$3:$F$42)</f>
        <v>5</v>
      </c>
      <c r="G337" s="218">
        <f>LOOKUP(G$2,'Depreciation Schedules'!$A$3:$A$42,'Depreciation Schedules'!$F$3:$F$42)</f>
        <v>5</v>
      </c>
      <c r="H337" s="218">
        <f>LOOKUP(H$2,'Depreciation Schedules'!$A$3:$A$42,'Depreciation Schedules'!$F$3:$F$42)</f>
        <v>5</v>
      </c>
      <c r="I337" s="218">
        <f>LOOKUP(I$2,'Depreciation Schedules'!$A$3:$A$42,'Depreciation Schedules'!$F$3:$F$42)</f>
        <v>5</v>
      </c>
      <c r="J337" s="218">
        <f>LOOKUP(J$2,'Depreciation Schedules'!$A$3:$A$42,'Depreciation Schedules'!$F$3:$F$42)</f>
        <v>5</v>
      </c>
      <c r="K337" s="218">
        <f>LOOKUP(K$2,'Depreciation Schedules'!$A$3:$A$42,'Depreciation Schedules'!$F$3:$F$42)</f>
        <v>5</v>
      </c>
      <c r="L337" s="218">
        <f>LOOKUP(L$2,'Depreciation Schedules'!$A$3:$A$42,'Depreciation Schedules'!$F$3:$F$42)</f>
        <v>5</v>
      </c>
      <c r="M337" s="218">
        <f>LOOKUP(M$2,'Depreciation Schedules'!$A$3:$A$42,'Depreciation Schedules'!$F$3:$F$42)</f>
        <v>5</v>
      </c>
      <c r="N337" s="218">
        <f>LOOKUP(N$2,'Depreciation Schedules'!$A$3:$A$42,'Depreciation Schedules'!$F$3:$F$42)</f>
        <v>5</v>
      </c>
      <c r="O337" s="218">
        <f>LOOKUP(O$2,'Depreciation Schedules'!$A$3:$A$42,'Depreciation Schedules'!$F$3:$F$42)</f>
        <v>5</v>
      </c>
      <c r="P337" s="218">
        <f>LOOKUP(P$2,'Depreciation Schedules'!$A$3:$A$42,'Depreciation Schedules'!$F$3:$F$42)</f>
        <v>5</v>
      </c>
      <c r="Q337" s="218">
        <f>LOOKUP(Q$2,'Depreciation Schedules'!$A$3:$A$42,'Depreciation Schedules'!$F$3:$F$42)</f>
        <v>5</v>
      </c>
      <c r="R337" s="218">
        <f>LOOKUP(R$2,'Depreciation Schedules'!$A$3:$A$42,'Depreciation Schedules'!$F$3:$F$42)</f>
        <v>5</v>
      </c>
      <c r="S337" s="218">
        <f>LOOKUP(S$2,'Depreciation Schedules'!$A$3:$A$42,'Depreciation Schedules'!$F$3:$F$42)</f>
        <v>5</v>
      </c>
      <c r="T337" s="218">
        <f>LOOKUP(T$2,'Depreciation Schedules'!$A$3:$A$42,'Depreciation Schedules'!$F$3:$F$42)</f>
        <v>5</v>
      </c>
      <c r="U337" s="218">
        <f>LOOKUP(U$2,'Depreciation Schedules'!$A$3:$A$42,'Depreciation Schedules'!$F$3:$F$42)</f>
        <v>5</v>
      </c>
      <c r="V337" s="218">
        <f>LOOKUP(V$2,'Depreciation Schedules'!$A$3:$A$42,'Depreciation Schedules'!$F$3:$F$42)</f>
        <v>5</v>
      </c>
      <c r="W337" s="218">
        <f>LOOKUP(W$2,'Depreciation Schedules'!$A$3:$A$42,'Depreciation Schedules'!$F$3:$F$42)</f>
        <v>2.5</v>
      </c>
      <c r="X337" s="218">
        <f>LOOKUP(X$2,'Depreciation Schedules'!$A$3:$A$42,'Depreciation Schedules'!$F$3:$F$42)</f>
        <v>0</v>
      </c>
      <c r="Y337" s="218">
        <f>LOOKUP(Y$2,'Depreciation Schedules'!$A$3:$A$42,'Depreciation Schedules'!$F$3:$F$42)</f>
        <v>0</v>
      </c>
      <c r="Z337" s="218">
        <f>LOOKUP(Z$2,'Depreciation Schedules'!$A$3:$A$42,'Depreciation Schedules'!$F$3:$F$42)</f>
        <v>0</v>
      </c>
      <c r="AA337" s="218">
        <f>LOOKUP(AA$2,'Depreciation Schedules'!$A$3:$A$42,'Depreciation Schedules'!$F$3:$F$42)</f>
        <v>0</v>
      </c>
      <c r="AB337" s="218">
        <f>LOOKUP(AB$2,'Depreciation Schedules'!$A$3:$A$42,'Depreciation Schedules'!$F$3:$F$42)</f>
        <v>0</v>
      </c>
      <c r="AC337" s="218">
        <f>LOOKUP(AC$2,'Depreciation Schedules'!$A$3:$A$42,'Depreciation Schedules'!$F$3:$F$42)</f>
        <v>0</v>
      </c>
      <c r="AD337" s="218">
        <f>LOOKUP(AD$2,'Depreciation Schedules'!$A$3:$A$42,'Depreciation Schedules'!$F$3:$F$42)</f>
        <v>0</v>
      </c>
      <c r="AE337" s="218">
        <f>LOOKUP(AE$2,'Depreciation Schedules'!$A$3:$A$42,'Depreciation Schedules'!$F$3:$F$42)</f>
        <v>0</v>
      </c>
      <c r="AF337" s="218">
        <f>LOOKUP(AF$2,'Depreciation Schedules'!$A$3:$A$42,'Depreciation Schedules'!$F$3:$F$42)</f>
        <v>0</v>
      </c>
      <c r="AG337" s="218">
        <f>LOOKUP(AG$2,'Depreciation Schedules'!$A$3:$A$42,'Depreciation Schedules'!$F$3:$F$42)</f>
        <v>0</v>
      </c>
      <c r="AH337" s="218">
        <f>LOOKUP(AH$2,'Depreciation Schedules'!$A$3:$A$42,'Depreciation Schedules'!$F$3:$F$42)</f>
        <v>0</v>
      </c>
      <c r="AI337" s="218">
        <f>LOOKUP(AI$2,'Depreciation Schedules'!$A$3:$A$42,'Depreciation Schedules'!$F$3:$F$42)</f>
        <v>0</v>
      </c>
      <c r="AJ337" s="218">
        <f>LOOKUP(AJ$2,'Depreciation Schedules'!$A$3:$A$42,'Depreciation Schedules'!$F$3:$F$42)</f>
        <v>0</v>
      </c>
      <c r="AK337" s="218">
        <f>LOOKUP(AK$2,'Depreciation Schedules'!$A$3:$A$42,'Depreciation Schedules'!$F$3:$F$42)</f>
        <v>0</v>
      </c>
      <c r="AL337" s="218">
        <f>LOOKUP(AL$2,'Depreciation Schedules'!$A$3:$A$42,'Depreciation Schedules'!$F$3:$F$42)</f>
        <v>0</v>
      </c>
      <c r="AM337" s="218">
        <f>LOOKUP(AM$2,'Depreciation Schedules'!$A$3:$A$42,'Depreciation Schedules'!$F$3:$F$42)</f>
        <v>0</v>
      </c>
      <c r="AN337" s="218">
        <f>LOOKUP(AN$2,'Depreciation Schedules'!$A$3:$A$42,'Depreciation Schedules'!$F$3:$F$42)</f>
        <v>0</v>
      </c>
      <c r="AO337" s="218">
        <f>LOOKUP(AO$2,'Depreciation Schedules'!$A$3:$A$42,'Depreciation Schedules'!$F$3:$F$42)</f>
        <v>0</v>
      </c>
      <c r="AP337" s="218">
        <f>LOOKUP(AP$2,'Depreciation Schedules'!$A$3:$A$42,'Depreciation Schedules'!$F$3:$F$42)</f>
        <v>0</v>
      </c>
    </row>
    <row r="338" spans="1:42" x14ac:dyDescent="0.2">
      <c r="A338" s="33" t="str">
        <f t="shared" si="125"/>
        <v>39-yr SL</v>
      </c>
      <c r="B338" s="221">
        <f>SUM(IF(ISNUMBER(C338:AP338),C338:AP338))</f>
        <v>0</v>
      </c>
      <c r="C338" s="218">
        <f>LOOKUP(C$2,'Depreciation Schedules'!$A$3:$A$42,'Depreciation Schedules'!$G$3:$G$42)</f>
        <v>1.2820512820512799</v>
      </c>
      <c r="D338" s="218">
        <f>LOOKUP(D$2,'Depreciation Schedules'!$A$3:$A$42,'Depreciation Schedules'!$G$3:$G$42)</f>
        <v>2.5641025641025599</v>
      </c>
      <c r="E338" s="218">
        <f>LOOKUP(E$2,'Depreciation Schedules'!$A$3:$A$42,'Depreciation Schedules'!$G$3:$G$42)</f>
        <v>2.5641025641025599</v>
      </c>
      <c r="F338" s="218">
        <f>LOOKUP(F$2,'Depreciation Schedules'!$A$3:$A$42,'Depreciation Schedules'!$G$3:$G$42)</f>
        <v>2.5641025641025599</v>
      </c>
      <c r="G338" s="218">
        <f>LOOKUP(G$2,'Depreciation Schedules'!$A$3:$A$42,'Depreciation Schedules'!$G$3:$G$42)</f>
        <v>2.5641025641025599</v>
      </c>
      <c r="H338" s="218">
        <f>LOOKUP(H$2,'Depreciation Schedules'!$A$3:$A$42,'Depreciation Schedules'!$G$3:$G$42)</f>
        <v>2.5641025641025599</v>
      </c>
      <c r="I338" s="218">
        <f>LOOKUP(I$2,'Depreciation Schedules'!$A$3:$A$42,'Depreciation Schedules'!$G$3:$G$42)</f>
        <v>2.5641025641025599</v>
      </c>
      <c r="J338" s="218">
        <f>LOOKUP(J$2,'Depreciation Schedules'!$A$3:$A$42,'Depreciation Schedules'!$G$3:$G$42)</f>
        <v>2.5641025641025599</v>
      </c>
      <c r="K338" s="218">
        <f>LOOKUP(K$2,'Depreciation Schedules'!$A$3:$A$42,'Depreciation Schedules'!$G$3:$G$42)</f>
        <v>2.5641025641025599</v>
      </c>
      <c r="L338" s="218">
        <f>LOOKUP(L$2,'Depreciation Schedules'!$A$3:$A$42,'Depreciation Schedules'!$G$3:$G$42)</f>
        <v>2.5641025641025599</v>
      </c>
      <c r="M338" s="218">
        <f>LOOKUP(M$2,'Depreciation Schedules'!$A$3:$A$42,'Depreciation Schedules'!$G$3:$G$42)</f>
        <v>2.5641025641025599</v>
      </c>
      <c r="N338" s="218">
        <f>LOOKUP(N$2,'Depreciation Schedules'!$A$3:$A$42,'Depreciation Schedules'!$G$3:$G$42)</f>
        <v>2.5641025641025599</v>
      </c>
      <c r="O338" s="218">
        <f>LOOKUP(O$2,'Depreciation Schedules'!$A$3:$A$42,'Depreciation Schedules'!$G$3:$G$42)</f>
        <v>2.5641025641025599</v>
      </c>
      <c r="P338" s="218">
        <f>LOOKUP(P$2,'Depreciation Schedules'!$A$3:$A$42,'Depreciation Schedules'!$G$3:$G$42)</f>
        <v>2.5641025641025599</v>
      </c>
      <c r="Q338" s="218">
        <f>LOOKUP(Q$2,'Depreciation Schedules'!$A$3:$A$42,'Depreciation Schedules'!$G$3:$G$42)</f>
        <v>2.5641025641025599</v>
      </c>
      <c r="R338" s="218">
        <f>LOOKUP(R$2,'Depreciation Schedules'!$A$3:$A$42,'Depreciation Schedules'!$G$3:$G$42)</f>
        <v>2.5641025641025599</v>
      </c>
      <c r="S338" s="218">
        <f>LOOKUP(S$2,'Depreciation Schedules'!$A$3:$A$42,'Depreciation Schedules'!$G$3:$G$42)</f>
        <v>2.5641025641025599</v>
      </c>
      <c r="T338" s="218">
        <f>LOOKUP(T$2,'Depreciation Schedules'!$A$3:$A$42,'Depreciation Schedules'!$G$3:$G$42)</f>
        <v>2.5641025641025599</v>
      </c>
      <c r="U338" s="218">
        <f>LOOKUP(U$2,'Depreciation Schedules'!$A$3:$A$42,'Depreciation Schedules'!$G$3:$G$42)</f>
        <v>2.5641025641025599</v>
      </c>
      <c r="V338" s="218">
        <f>LOOKUP(V$2,'Depreciation Schedules'!$A$3:$A$42,'Depreciation Schedules'!$G$3:$G$42)</f>
        <v>2.5641025641025599</v>
      </c>
      <c r="W338" s="218">
        <f>LOOKUP(W$2,'Depreciation Schedules'!$A$3:$A$42,'Depreciation Schedules'!$G$3:$G$42)</f>
        <v>2.5641025641025599</v>
      </c>
      <c r="X338" s="218">
        <f>LOOKUP(X$2,'Depreciation Schedules'!$A$3:$A$42,'Depreciation Schedules'!$G$3:$G$42)</f>
        <v>2.5641025641025599</v>
      </c>
      <c r="Y338" s="218">
        <f>LOOKUP(Y$2,'Depreciation Schedules'!$A$3:$A$42,'Depreciation Schedules'!$G$3:$G$42)</f>
        <v>2.5641025641025599</v>
      </c>
      <c r="Z338" s="218">
        <f>LOOKUP(Z$2,'Depreciation Schedules'!$A$3:$A$42,'Depreciation Schedules'!$G$3:$G$42)</f>
        <v>2.5641025641025599</v>
      </c>
      <c r="AA338" s="218">
        <f>LOOKUP(AA$2,'Depreciation Schedules'!$A$3:$A$42,'Depreciation Schedules'!$G$3:$G$42)</f>
        <v>2.5641025641025599</v>
      </c>
      <c r="AB338" s="218">
        <f>LOOKUP(AB$2,'Depreciation Schedules'!$A$3:$A$42,'Depreciation Schedules'!$G$3:$G$42)</f>
        <v>2.5641025641025599</v>
      </c>
      <c r="AC338" s="218">
        <f>LOOKUP(AC$2,'Depreciation Schedules'!$A$3:$A$42,'Depreciation Schedules'!$G$3:$G$42)</f>
        <v>2.5641025641025599</v>
      </c>
      <c r="AD338" s="218">
        <f>LOOKUP(AD$2,'Depreciation Schedules'!$A$3:$A$42,'Depreciation Schedules'!$G$3:$G$42)</f>
        <v>2.5641025641025599</v>
      </c>
      <c r="AE338" s="218">
        <f>LOOKUP(AE$2,'Depreciation Schedules'!$A$3:$A$42,'Depreciation Schedules'!$G$3:$G$42)</f>
        <v>2.5641025641025599</v>
      </c>
      <c r="AF338" s="218">
        <f>LOOKUP(AF$2,'Depreciation Schedules'!$A$3:$A$42,'Depreciation Schedules'!$G$3:$G$42)</f>
        <v>2.5641025641025599</v>
      </c>
      <c r="AG338" s="218">
        <f>LOOKUP(AG$2,'Depreciation Schedules'!$A$3:$A$42,'Depreciation Schedules'!$G$3:$G$42)</f>
        <v>2.5641025641025599</v>
      </c>
      <c r="AH338" s="218">
        <f>LOOKUP(AH$2,'Depreciation Schedules'!$A$3:$A$42,'Depreciation Schedules'!$G$3:$G$42)</f>
        <v>2.5641025641025599</v>
      </c>
      <c r="AI338" s="218">
        <f>LOOKUP(AI$2,'Depreciation Schedules'!$A$3:$A$42,'Depreciation Schedules'!$G$3:$G$42)</f>
        <v>2.5641025641025599</v>
      </c>
      <c r="AJ338" s="218">
        <f>LOOKUP(AJ$2,'Depreciation Schedules'!$A$3:$A$42,'Depreciation Schedules'!$G$3:$G$42)</f>
        <v>2.5641025641025599</v>
      </c>
      <c r="AK338" s="218">
        <f>LOOKUP(AK$2,'Depreciation Schedules'!$A$3:$A$42,'Depreciation Schedules'!$G$3:$G$42)</f>
        <v>2.5641025641025599</v>
      </c>
      <c r="AL338" s="218">
        <f>LOOKUP(AL$2,'Depreciation Schedules'!$A$3:$A$42,'Depreciation Schedules'!$G$3:$G$42)</f>
        <v>2.5641025641025599</v>
      </c>
      <c r="AM338" s="218">
        <f>LOOKUP(AM$2,'Depreciation Schedules'!$A$3:$A$42,'Depreciation Schedules'!$G$3:$G$42)</f>
        <v>2.5641025641025599</v>
      </c>
      <c r="AN338" s="218">
        <f>LOOKUP(AN$2,'Depreciation Schedules'!$A$3:$A$42,'Depreciation Schedules'!$G$3:$G$42)</f>
        <v>2.5641025641025599</v>
      </c>
      <c r="AO338" s="218">
        <f>LOOKUP(AO$2,'Depreciation Schedules'!$A$3:$A$42,'Depreciation Schedules'!$G$3:$G$42)</f>
        <v>2.5641025641025599</v>
      </c>
      <c r="AP338" s="218">
        <f>LOOKUP(AP$2,'Depreciation Schedules'!$A$3:$A$42,'Depreciation Schedules'!$G$3:$G$42)</f>
        <v>1.2820512820512799</v>
      </c>
    </row>
    <row r="339" spans="1:42" x14ac:dyDescent="0.2">
      <c r="A339" s="33" t="s">
        <v>248</v>
      </c>
      <c r="B339" s="221">
        <f>SUM(IF(ISNUMBER(C339:AP339),C339:AP339))</f>
        <v>0</v>
      </c>
      <c r="C339" s="218">
        <f t="array" ref="C339:AP339">Inputs!D186:AQ186</f>
        <v>0</v>
      </c>
      <c r="D339" s="218">
        <v>0</v>
      </c>
      <c r="E339" s="218">
        <v>0</v>
      </c>
      <c r="F339" s="218">
        <v>0</v>
      </c>
      <c r="G339" s="218">
        <v>0</v>
      </c>
      <c r="H339" s="218">
        <v>0</v>
      </c>
      <c r="I339" s="218">
        <v>0</v>
      </c>
      <c r="J339" s="218">
        <v>0</v>
      </c>
      <c r="K339" s="218">
        <v>0</v>
      </c>
      <c r="L339" s="218">
        <v>0</v>
      </c>
      <c r="M339" s="218">
        <v>0</v>
      </c>
      <c r="N339" s="218">
        <v>0</v>
      </c>
      <c r="O339" s="218">
        <v>0</v>
      </c>
      <c r="P339" s="218">
        <v>0</v>
      </c>
      <c r="Q339" s="218">
        <v>0</v>
      </c>
      <c r="R339" s="218">
        <v>0</v>
      </c>
      <c r="S339" s="218">
        <v>0</v>
      </c>
      <c r="T339" s="218">
        <v>0</v>
      </c>
      <c r="U339" s="218">
        <v>0</v>
      </c>
      <c r="V339" s="218">
        <v>0</v>
      </c>
      <c r="W339" s="218">
        <v>0</v>
      </c>
      <c r="X339" s="218">
        <v>0</v>
      </c>
      <c r="Y339" s="218">
        <v>0</v>
      </c>
      <c r="Z339" s="218">
        <v>0</v>
      </c>
      <c r="AA339" s="218">
        <v>0</v>
      </c>
      <c r="AB339" s="218">
        <v>0</v>
      </c>
      <c r="AC339" s="218">
        <v>0</v>
      </c>
      <c r="AD339" s="218">
        <v>0</v>
      </c>
      <c r="AE339" s="218">
        <v>0</v>
      </c>
      <c r="AF339" s="218">
        <v>0</v>
      </c>
      <c r="AG339" s="218">
        <v>0</v>
      </c>
      <c r="AH339" s="218">
        <v>0</v>
      </c>
      <c r="AI339" s="218">
        <v>0</v>
      </c>
      <c r="AJ339" s="218">
        <v>0</v>
      </c>
      <c r="AK339" s="218">
        <v>0</v>
      </c>
      <c r="AL339" s="218">
        <v>0</v>
      </c>
      <c r="AM339" s="218">
        <v>0</v>
      </c>
      <c r="AN339" s="218">
        <v>0</v>
      </c>
      <c r="AO339" s="218">
        <v>0</v>
      </c>
      <c r="AP339" s="218">
        <v>0</v>
      </c>
    </row>
    <row r="340" spans="1:42" x14ac:dyDescent="0.2">
      <c r="A340" s="27" t="s">
        <v>3</v>
      </c>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3" t="str">
        <f t="shared" ref="A341:A346" si="126">A333</f>
        <v>5-yr MACRS</v>
      </c>
      <c r="B341" s="222">
        <f>SUM(IF(ISNUMBER(C341:AP341),C341:AP341))</f>
        <v>0</v>
      </c>
      <c r="C341" s="184">
        <f>C333/100*$Q$300</f>
        <v>0</v>
      </c>
      <c r="D341" s="351">
        <f t="shared" ref="D341:AP341" si="127">D333/100*$Q$300</f>
        <v>0</v>
      </c>
      <c r="E341" s="351">
        <f t="shared" si="127"/>
        <v>0</v>
      </c>
      <c r="F341" s="351">
        <f t="shared" si="127"/>
        <v>0</v>
      </c>
      <c r="G341" s="351">
        <f t="shared" si="127"/>
        <v>0</v>
      </c>
      <c r="H341" s="351">
        <f t="shared" si="127"/>
        <v>0</v>
      </c>
      <c r="I341" s="351">
        <f t="shared" si="127"/>
        <v>0</v>
      </c>
      <c r="J341" s="351">
        <f t="shared" si="127"/>
        <v>0</v>
      </c>
      <c r="K341" s="351">
        <f t="shared" si="127"/>
        <v>0</v>
      </c>
      <c r="L341" s="351">
        <f t="shared" si="127"/>
        <v>0</v>
      </c>
      <c r="M341" s="351">
        <f t="shared" si="127"/>
        <v>0</v>
      </c>
      <c r="N341" s="351">
        <f t="shared" si="127"/>
        <v>0</v>
      </c>
      <c r="O341" s="351">
        <f t="shared" si="127"/>
        <v>0</v>
      </c>
      <c r="P341" s="351">
        <f t="shared" si="127"/>
        <v>0</v>
      </c>
      <c r="Q341" s="351">
        <f t="shared" si="127"/>
        <v>0</v>
      </c>
      <c r="R341" s="351">
        <f t="shared" si="127"/>
        <v>0</v>
      </c>
      <c r="S341" s="351">
        <f t="shared" si="127"/>
        <v>0</v>
      </c>
      <c r="T341" s="351">
        <f t="shared" si="127"/>
        <v>0</v>
      </c>
      <c r="U341" s="351">
        <f t="shared" si="127"/>
        <v>0</v>
      </c>
      <c r="V341" s="351">
        <f t="shared" si="127"/>
        <v>0</v>
      </c>
      <c r="W341" s="351">
        <f t="shared" si="127"/>
        <v>0</v>
      </c>
      <c r="X341" s="351">
        <f t="shared" si="127"/>
        <v>0</v>
      </c>
      <c r="Y341" s="351">
        <f t="shared" si="127"/>
        <v>0</v>
      </c>
      <c r="Z341" s="351">
        <f t="shared" si="127"/>
        <v>0</v>
      </c>
      <c r="AA341" s="351">
        <f t="shared" si="127"/>
        <v>0</v>
      </c>
      <c r="AB341" s="351">
        <f t="shared" si="127"/>
        <v>0</v>
      </c>
      <c r="AC341" s="351">
        <f t="shared" si="127"/>
        <v>0</v>
      </c>
      <c r="AD341" s="351">
        <f t="shared" si="127"/>
        <v>0</v>
      </c>
      <c r="AE341" s="351">
        <f t="shared" si="127"/>
        <v>0</v>
      </c>
      <c r="AF341" s="351">
        <f t="shared" si="127"/>
        <v>0</v>
      </c>
      <c r="AG341" s="351">
        <f t="shared" si="127"/>
        <v>0</v>
      </c>
      <c r="AH341" s="351">
        <f t="shared" si="127"/>
        <v>0</v>
      </c>
      <c r="AI341" s="351">
        <f t="shared" si="127"/>
        <v>0</v>
      </c>
      <c r="AJ341" s="351">
        <f t="shared" si="127"/>
        <v>0</v>
      </c>
      <c r="AK341" s="351">
        <f t="shared" si="127"/>
        <v>0</v>
      </c>
      <c r="AL341" s="351">
        <f t="shared" si="127"/>
        <v>0</v>
      </c>
      <c r="AM341" s="351">
        <f t="shared" si="127"/>
        <v>0</v>
      </c>
      <c r="AN341" s="351">
        <f t="shared" si="127"/>
        <v>0</v>
      </c>
      <c r="AO341" s="351">
        <f t="shared" si="127"/>
        <v>0</v>
      </c>
      <c r="AP341" s="351">
        <f t="shared" si="127"/>
        <v>0</v>
      </c>
    </row>
    <row r="342" spans="1:42" x14ac:dyDescent="0.2">
      <c r="A342" s="33" t="str">
        <f t="shared" si="126"/>
        <v>15-yr MACRS</v>
      </c>
      <c r="B342" s="222">
        <f t="array" ref="B342">SUM(IF(ISNUMBER(C342:AP342),C342:AP342))</f>
        <v>0</v>
      </c>
      <c r="C342" s="184">
        <f>C334/100*$Q$301</f>
        <v>0</v>
      </c>
      <c r="D342" s="351">
        <f t="shared" ref="D342:AP342" si="128">D334/100*$Q$301</f>
        <v>0</v>
      </c>
      <c r="E342" s="351">
        <f t="shared" si="128"/>
        <v>0</v>
      </c>
      <c r="F342" s="351">
        <f t="shared" si="128"/>
        <v>0</v>
      </c>
      <c r="G342" s="351">
        <f t="shared" si="128"/>
        <v>0</v>
      </c>
      <c r="H342" s="351">
        <f t="shared" si="128"/>
        <v>0</v>
      </c>
      <c r="I342" s="351">
        <f t="shared" si="128"/>
        <v>0</v>
      </c>
      <c r="J342" s="351">
        <f t="shared" si="128"/>
        <v>0</v>
      </c>
      <c r="K342" s="351">
        <f t="shared" si="128"/>
        <v>0</v>
      </c>
      <c r="L342" s="351">
        <f t="shared" si="128"/>
        <v>0</v>
      </c>
      <c r="M342" s="351">
        <f t="shared" si="128"/>
        <v>0</v>
      </c>
      <c r="N342" s="351">
        <f t="shared" si="128"/>
        <v>0</v>
      </c>
      <c r="O342" s="351">
        <f t="shared" si="128"/>
        <v>0</v>
      </c>
      <c r="P342" s="351">
        <f t="shared" si="128"/>
        <v>0</v>
      </c>
      <c r="Q342" s="351">
        <f t="shared" si="128"/>
        <v>0</v>
      </c>
      <c r="R342" s="351">
        <f t="shared" si="128"/>
        <v>0</v>
      </c>
      <c r="S342" s="351">
        <f t="shared" si="128"/>
        <v>0</v>
      </c>
      <c r="T342" s="351">
        <f t="shared" si="128"/>
        <v>0</v>
      </c>
      <c r="U342" s="351">
        <f t="shared" si="128"/>
        <v>0</v>
      </c>
      <c r="V342" s="351">
        <f t="shared" si="128"/>
        <v>0</v>
      </c>
      <c r="W342" s="351">
        <f t="shared" si="128"/>
        <v>0</v>
      </c>
      <c r="X342" s="351">
        <f t="shared" si="128"/>
        <v>0</v>
      </c>
      <c r="Y342" s="351">
        <f t="shared" si="128"/>
        <v>0</v>
      </c>
      <c r="Z342" s="351">
        <f t="shared" si="128"/>
        <v>0</v>
      </c>
      <c r="AA342" s="351">
        <f t="shared" si="128"/>
        <v>0</v>
      </c>
      <c r="AB342" s="351">
        <f t="shared" si="128"/>
        <v>0</v>
      </c>
      <c r="AC342" s="351">
        <f t="shared" si="128"/>
        <v>0</v>
      </c>
      <c r="AD342" s="351">
        <f t="shared" si="128"/>
        <v>0</v>
      </c>
      <c r="AE342" s="351">
        <f t="shared" si="128"/>
        <v>0</v>
      </c>
      <c r="AF342" s="351">
        <f t="shared" si="128"/>
        <v>0</v>
      </c>
      <c r="AG342" s="351">
        <f t="shared" si="128"/>
        <v>0</v>
      </c>
      <c r="AH342" s="351">
        <f t="shared" si="128"/>
        <v>0</v>
      </c>
      <c r="AI342" s="351">
        <f t="shared" si="128"/>
        <v>0</v>
      </c>
      <c r="AJ342" s="351">
        <f t="shared" si="128"/>
        <v>0</v>
      </c>
      <c r="AK342" s="351">
        <f t="shared" si="128"/>
        <v>0</v>
      </c>
      <c r="AL342" s="351">
        <f t="shared" si="128"/>
        <v>0</v>
      </c>
      <c r="AM342" s="351">
        <f t="shared" si="128"/>
        <v>0</v>
      </c>
      <c r="AN342" s="351">
        <f t="shared" si="128"/>
        <v>0</v>
      </c>
      <c r="AO342" s="351">
        <f t="shared" si="128"/>
        <v>0</v>
      </c>
      <c r="AP342" s="351">
        <f t="shared" si="128"/>
        <v>0</v>
      </c>
    </row>
    <row r="343" spans="1:42" x14ac:dyDescent="0.2">
      <c r="A343" s="33" t="str">
        <f t="shared" si="126"/>
        <v>5-yr SL</v>
      </c>
      <c r="B343" s="222">
        <f t="array" ref="B343">SUM(IF(ISNUMBER(C343:AP343),C343:AP343))</f>
        <v>0</v>
      </c>
      <c r="C343" s="184">
        <f>C335/100*$Q$302</f>
        <v>0</v>
      </c>
      <c r="D343" s="351">
        <f t="shared" ref="D343:AP343" si="129">D335/100*$Q$302</f>
        <v>0</v>
      </c>
      <c r="E343" s="351">
        <f t="shared" si="129"/>
        <v>0</v>
      </c>
      <c r="F343" s="351">
        <f t="shared" si="129"/>
        <v>0</v>
      </c>
      <c r="G343" s="351">
        <f t="shared" si="129"/>
        <v>0</v>
      </c>
      <c r="H343" s="351">
        <f t="shared" si="129"/>
        <v>0</v>
      </c>
      <c r="I343" s="351">
        <f t="shared" si="129"/>
        <v>0</v>
      </c>
      <c r="J343" s="351">
        <f t="shared" si="129"/>
        <v>0</v>
      </c>
      <c r="K343" s="351">
        <f t="shared" si="129"/>
        <v>0</v>
      </c>
      <c r="L343" s="351">
        <f t="shared" si="129"/>
        <v>0</v>
      </c>
      <c r="M343" s="351">
        <f t="shared" si="129"/>
        <v>0</v>
      </c>
      <c r="N343" s="351">
        <f t="shared" si="129"/>
        <v>0</v>
      </c>
      <c r="O343" s="351">
        <f t="shared" si="129"/>
        <v>0</v>
      </c>
      <c r="P343" s="351">
        <f t="shared" si="129"/>
        <v>0</v>
      </c>
      <c r="Q343" s="351">
        <f t="shared" si="129"/>
        <v>0</v>
      </c>
      <c r="R343" s="351">
        <f t="shared" si="129"/>
        <v>0</v>
      </c>
      <c r="S343" s="351">
        <f t="shared" si="129"/>
        <v>0</v>
      </c>
      <c r="T343" s="351">
        <f t="shared" si="129"/>
        <v>0</v>
      </c>
      <c r="U343" s="351">
        <f t="shared" si="129"/>
        <v>0</v>
      </c>
      <c r="V343" s="351">
        <f t="shared" si="129"/>
        <v>0</v>
      </c>
      <c r="W343" s="351">
        <f t="shared" si="129"/>
        <v>0</v>
      </c>
      <c r="X343" s="351">
        <f t="shared" si="129"/>
        <v>0</v>
      </c>
      <c r="Y343" s="351">
        <f t="shared" si="129"/>
        <v>0</v>
      </c>
      <c r="Z343" s="351">
        <f t="shared" si="129"/>
        <v>0</v>
      </c>
      <c r="AA343" s="351">
        <f t="shared" si="129"/>
        <v>0</v>
      </c>
      <c r="AB343" s="351">
        <f t="shared" si="129"/>
        <v>0</v>
      </c>
      <c r="AC343" s="351">
        <f t="shared" si="129"/>
        <v>0</v>
      </c>
      <c r="AD343" s="351">
        <f t="shared" si="129"/>
        <v>0</v>
      </c>
      <c r="AE343" s="351">
        <f t="shared" si="129"/>
        <v>0</v>
      </c>
      <c r="AF343" s="351">
        <f t="shared" si="129"/>
        <v>0</v>
      </c>
      <c r="AG343" s="351">
        <f t="shared" si="129"/>
        <v>0</v>
      </c>
      <c r="AH343" s="351">
        <f t="shared" si="129"/>
        <v>0</v>
      </c>
      <c r="AI343" s="351">
        <f t="shared" si="129"/>
        <v>0</v>
      </c>
      <c r="AJ343" s="351">
        <f t="shared" si="129"/>
        <v>0</v>
      </c>
      <c r="AK343" s="351">
        <f t="shared" si="129"/>
        <v>0</v>
      </c>
      <c r="AL343" s="351">
        <f t="shared" si="129"/>
        <v>0</v>
      </c>
      <c r="AM343" s="351">
        <f t="shared" si="129"/>
        <v>0</v>
      </c>
      <c r="AN343" s="351">
        <f t="shared" si="129"/>
        <v>0</v>
      </c>
      <c r="AO343" s="351">
        <f t="shared" si="129"/>
        <v>0</v>
      </c>
      <c r="AP343" s="351">
        <f t="shared" si="129"/>
        <v>0</v>
      </c>
    </row>
    <row r="344" spans="1:42" x14ac:dyDescent="0.2">
      <c r="A344" s="33" t="str">
        <f t="shared" si="126"/>
        <v>15-yr SL</v>
      </c>
      <c r="B344" s="222">
        <f t="array" ref="B344">SUM(IF(ISNUMBER(C344:AP344),C344:AP344))</f>
        <v>0</v>
      </c>
      <c r="C344" s="184">
        <f>C336/100*$Q$303</f>
        <v>0</v>
      </c>
      <c r="D344" s="404">
        <f t="shared" ref="D344:AP344" si="130">D336/100*$Q$303</f>
        <v>0</v>
      </c>
      <c r="E344" s="404">
        <f t="shared" si="130"/>
        <v>0</v>
      </c>
      <c r="F344" s="404">
        <f t="shared" si="130"/>
        <v>0</v>
      </c>
      <c r="G344" s="404">
        <f t="shared" si="130"/>
        <v>0</v>
      </c>
      <c r="H344" s="404">
        <f t="shared" si="130"/>
        <v>0</v>
      </c>
      <c r="I344" s="404">
        <f t="shared" si="130"/>
        <v>0</v>
      </c>
      <c r="J344" s="404">
        <f t="shared" si="130"/>
        <v>0</v>
      </c>
      <c r="K344" s="404">
        <f t="shared" si="130"/>
        <v>0</v>
      </c>
      <c r="L344" s="404">
        <f t="shared" si="130"/>
        <v>0</v>
      </c>
      <c r="M344" s="404">
        <f t="shared" si="130"/>
        <v>0</v>
      </c>
      <c r="N344" s="404">
        <f t="shared" si="130"/>
        <v>0</v>
      </c>
      <c r="O344" s="404">
        <f t="shared" si="130"/>
        <v>0</v>
      </c>
      <c r="P344" s="404">
        <f t="shared" si="130"/>
        <v>0</v>
      </c>
      <c r="Q344" s="404">
        <f t="shared" si="130"/>
        <v>0</v>
      </c>
      <c r="R344" s="404">
        <f t="shared" si="130"/>
        <v>0</v>
      </c>
      <c r="S344" s="404">
        <f t="shared" si="130"/>
        <v>0</v>
      </c>
      <c r="T344" s="404">
        <f t="shared" si="130"/>
        <v>0</v>
      </c>
      <c r="U344" s="404">
        <f t="shared" si="130"/>
        <v>0</v>
      </c>
      <c r="V344" s="404">
        <f t="shared" si="130"/>
        <v>0</v>
      </c>
      <c r="W344" s="404">
        <f t="shared" si="130"/>
        <v>0</v>
      </c>
      <c r="X344" s="404">
        <f t="shared" si="130"/>
        <v>0</v>
      </c>
      <c r="Y344" s="404">
        <f t="shared" si="130"/>
        <v>0</v>
      </c>
      <c r="Z344" s="404">
        <f t="shared" si="130"/>
        <v>0</v>
      </c>
      <c r="AA344" s="404">
        <f t="shared" si="130"/>
        <v>0</v>
      </c>
      <c r="AB344" s="404">
        <f t="shared" si="130"/>
        <v>0</v>
      </c>
      <c r="AC344" s="404">
        <f t="shared" si="130"/>
        <v>0</v>
      </c>
      <c r="AD344" s="404">
        <f t="shared" si="130"/>
        <v>0</v>
      </c>
      <c r="AE344" s="404">
        <f t="shared" si="130"/>
        <v>0</v>
      </c>
      <c r="AF344" s="404">
        <f t="shared" si="130"/>
        <v>0</v>
      </c>
      <c r="AG344" s="404">
        <f t="shared" si="130"/>
        <v>0</v>
      </c>
      <c r="AH344" s="404">
        <f t="shared" si="130"/>
        <v>0</v>
      </c>
      <c r="AI344" s="404">
        <f t="shared" si="130"/>
        <v>0</v>
      </c>
      <c r="AJ344" s="404">
        <f t="shared" si="130"/>
        <v>0</v>
      </c>
      <c r="AK344" s="404">
        <f t="shared" si="130"/>
        <v>0</v>
      </c>
      <c r="AL344" s="404">
        <f t="shared" si="130"/>
        <v>0</v>
      </c>
      <c r="AM344" s="404">
        <f t="shared" si="130"/>
        <v>0</v>
      </c>
      <c r="AN344" s="404">
        <f t="shared" si="130"/>
        <v>0</v>
      </c>
      <c r="AO344" s="404">
        <f t="shared" si="130"/>
        <v>0</v>
      </c>
      <c r="AP344" s="404">
        <f t="shared" si="130"/>
        <v>0</v>
      </c>
    </row>
    <row r="345" spans="1:42" x14ac:dyDescent="0.2">
      <c r="A345" s="33" t="str">
        <f t="shared" si="126"/>
        <v>20-yr SL</v>
      </c>
      <c r="B345" s="222">
        <f t="array" ref="B345">SUM(IF(ISNUMBER(C345:AP345),C345:AP345))</f>
        <v>0</v>
      </c>
      <c r="C345" s="184">
        <f>C337/100*$Q$304</f>
        <v>0</v>
      </c>
      <c r="D345" s="351">
        <f t="shared" ref="D345:AP345" si="131">D337/100*$Q$304</f>
        <v>0</v>
      </c>
      <c r="E345" s="351">
        <f t="shared" si="131"/>
        <v>0</v>
      </c>
      <c r="F345" s="351">
        <f t="shared" si="131"/>
        <v>0</v>
      </c>
      <c r="G345" s="351">
        <f t="shared" si="131"/>
        <v>0</v>
      </c>
      <c r="H345" s="351">
        <f t="shared" si="131"/>
        <v>0</v>
      </c>
      <c r="I345" s="351">
        <f t="shared" si="131"/>
        <v>0</v>
      </c>
      <c r="J345" s="351">
        <f t="shared" si="131"/>
        <v>0</v>
      </c>
      <c r="K345" s="351">
        <f t="shared" si="131"/>
        <v>0</v>
      </c>
      <c r="L345" s="351">
        <f t="shared" si="131"/>
        <v>0</v>
      </c>
      <c r="M345" s="351">
        <f t="shared" si="131"/>
        <v>0</v>
      </c>
      <c r="N345" s="351">
        <f t="shared" si="131"/>
        <v>0</v>
      </c>
      <c r="O345" s="351">
        <f t="shared" si="131"/>
        <v>0</v>
      </c>
      <c r="P345" s="351">
        <f t="shared" si="131"/>
        <v>0</v>
      </c>
      <c r="Q345" s="351">
        <f t="shared" si="131"/>
        <v>0</v>
      </c>
      <c r="R345" s="351">
        <f t="shared" si="131"/>
        <v>0</v>
      </c>
      <c r="S345" s="351">
        <f t="shared" si="131"/>
        <v>0</v>
      </c>
      <c r="T345" s="351">
        <f t="shared" si="131"/>
        <v>0</v>
      </c>
      <c r="U345" s="351">
        <f t="shared" si="131"/>
        <v>0</v>
      </c>
      <c r="V345" s="351">
        <f t="shared" si="131"/>
        <v>0</v>
      </c>
      <c r="W345" s="351">
        <f t="shared" si="131"/>
        <v>0</v>
      </c>
      <c r="X345" s="351">
        <f t="shared" si="131"/>
        <v>0</v>
      </c>
      <c r="Y345" s="351">
        <f t="shared" si="131"/>
        <v>0</v>
      </c>
      <c r="Z345" s="351">
        <f t="shared" si="131"/>
        <v>0</v>
      </c>
      <c r="AA345" s="351">
        <f t="shared" si="131"/>
        <v>0</v>
      </c>
      <c r="AB345" s="351">
        <f t="shared" si="131"/>
        <v>0</v>
      </c>
      <c r="AC345" s="351">
        <f t="shared" si="131"/>
        <v>0</v>
      </c>
      <c r="AD345" s="351">
        <f t="shared" si="131"/>
        <v>0</v>
      </c>
      <c r="AE345" s="351">
        <f t="shared" si="131"/>
        <v>0</v>
      </c>
      <c r="AF345" s="351">
        <f t="shared" si="131"/>
        <v>0</v>
      </c>
      <c r="AG345" s="351">
        <f t="shared" si="131"/>
        <v>0</v>
      </c>
      <c r="AH345" s="351">
        <f t="shared" si="131"/>
        <v>0</v>
      </c>
      <c r="AI345" s="351">
        <f t="shared" si="131"/>
        <v>0</v>
      </c>
      <c r="AJ345" s="351">
        <f t="shared" si="131"/>
        <v>0</v>
      </c>
      <c r="AK345" s="351">
        <f t="shared" si="131"/>
        <v>0</v>
      </c>
      <c r="AL345" s="351">
        <f t="shared" si="131"/>
        <v>0</v>
      </c>
      <c r="AM345" s="351">
        <f t="shared" si="131"/>
        <v>0</v>
      </c>
      <c r="AN345" s="351">
        <f t="shared" si="131"/>
        <v>0</v>
      </c>
      <c r="AO345" s="351">
        <f t="shared" si="131"/>
        <v>0</v>
      </c>
      <c r="AP345" s="351">
        <f t="shared" si="131"/>
        <v>0</v>
      </c>
    </row>
    <row r="346" spans="1:42" x14ac:dyDescent="0.2">
      <c r="A346" s="33" t="str">
        <f t="shared" si="126"/>
        <v>39-yr SL</v>
      </c>
      <c r="B346" s="222">
        <f>SUM(IF(ISNUMBER(C346:AP346),C346:AP346))</f>
        <v>0</v>
      </c>
      <c r="C346" s="184">
        <f>C338/100*$Q$305</f>
        <v>0</v>
      </c>
      <c r="D346" s="351">
        <f t="shared" ref="D346:AP346" si="132">D338/100*$Q$305</f>
        <v>0</v>
      </c>
      <c r="E346" s="351">
        <f t="shared" si="132"/>
        <v>0</v>
      </c>
      <c r="F346" s="351">
        <f t="shared" si="132"/>
        <v>0</v>
      </c>
      <c r="G346" s="351">
        <f t="shared" si="132"/>
        <v>0</v>
      </c>
      <c r="H346" s="351">
        <f t="shared" si="132"/>
        <v>0</v>
      </c>
      <c r="I346" s="351">
        <f t="shared" si="132"/>
        <v>0</v>
      </c>
      <c r="J346" s="351">
        <f t="shared" si="132"/>
        <v>0</v>
      </c>
      <c r="K346" s="351">
        <f t="shared" si="132"/>
        <v>0</v>
      </c>
      <c r="L346" s="351">
        <f t="shared" si="132"/>
        <v>0</v>
      </c>
      <c r="M346" s="351">
        <f t="shared" si="132"/>
        <v>0</v>
      </c>
      <c r="N346" s="351">
        <f t="shared" si="132"/>
        <v>0</v>
      </c>
      <c r="O346" s="351">
        <f t="shared" si="132"/>
        <v>0</v>
      </c>
      <c r="P346" s="351">
        <f t="shared" si="132"/>
        <v>0</v>
      </c>
      <c r="Q346" s="351">
        <f t="shared" si="132"/>
        <v>0</v>
      </c>
      <c r="R346" s="351">
        <f t="shared" si="132"/>
        <v>0</v>
      </c>
      <c r="S346" s="351">
        <f t="shared" si="132"/>
        <v>0</v>
      </c>
      <c r="T346" s="351">
        <f t="shared" si="132"/>
        <v>0</v>
      </c>
      <c r="U346" s="351">
        <f t="shared" si="132"/>
        <v>0</v>
      </c>
      <c r="V346" s="351">
        <f t="shared" si="132"/>
        <v>0</v>
      </c>
      <c r="W346" s="351">
        <f t="shared" si="132"/>
        <v>0</v>
      </c>
      <c r="X346" s="351">
        <f t="shared" si="132"/>
        <v>0</v>
      </c>
      <c r="Y346" s="351">
        <f t="shared" si="132"/>
        <v>0</v>
      </c>
      <c r="Z346" s="351">
        <f t="shared" si="132"/>
        <v>0</v>
      </c>
      <c r="AA346" s="351">
        <f t="shared" si="132"/>
        <v>0</v>
      </c>
      <c r="AB346" s="351">
        <f t="shared" si="132"/>
        <v>0</v>
      </c>
      <c r="AC346" s="351">
        <f t="shared" si="132"/>
        <v>0</v>
      </c>
      <c r="AD346" s="351">
        <f t="shared" si="132"/>
        <v>0</v>
      </c>
      <c r="AE346" s="351">
        <f t="shared" si="132"/>
        <v>0</v>
      </c>
      <c r="AF346" s="351">
        <f t="shared" si="132"/>
        <v>0</v>
      </c>
      <c r="AG346" s="351">
        <f t="shared" si="132"/>
        <v>0</v>
      </c>
      <c r="AH346" s="351">
        <f t="shared" si="132"/>
        <v>0</v>
      </c>
      <c r="AI346" s="351">
        <f t="shared" si="132"/>
        <v>0</v>
      </c>
      <c r="AJ346" s="351">
        <f t="shared" si="132"/>
        <v>0</v>
      </c>
      <c r="AK346" s="351">
        <f t="shared" si="132"/>
        <v>0</v>
      </c>
      <c r="AL346" s="351">
        <f t="shared" si="132"/>
        <v>0</v>
      </c>
      <c r="AM346" s="351">
        <f t="shared" si="132"/>
        <v>0</v>
      </c>
      <c r="AN346" s="351">
        <f t="shared" si="132"/>
        <v>0</v>
      </c>
      <c r="AO346" s="351">
        <f t="shared" si="132"/>
        <v>0</v>
      </c>
      <c r="AP346" s="351">
        <f t="shared" si="132"/>
        <v>0</v>
      </c>
    </row>
    <row r="347" spans="1:42" x14ac:dyDescent="0.2">
      <c r="A347" s="33" t="s">
        <v>248</v>
      </c>
      <c r="B347" s="361">
        <f>SUM(IF(ISNUMBER(C347:AP347),C347:AP347))</f>
        <v>0</v>
      </c>
      <c r="C347" s="351">
        <f t="shared" ref="C347:AP347" si="133">IF(C2&lt;=analysis_period,C339/100*$Q$306,0)</f>
        <v>0</v>
      </c>
      <c r="D347" s="351">
        <f t="shared" si="133"/>
        <v>0</v>
      </c>
      <c r="E347" s="351">
        <f t="shared" si="133"/>
        <v>0</v>
      </c>
      <c r="F347" s="351">
        <f t="shared" si="133"/>
        <v>0</v>
      </c>
      <c r="G347" s="351">
        <f t="shared" si="133"/>
        <v>0</v>
      </c>
      <c r="H347" s="351">
        <f t="shared" si="133"/>
        <v>0</v>
      </c>
      <c r="I347" s="351">
        <f t="shared" si="133"/>
        <v>0</v>
      </c>
      <c r="J347" s="351">
        <f t="shared" si="133"/>
        <v>0</v>
      </c>
      <c r="K347" s="351">
        <f t="shared" si="133"/>
        <v>0</v>
      </c>
      <c r="L347" s="351">
        <f t="shared" si="133"/>
        <v>0</v>
      </c>
      <c r="M347" s="351">
        <f t="shared" si="133"/>
        <v>0</v>
      </c>
      <c r="N347" s="351">
        <f t="shared" si="133"/>
        <v>0</v>
      </c>
      <c r="O347" s="351">
        <f t="shared" si="133"/>
        <v>0</v>
      </c>
      <c r="P347" s="351">
        <f t="shared" si="133"/>
        <v>0</v>
      </c>
      <c r="Q347" s="351">
        <f t="shared" si="133"/>
        <v>0</v>
      </c>
      <c r="R347" s="351">
        <f t="shared" si="133"/>
        <v>0</v>
      </c>
      <c r="S347" s="351">
        <f t="shared" si="133"/>
        <v>0</v>
      </c>
      <c r="T347" s="351">
        <f t="shared" si="133"/>
        <v>0</v>
      </c>
      <c r="U347" s="351">
        <f t="shared" si="133"/>
        <v>0</v>
      </c>
      <c r="V347" s="351">
        <f t="shared" si="133"/>
        <v>0</v>
      </c>
      <c r="W347" s="351">
        <f t="shared" si="133"/>
        <v>0</v>
      </c>
      <c r="X347" s="351">
        <f t="shared" si="133"/>
        <v>0</v>
      </c>
      <c r="Y347" s="351">
        <f t="shared" si="133"/>
        <v>0</v>
      </c>
      <c r="Z347" s="351">
        <f t="shared" si="133"/>
        <v>0</v>
      </c>
      <c r="AA347" s="351">
        <f t="shared" si="133"/>
        <v>0</v>
      </c>
      <c r="AB347" s="351">
        <f t="shared" si="133"/>
        <v>0</v>
      </c>
      <c r="AC347" s="351">
        <f t="shared" si="133"/>
        <v>0</v>
      </c>
      <c r="AD347" s="351">
        <f t="shared" si="133"/>
        <v>0</v>
      </c>
      <c r="AE347" s="351">
        <f t="shared" si="133"/>
        <v>0</v>
      </c>
      <c r="AF347" s="351">
        <f t="shared" si="133"/>
        <v>0</v>
      </c>
      <c r="AG347" s="351">
        <f t="shared" si="133"/>
        <v>0</v>
      </c>
      <c r="AH347" s="351">
        <f t="shared" si="133"/>
        <v>0</v>
      </c>
      <c r="AI347" s="351">
        <f t="shared" si="133"/>
        <v>0</v>
      </c>
      <c r="AJ347" s="351">
        <f t="shared" si="133"/>
        <v>0</v>
      </c>
      <c r="AK347" s="351">
        <f t="shared" si="133"/>
        <v>0</v>
      </c>
      <c r="AL347" s="351">
        <f t="shared" si="133"/>
        <v>0</v>
      </c>
      <c r="AM347" s="351">
        <f t="shared" si="133"/>
        <v>0</v>
      </c>
      <c r="AN347" s="351">
        <f t="shared" si="133"/>
        <v>0</v>
      </c>
      <c r="AO347" s="351">
        <f t="shared" si="133"/>
        <v>0</v>
      </c>
      <c r="AP347" s="351">
        <f t="shared" si="133"/>
        <v>0</v>
      </c>
    </row>
    <row r="348" spans="1:42" x14ac:dyDescent="0.2">
      <c r="A348" s="33" t="s">
        <v>75</v>
      </c>
      <c r="B348" s="223">
        <f t="shared" ref="B348" si="134">SUM(C348:AP348)</f>
        <v>0</v>
      </c>
      <c r="C348" s="190">
        <f>P307</f>
        <v>0</v>
      </c>
      <c r="D348" s="190">
        <v>0</v>
      </c>
      <c r="E348" s="190">
        <v>0</v>
      </c>
      <c r="F348" s="190">
        <v>0</v>
      </c>
      <c r="G348" s="190">
        <v>0</v>
      </c>
      <c r="H348" s="190">
        <v>0</v>
      </c>
      <c r="I348" s="190">
        <v>0</v>
      </c>
      <c r="J348" s="190">
        <v>0</v>
      </c>
      <c r="K348" s="190">
        <v>0</v>
      </c>
      <c r="L348" s="190">
        <v>0</v>
      </c>
      <c r="M348" s="190">
        <v>0</v>
      </c>
      <c r="N348" s="190">
        <v>0</v>
      </c>
      <c r="O348" s="190">
        <v>0</v>
      </c>
      <c r="P348" s="190">
        <v>0</v>
      </c>
      <c r="Q348" s="190">
        <v>0</v>
      </c>
      <c r="R348" s="190">
        <v>0</v>
      </c>
      <c r="S348" s="190">
        <v>0</v>
      </c>
      <c r="T348" s="190">
        <v>0</v>
      </c>
      <c r="U348" s="190">
        <v>0</v>
      </c>
      <c r="V348" s="190">
        <v>0</v>
      </c>
      <c r="W348" s="190">
        <v>0</v>
      </c>
      <c r="X348" s="190">
        <v>0</v>
      </c>
      <c r="Y348" s="190">
        <v>0</v>
      </c>
      <c r="Z348" s="190">
        <v>0</v>
      </c>
      <c r="AA348" s="190">
        <v>0</v>
      </c>
      <c r="AB348" s="190">
        <v>0</v>
      </c>
      <c r="AC348" s="190">
        <v>0</v>
      </c>
      <c r="AD348" s="190">
        <v>0</v>
      </c>
      <c r="AE348" s="190">
        <v>0</v>
      </c>
      <c r="AF348" s="190">
        <v>0</v>
      </c>
      <c r="AG348" s="190">
        <v>0</v>
      </c>
      <c r="AH348" s="190">
        <v>0</v>
      </c>
      <c r="AI348" s="190">
        <v>0</v>
      </c>
      <c r="AJ348" s="190">
        <v>0</v>
      </c>
      <c r="AK348" s="190">
        <v>0</v>
      </c>
      <c r="AL348" s="190">
        <v>0</v>
      </c>
      <c r="AM348" s="190">
        <v>0</v>
      </c>
      <c r="AN348" s="190">
        <v>0</v>
      </c>
      <c r="AO348" s="190">
        <v>0</v>
      </c>
      <c r="AP348" s="190">
        <v>0</v>
      </c>
    </row>
    <row r="349" spans="1:42" x14ac:dyDescent="0.2">
      <c r="A349" s="32"/>
      <c r="B349" s="224">
        <f>SUM(IF(ISNUMBER(C349:AP349),C349:AP349))</f>
        <v>0</v>
      </c>
      <c r="C349" s="184">
        <f>SUM(C341:C348)</f>
        <v>0</v>
      </c>
      <c r="D349" s="184">
        <f>SUM(D341:D348)</f>
        <v>0</v>
      </c>
      <c r="E349" s="184">
        <f t="shared" ref="E349:AP349" si="135">SUM(E341:E348)</f>
        <v>0</v>
      </c>
      <c r="F349" s="184">
        <f t="shared" si="135"/>
        <v>0</v>
      </c>
      <c r="G349" s="184">
        <f t="shared" si="135"/>
        <v>0</v>
      </c>
      <c r="H349" s="184">
        <f t="shared" si="135"/>
        <v>0</v>
      </c>
      <c r="I349" s="184">
        <f t="shared" si="135"/>
        <v>0</v>
      </c>
      <c r="J349" s="184">
        <f t="shared" si="135"/>
        <v>0</v>
      </c>
      <c r="K349" s="184">
        <f t="shared" si="135"/>
        <v>0</v>
      </c>
      <c r="L349" s="184">
        <f t="shared" si="135"/>
        <v>0</v>
      </c>
      <c r="M349" s="184">
        <f t="shared" si="135"/>
        <v>0</v>
      </c>
      <c r="N349" s="184">
        <f t="shared" si="135"/>
        <v>0</v>
      </c>
      <c r="O349" s="184">
        <f t="shared" si="135"/>
        <v>0</v>
      </c>
      <c r="P349" s="184">
        <f t="shared" si="135"/>
        <v>0</v>
      </c>
      <c r="Q349" s="184">
        <f t="shared" si="135"/>
        <v>0</v>
      </c>
      <c r="R349" s="184">
        <f t="shared" si="135"/>
        <v>0</v>
      </c>
      <c r="S349" s="184">
        <f t="shared" si="135"/>
        <v>0</v>
      </c>
      <c r="T349" s="184">
        <f t="shared" si="135"/>
        <v>0</v>
      </c>
      <c r="U349" s="184">
        <f t="shared" si="135"/>
        <v>0</v>
      </c>
      <c r="V349" s="184">
        <f t="shared" si="135"/>
        <v>0</v>
      </c>
      <c r="W349" s="184">
        <f t="shared" si="135"/>
        <v>0</v>
      </c>
      <c r="X349" s="184">
        <f t="shared" si="135"/>
        <v>0</v>
      </c>
      <c r="Y349" s="184">
        <f t="shared" si="135"/>
        <v>0</v>
      </c>
      <c r="Z349" s="184">
        <f t="shared" si="135"/>
        <v>0</v>
      </c>
      <c r="AA349" s="184">
        <f t="shared" si="135"/>
        <v>0</v>
      </c>
      <c r="AB349" s="184">
        <f t="shared" si="135"/>
        <v>0</v>
      </c>
      <c r="AC349" s="184">
        <f t="shared" si="135"/>
        <v>0</v>
      </c>
      <c r="AD349" s="184">
        <f t="shared" si="135"/>
        <v>0</v>
      </c>
      <c r="AE349" s="184">
        <f t="shared" si="135"/>
        <v>0</v>
      </c>
      <c r="AF349" s="184">
        <f t="shared" si="135"/>
        <v>0</v>
      </c>
      <c r="AG349" s="184">
        <f t="shared" si="135"/>
        <v>0</v>
      </c>
      <c r="AH349" s="184">
        <f t="shared" si="135"/>
        <v>0</v>
      </c>
      <c r="AI349" s="184">
        <f t="shared" si="135"/>
        <v>0</v>
      </c>
      <c r="AJ349" s="184">
        <f t="shared" si="135"/>
        <v>0</v>
      </c>
      <c r="AK349" s="184">
        <f t="shared" si="135"/>
        <v>0</v>
      </c>
      <c r="AL349" s="184">
        <f t="shared" si="135"/>
        <v>0</v>
      </c>
      <c r="AM349" s="184">
        <f t="shared" si="135"/>
        <v>0</v>
      </c>
      <c r="AN349" s="184">
        <f t="shared" si="135"/>
        <v>0</v>
      </c>
      <c r="AO349" s="184">
        <f t="shared" si="135"/>
        <v>0</v>
      </c>
      <c r="AP349" s="184">
        <f t="shared" si="135"/>
        <v>0</v>
      </c>
    </row>
    <row r="350" spans="1:42" s="118" customFormat="1" x14ac:dyDescent="0.2">
      <c r="A350" s="32"/>
      <c r="C350" s="198"/>
      <c r="D350" s="198"/>
      <c r="E350" s="198"/>
      <c r="F350" s="198"/>
      <c r="G350" s="198"/>
      <c r="H350" s="198"/>
      <c r="I350" s="198"/>
      <c r="J350" s="198"/>
      <c r="K350" s="198"/>
      <c r="L350" s="198"/>
      <c r="M350" s="198"/>
      <c r="N350" s="198"/>
      <c r="O350" s="198"/>
      <c r="P350" s="198"/>
      <c r="Q350" s="198"/>
      <c r="R350" s="198"/>
      <c r="S350" s="198"/>
      <c r="T350" s="198"/>
      <c r="U350" s="198"/>
      <c r="V350" s="198"/>
      <c r="W350" s="198"/>
      <c r="X350" s="198"/>
      <c r="Y350" s="198"/>
      <c r="Z350" s="198"/>
      <c r="AA350" s="198"/>
      <c r="AB350" s="198"/>
      <c r="AC350" s="198"/>
      <c r="AD350" s="198"/>
      <c r="AE350" s="198"/>
      <c r="AF350" s="198"/>
      <c r="AG350" s="198"/>
      <c r="AH350" s="198"/>
      <c r="AI350" s="198"/>
      <c r="AJ350" s="198"/>
      <c r="AK350" s="198"/>
      <c r="AL350" s="198"/>
      <c r="AM350" s="198"/>
      <c r="AN350" s="198"/>
      <c r="AO350" s="198"/>
      <c r="AP350" s="198"/>
    </row>
    <row r="351" spans="1:42" s="118" customFormat="1" x14ac:dyDescent="0.2">
      <c r="A351" s="30" t="s">
        <v>63</v>
      </c>
      <c r="C351" s="198"/>
      <c r="D351" s="198"/>
      <c r="E351" s="198"/>
      <c r="F351" s="198"/>
      <c r="G351" s="198"/>
      <c r="H351" s="198"/>
      <c r="I351" s="198"/>
      <c r="J351" s="198"/>
      <c r="K351" s="198"/>
      <c r="L351" s="198"/>
      <c r="M351" s="198"/>
      <c r="N351" s="198"/>
      <c r="O351" s="198"/>
      <c r="P351" s="198"/>
      <c r="Q351" s="198"/>
      <c r="R351" s="198"/>
      <c r="S351" s="198"/>
      <c r="T351" s="198"/>
      <c r="U351" s="198"/>
      <c r="V351" s="198"/>
      <c r="W351" s="198"/>
      <c r="X351" s="198"/>
      <c r="Y351" s="198"/>
      <c r="Z351" s="198"/>
      <c r="AA351" s="198"/>
      <c r="AB351" s="198"/>
      <c r="AC351" s="198"/>
      <c r="AD351" s="198"/>
      <c r="AE351" s="198"/>
      <c r="AF351" s="198"/>
      <c r="AG351" s="198"/>
      <c r="AH351" s="198"/>
      <c r="AI351" s="198"/>
      <c r="AJ351" s="198"/>
      <c r="AK351" s="198"/>
      <c r="AL351" s="198"/>
      <c r="AM351" s="198"/>
      <c r="AN351" s="198"/>
      <c r="AO351" s="198"/>
      <c r="AP351" s="198"/>
    </row>
    <row r="352" spans="1:42" x14ac:dyDescent="0.2">
      <c r="A352" s="32" t="s">
        <v>65</v>
      </c>
      <c r="B352" s="37" t="str">
        <f>equip_reserve_depr_sta</f>
        <v>5-yr MACRS</v>
      </c>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32" t="s">
        <v>66</v>
      </c>
      <c r="B353" s="226">
        <f t="shared" ref="B353:AP353" si="136">B2</f>
        <v>0</v>
      </c>
      <c r="C353" s="226">
        <f t="shared" si="136"/>
        <v>1</v>
      </c>
      <c r="D353" s="226">
        <f t="shared" si="136"/>
        <v>2</v>
      </c>
      <c r="E353" s="226">
        <f t="shared" si="136"/>
        <v>3</v>
      </c>
      <c r="F353" s="226">
        <f t="shared" si="136"/>
        <v>4</v>
      </c>
      <c r="G353" s="226">
        <f t="shared" si="136"/>
        <v>5</v>
      </c>
      <c r="H353" s="226">
        <f t="shared" si="136"/>
        <v>6</v>
      </c>
      <c r="I353" s="226">
        <f t="shared" si="136"/>
        <v>7</v>
      </c>
      <c r="J353" s="226">
        <f t="shared" si="136"/>
        <v>8</v>
      </c>
      <c r="K353" s="226">
        <f t="shared" si="136"/>
        <v>9</v>
      </c>
      <c r="L353" s="226">
        <f t="shared" si="136"/>
        <v>10</v>
      </c>
      <c r="M353" s="226">
        <f t="shared" si="136"/>
        <v>11</v>
      </c>
      <c r="N353" s="226">
        <f t="shared" si="136"/>
        <v>12</v>
      </c>
      <c r="O353" s="226">
        <f t="shared" si="136"/>
        <v>13</v>
      </c>
      <c r="P353" s="226">
        <f t="shared" si="136"/>
        <v>14</v>
      </c>
      <c r="Q353" s="226">
        <f t="shared" si="136"/>
        <v>15</v>
      </c>
      <c r="R353" s="226">
        <f t="shared" si="136"/>
        <v>16</v>
      </c>
      <c r="S353" s="226">
        <f t="shared" si="136"/>
        <v>17</v>
      </c>
      <c r="T353" s="226">
        <f t="shared" si="136"/>
        <v>18</v>
      </c>
      <c r="U353" s="226">
        <f t="shared" si="136"/>
        <v>19</v>
      </c>
      <c r="V353" s="226">
        <f t="shared" si="136"/>
        <v>20</v>
      </c>
      <c r="W353" s="226">
        <f t="shared" si="136"/>
        <v>21</v>
      </c>
      <c r="X353" s="226">
        <f t="shared" si="136"/>
        <v>22</v>
      </c>
      <c r="Y353" s="226">
        <f t="shared" si="136"/>
        <v>23</v>
      </c>
      <c r="Z353" s="226">
        <f t="shared" si="136"/>
        <v>24</v>
      </c>
      <c r="AA353" s="226">
        <f t="shared" si="136"/>
        <v>25</v>
      </c>
      <c r="AB353" s="226">
        <f t="shared" si="136"/>
        <v>26</v>
      </c>
      <c r="AC353" s="226">
        <f t="shared" si="136"/>
        <v>27</v>
      </c>
      <c r="AD353" s="226">
        <f t="shared" si="136"/>
        <v>28</v>
      </c>
      <c r="AE353" s="226">
        <f t="shared" si="136"/>
        <v>29</v>
      </c>
      <c r="AF353" s="226">
        <f t="shared" si="136"/>
        <v>30</v>
      </c>
      <c r="AG353" s="226">
        <f t="shared" si="136"/>
        <v>31</v>
      </c>
      <c r="AH353" s="226">
        <f t="shared" si="136"/>
        <v>32</v>
      </c>
      <c r="AI353" s="226">
        <f t="shared" si="136"/>
        <v>33</v>
      </c>
      <c r="AJ353" s="226">
        <f t="shared" si="136"/>
        <v>34</v>
      </c>
      <c r="AK353" s="226">
        <f t="shared" si="136"/>
        <v>35</v>
      </c>
      <c r="AL353" s="226">
        <f t="shared" si="136"/>
        <v>36</v>
      </c>
      <c r="AM353" s="226">
        <f t="shared" si="136"/>
        <v>37</v>
      </c>
      <c r="AN353" s="226">
        <f t="shared" si="136"/>
        <v>38</v>
      </c>
      <c r="AO353" s="226">
        <f t="shared" si="136"/>
        <v>39</v>
      </c>
      <c r="AP353" s="226">
        <f t="shared" si="136"/>
        <v>40</v>
      </c>
    </row>
    <row r="354" spans="1:42" x14ac:dyDescent="0.2">
      <c r="A354" s="32" t="s">
        <v>169</v>
      </c>
      <c r="B354" s="225">
        <v>0</v>
      </c>
      <c r="C354" s="218">
        <f t="shared" ref="C354:AP354" si="137">IF($B$352=$A333,C333,0)+IF($B$352=$A334,C334,0)+IF($B$352=$A335,C335,0)+IF($B$352=$A336,C336,0)+IF($B$352=$A337,C337,0)+IF($B$352=$A338,C338,0)</f>
        <v>20</v>
      </c>
      <c r="D354" s="218">
        <f t="shared" si="137"/>
        <v>32</v>
      </c>
      <c r="E354" s="218">
        <f t="shared" si="137"/>
        <v>19.2</v>
      </c>
      <c r="F354" s="218">
        <f t="shared" si="137"/>
        <v>11.52</v>
      </c>
      <c r="G354" s="218">
        <f t="shared" si="137"/>
        <v>11.52</v>
      </c>
      <c r="H354" s="218">
        <f t="shared" si="137"/>
        <v>5.76</v>
      </c>
      <c r="I354" s="218">
        <f t="shared" si="137"/>
        <v>0</v>
      </c>
      <c r="J354" s="218">
        <f t="shared" si="137"/>
        <v>0</v>
      </c>
      <c r="K354" s="218">
        <f t="shared" si="137"/>
        <v>0</v>
      </c>
      <c r="L354" s="218">
        <f t="shared" si="137"/>
        <v>0</v>
      </c>
      <c r="M354" s="218">
        <f t="shared" si="137"/>
        <v>0</v>
      </c>
      <c r="N354" s="218">
        <f t="shared" si="137"/>
        <v>0</v>
      </c>
      <c r="O354" s="218">
        <f t="shared" si="137"/>
        <v>0</v>
      </c>
      <c r="P354" s="218">
        <f t="shared" si="137"/>
        <v>0</v>
      </c>
      <c r="Q354" s="218">
        <f t="shared" si="137"/>
        <v>0</v>
      </c>
      <c r="R354" s="218">
        <f t="shared" si="137"/>
        <v>0</v>
      </c>
      <c r="S354" s="218">
        <f t="shared" si="137"/>
        <v>0</v>
      </c>
      <c r="T354" s="218">
        <f t="shared" si="137"/>
        <v>0</v>
      </c>
      <c r="U354" s="218">
        <f t="shared" si="137"/>
        <v>0</v>
      </c>
      <c r="V354" s="218">
        <f t="shared" si="137"/>
        <v>0</v>
      </c>
      <c r="W354" s="218">
        <f t="shared" si="137"/>
        <v>0</v>
      </c>
      <c r="X354" s="218">
        <f t="shared" si="137"/>
        <v>0</v>
      </c>
      <c r="Y354" s="218">
        <f t="shared" si="137"/>
        <v>0</v>
      </c>
      <c r="Z354" s="218">
        <f t="shared" si="137"/>
        <v>0</v>
      </c>
      <c r="AA354" s="218">
        <f t="shared" si="137"/>
        <v>0</v>
      </c>
      <c r="AB354" s="218">
        <f t="shared" si="137"/>
        <v>0</v>
      </c>
      <c r="AC354" s="218">
        <f t="shared" si="137"/>
        <v>0</v>
      </c>
      <c r="AD354" s="218">
        <f t="shared" si="137"/>
        <v>0</v>
      </c>
      <c r="AE354" s="218">
        <f t="shared" si="137"/>
        <v>0</v>
      </c>
      <c r="AF354" s="218">
        <f t="shared" si="137"/>
        <v>0</v>
      </c>
      <c r="AG354" s="218">
        <f t="shared" si="137"/>
        <v>0</v>
      </c>
      <c r="AH354" s="218">
        <f t="shared" si="137"/>
        <v>0</v>
      </c>
      <c r="AI354" s="218">
        <f t="shared" si="137"/>
        <v>0</v>
      </c>
      <c r="AJ354" s="218">
        <f t="shared" si="137"/>
        <v>0</v>
      </c>
      <c r="AK354" s="218">
        <f t="shared" si="137"/>
        <v>0</v>
      </c>
      <c r="AL354" s="218">
        <f t="shared" si="137"/>
        <v>0</v>
      </c>
      <c r="AM354" s="218">
        <f t="shared" si="137"/>
        <v>0</v>
      </c>
      <c r="AN354" s="218">
        <f t="shared" si="137"/>
        <v>0</v>
      </c>
      <c r="AO354" s="218">
        <f t="shared" si="137"/>
        <v>0</v>
      </c>
      <c r="AP354" s="218">
        <f t="shared" si="137"/>
        <v>0</v>
      </c>
    </row>
    <row r="355" spans="1:42" x14ac:dyDescent="0.2">
      <c r="A355" s="32"/>
      <c r="B355" s="38"/>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row>
    <row r="356" spans="1:42" x14ac:dyDescent="0.2">
      <c r="A356" s="30" t="s">
        <v>77</v>
      </c>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row>
    <row r="357" spans="1:42" x14ac:dyDescent="0.2">
      <c r="A357" s="32" t="s">
        <v>64</v>
      </c>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row>
    <row r="358" spans="1:42" x14ac:dyDescent="0.2">
      <c r="A358" s="4">
        <v>1</v>
      </c>
      <c r="B358" s="4">
        <v>0</v>
      </c>
      <c r="C358" s="208">
        <f>IF(C$2&lt;=analysis_period,IF(SUM($C651:C651)&gt;0,B358+1,0),0)</f>
        <v>0</v>
      </c>
      <c r="D358" s="208">
        <f>IF(D$2&lt;=analysis_period,IF(SUM($C651:D651)&gt;0,C358+1,0),0)</f>
        <v>0</v>
      </c>
      <c r="E358" s="208">
        <f>IF(E$2&lt;=analysis_period,IF(SUM($C651:E651)&gt;0,D358+1,0),0)</f>
        <v>0</v>
      </c>
      <c r="F358" s="208">
        <f>IF(F$2&lt;=analysis_period,IF(SUM($C651:F651)&gt;0,E358+1,0),0)</f>
        <v>0</v>
      </c>
      <c r="G358" s="208">
        <f>IF(G$2&lt;=analysis_period,IF(SUM($C651:G651)&gt;0,F358+1,0),0)</f>
        <v>0</v>
      </c>
      <c r="H358" s="208">
        <f>IF(H$2&lt;=analysis_period,IF(SUM($C651:H651)&gt;0,G358+1,0),0)</f>
        <v>0</v>
      </c>
      <c r="I358" s="208">
        <f>IF(I$2&lt;=analysis_period,IF(SUM($C651:I651)&gt;0,H358+1,0),0)</f>
        <v>0</v>
      </c>
      <c r="J358" s="208">
        <f>IF(J$2&lt;=analysis_period,IF(SUM($C651:J651)&gt;0,I358+1,0),0)</f>
        <v>0</v>
      </c>
      <c r="K358" s="208">
        <f>IF(K$2&lt;=analysis_period,IF(SUM($C651:K651)&gt;0,J358+1,0),0)</f>
        <v>0</v>
      </c>
      <c r="L358" s="208">
        <f>IF(L$2&lt;=analysis_period,IF(SUM($C651:L651)&gt;0,K358+1,0),0)</f>
        <v>0</v>
      </c>
      <c r="M358" s="208">
        <f>IF(M$2&lt;=analysis_period,IF(SUM($C651:M651)&gt;0,L358+1,0),0)</f>
        <v>0</v>
      </c>
      <c r="N358" s="208">
        <f>IF(N$2&lt;=analysis_period,IF(SUM($C651:N651)&gt;0,M358+1,0),0)</f>
        <v>0</v>
      </c>
      <c r="O358" s="208">
        <f>IF(O$2&lt;=analysis_period,IF(SUM($C651:O651)&gt;0,N358+1,0),0)</f>
        <v>0</v>
      </c>
      <c r="P358" s="208">
        <f>IF(P$2&lt;=analysis_period,IF(SUM($C651:P651)&gt;0,O358+1,0),0)</f>
        <v>0</v>
      </c>
      <c r="Q358" s="208">
        <f>IF(Q$2&lt;=analysis_period,IF(SUM($C651:Q651)&gt;0,P358+1,0),0)</f>
        <v>0</v>
      </c>
      <c r="R358" s="208">
        <f>IF(R$2&lt;=analysis_period,IF(SUM($C651:R651)&gt;0,Q358+1,0),0)</f>
        <v>0</v>
      </c>
      <c r="S358" s="208">
        <f>IF(S$2&lt;=analysis_period,IF(SUM($C651:S651)&gt;0,R358+1,0),0)</f>
        <v>0</v>
      </c>
      <c r="T358" s="208">
        <f>IF(T$2&lt;=analysis_period,IF(SUM($C651:T651)&gt;0,S358+1,0),0)</f>
        <v>0</v>
      </c>
      <c r="U358" s="208">
        <f>IF(U$2&lt;=analysis_period,IF(SUM($C651:U651)&gt;0,T358+1,0),0)</f>
        <v>0</v>
      </c>
      <c r="V358" s="208">
        <f>IF(V$2&lt;=analysis_period,IF(SUM($C651:V651)&gt;0,U358+1,0),0)</f>
        <v>0</v>
      </c>
      <c r="W358" s="208">
        <f>IF(W$2&lt;=analysis_period,IF(SUM($C651:W651)&gt;0,V358+1,0),0)</f>
        <v>0</v>
      </c>
      <c r="X358" s="208">
        <f>IF(X$2&lt;=analysis_period,IF(SUM($C651:X651)&gt;0,W358+1,0),0)</f>
        <v>0</v>
      </c>
      <c r="Y358" s="208">
        <f>IF(Y$2&lt;=analysis_period,IF(SUM($C651:Y651)&gt;0,X358+1,0),0)</f>
        <v>0</v>
      </c>
      <c r="Z358" s="208">
        <f>IF(Z$2&lt;=analysis_period,IF(SUM($C651:Z651)&gt;0,Y358+1,0),0)</f>
        <v>0</v>
      </c>
      <c r="AA358" s="208">
        <f>IF(AA$2&lt;=analysis_period,IF(SUM($C651:AA651)&gt;0,Z358+1,0),0)</f>
        <v>0</v>
      </c>
      <c r="AB358" s="208">
        <f>IF(AB$2&lt;=analysis_period,IF(SUM($C651:AB651)&gt;0,AA358+1,0),0)</f>
        <v>0</v>
      </c>
      <c r="AC358" s="208">
        <f>IF(AC$2&lt;=analysis_period,IF(SUM($C651:AC651)&gt;0,AB358+1,0),0)</f>
        <v>0</v>
      </c>
      <c r="AD358" s="208">
        <f>IF(AD$2&lt;=analysis_period,IF(SUM($C651:AD651)&gt;0,AC358+1,0),0)</f>
        <v>0</v>
      </c>
      <c r="AE358" s="208">
        <f>IF(AE$2&lt;=analysis_period,IF(SUM($C651:AE651)&gt;0,AD358+1,0),0)</f>
        <v>0</v>
      </c>
      <c r="AF358" s="208">
        <f>IF(AF$2&lt;=analysis_period,IF(SUM($C651:AF651)&gt;0,AE358+1,0),0)</f>
        <v>0</v>
      </c>
      <c r="AG358" s="208">
        <f>IF(AG$2&lt;=analysis_period,IF(SUM($C651:AG651)&gt;0,AF358+1,0),0)</f>
        <v>0</v>
      </c>
      <c r="AH358" s="208">
        <f>IF(AH$2&lt;=analysis_period,IF(SUM($C651:AH651)&gt;0,AG358+1,0),0)</f>
        <v>0</v>
      </c>
      <c r="AI358" s="208">
        <f>IF(AI$2&lt;=analysis_period,IF(SUM($C651:AI651)&gt;0,AH358+1,0),0)</f>
        <v>0</v>
      </c>
      <c r="AJ358" s="208">
        <f>IF(AJ$2&lt;=analysis_period,IF(SUM($C651:AJ651)&gt;0,AI358+1,0),0)</f>
        <v>0</v>
      </c>
      <c r="AK358" s="208">
        <f>IF(AK$2&lt;=analysis_period,IF(SUM($C651:AK651)&gt;0,AJ358+1,0),0)</f>
        <v>0</v>
      </c>
      <c r="AL358" s="208">
        <f>IF(AL$2&lt;=analysis_period,IF(SUM($C651:AL651)&gt;0,AK358+1,0),0)</f>
        <v>0</v>
      </c>
      <c r="AM358" s="208">
        <f>IF(AM$2&lt;=analysis_period,IF(SUM($C651:AM651)&gt;0,AL358+1,0),0)</f>
        <v>0</v>
      </c>
      <c r="AN358" s="208">
        <f>IF(AN$2&lt;=analysis_period,IF(SUM($C651:AN651)&gt;0,AM358+1,0),0)</f>
        <v>0</v>
      </c>
      <c r="AO358" s="208">
        <f>IF(AO$2&lt;=analysis_period,IF(SUM($C651:AO651)&gt;0,AN358+1,0),0)</f>
        <v>0</v>
      </c>
      <c r="AP358" s="208">
        <f>IF(AP$2&lt;=analysis_period,IF(SUM($C651:AP651)&gt;0,AO358+1,0),0)</f>
        <v>0</v>
      </c>
    </row>
    <row r="359" spans="1:42" x14ac:dyDescent="0.2">
      <c r="A359" s="4">
        <f>A358+1</f>
        <v>2</v>
      </c>
      <c r="B359" s="4">
        <v>0</v>
      </c>
      <c r="C359" s="208">
        <f>IF(C$2&lt;=analysis_period,IF(SUM($C652:C652)&gt;0,B359+1,0),0)</f>
        <v>0</v>
      </c>
      <c r="D359" s="208">
        <f>IF(D$2&lt;=analysis_period,IF(SUM($C652:D652)&gt;0,C359+1,0),0)</f>
        <v>0</v>
      </c>
      <c r="E359" s="208">
        <f>IF(E$2&lt;=analysis_period,IF(SUM($C652:E652)&gt;0,D359+1,0),0)</f>
        <v>0</v>
      </c>
      <c r="F359" s="208">
        <f>IF(F$2&lt;=analysis_period,IF(SUM($C652:F652)&gt;0,E359+1,0),0)</f>
        <v>0</v>
      </c>
      <c r="G359" s="208">
        <f>IF(G$2&lt;=analysis_period,IF(SUM($C652:G652)&gt;0,F359+1,0),0)</f>
        <v>0</v>
      </c>
      <c r="H359" s="208">
        <f>IF(H$2&lt;=analysis_period,IF(SUM($C652:H652)&gt;0,G359+1,0),0)</f>
        <v>0</v>
      </c>
      <c r="I359" s="208">
        <f>IF(I$2&lt;=analysis_period,IF(SUM($C652:I652)&gt;0,H359+1,0),0)</f>
        <v>0</v>
      </c>
      <c r="J359" s="208">
        <f>IF(J$2&lt;=analysis_period,IF(SUM($C652:J652)&gt;0,I359+1,0),0)</f>
        <v>0</v>
      </c>
      <c r="K359" s="208">
        <f>IF(K$2&lt;=analysis_period,IF(SUM($C652:K652)&gt;0,J359+1,0),0)</f>
        <v>0</v>
      </c>
      <c r="L359" s="208">
        <f>IF(L$2&lt;=analysis_period,IF(SUM($C652:L652)&gt;0,K359+1,0),0)</f>
        <v>0</v>
      </c>
      <c r="M359" s="208">
        <f>IF(M$2&lt;=analysis_period,IF(SUM($C652:M652)&gt;0,L359+1,0),0)</f>
        <v>0</v>
      </c>
      <c r="N359" s="208">
        <f>IF(N$2&lt;=analysis_period,IF(SUM($C652:N652)&gt;0,M359+1,0),0)</f>
        <v>0</v>
      </c>
      <c r="O359" s="208">
        <f>IF(O$2&lt;=analysis_period,IF(SUM($C652:O652)&gt;0,N359+1,0),0)</f>
        <v>0</v>
      </c>
      <c r="P359" s="208">
        <f>IF(P$2&lt;=analysis_period,IF(SUM($C652:P652)&gt;0,O359+1,0),0)</f>
        <v>0</v>
      </c>
      <c r="Q359" s="208">
        <f>IF(Q$2&lt;=analysis_period,IF(SUM($C652:Q652)&gt;0,P359+1,0),0)</f>
        <v>0</v>
      </c>
      <c r="R359" s="208">
        <f>IF(R$2&lt;=analysis_period,IF(SUM($C652:R652)&gt;0,Q359+1,0),0)</f>
        <v>0</v>
      </c>
      <c r="S359" s="208">
        <f>IF(S$2&lt;=analysis_period,IF(SUM($C652:S652)&gt;0,R359+1,0),0)</f>
        <v>0</v>
      </c>
      <c r="T359" s="208">
        <f>IF(T$2&lt;=analysis_period,IF(SUM($C652:T652)&gt;0,S359+1,0),0)</f>
        <v>0</v>
      </c>
      <c r="U359" s="208">
        <f>IF(U$2&lt;=analysis_period,IF(SUM($C652:U652)&gt;0,T359+1,0),0)</f>
        <v>0</v>
      </c>
      <c r="V359" s="208">
        <f>IF(V$2&lt;=analysis_period,IF(SUM($C652:V652)&gt;0,U359+1,0),0)</f>
        <v>0</v>
      </c>
      <c r="W359" s="208">
        <f>IF(W$2&lt;=analysis_period,IF(SUM($C652:W652)&gt;0,V359+1,0),0)</f>
        <v>0</v>
      </c>
      <c r="X359" s="208">
        <f>IF(X$2&lt;=analysis_period,IF(SUM($C652:X652)&gt;0,W359+1,0),0)</f>
        <v>0</v>
      </c>
      <c r="Y359" s="208">
        <f>IF(Y$2&lt;=analysis_period,IF(SUM($C652:Y652)&gt;0,X359+1,0),0)</f>
        <v>0</v>
      </c>
      <c r="Z359" s="208">
        <f>IF(Z$2&lt;=analysis_period,IF(SUM($C652:Z652)&gt;0,Y359+1,0),0)</f>
        <v>0</v>
      </c>
      <c r="AA359" s="208">
        <f>IF(AA$2&lt;=analysis_period,IF(SUM($C652:AA652)&gt;0,Z359+1,0),0)</f>
        <v>0</v>
      </c>
      <c r="AB359" s="208">
        <f>IF(AB$2&lt;=analysis_period,IF(SUM($C652:AB652)&gt;0,AA359+1,0),0)</f>
        <v>0</v>
      </c>
      <c r="AC359" s="208">
        <f>IF(AC$2&lt;=analysis_period,IF(SUM($C652:AC652)&gt;0,AB359+1,0),0)</f>
        <v>0</v>
      </c>
      <c r="AD359" s="208">
        <f>IF(AD$2&lt;=analysis_period,IF(SUM($C652:AD652)&gt;0,AC359+1,0),0)</f>
        <v>0</v>
      </c>
      <c r="AE359" s="208">
        <f>IF(AE$2&lt;=analysis_period,IF(SUM($C652:AE652)&gt;0,AD359+1,0),0)</f>
        <v>0</v>
      </c>
      <c r="AF359" s="208">
        <f>IF(AF$2&lt;=analysis_period,IF(SUM($C652:AF652)&gt;0,AE359+1,0),0)</f>
        <v>0</v>
      </c>
      <c r="AG359" s="208">
        <f>IF(AG$2&lt;=analysis_period,IF(SUM($C652:AG652)&gt;0,AF359+1,0),0)</f>
        <v>0</v>
      </c>
      <c r="AH359" s="208">
        <f>IF(AH$2&lt;=analysis_period,IF(SUM($C652:AH652)&gt;0,AG359+1,0),0)</f>
        <v>0</v>
      </c>
      <c r="AI359" s="208">
        <f>IF(AI$2&lt;=analysis_period,IF(SUM($C652:AI652)&gt;0,AH359+1,0),0)</f>
        <v>0</v>
      </c>
      <c r="AJ359" s="208">
        <f>IF(AJ$2&lt;=analysis_period,IF(SUM($C652:AJ652)&gt;0,AI359+1,0),0)</f>
        <v>0</v>
      </c>
      <c r="AK359" s="208">
        <f>IF(AK$2&lt;=analysis_period,IF(SUM($C652:AK652)&gt;0,AJ359+1,0),0)</f>
        <v>0</v>
      </c>
      <c r="AL359" s="208">
        <f>IF(AL$2&lt;=analysis_period,IF(SUM($C652:AL652)&gt;0,AK359+1,0),0)</f>
        <v>0</v>
      </c>
      <c r="AM359" s="208">
        <f>IF(AM$2&lt;=analysis_period,IF(SUM($C652:AM652)&gt;0,AL359+1,0),0)</f>
        <v>0</v>
      </c>
      <c r="AN359" s="208">
        <f>IF(AN$2&lt;=analysis_period,IF(SUM($C652:AN652)&gt;0,AM359+1,0),0)</f>
        <v>0</v>
      </c>
      <c r="AO359" s="208">
        <f>IF(AO$2&lt;=analysis_period,IF(SUM($C652:AO652)&gt;0,AN359+1,0),0)</f>
        <v>0</v>
      </c>
      <c r="AP359" s="208">
        <f>IF(AP$2&lt;=analysis_period,IF(SUM($C652:AP652)&gt;0,AO359+1,0),0)</f>
        <v>0</v>
      </c>
    </row>
    <row r="360" spans="1:42" x14ac:dyDescent="0.2">
      <c r="A360" s="4">
        <f t="shared" ref="A360:A367" si="138">A359+1</f>
        <v>3</v>
      </c>
      <c r="B360" s="4">
        <v>0</v>
      </c>
      <c r="C360" s="208">
        <f>IF(C$2&lt;=analysis_period,IF(SUM($C653:C653)&gt;0,B360+1,0),0)</f>
        <v>0</v>
      </c>
      <c r="D360" s="208">
        <f>IF(D$2&lt;=analysis_period,IF(SUM($C653:D653)&gt;0,C360+1,0),0)</f>
        <v>0</v>
      </c>
      <c r="E360" s="208">
        <f>IF(E$2&lt;=analysis_period,IF(SUM($C653:E653)&gt;0,D360+1,0),0)</f>
        <v>0</v>
      </c>
      <c r="F360" s="208">
        <f>IF(F$2&lt;=analysis_period,IF(SUM($C653:F653)&gt;0,E360+1,0),0)</f>
        <v>0</v>
      </c>
      <c r="G360" s="208">
        <f>IF(G$2&lt;=analysis_period,IF(SUM($C653:G653)&gt;0,F360+1,0),0)</f>
        <v>0</v>
      </c>
      <c r="H360" s="208">
        <f>IF(H$2&lt;=analysis_period,IF(SUM($C653:H653)&gt;0,G360+1,0),0)</f>
        <v>0</v>
      </c>
      <c r="I360" s="208">
        <f>IF(I$2&lt;=analysis_period,IF(SUM($C653:I653)&gt;0,H360+1,0),0)</f>
        <v>0</v>
      </c>
      <c r="J360" s="208">
        <f>IF(J$2&lt;=analysis_period,IF(SUM($C653:J653)&gt;0,I360+1,0),0)</f>
        <v>0</v>
      </c>
      <c r="K360" s="208">
        <f>IF(K$2&lt;=analysis_period,IF(SUM($C653:K653)&gt;0,J360+1,0),0)</f>
        <v>0</v>
      </c>
      <c r="L360" s="208">
        <f>IF(L$2&lt;=analysis_period,IF(SUM($C653:L653)&gt;0,K360+1,0),0)</f>
        <v>0</v>
      </c>
      <c r="M360" s="208">
        <f>IF(M$2&lt;=analysis_period,IF(SUM($C653:M653)&gt;0,L360+1,0),0)</f>
        <v>0</v>
      </c>
      <c r="N360" s="208">
        <f>IF(N$2&lt;=analysis_period,IF(SUM($C653:N653)&gt;0,M360+1,0),0)</f>
        <v>0</v>
      </c>
      <c r="O360" s="208">
        <f>IF(O$2&lt;=analysis_period,IF(SUM($C653:O653)&gt;0,N360+1,0),0)</f>
        <v>0</v>
      </c>
      <c r="P360" s="208">
        <f>IF(P$2&lt;=analysis_period,IF(SUM($C653:P653)&gt;0,O360+1,0),0)</f>
        <v>0</v>
      </c>
      <c r="Q360" s="208">
        <f>IF(Q$2&lt;=analysis_period,IF(SUM($C653:Q653)&gt;0,P360+1,0),0)</f>
        <v>0</v>
      </c>
      <c r="R360" s="208">
        <f>IF(R$2&lt;=analysis_period,IF(SUM($C653:R653)&gt;0,Q360+1,0),0)</f>
        <v>0</v>
      </c>
      <c r="S360" s="208">
        <f>IF(S$2&lt;=analysis_period,IF(SUM($C653:S653)&gt;0,R360+1,0),0)</f>
        <v>0</v>
      </c>
      <c r="T360" s="208">
        <f>IF(T$2&lt;=analysis_period,IF(SUM($C653:T653)&gt;0,S360+1,0),0)</f>
        <v>0</v>
      </c>
      <c r="U360" s="208">
        <f>IF(U$2&lt;=analysis_period,IF(SUM($C653:U653)&gt;0,T360+1,0),0)</f>
        <v>0</v>
      </c>
      <c r="V360" s="208">
        <f>IF(V$2&lt;=analysis_period,IF(SUM($C653:V653)&gt;0,U360+1,0),0)</f>
        <v>0</v>
      </c>
      <c r="W360" s="208">
        <f>IF(W$2&lt;=analysis_period,IF(SUM($C653:W653)&gt;0,V360+1,0),0)</f>
        <v>0</v>
      </c>
      <c r="X360" s="208">
        <f>IF(X$2&lt;=analysis_period,IF(SUM($C653:X653)&gt;0,W360+1,0),0)</f>
        <v>0</v>
      </c>
      <c r="Y360" s="208">
        <f>IF(Y$2&lt;=analysis_period,IF(SUM($C653:Y653)&gt;0,X360+1,0),0)</f>
        <v>0</v>
      </c>
      <c r="Z360" s="208">
        <f>IF(Z$2&lt;=analysis_period,IF(SUM($C653:Z653)&gt;0,Y360+1,0),0)</f>
        <v>0</v>
      </c>
      <c r="AA360" s="208">
        <f>IF(AA$2&lt;=analysis_period,IF(SUM($C653:AA653)&gt;0,Z360+1,0),0)</f>
        <v>0</v>
      </c>
      <c r="AB360" s="208">
        <f>IF(AB$2&lt;=analysis_period,IF(SUM($C653:AB653)&gt;0,AA360+1,0),0)</f>
        <v>0</v>
      </c>
      <c r="AC360" s="208">
        <f>IF(AC$2&lt;=analysis_period,IF(SUM($C653:AC653)&gt;0,AB360+1,0),0)</f>
        <v>0</v>
      </c>
      <c r="AD360" s="208">
        <f>IF(AD$2&lt;=analysis_period,IF(SUM($C653:AD653)&gt;0,AC360+1,0),0)</f>
        <v>0</v>
      </c>
      <c r="AE360" s="208">
        <f>IF(AE$2&lt;=analysis_period,IF(SUM($C653:AE653)&gt;0,AD360+1,0),0)</f>
        <v>0</v>
      </c>
      <c r="AF360" s="208">
        <f>IF(AF$2&lt;=analysis_period,IF(SUM($C653:AF653)&gt;0,AE360+1,0),0)</f>
        <v>0</v>
      </c>
      <c r="AG360" s="208">
        <f>IF(AG$2&lt;=analysis_period,IF(SUM($C653:AG653)&gt;0,AF360+1,0),0)</f>
        <v>0</v>
      </c>
      <c r="AH360" s="208">
        <f>IF(AH$2&lt;=analysis_period,IF(SUM($C653:AH653)&gt;0,AG360+1,0),0)</f>
        <v>0</v>
      </c>
      <c r="AI360" s="208">
        <f>IF(AI$2&lt;=analysis_period,IF(SUM($C653:AI653)&gt;0,AH360+1,0),0)</f>
        <v>0</v>
      </c>
      <c r="AJ360" s="208">
        <f>IF(AJ$2&lt;=analysis_period,IF(SUM($C653:AJ653)&gt;0,AI360+1,0),0)</f>
        <v>0</v>
      </c>
      <c r="AK360" s="208">
        <f>IF(AK$2&lt;=analysis_period,IF(SUM($C653:AK653)&gt;0,AJ360+1,0),0)</f>
        <v>0</v>
      </c>
      <c r="AL360" s="208">
        <f>IF(AL$2&lt;=analysis_period,IF(SUM($C653:AL653)&gt;0,AK360+1,0),0)</f>
        <v>0</v>
      </c>
      <c r="AM360" s="208">
        <f>IF(AM$2&lt;=analysis_period,IF(SUM($C653:AM653)&gt;0,AL360+1,0),0)</f>
        <v>0</v>
      </c>
      <c r="AN360" s="208">
        <f>IF(AN$2&lt;=analysis_period,IF(SUM($C653:AN653)&gt;0,AM360+1,0),0)</f>
        <v>0</v>
      </c>
      <c r="AO360" s="208">
        <f>IF(AO$2&lt;=analysis_period,IF(SUM($C653:AO653)&gt;0,AN360+1,0),0)</f>
        <v>0</v>
      </c>
      <c r="AP360" s="208">
        <f>IF(AP$2&lt;=analysis_period,IF(SUM($C653:AP653)&gt;0,AO360+1,0),0)</f>
        <v>0</v>
      </c>
    </row>
    <row r="361" spans="1:42" x14ac:dyDescent="0.2">
      <c r="A361" s="4">
        <f t="shared" si="138"/>
        <v>4</v>
      </c>
      <c r="B361" s="4">
        <v>0</v>
      </c>
      <c r="C361" s="208">
        <f>IF(C$2&lt;=analysis_period,IF(SUM($C654:C654)&gt;0,B361+1,0),0)</f>
        <v>0</v>
      </c>
      <c r="D361" s="208">
        <f>IF(D$2&lt;=analysis_period,IF(SUM($C654:D654)&gt;0,C361+1,0),0)</f>
        <v>0</v>
      </c>
      <c r="E361" s="208">
        <f>IF(E$2&lt;=analysis_period,IF(SUM($C654:E654)&gt;0,D361+1,0),0)</f>
        <v>0</v>
      </c>
      <c r="F361" s="208">
        <f>IF(F$2&lt;=analysis_period,IF(SUM($C654:F654)&gt;0,E361+1,0),0)</f>
        <v>0</v>
      </c>
      <c r="G361" s="208">
        <f>IF(G$2&lt;=analysis_period,IF(SUM($C654:G654)&gt;0,F361+1,0),0)</f>
        <v>0</v>
      </c>
      <c r="H361" s="208">
        <f>IF(H$2&lt;=analysis_period,IF(SUM($C654:H654)&gt;0,G361+1,0),0)</f>
        <v>0</v>
      </c>
      <c r="I361" s="208">
        <f>IF(I$2&lt;=analysis_period,IF(SUM($C654:I654)&gt;0,H361+1,0),0)</f>
        <v>0</v>
      </c>
      <c r="J361" s="208">
        <f>IF(J$2&lt;=analysis_period,IF(SUM($C654:J654)&gt;0,I361+1,0),0)</f>
        <v>0</v>
      </c>
      <c r="K361" s="208">
        <f>IF(K$2&lt;=analysis_period,IF(SUM($C654:K654)&gt;0,J361+1,0),0)</f>
        <v>0</v>
      </c>
      <c r="L361" s="208">
        <f>IF(L$2&lt;=analysis_period,IF(SUM($C654:L654)&gt;0,K361+1,0),0)</f>
        <v>0</v>
      </c>
      <c r="M361" s="208">
        <f>IF(M$2&lt;=analysis_period,IF(SUM($C654:M654)&gt;0,L361+1,0),0)</f>
        <v>0</v>
      </c>
      <c r="N361" s="208">
        <f>IF(N$2&lt;=analysis_period,IF(SUM($C654:N654)&gt;0,M361+1,0),0)</f>
        <v>0</v>
      </c>
      <c r="O361" s="208">
        <f>IF(O$2&lt;=analysis_period,IF(SUM($C654:O654)&gt;0,N361+1,0),0)</f>
        <v>0</v>
      </c>
      <c r="P361" s="208">
        <f>IF(P$2&lt;=analysis_period,IF(SUM($C654:P654)&gt;0,O361+1,0),0)</f>
        <v>0</v>
      </c>
      <c r="Q361" s="208">
        <f>IF(Q$2&lt;=analysis_period,IF(SUM($C654:Q654)&gt;0,P361+1,0),0)</f>
        <v>0</v>
      </c>
      <c r="R361" s="208">
        <f>IF(R$2&lt;=analysis_period,IF(SUM($C654:R654)&gt;0,Q361+1,0),0)</f>
        <v>0</v>
      </c>
      <c r="S361" s="208">
        <f>IF(S$2&lt;=analysis_period,IF(SUM($C654:S654)&gt;0,R361+1,0),0)</f>
        <v>0</v>
      </c>
      <c r="T361" s="208">
        <f>IF(T$2&lt;=analysis_period,IF(SUM($C654:T654)&gt;0,S361+1,0),0)</f>
        <v>0</v>
      </c>
      <c r="U361" s="208">
        <f>IF(U$2&lt;=analysis_period,IF(SUM($C654:U654)&gt;0,T361+1,0),0)</f>
        <v>0</v>
      </c>
      <c r="V361" s="208">
        <f>IF(V$2&lt;=analysis_period,IF(SUM($C654:V654)&gt;0,U361+1,0),0)</f>
        <v>0</v>
      </c>
      <c r="W361" s="208">
        <f>IF(W$2&lt;=analysis_period,IF(SUM($C654:W654)&gt;0,V361+1,0),0)</f>
        <v>0</v>
      </c>
      <c r="X361" s="208">
        <f>IF(X$2&lt;=analysis_period,IF(SUM($C654:X654)&gt;0,W361+1,0),0)</f>
        <v>0</v>
      </c>
      <c r="Y361" s="208">
        <f>IF(Y$2&lt;=analysis_period,IF(SUM($C654:Y654)&gt;0,X361+1,0),0)</f>
        <v>0</v>
      </c>
      <c r="Z361" s="208">
        <f>IF(Z$2&lt;=analysis_period,IF(SUM($C654:Z654)&gt;0,Y361+1,0),0)</f>
        <v>0</v>
      </c>
      <c r="AA361" s="208">
        <f>IF(AA$2&lt;=analysis_period,IF(SUM($C654:AA654)&gt;0,Z361+1,0),0)</f>
        <v>0</v>
      </c>
      <c r="AB361" s="208">
        <f>IF(AB$2&lt;=analysis_period,IF(SUM($C654:AB654)&gt;0,AA361+1,0),0)</f>
        <v>0</v>
      </c>
      <c r="AC361" s="208">
        <f>IF(AC$2&lt;=analysis_period,IF(SUM($C654:AC654)&gt;0,AB361+1,0),0)</f>
        <v>0</v>
      </c>
      <c r="AD361" s="208">
        <f>IF(AD$2&lt;=analysis_period,IF(SUM($C654:AD654)&gt;0,AC361+1,0),0)</f>
        <v>0</v>
      </c>
      <c r="AE361" s="208">
        <f>IF(AE$2&lt;=analysis_period,IF(SUM($C654:AE654)&gt;0,AD361+1,0),0)</f>
        <v>0</v>
      </c>
      <c r="AF361" s="208">
        <f>IF(AF$2&lt;=analysis_period,IF(SUM($C654:AF654)&gt;0,AE361+1,0),0)</f>
        <v>0</v>
      </c>
      <c r="AG361" s="208">
        <f>IF(AG$2&lt;=analysis_period,IF(SUM($C654:AG654)&gt;0,AF361+1,0),0)</f>
        <v>0</v>
      </c>
      <c r="AH361" s="208">
        <f>IF(AH$2&lt;=analysis_period,IF(SUM($C654:AH654)&gt;0,AG361+1,0),0)</f>
        <v>0</v>
      </c>
      <c r="AI361" s="208">
        <f>IF(AI$2&lt;=analysis_period,IF(SUM($C654:AI654)&gt;0,AH361+1,0),0)</f>
        <v>0</v>
      </c>
      <c r="AJ361" s="208">
        <f>IF(AJ$2&lt;=analysis_period,IF(SUM($C654:AJ654)&gt;0,AI361+1,0),0)</f>
        <v>0</v>
      </c>
      <c r="AK361" s="208">
        <f>IF(AK$2&lt;=analysis_period,IF(SUM($C654:AK654)&gt;0,AJ361+1,0),0)</f>
        <v>0</v>
      </c>
      <c r="AL361" s="208">
        <f>IF(AL$2&lt;=analysis_period,IF(SUM($C654:AL654)&gt;0,AK361+1,0),0)</f>
        <v>0</v>
      </c>
      <c r="AM361" s="208">
        <f>IF(AM$2&lt;=analysis_period,IF(SUM($C654:AM654)&gt;0,AL361+1,0),0)</f>
        <v>0</v>
      </c>
      <c r="AN361" s="208">
        <f>IF(AN$2&lt;=analysis_period,IF(SUM($C654:AN654)&gt;0,AM361+1,0),0)</f>
        <v>0</v>
      </c>
      <c r="AO361" s="208">
        <f>IF(AO$2&lt;=analysis_period,IF(SUM($C654:AO654)&gt;0,AN361+1,0),0)</f>
        <v>0</v>
      </c>
      <c r="AP361" s="208">
        <f>IF(AP$2&lt;=analysis_period,IF(SUM($C654:AP654)&gt;0,AO361+1,0),0)</f>
        <v>0</v>
      </c>
    </row>
    <row r="362" spans="1:42" x14ac:dyDescent="0.2">
      <c r="A362" s="4">
        <f t="shared" si="138"/>
        <v>5</v>
      </c>
      <c r="B362" s="4">
        <v>0</v>
      </c>
      <c r="C362" s="208">
        <f>IF(C$2&lt;=analysis_period,IF(SUM($C655:C655)&gt;0,B362+1,0),0)</f>
        <v>0</v>
      </c>
      <c r="D362" s="208">
        <f>IF(D$2&lt;=analysis_period,IF(SUM($C655:D655)&gt;0,C362+1,0),0)</f>
        <v>0</v>
      </c>
      <c r="E362" s="208">
        <f>IF(E$2&lt;=analysis_period,IF(SUM($C655:E655)&gt;0,D362+1,0),0)</f>
        <v>0</v>
      </c>
      <c r="F362" s="208">
        <f>IF(F$2&lt;=analysis_period,IF(SUM($C655:F655)&gt;0,E362+1,0),0)</f>
        <v>0</v>
      </c>
      <c r="G362" s="208">
        <f>IF(G$2&lt;=analysis_period,IF(SUM($C655:G655)&gt;0,F362+1,0),0)</f>
        <v>0</v>
      </c>
      <c r="H362" s="208">
        <f>IF(H$2&lt;=analysis_period,IF(SUM($C655:H655)&gt;0,G362+1,0),0)</f>
        <v>0</v>
      </c>
      <c r="I362" s="208">
        <f>IF(I$2&lt;=analysis_period,IF(SUM($C655:I655)&gt;0,H362+1,0),0)</f>
        <v>0</v>
      </c>
      <c r="J362" s="208">
        <f>IF(J$2&lt;=analysis_period,IF(SUM($C655:J655)&gt;0,I362+1,0),0)</f>
        <v>0</v>
      </c>
      <c r="K362" s="208">
        <f>IF(K$2&lt;=analysis_period,IF(SUM($C655:K655)&gt;0,J362+1,0),0)</f>
        <v>0</v>
      </c>
      <c r="L362" s="208">
        <f>IF(L$2&lt;=analysis_period,IF(SUM($C655:L655)&gt;0,K362+1,0),0)</f>
        <v>0</v>
      </c>
      <c r="M362" s="208">
        <f>IF(M$2&lt;=analysis_period,IF(SUM($C655:M655)&gt;0,L362+1,0),0)</f>
        <v>0</v>
      </c>
      <c r="N362" s="208">
        <f>IF(N$2&lt;=analysis_period,IF(SUM($C655:N655)&gt;0,M362+1,0),0)</f>
        <v>0</v>
      </c>
      <c r="O362" s="208">
        <f>IF(O$2&lt;=analysis_period,IF(SUM($C655:O655)&gt;0,N362+1,0),0)</f>
        <v>0</v>
      </c>
      <c r="P362" s="208">
        <f>IF(P$2&lt;=analysis_period,IF(SUM($C655:P655)&gt;0,O362+1,0),0)</f>
        <v>0</v>
      </c>
      <c r="Q362" s="208">
        <f>IF(Q$2&lt;=analysis_period,IF(SUM($C655:Q655)&gt;0,P362+1,0),0)</f>
        <v>0</v>
      </c>
      <c r="R362" s="208">
        <f>IF(R$2&lt;=analysis_period,IF(SUM($C655:R655)&gt;0,Q362+1,0),0)</f>
        <v>0</v>
      </c>
      <c r="S362" s="208">
        <f>IF(S$2&lt;=analysis_period,IF(SUM($C655:S655)&gt;0,R362+1,0),0)</f>
        <v>0</v>
      </c>
      <c r="T362" s="208">
        <f>IF(T$2&lt;=analysis_period,IF(SUM($C655:T655)&gt;0,S362+1,0),0)</f>
        <v>0</v>
      </c>
      <c r="U362" s="208">
        <f>IF(U$2&lt;=analysis_period,IF(SUM($C655:U655)&gt;0,T362+1,0),0)</f>
        <v>0</v>
      </c>
      <c r="V362" s="208">
        <f>IF(V$2&lt;=analysis_period,IF(SUM($C655:V655)&gt;0,U362+1,0),0)</f>
        <v>0</v>
      </c>
      <c r="W362" s="208">
        <f>IF(W$2&lt;=analysis_period,IF(SUM($C655:W655)&gt;0,V362+1,0),0)</f>
        <v>0</v>
      </c>
      <c r="X362" s="208">
        <f>IF(X$2&lt;=analysis_period,IF(SUM($C655:X655)&gt;0,W362+1,0),0)</f>
        <v>0</v>
      </c>
      <c r="Y362" s="208">
        <f>IF(Y$2&lt;=analysis_period,IF(SUM($C655:Y655)&gt;0,X362+1,0),0)</f>
        <v>0</v>
      </c>
      <c r="Z362" s="208">
        <f>IF(Z$2&lt;=analysis_period,IF(SUM($C655:Z655)&gt;0,Y362+1,0),0)</f>
        <v>0</v>
      </c>
      <c r="AA362" s="208">
        <f>IF(AA$2&lt;=analysis_period,IF(SUM($C655:AA655)&gt;0,Z362+1,0),0)</f>
        <v>0</v>
      </c>
      <c r="AB362" s="208">
        <f>IF(AB$2&lt;=analysis_period,IF(SUM($C655:AB655)&gt;0,AA362+1,0),0)</f>
        <v>0</v>
      </c>
      <c r="AC362" s="208">
        <f>IF(AC$2&lt;=analysis_period,IF(SUM($C655:AC655)&gt;0,AB362+1,0),0)</f>
        <v>0</v>
      </c>
      <c r="AD362" s="208">
        <f>IF(AD$2&lt;=analysis_period,IF(SUM($C655:AD655)&gt;0,AC362+1,0),0)</f>
        <v>0</v>
      </c>
      <c r="AE362" s="208">
        <f>IF(AE$2&lt;=analysis_period,IF(SUM($C655:AE655)&gt;0,AD362+1,0),0)</f>
        <v>0</v>
      </c>
      <c r="AF362" s="208">
        <f>IF(AF$2&lt;=analysis_period,IF(SUM($C655:AF655)&gt;0,AE362+1,0),0)</f>
        <v>0</v>
      </c>
      <c r="AG362" s="208">
        <f>IF(AG$2&lt;=analysis_period,IF(SUM($C655:AG655)&gt;0,AF362+1,0),0)</f>
        <v>0</v>
      </c>
      <c r="AH362" s="208">
        <f>IF(AH$2&lt;=analysis_period,IF(SUM($C655:AH655)&gt;0,AG362+1,0),0)</f>
        <v>0</v>
      </c>
      <c r="AI362" s="208">
        <f>IF(AI$2&lt;=analysis_period,IF(SUM($C655:AI655)&gt;0,AH362+1,0),0)</f>
        <v>0</v>
      </c>
      <c r="AJ362" s="208">
        <f>IF(AJ$2&lt;=analysis_period,IF(SUM($C655:AJ655)&gt;0,AI362+1,0),0)</f>
        <v>0</v>
      </c>
      <c r="AK362" s="208">
        <f>IF(AK$2&lt;=analysis_period,IF(SUM($C655:AK655)&gt;0,AJ362+1,0),0)</f>
        <v>0</v>
      </c>
      <c r="AL362" s="208">
        <f>IF(AL$2&lt;=analysis_period,IF(SUM($C655:AL655)&gt;0,AK362+1,0),0)</f>
        <v>0</v>
      </c>
      <c r="AM362" s="208">
        <f>IF(AM$2&lt;=analysis_period,IF(SUM($C655:AM655)&gt;0,AL362+1,0),0)</f>
        <v>0</v>
      </c>
      <c r="AN362" s="208">
        <f>IF(AN$2&lt;=analysis_period,IF(SUM($C655:AN655)&gt;0,AM362+1,0),0)</f>
        <v>0</v>
      </c>
      <c r="AO362" s="208">
        <f>IF(AO$2&lt;=analysis_period,IF(SUM($C655:AO655)&gt;0,AN362+1,0),0)</f>
        <v>0</v>
      </c>
      <c r="AP362" s="208">
        <f>IF(AP$2&lt;=analysis_period,IF(SUM($C655:AP655)&gt;0,AO362+1,0),0)</f>
        <v>0</v>
      </c>
    </row>
    <row r="363" spans="1:42" x14ac:dyDescent="0.2">
      <c r="A363" s="4">
        <f t="shared" si="138"/>
        <v>6</v>
      </c>
      <c r="B363" s="4">
        <v>0</v>
      </c>
      <c r="C363" s="208">
        <f>IF(C$2&lt;=analysis_period,IF(SUM($C656:C656)&gt;0,B363+1,0),0)</f>
        <v>0</v>
      </c>
      <c r="D363" s="208">
        <f>IF(D$2&lt;=analysis_period,IF(SUM($C656:D656)&gt;0,C363+1,0),0)</f>
        <v>0</v>
      </c>
      <c r="E363" s="208">
        <f>IF(E$2&lt;=analysis_period,IF(SUM($C656:E656)&gt;0,D363+1,0),0)</f>
        <v>0</v>
      </c>
      <c r="F363" s="208">
        <f>IF(F$2&lt;=analysis_period,IF(SUM($C656:F656)&gt;0,E363+1,0),0)</f>
        <v>0</v>
      </c>
      <c r="G363" s="208">
        <f>IF(G$2&lt;=analysis_period,IF(SUM($C656:G656)&gt;0,F363+1,0),0)</f>
        <v>0</v>
      </c>
      <c r="H363" s="208">
        <f>IF(H$2&lt;=analysis_period,IF(SUM($C656:H656)&gt;0,G363+1,0),0)</f>
        <v>0</v>
      </c>
      <c r="I363" s="208">
        <f>IF(I$2&lt;=analysis_period,IF(SUM($C656:I656)&gt;0,H363+1,0),0)</f>
        <v>0</v>
      </c>
      <c r="J363" s="208">
        <f>IF(J$2&lt;=analysis_period,IF(SUM($C656:J656)&gt;0,I363+1,0),0)</f>
        <v>0</v>
      </c>
      <c r="K363" s="208">
        <f>IF(K$2&lt;=analysis_period,IF(SUM($C656:K656)&gt;0,J363+1,0),0)</f>
        <v>0</v>
      </c>
      <c r="L363" s="208">
        <f>IF(L$2&lt;=analysis_period,IF(SUM($C656:L656)&gt;0,K363+1,0),0)</f>
        <v>0</v>
      </c>
      <c r="M363" s="208">
        <f>IF(M$2&lt;=analysis_period,IF(SUM($C656:M656)&gt;0,L363+1,0),0)</f>
        <v>0</v>
      </c>
      <c r="N363" s="208">
        <f>IF(N$2&lt;=analysis_period,IF(SUM($C656:N656)&gt;0,M363+1,0),0)</f>
        <v>0</v>
      </c>
      <c r="O363" s="208">
        <f>IF(O$2&lt;=analysis_period,IF(SUM($C656:O656)&gt;0,N363+1,0),0)</f>
        <v>0</v>
      </c>
      <c r="P363" s="208">
        <f>IF(P$2&lt;=analysis_period,IF(SUM($C656:P656)&gt;0,O363+1,0),0)</f>
        <v>0</v>
      </c>
      <c r="Q363" s="208">
        <f>IF(Q$2&lt;=analysis_period,IF(SUM($C656:Q656)&gt;0,P363+1,0),0)</f>
        <v>0</v>
      </c>
      <c r="R363" s="208">
        <f>IF(R$2&lt;=analysis_period,IF(SUM($C656:R656)&gt;0,Q363+1,0),0)</f>
        <v>0</v>
      </c>
      <c r="S363" s="208">
        <f>IF(S$2&lt;=analysis_period,IF(SUM($C656:S656)&gt;0,R363+1,0),0)</f>
        <v>0</v>
      </c>
      <c r="T363" s="208">
        <f>IF(T$2&lt;=analysis_period,IF(SUM($C656:T656)&gt;0,S363+1,0),0)</f>
        <v>0</v>
      </c>
      <c r="U363" s="208">
        <f>IF(U$2&lt;=analysis_period,IF(SUM($C656:U656)&gt;0,T363+1,0),0)</f>
        <v>0</v>
      </c>
      <c r="V363" s="208">
        <f>IF(V$2&lt;=analysis_period,IF(SUM($C656:V656)&gt;0,U363+1,0),0)</f>
        <v>0</v>
      </c>
      <c r="W363" s="208">
        <f>IF(W$2&lt;=analysis_period,IF(SUM($C656:W656)&gt;0,V363+1,0),0)</f>
        <v>0</v>
      </c>
      <c r="X363" s="208">
        <f>IF(X$2&lt;=analysis_period,IF(SUM($C656:X656)&gt;0,W363+1,0),0)</f>
        <v>0</v>
      </c>
      <c r="Y363" s="208">
        <f>IF(Y$2&lt;=analysis_period,IF(SUM($C656:Y656)&gt;0,X363+1,0),0)</f>
        <v>0</v>
      </c>
      <c r="Z363" s="208">
        <f>IF(Z$2&lt;=analysis_period,IF(SUM($C656:Z656)&gt;0,Y363+1,0),0)</f>
        <v>0</v>
      </c>
      <c r="AA363" s="208">
        <f>IF(AA$2&lt;=analysis_period,IF(SUM($C656:AA656)&gt;0,Z363+1,0),0)</f>
        <v>0</v>
      </c>
      <c r="AB363" s="208">
        <f>IF(AB$2&lt;=analysis_period,IF(SUM($C656:AB656)&gt;0,AA363+1,0),0)</f>
        <v>0</v>
      </c>
      <c r="AC363" s="208">
        <f>IF(AC$2&lt;=analysis_period,IF(SUM($C656:AC656)&gt;0,AB363+1,0),0)</f>
        <v>0</v>
      </c>
      <c r="AD363" s="208">
        <f>IF(AD$2&lt;=analysis_period,IF(SUM($C656:AD656)&gt;0,AC363+1,0),0)</f>
        <v>0</v>
      </c>
      <c r="AE363" s="208">
        <f>IF(AE$2&lt;=analysis_period,IF(SUM($C656:AE656)&gt;0,AD363+1,0),0)</f>
        <v>0</v>
      </c>
      <c r="AF363" s="208">
        <f>IF(AF$2&lt;=analysis_period,IF(SUM($C656:AF656)&gt;0,AE363+1,0),0)</f>
        <v>0</v>
      </c>
      <c r="AG363" s="208">
        <f>IF(AG$2&lt;=analysis_period,IF(SUM($C656:AG656)&gt;0,AF363+1,0),0)</f>
        <v>0</v>
      </c>
      <c r="AH363" s="208">
        <f>IF(AH$2&lt;=analysis_period,IF(SUM($C656:AH656)&gt;0,AG363+1,0),0)</f>
        <v>0</v>
      </c>
      <c r="AI363" s="208">
        <f>IF(AI$2&lt;=analysis_period,IF(SUM($C656:AI656)&gt;0,AH363+1,0),0)</f>
        <v>0</v>
      </c>
      <c r="AJ363" s="208">
        <f>IF(AJ$2&lt;=analysis_period,IF(SUM($C656:AJ656)&gt;0,AI363+1,0),0)</f>
        <v>0</v>
      </c>
      <c r="AK363" s="208">
        <f>IF(AK$2&lt;=analysis_period,IF(SUM($C656:AK656)&gt;0,AJ363+1,0),0)</f>
        <v>0</v>
      </c>
      <c r="AL363" s="208">
        <f>IF(AL$2&lt;=analysis_period,IF(SUM($C656:AL656)&gt;0,AK363+1,0),0)</f>
        <v>0</v>
      </c>
      <c r="AM363" s="208">
        <f>IF(AM$2&lt;=analysis_period,IF(SUM($C656:AM656)&gt;0,AL363+1,0),0)</f>
        <v>0</v>
      </c>
      <c r="AN363" s="208">
        <f>IF(AN$2&lt;=analysis_period,IF(SUM($C656:AN656)&gt;0,AM363+1,0),0)</f>
        <v>0</v>
      </c>
      <c r="AO363" s="208">
        <f>IF(AO$2&lt;=analysis_period,IF(SUM($C656:AO656)&gt;0,AN363+1,0),0)</f>
        <v>0</v>
      </c>
      <c r="AP363" s="208">
        <f>IF(AP$2&lt;=analysis_period,IF(SUM($C656:AP656)&gt;0,AO363+1,0),0)</f>
        <v>0</v>
      </c>
    </row>
    <row r="364" spans="1:42" x14ac:dyDescent="0.2">
      <c r="A364" s="4">
        <f t="shared" si="138"/>
        <v>7</v>
      </c>
      <c r="B364" s="4">
        <v>0</v>
      </c>
      <c r="C364" s="208">
        <f>IF(C$2&lt;=analysis_period,IF(SUM($C657:C657)&gt;0,B364+1,0),0)</f>
        <v>0</v>
      </c>
      <c r="D364" s="208">
        <f>IF(D$2&lt;=analysis_period,IF(SUM($C657:D657)&gt;0,C364+1,0),0)</f>
        <v>0</v>
      </c>
      <c r="E364" s="208">
        <f>IF(E$2&lt;=analysis_period,IF(SUM($C657:E657)&gt;0,D364+1,0),0)</f>
        <v>0</v>
      </c>
      <c r="F364" s="208">
        <f>IF(F$2&lt;=analysis_period,IF(SUM($C657:F657)&gt;0,E364+1,0),0)</f>
        <v>0</v>
      </c>
      <c r="G364" s="208">
        <f>IF(G$2&lt;=analysis_period,IF(SUM($C657:G657)&gt;0,F364+1,0),0)</f>
        <v>0</v>
      </c>
      <c r="H364" s="208">
        <f>IF(H$2&lt;=analysis_period,IF(SUM($C657:H657)&gt;0,G364+1,0),0)</f>
        <v>0</v>
      </c>
      <c r="I364" s="208">
        <f>IF(I$2&lt;=analysis_period,IF(SUM($C657:I657)&gt;0,H364+1,0),0)</f>
        <v>0</v>
      </c>
      <c r="J364" s="208">
        <f>IF(J$2&lt;=analysis_period,IF(SUM($C657:J657)&gt;0,I364+1,0),0)</f>
        <v>0</v>
      </c>
      <c r="K364" s="208">
        <f>IF(K$2&lt;=analysis_period,IF(SUM($C657:K657)&gt;0,J364+1,0),0)</f>
        <v>0</v>
      </c>
      <c r="L364" s="208">
        <f>IF(L$2&lt;=analysis_period,IF(SUM($C657:L657)&gt;0,K364+1,0),0)</f>
        <v>0</v>
      </c>
      <c r="M364" s="208">
        <f>IF(M$2&lt;=analysis_period,IF(SUM($C657:M657)&gt;0,L364+1,0),0)</f>
        <v>0</v>
      </c>
      <c r="N364" s="208">
        <f>IF(N$2&lt;=analysis_period,IF(SUM($C657:N657)&gt;0,M364+1,0),0)</f>
        <v>0</v>
      </c>
      <c r="O364" s="208">
        <f>IF(O$2&lt;=analysis_period,IF(SUM($C657:O657)&gt;0,N364+1,0),0)</f>
        <v>0</v>
      </c>
      <c r="P364" s="208">
        <f>IF(P$2&lt;=analysis_period,IF(SUM($C657:P657)&gt;0,O364+1,0),0)</f>
        <v>0</v>
      </c>
      <c r="Q364" s="208">
        <f>IF(Q$2&lt;=analysis_period,IF(SUM($C657:Q657)&gt;0,P364+1,0),0)</f>
        <v>0</v>
      </c>
      <c r="R364" s="208">
        <f>IF(R$2&lt;=analysis_period,IF(SUM($C657:R657)&gt;0,Q364+1,0),0)</f>
        <v>0</v>
      </c>
      <c r="S364" s="208">
        <f>IF(S$2&lt;=analysis_period,IF(SUM($C657:S657)&gt;0,R364+1,0),0)</f>
        <v>0</v>
      </c>
      <c r="T364" s="208">
        <f>IF(T$2&lt;=analysis_period,IF(SUM($C657:T657)&gt;0,S364+1,0),0)</f>
        <v>0</v>
      </c>
      <c r="U364" s="208">
        <f>IF(U$2&lt;=analysis_period,IF(SUM($C657:U657)&gt;0,T364+1,0),0)</f>
        <v>0</v>
      </c>
      <c r="V364" s="208">
        <f>IF(V$2&lt;=analysis_period,IF(SUM($C657:V657)&gt;0,U364+1,0),0)</f>
        <v>0</v>
      </c>
      <c r="W364" s="208">
        <f>IF(W$2&lt;=analysis_period,IF(SUM($C657:W657)&gt;0,V364+1,0),0)</f>
        <v>0</v>
      </c>
      <c r="X364" s="208">
        <f>IF(X$2&lt;=analysis_period,IF(SUM($C657:X657)&gt;0,W364+1,0),0)</f>
        <v>0</v>
      </c>
      <c r="Y364" s="208">
        <f>IF(Y$2&lt;=analysis_period,IF(SUM($C657:Y657)&gt;0,X364+1,0),0)</f>
        <v>0</v>
      </c>
      <c r="Z364" s="208">
        <f>IF(Z$2&lt;=analysis_period,IF(SUM($C657:Z657)&gt;0,Y364+1,0),0)</f>
        <v>0</v>
      </c>
      <c r="AA364" s="208">
        <f>IF(AA$2&lt;=analysis_period,IF(SUM($C657:AA657)&gt;0,Z364+1,0),0)</f>
        <v>0</v>
      </c>
      <c r="AB364" s="208">
        <f>IF(AB$2&lt;=analysis_period,IF(SUM($C657:AB657)&gt;0,AA364+1,0),0)</f>
        <v>0</v>
      </c>
      <c r="AC364" s="208">
        <f>IF(AC$2&lt;=analysis_period,IF(SUM($C657:AC657)&gt;0,AB364+1,0),0)</f>
        <v>0</v>
      </c>
      <c r="AD364" s="208">
        <f>IF(AD$2&lt;=analysis_period,IF(SUM($C657:AD657)&gt;0,AC364+1,0),0)</f>
        <v>0</v>
      </c>
      <c r="AE364" s="208">
        <f>IF(AE$2&lt;=analysis_period,IF(SUM($C657:AE657)&gt;0,AD364+1,0),0)</f>
        <v>0</v>
      </c>
      <c r="AF364" s="208">
        <f>IF(AF$2&lt;=analysis_period,IF(SUM($C657:AF657)&gt;0,AE364+1,0),0)</f>
        <v>0</v>
      </c>
      <c r="AG364" s="208">
        <f>IF(AG$2&lt;=analysis_period,IF(SUM($C657:AG657)&gt;0,AF364+1,0),0)</f>
        <v>0</v>
      </c>
      <c r="AH364" s="208">
        <f>IF(AH$2&lt;=analysis_period,IF(SUM($C657:AH657)&gt;0,AG364+1,0),0)</f>
        <v>0</v>
      </c>
      <c r="AI364" s="208">
        <f>IF(AI$2&lt;=analysis_period,IF(SUM($C657:AI657)&gt;0,AH364+1,0),0)</f>
        <v>0</v>
      </c>
      <c r="AJ364" s="208">
        <f>IF(AJ$2&lt;=analysis_period,IF(SUM($C657:AJ657)&gt;0,AI364+1,0),0)</f>
        <v>0</v>
      </c>
      <c r="AK364" s="208">
        <f>IF(AK$2&lt;=analysis_period,IF(SUM($C657:AK657)&gt;0,AJ364+1,0),0)</f>
        <v>0</v>
      </c>
      <c r="AL364" s="208">
        <f>IF(AL$2&lt;=analysis_period,IF(SUM($C657:AL657)&gt;0,AK364+1,0),0)</f>
        <v>0</v>
      </c>
      <c r="AM364" s="208">
        <f>IF(AM$2&lt;=analysis_period,IF(SUM($C657:AM657)&gt;0,AL364+1,0),0)</f>
        <v>0</v>
      </c>
      <c r="AN364" s="208">
        <f>IF(AN$2&lt;=analysis_period,IF(SUM($C657:AN657)&gt;0,AM364+1,0),0)</f>
        <v>0</v>
      </c>
      <c r="AO364" s="208">
        <f>IF(AO$2&lt;=analysis_period,IF(SUM($C657:AO657)&gt;0,AN364+1,0),0)</f>
        <v>0</v>
      </c>
      <c r="AP364" s="208">
        <f>IF(AP$2&lt;=analysis_period,IF(SUM($C657:AP657)&gt;0,AO364+1,0),0)</f>
        <v>0</v>
      </c>
    </row>
    <row r="365" spans="1:42" x14ac:dyDescent="0.2">
      <c r="A365" s="4">
        <f t="shared" si="138"/>
        <v>8</v>
      </c>
      <c r="B365" s="4">
        <v>0</v>
      </c>
      <c r="C365" s="208">
        <f>IF(C$2&lt;=analysis_period,IF(SUM($C658:C658)&gt;0,B365+1,0),0)</f>
        <v>0</v>
      </c>
      <c r="D365" s="208">
        <f>IF(D$2&lt;=analysis_period,IF(SUM($C658:D658)&gt;0,C365+1,0),0)</f>
        <v>0</v>
      </c>
      <c r="E365" s="208">
        <f>IF(E$2&lt;=analysis_period,IF(SUM($C658:E658)&gt;0,D365+1,0),0)</f>
        <v>0</v>
      </c>
      <c r="F365" s="208">
        <f>IF(F$2&lt;=analysis_period,IF(SUM($C658:F658)&gt;0,E365+1,0),0)</f>
        <v>0</v>
      </c>
      <c r="G365" s="208">
        <f>IF(G$2&lt;=analysis_period,IF(SUM($C658:G658)&gt;0,F365+1,0),0)</f>
        <v>0</v>
      </c>
      <c r="H365" s="208">
        <f>IF(H$2&lt;=analysis_period,IF(SUM($C658:H658)&gt;0,G365+1,0),0)</f>
        <v>0</v>
      </c>
      <c r="I365" s="208">
        <f>IF(I$2&lt;=analysis_period,IF(SUM($C658:I658)&gt;0,H365+1,0),0)</f>
        <v>0</v>
      </c>
      <c r="J365" s="208">
        <f>IF(J$2&lt;=analysis_period,IF(SUM($C658:J658)&gt;0,I365+1,0),0)</f>
        <v>0</v>
      </c>
      <c r="K365" s="208">
        <f>IF(K$2&lt;=analysis_period,IF(SUM($C658:K658)&gt;0,J365+1,0),0)</f>
        <v>0</v>
      </c>
      <c r="L365" s="208">
        <f>IF(L$2&lt;=analysis_period,IF(SUM($C658:L658)&gt;0,K365+1,0),0)</f>
        <v>0</v>
      </c>
      <c r="M365" s="208">
        <f>IF(M$2&lt;=analysis_period,IF(SUM($C658:M658)&gt;0,L365+1,0),0)</f>
        <v>0</v>
      </c>
      <c r="N365" s="208">
        <f>IF(N$2&lt;=analysis_period,IF(SUM($C658:N658)&gt;0,M365+1,0),0)</f>
        <v>0</v>
      </c>
      <c r="O365" s="208">
        <f>IF(O$2&lt;=analysis_period,IF(SUM($C658:O658)&gt;0,N365+1,0),0)</f>
        <v>0</v>
      </c>
      <c r="P365" s="208">
        <f>IF(P$2&lt;=analysis_period,IF(SUM($C658:P658)&gt;0,O365+1,0),0)</f>
        <v>0</v>
      </c>
      <c r="Q365" s="208">
        <f>IF(Q$2&lt;=analysis_period,IF(SUM($C658:Q658)&gt;0,P365+1,0),0)</f>
        <v>0</v>
      </c>
      <c r="R365" s="208">
        <f>IF(R$2&lt;=analysis_period,IF(SUM($C658:R658)&gt;0,Q365+1,0),0)</f>
        <v>0</v>
      </c>
      <c r="S365" s="208">
        <f>IF(S$2&lt;=analysis_period,IF(SUM($C658:S658)&gt;0,R365+1,0),0)</f>
        <v>0</v>
      </c>
      <c r="T365" s="208">
        <f>IF(T$2&lt;=analysis_period,IF(SUM($C658:T658)&gt;0,S365+1,0),0)</f>
        <v>0</v>
      </c>
      <c r="U365" s="208">
        <f>IF(U$2&lt;=analysis_period,IF(SUM($C658:U658)&gt;0,T365+1,0),0)</f>
        <v>0</v>
      </c>
      <c r="V365" s="208">
        <f>IF(V$2&lt;=analysis_period,IF(SUM($C658:V658)&gt;0,U365+1,0),0)</f>
        <v>0</v>
      </c>
      <c r="W365" s="208">
        <f>IF(W$2&lt;=analysis_period,IF(SUM($C658:W658)&gt;0,V365+1,0),0)</f>
        <v>0</v>
      </c>
      <c r="X365" s="208">
        <f>IF(X$2&lt;=analysis_period,IF(SUM($C658:X658)&gt;0,W365+1,0),0)</f>
        <v>0</v>
      </c>
      <c r="Y365" s="208">
        <f>IF(Y$2&lt;=analysis_period,IF(SUM($C658:Y658)&gt;0,X365+1,0),0)</f>
        <v>0</v>
      </c>
      <c r="Z365" s="208">
        <f>IF(Z$2&lt;=analysis_period,IF(SUM($C658:Z658)&gt;0,Y365+1,0),0)</f>
        <v>0</v>
      </c>
      <c r="AA365" s="208">
        <f>IF(AA$2&lt;=analysis_period,IF(SUM($C658:AA658)&gt;0,Z365+1,0),0)</f>
        <v>0</v>
      </c>
      <c r="AB365" s="208">
        <f>IF(AB$2&lt;=analysis_period,IF(SUM($C658:AB658)&gt;0,AA365+1,0),0)</f>
        <v>0</v>
      </c>
      <c r="AC365" s="208">
        <f>IF(AC$2&lt;=analysis_period,IF(SUM($C658:AC658)&gt;0,AB365+1,0),0)</f>
        <v>0</v>
      </c>
      <c r="AD365" s="208">
        <f>IF(AD$2&lt;=analysis_period,IF(SUM($C658:AD658)&gt;0,AC365+1,0),0)</f>
        <v>0</v>
      </c>
      <c r="AE365" s="208">
        <f>IF(AE$2&lt;=analysis_period,IF(SUM($C658:AE658)&gt;0,AD365+1,0),0)</f>
        <v>0</v>
      </c>
      <c r="AF365" s="208">
        <f>IF(AF$2&lt;=analysis_period,IF(SUM($C658:AF658)&gt;0,AE365+1,0),0)</f>
        <v>0</v>
      </c>
      <c r="AG365" s="208">
        <f>IF(AG$2&lt;=analysis_period,IF(SUM($C658:AG658)&gt;0,AF365+1,0),0)</f>
        <v>0</v>
      </c>
      <c r="AH365" s="208">
        <f>IF(AH$2&lt;=analysis_period,IF(SUM($C658:AH658)&gt;0,AG365+1,0),0)</f>
        <v>0</v>
      </c>
      <c r="AI365" s="208">
        <f>IF(AI$2&lt;=analysis_period,IF(SUM($C658:AI658)&gt;0,AH365+1,0),0)</f>
        <v>0</v>
      </c>
      <c r="AJ365" s="208">
        <f>IF(AJ$2&lt;=analysis_period,IF(SUM($C658:AJ658)&gt;0,AI365+1,0),0)</f>
        <v>0</v>
      </c>
      <c r="AK365" s="208">
        <f>IF(AK$2&lt;=analysis_period,IF(SUM($C658:AK658)&gt;0,AJ365+1,0),0)</f>
        <v>0</v>
      </c>
      <c r="AL365" s="208">
        <f>IF(AL$2&lt;=analysis_period,IF(SUM($C658:AL658)&gt;0,AK365+1,0),0)</f>
        <v>0</v>
      </c>
      <c r="AM365" s="208">
        <f>IF(AM$2&lt;=analysis_period,IF(SUM($C658:AM658)&gt;0,AL365+1,0),0)</f>
        <v>0</v>
      </c>
      <c r="AN365" s="208">
        <f>IF(AN$2&lt;=analysis_period,IF(SUM($C658:AN658)&gt;0,AM365+1,0),0)</f>
        <v>0</v>
      </c>
      <c r="AO365" s="208">
        <f>IF(AO$2&lt;=analysis_period,IF(SUM($C658:AO658)&gt;0,AN365+1,0),0)</f>
        <v>0</v>
      </c>
      <c r="AP365" s="208">
        <f>IF(AP$2&lt;=analysis_period,IF(SUM($C658:AP658)&gt;0,AO365+1,0),0)</f>
        <v>0</v>
      </c>
    </row>
    <row r="366" spans="1:42" x14ac:dyDescent="0.2">
      <c r="A366" s="4">
        <f>A365+1</f>
        <v>9</v>
      </c>
      <c r="B366" s="4">
        <v>0</v>
      </c>
      <c r="C366" s="208">
        <f>IF(C$2&lt;=analysis_period,IF(SUM($C659:C659)&gt;0,B366+1,0),0)</f>
        <v>0</v>
      </c>
      <c r="D366" s="208">
        <f>IF(D$2&lt;=analysis_period,IF(SUM($C659:D659)&gt;0,C366+1,0),0)</f>
        <v>0</v>
      </c>
      <c r="E366" s="208">
        <f>IF(E$2&lt;=analysis_period,IF(SUM($C659:E659)&gt;0,D366+1,0),0)</f>
        <v>0</v>
      </c>
      <c r="F366" s="208">
        <f>IF(F$2&lt;=analysis_period,IF(SUM($C659:F659)&gt;0,E366+1,0),0)</f>
        <v>0</v>
      </c>
      <c r="G366" s="208">
        <f>IF(G$2&lt;=analysis_period,IF(SUM($C659:G659)&gt;0,F366+1,0),0)</f>
        <v>0</v>
      </c>
      <c r="H366" s="208">
        <f>IF(H$2&lt;=analysis_period,IF(SUM($C659:H659)&gt;0,G366+1,0),0)</f>
        <v>0</v>
      </c>
      <c r="I366" s="208">
        <f>IF(I$2&lt;=analysis_period,IF(SUM($C659:I659)&gt;0,H366+1,0),0)</f>
        <v>0</v>
      </c>
      <c r="J366" s="208">
        <f>IF(J$2&lt;=analysis_period,IF(SUM($C659:J659)&gt;0,I366+1,0),0)</f>
        <v>0</v>
      </c>
      <c r="K366" s="208">
        <f>IF(K$2&lt;=analysis_period,IF(SUM($C659:K659)&gt;0,J366+1,0),0)</f>
        <v>0</v>
      </c>
      <c r="L366" s="208">
        <f>IF(L$2&lt;=analysis_period,IF(SUM($C659:L659)&gt;0,K366+1,0),0)</f>
        <v>0</v>
      </c>
      <c r="M366" s="208">
        <f>IF(M$2&lt;=analysis_period,IF(SUM($C659:M659)&gt;0,L366+1,0),0)</f>
        <v>0</v>
      </c>
      <c r="N366" s="208">
        <f>IF(N$2&lt;=analysis_period,IF(SUM($C659:N659)&gt;0,M366+1,0),0)</f>
        <v>0</v>
      </c>
      <c r="O366" s="208">
        <f>IF(O$2&lt;=analysis_period,IF(SUM($C659:O659)&gt;0,N366+1,0),0)</f>
        <v>0</v>
      </c>
      <c r="P366" s="208">
        <f>IF(P$2&lt;=analysis_period,IF(SUM($C659:P659)&gt;0,O366+1,0),0)</f>
        <v>0</v>
      </c>
      <c r="Q366" s="208">
        <f>IF(Q$2&lt;=analysis_period,IF(SUM($C659:Q659)&gt;0,P366+1,0),0)</f>
        <v>0</v>
      </c>
      <c r="R366" s="208">
        <f>IF(R$2&lt;=analysis_period,IF(SUM($C659:R659)&gt;0,Q366+1,0),0)</f>
        <v>0</v>
      </c>
      <c r="S366" s="208">
        <f>IF(S$2&lt;=analysis_period,IF(SUM($C659:S659)&gt;0,R366+1,0),0)</f>
        <v>0</v>
      </c>
      <c r="T366" s="208">
        <f>IF(T$2&lt;=analysis_period,IF(SUM($C659:T659)&gt;0,S366+1,0),0)</f>
        <v>0</v>
      </c>
      <c r="U366" s="208">
        <f>IF(U$2&lt;=analysis_period,IF(SUM($C659:U659)&gt;0,T366+1,0),0)</f>
        <v>0</v>
      </c>
      <c r="V366" s="208">
        <f>IF(V$2&lt;=analysis_period,IF(SUM($C659:V659)&gt;0,U366+1,0),0)</f>
        <v>0</v>
      </c>
      <c r="W366" s="208">
        <f>IF(W$2&lt;=analysis_period,IF(SUM($C659:W659)&gt;0,V366+1,0),0)</f>
        <v>0</v>
      </c>
      <c r="X366" s="208">
        <f>IF(X$2&lt;=analysis_period,IF(SUM($C659:X659)&gt;0,W366+1,0),0)</f>
        <v>0</v>
      </c>
      <c r="Y366" s="208">
        <f>IF(Y$2&lt;=analysis_period,IF(SUM($C659:Y659)&gt;0,X366+1,0),0)</f>
        <v>0</v>
      </c>
      <c r="Z366" s="208">
        <f>IF(Z$2&lt;=analysis_period,IF(SUM($C659:Z659)&gt;0,Y366+1,0),0)</f>
        <v>0</v>
      </c>
      <c r="AA366" s="208">
        <f>IF(AA$2&lt;=analysis_period,IF(SUM($C659:AA659)&gt;0,Z366+1,0),0)</f>
        <v>0</v>
      </c>
      <c r="AB366" s="208">
        <f>IF(AB$2&lt;=analysis_period,IF(SUM($C659:AB659)&gt;0,AA366+1,0),0)</f>
        <v>0</v>
      </c>
      <c r="AC366" s="208">
        <f>IF(AC$2&lt;=analysis_period,IF(SUM($C659:AC659)&gt;0,AB366+1,0),0)</f>
        <v>0</v>
      </c>
      <c r="AD366" s="208">
        <f>IF(AD$2&lt;=analysis_period,IF(SUM($C659:AD659)&gt;0,AC366+1,0),0)</f>
        <v>0</v>
      </c>
      <c r="AE366" s="208">
        <f>IF(AE$2&lt;=analysis_period,IF(SUM($C659:AE659)&gt;0,AD366+1,0),0)</f>
        <v>0</v>
      </c>
      <c r="AF366" s="208">
        <f>IF(AF$2&lt;=analysis_period,IF(SUM($C659:AF659)&gt;0,AE366+1,0),0)</f>
        <v>0</v>
      </c>
      <c r="AG366" s="208">
        <f>IF(AG$2&lt;=analysis_period,IF(SUM($C659:AG659)&gt;0,AF366+1,0),0)</f>
        <v>0</v>
      </c>
      <c r="AH366" s="208">
        <f>IF(AH$2&lt;=analysis_period,IF(SUM($C659:AH659)&gt;0,AG366+1,0),0)</f>
        <v>0</v>
      </c>
      <c r="AI366" s="208">
        <f>IF(AI$2&lt;=analysis_period,IF(SUM($C659:AI659)&gt;0,AH366+1,0),0)</f>
        <v>0</v>
      </c>
      <c r="AJ366" s="208">
        <f>IF(AJ$2&lt;=analysis_period,IF(SUM($C659:AJ659)&gt;0,AI366+1,0),0)</f>
        <v>0</v>
      </c>
      <c r="AK366" s="208">
        <f>IF(AK$2&lt;=analysis_period,IF(SUM($C659:AK659)&gt;0,AJ366+1,0),0)</f>
        <v>0</v>
      </c>
      <c r="AL366" s="208">
        <f>IF(AL$2&lt;=analysis_period,IF(SUM($C659:AL659)&gt;0,AK366+1,0),0)</f>
        <v>0</v>
      </c>
      <c r="AM366" s="208">
        <f>IF(AM$2&lt;=analysis_period,IF(SUM($C659:AM659)&gt;0,AL366+1,0),0)</f>
        <v>0</v>
      </c>
      <c r="AN366" s="208">
        <f>IF(AN$2&lt;=analysis_period,IF(SUM($C659:AN659)&gt;0,AM366+1,0),0)</f>
        <v>0</v>
      </c>
      <c r="AO366" s="208">
        <f>IF(AO$2&lt;=analysis_period,IF(SUM($C659:AO659)&gt;0,AN366+1,0),0)</f>
        <v>0</v>
      </c>
      <c r="AP366" s="208">
        <f>IF(AP$2&lt;=analysis_period,IF(SUM($C659:AP659)&gt;0,AO366+1,0),0)</f>
        <v>0</v>
      </c>
    </row>
    <row r="367" spans="1:42" x14ac:dyDescent="0.2">
      <c r="A367" s="4">
        <f t="shared" si="138"/>
        <v>10</v>
      </c>
      <c r="B367" s="4">
        <v>0</v>
      </c>
      <c r="C367" s="208">
        <f>IF(C$2&lt;=analysis_period,IF(SUM($C660:C660)&gt;0,B367+1,0),0)</f>
        <v>0</v>
      </c>
      <c r="D367" s="208">
        <f>IF(D$2&lt;=analysis_period,IF(SUM($C660:D660)&gt;0,C367+1,0),0)</f>
        <v>0</v>
      </c>
      <c r="E367" s="208">
        <f>IF(E$2&lt;=analysis_period,IF(SUM($C660:E660)&gt;0,D367+1,0),0)</f>
        <v>0</v>
      </c>
      <c r="F367" s="208">
        <f>IF(F$2&lt;=analysis_period,IF(SUM($C660:F660)&gt;0,E367+1,0),0)</f>
        <v>0</v>
      </c>
      <c r="G367" s="208">
        <f>IF(G$2&lt;=analysis_period,IF(SUM($C660:G660)&gt;0,F367+1,0),0)</f>
        <v>0</v>
      </c>
      <c r="H367" s="208">
        <f>IF(H$2&lt;=analysis_period,IF(SUM($C660:H660)&gt;0,G367+1,0),0)</f>
        <v>0</v>
      </c>
      <c r="I367" s="208">
        <f>IF(I$2&lt;=analysis_period,IF(SUM($C660:I660)&gt;0,H367+1,0),0)</f>
        <v>0</v>
      </c>
      <c r="J367" s="208">
        <f>IF(J$2&lt;=analysis_period,IF(SUM($C660:J660)&gt;0,I367+1,0),0)</f>
        <v>0</v>
      </c>
      <c r="K367" s="208">
        <f>IF(K$2&lt;=analysis_period,IF(SUM($C660:K660)&gt;0,J367+1,0),0)</f>
        <v>0</v>
      </c>
      <c r="L367" s="208">
        <f>IF(L$2&lt;=analysis_period,IF(SUM($C660:L660)&gt;0,K367+1,0),0)</f>
        <v>0</v>
      </c>
      <c r="M367" s="208">
        <f>IF(M$2&lt;=analysis_period,IF(SUM($C660:M660)&gt;0,L367+1,0),0)</f>
        <v>0</v>
      </c>
      <c r="N367" s="208">
        <f>IF(N$2&lt;=analysis_period,IF(SUM($C660:N660)&gt;0,M367+1,0),0)</f>
        <v>0</v>
      </c>
      <c r="O367" s="208">
        <f>IF(O$2&lt;=analysis_period,IF(SUM($C660:O660)&gt;0,N367+1,0),0)</f>
        <v>0</v>
      </c>
      <c r="P367" s="208">
        <f>IF(P$2&lt;=analysis_period,IF(SUM($C660:P660)&gt;0,O367+1,0),0)</f>
        <v>0</v>
      </c>
      <c r="Q367" s="208">
        <f>IF(Q$2&lt;=analysis_period,IF(SUM($C660:Q660)&gt;0,P367+1,0),0)</f>
        <v>0</v>
      </c>
      <c r="R367" s="208">
        <f>IF(R$2&lt;=analysis_period,IF(SUM($C660:R660)&gt;0,Q367+1,0),0)</f>
        <v>0</v>
      </c>
      <c r="S367" s="208">
        <f>IF(S$2&lt;=analysis_period,IF(SUM($C660:S660)&gt;0,R367+1,0),0)</f>
        <v>0</v>
      </c>
      <c r="T367" s="208">
        <f>IF(T$2&lt;=analysis_period,IF(SUM($C660:T660)&gt;0,S367+1,0),0)</f>
        <v>0</v>
      </c>
      <c r="U367" s="208">
        <f>IF(U$2&lt;=analysis_period,IF(SUM($C660:U660)&gt;0,T367+1,0),0)</f>
        <v>0</v>
      </c>
      <c r="V367" s="208">
        <f>IF(V$2&lt;=analysis_period,IF(SUM($C660:V660)&gt;0,U367+1,0),0)</f>
        <v>0</v>
      </c>
      <c r="W367" s="208">
        <f>IF(W$2&lt;=analysis_period,IF(SUM($C660:W660)&gt;0,V367+1,0),0)</f>
        <v>0</v>
      </c>
      <c r="X367" s="208">
        <f>IF(X$2&lt;=analysis_period,IF(SUM($C660:X660)&gt;0,W367+1,0),0)</f>
        <v>0</v>
      </c>
      <c r="Y367" s="208">
        <f>IF(Y$2&lt;=analysis_period,IF(SUM($C660:Y660)&gt;0,X367+1,0),0)</f>
        <v>0</v>
      </c>
      <c r="Z367" s="208">
        <f>IF(Z$2&lt;=analysis_period,IF(SUM($C660:Z660)&gt;0,Y367+1,0),0)</f>
        <v>0</v>
      </c>
      <c r="AA367" s="208">
        <f>IF(AA$2&lt;=analysis_period,IF(SUM($C660:AA660)&gt;0,Z367+1,0),0)</f>
        <v>0</v>
      </c>
      <c r="AB367" s="208">
        <f>IF(AB$2&lt;=analysis_period,IF(SUM($C660:AB660)&gt;0,AA367+1,0),0)</f>
        <v>0</v>
      </c>
      <c r="AC367" s="208">
        <f>IF(AC$2&lt;=analysis_period,IF(SUM($C660:AC660)&gt;0,AB367+1,0),0)</f>
        <v>0</v>
      </c>
      <c r="AD367" s="208">
        <f>IF(AD$2&lt;=analysis_period,IF(SUM($C660:AD660)&gt;0,AC367+1,0),0)</f>
        <v>0</v>
      </c>
      <c r="AE367" s="208">
        <f>IF(AE$2&lt;=analysis_period,IF(SUM($C660:AE660)&gt;0,AD367+1,0),0)</f>
        <v>0</v>
      </c>
      <c r="AF367" s="208">
        <f>IF(AF$2&lt;=analysis_period,IF(SUM($C660:AF660)&gt;0,AE367+1,0),0)</f>
        <v>0</v>
      </c>
      <c r="AG367" s="208">
        <f>IF(AG$2&lt;=analysis_period,IF(SUM($C660:AG660)&gt;0,AF367+1,0),0)</f>
        <v>0</v>
      </c>
      <c r="AH367" s="208">
        <f>IF(AH$2&lt;=analysis_period,IF(SUM($C660:AH660)&gt;0,AG367+1,0),0)</f>
        <v>0</v>
      </c>
      <c r="AI367" s="208">
        <f>IF(AI$2&lt;=analysis_period,IF(SUM($C660:AI660)&gt;0,AH367+1,0),0)</f>
        <v>0</v>
      </c>
      <c r="AJ367" s="208">
        <f>IF(AJ$2&lt;=analysis_period,IF(SUM($C660:AJ660)&gt;0,AI367+1,0),0)</f>
        <v>0</v>
      </c>
      <c r="AK367" s="208">
        <f>IF(AK$2&lt;=analysis_period,IF(SUM($C660:AK660)&gt;0,AJ367+1,0),0)</f>
        <v>0</v>
      </c>
      <c r="AL367" s="208">
        <f>IF(AL$2&lt;=analysis_period,IF(SUM($C660:AL660)&gt;0,AK367+1,0),0)</f>
        <v>0</v>
      </c>
      <c r="AM367" s="208">
        <f>IF(AM$2&lt;=analysis_period,IF(SUM($C660:AM660)&gt;0,AL367+1,0),0)</f>
        <v>0</v>
      </c>
      <c r="AN367" s="208">
        <f>IF(AN$2&lt;=analysis_period,IF(SUM($C660:AN660)&gt;0,AM367+1,0),0)</f>
        <v>0</v>
      </c>
      <c r="AO367" s="208">
        <f>IF(AO$2&lt;=analysis_period,IF(SUM($C660:AO660)&gt;0,AN367+1,0),0)</f>
        <v>0</v>
      </c>
      <c r="AP367" s="208">
        <f>IF(AP$2&lt;=analysis_period,IF(SUM($C660:AP660)&gt;0,AO367+1,0),0)</f>
        <v>0</v>
      </c>
    </row>
    <row r="368" spans="1:42" x14ac:dyDescent="0.2">
      <c r="A368" s="32" t="s">
        <v>68</v>
      </c>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row>
    <row r="369" spans="1:42" x14ac:dyDescent="0.2">
      <c r="A369" s="4">
        <v>1</v>
      </c>
      <c r="B369" s="227">
        <f>SUM(C369:AP369)</f>
        <v>0</v>
      </c>
      <c r="C369" s="208">
        <f t="shared" ref="C369:AP369" si="139">LOOKUP(C358,$B$353:$AP$353,$B$354:$AP$354)/100*$B651</f>
        <v>0</v>
      </c>
      <c r="D369" s="208">
        <f t="shared" si="139"/>
        <v>0</v>
      </c>
      <c r="E369" s="208">
        <f t="shared" si="139"/>
        <v>0</v>
      </c>
      <c r="F369" s="208">
        <f t="shared" si="139"/>
        <v>0</v>
      </c>
      <c r="G369" s="208">
        <f t="shared" si="139"/>
        <v>0</v>
      </c>
      <c r="H369" s="208">
        <f t="shared" si="139"/>
        <v>0</v>
      </c>
      <c r="I369" s="208">
        <f t="shared" si="139"/>
        <v>0</v>
      </c>
      <c r="J369" s="208">
        <f t="shared" si="139"/>
        <v>0</v>
      </c>
      <c r="K369" s="208">
        <f t="shared" si="139"/>
        <v>0</v>
      </c>
      <c r="L369" s="208">
        <f t="shared" si="139"/>
        <v>0</v>
      </c>
      <c r="M369" s="208">
        <f t="shared" si="139"/>
        <v>0</v>
      </c>
      <c r="N369" s="208">
        <f t="shared" si="139"/>
        <v>0</v>
      </c>
      <c r="O369" s="208">
        <f t="shared" si="139"/>
        <v>0</v>
      </c>
      <c r="P369" s="208">
        <f t="shared" si="139"/>
        <v>0</v>
      </c>
      <c r="Q369" s="208">
        <f t="shared" si="139"/>
        <v>0</v>
      </c>
      <c r="R369" s="208">
        <f t="shared" si="139"/>
        <v>0</v>
      </c>
      <c r="S369" s="208">
        <f t="shared" si="139"/>
        <v>0</v>
      </c>
      <c r="T369" s="208">
        <f t="shared" si="139"/>
        <v>0</v>
      </c>
      <c r="U369" s="208">
        <f t="shared" si="139"/>
        <v>0</v>
      </c>
      <c r="V369" s="208">
        <f t="shared" si="139"/>
        <v>0</v>
      </c>
      <c r="W369" s="208">
        <f t="shared" si="139"/>
        <v>0</v>
      </c>
      <c r="X369" s="208">
        <f t="shared" si="139"/>
        <v>0</v>
      </c>
      <c r="Y369" s="208">
        <f t="shared" si="139"/>
        <v>0</v>
      </c>
      <c r="Z369" s="208">
        <f t="shared" si="139"/>
        <v>0</v>
      </c>
      <c r="AA369" s="208">
        <f t="shared" si="139"/>
        <v>0</v>
      </c>
      <c r="AB369" s="208">
        <f t="shared" si="139"/>
        <v>0</v>
      </c>
      <c r="AC369" s="208">
        <f t="shared" si="139"/>
        <v>0</v>
      </c>
      <c r="AD369" s="208">
        <f t="shared" si="139"/>
        <v>0</v>
      </c>
      <c r="AE369" s="208">
        <f t="shared" si="139"/>
        <v>0</v>
      </c>
      <c r="AF369" s="208">
        <f t="shared" si="139"/>
        <v>0</v>
      </c>
      <c r="AG369" s="208">
        <f t="shared" si="139"/>
        <v>0</v>
      </c>
      <c r="AH369" s="208">
        <f t="shared" si="139"/>
        <v>0</v>
      </c>
      <c r="AI369" s="208">
        <f t="shared" si="139"/>
        <v>0</v>
      </c>
      <c r="AJ369" s="208">
        <f t="shared" si="139"/>
        <v>0</v>
      </c>
      <c r="AK369" s="208">
        <f t="shared" si="139"/>
        <v>0</v>
      </c>
      <c r="AL369" s="208">
        <f t="shared" si="139"/>
        <v>0</v>
      </c>
      <c r="AM369" s="208">
        <f t="shared" si="139"/>
        <v>0</v>
      </c>
      <c r="AN369" s="208">
        <f t="shared" si="139"/>
        <v>0</v>
      </c>
      <c r="AO369" s="208">
        <f t="shared" si="139"/>
        <v>0</v>
      </c>
      <c r="AP369" s="208">
        <f t="shared" si="139"/>
        <v>0</v>
      </c>
    </row>
    <row r="370" spans="1:42" x14ac:dyDescent="0.2">
      <c r="A370" s="4">
        <f>A369+1</f>
        <v>2</v>
      </c>
      <c r="B370" s="227">
        <f t="shared" ref="B370:B378" si="140">SUM(C370:AP370)</f>
        <v>0</v>
      </c>
      <c r="C370" s="208">
        <f t="shared" ref="C370:AP370" si="141">LOOKUP(C359,$B$353:$AP$353,$B$354:$AP$354)/100*$B652</f>
        <v>0</v>
      </c>
      <c r="D370" s="208">
        <f t="shared" si="141"/>
        <v>0</v>
      </c>
      <c r="E370" s="208">
        <f t="shared" si="141"/>
        <v>0</v>
      </c>
      <c r="F370" s="208">
        <f t="shared" si="141"/>
        <v>0</v>
      </c>
      <c r="G370" s="208">
        <f t="shared" si="141"/>
        <v>0</v>
      </c>
      <c r="H370" s="208">
        <f t="shared" si="141"/>
        <v>0</v>
      </c>
      <c r="I370" s="208">
        <f t="shared" si="141"/>
        <v>0</v>
      </c>
      <c r="J370" s="208">
        <f t="shared" si="141"/>
        <v>0</v>
      </c>
      <c r="K370" s="208">
        <f t="shared" si="141"/>
        <v>0</v>
      </c>
      <c r="L370" s="208">
        <f t="shared" si="141"/>
        <v>0</v>
      </c>
      <c r="M370" s="208">
        <f t="shared" si="141"/>
        <v>0</v>
      </c>
      <c r="N370" s="208">
        <f t="shared" si="141"/>
        <v>0</v>
      </c>
      <c r="O370" s="208">
        <f t="shared" si="141"/>
        <v>0</v>
      </c>
      <c r="P370" s="208">
        <f t="shared" si="141"/>
        <v>0</v>
      </c>
      <c r="Q370" s="208">
        <f t="shared" si="141"/>
        <v>0</v>
      </c>
      <c r="R370" s="208">
        <f t="shared" si="141"/>
        <v>0</v>
      </c>
      <c r="S370" s="208">
        <f t="shared" si="141"/>
        <v>0</v>
      </c>
      <c r="T370" s="208">
        <f t="shared" si="141"/>
        <v>0</v>
      </c>
      <c r="U370" s="208">
        <f t="shared" si="141"/>
        <v>0</v>
      </c>
      <c r="V370" s="208">
        <f t="shared" si="141"/>
        <v>0</v>
      </c>
      <c r="W370" s="208">
        <f t="shared" si="141"/>
        <v>0</v>
      </c>
      <c r="X370" s="208">
        <f t="shared" si="141"/>
        <v>0</v>
      </c>
      <c r="Y370" s="208">
        <f t="shared" si="141"/>
        <v>0</v>
      </c>
      <c r="Z370" s="208">
        <f t="shared" si="141"/>
        <v>0</v>
      </c>
      <c r="AA370" s="208">
        <f t="shared" si="141"/>
        <v>0</v>
      </c>
      <c r="AB370" s="208">
        <f t="shared" si="141"/>
        <v>0</v>
      </c>
      <c r="AC370" s="208">
        <f t="shared" si="141"/>
        <v>0</v>
      </c>
      <c r="AD370" s="208">
        <f t="shared" si="141"/>
        <v>0</v>
      </c>
      <c r="AE370" s="208">
        <f t="shared" si="141"/>
        <v>0</v>
      </c>
      <c r="AF370" s="208">
        <f t="shared" si="141"/>
        <v>0</v>
      </c>
      <c r="AG370" s="208">
        <f t="shared" si="141"/>
        <v>0</v>
      </c>
      <c r="AH370" s="208">
        <f t="shared" si="141"/>
        <v>0</v>
      </c>
      <c r="AI370" s="208">
        <f t="shared" si="141"/>
        <v>0</v>
      </c>
      <c r="AJ370" s="208">
        <f t="shared" si="141"/>
        <v>0</v>
      </c>
      <c r="AK370" s="208">
        <f t="shared" si="141"/>
        <v>0</v>
      </c>
      <c r="AL370" s="208">
        <f t="shared" si="141"/>
        <v>0</v>
      </c>
      <c r="AM370" s="208">
        <f t="shared" si="141"/>
        <v>0</v>
      </c>
      <c r="AN370" s="208">
        <f t="shared" si="141"/>
        <v>0</v>
      </c>
      <c r="AO370" s="208">
        <f t="shared" si="141"/>
        <v>0</v>
      </c>
      <c r="AP370" s="208">
        <f t="shared" si="141"/>
        <v>0</v>
      </c>
    </row>
    <row r="371" spans="1:42" x14ac:dyDescent="0.2">
      <c r="A371" s="4">
        <f t="shared" ref="A371:A378" si="142">A370+1</f>
        <v>3</v>
      </c>
      <c r="B371" s="227">
        <f t="shared" si="140"/>
        <v>0</v>
      </c>
      <c r="C371" s="208">
        <f t="shared" ref="C371:AP371" si="143">LOOKUP(C360,$B$353:$AP$353,$B$354:$AP$354)/100*$B653</f>
        <v>0</v>
      </c>
      <c r="D371" s="208">
        <f t="shared" si="143"/>
        <v>0</v>
      </c>
      <c r="E371" s="208">
        <f t="shared" si="143"/>
        <v>0</v>
      </c>
      <c r="F371" s="208">
        <f t="shared" si="143"/>
        <v>0</v>
      </c>
      <c r="G371" s="208">
        <f t="shared" si="143"/>
        <v>0</v>
      </c>
      <c r="H371" s="208">
        <f t="shared" si="143"/>
        <v>0</v>
      </c>
      <c r="I371" s="208">
        <f t="shared" si="143"/>
        <v>0</v>
      </c>
      <c r="J371" s="208">
        <f t="shared" si="143"/>
        <v>0</v>
      </c>
      <c r="K371" s="208">
        <f t="shared" si="143"/>
        <v>0</v>
      </c>
      <c r="L371" s="208">
        <f t="shared" si="143"/>
        <v>0</v>
      </c>
      <c r="M371" s="208">
        <f t="shared" si="143"/>
        <v>0</v>
      </c>
      <c r="N371" s="208">
        <f t="shared" si="143"/>
        <v>0</v>
      </c>
      <c r="O371" s="208">
        <f t="shared" si="143"/>
        <v>0</v>
      </c>
      <c r="P371" s="208">
        <f t="shared" si="143"/>
        <v>0</v>
      </c>
      <c r="Q371" s="208">
        <f t="shared" si="143"/>
        <v>0</v>
      </c>
      <c r="R371" s="208">
        <f t="shared" si="143"/>
        <v>0</v>
      </c>
      <c r="S371" s="208">
        <f t="shared" si="143"/>
        <v>0</v>
      </c>
      <c r="T371" s="208">
        <f t="shared" si="143"/>
        <v>0</v>
      </c>
      <c r="U371" s="208">
        <f t="shared" si="143"/>
        <v>0</v>
      </c>
      <c r="V371" s="208">
        <f t="shared" si="143"/>
        <v>0</v>
      </c>
      <c r="W371" s="208">
        <f t="shared" si="143"/>
        <v>0</v>
      </c>
      <c r="X371" s="208">
        <f t="shared" si="143"/>
        <v>0</v>
      </c>
      <c r="Y371" s="208">
        <f t="shared" si="143"/>
        <v>0</v>
      </c>
      <c r="Z371" s="208">
        <f t="shared" si="143"/>
        <v>0</v>
      </c>
      <c r="AA371" s="208">
        <f t="shared" si="143"/>
        <v>0</v>
      </c>
      <c r="AB371" s="208">
        <f t="shared" si="143"/>
        <v>0</v>
      </c>
      <c r="AC371" s="208">
        <f t="shared" si="143"/>
        <v>0</v>
      </c>
      <c r="AD371" s="208">
        <f t="shared" si="143"/>
        <v>0</v>
      </c>
      <c r="AE371" s="208">
        <f t="shared" si="143"/>
        <v>0</v>
      </c>
      <c r="AF371" s="208">
        <f t="shared" si="143"/>
        <v>0</v>
      </c>
      <c r="AG371" s="208">
        <f t="shared" si="143"/>
        <v>0</v>
      </c>
      <c r="AH371" s="208">
        <f t="shared" si="143"/>
        <v>0</v>
      </c>
      <c r="AI371" s="208">
        <f t="shared" si="143"/>
        <v>0</v>
      </c>
      <c r="AJ371" s="208">
        <f t="shared" si="143"/>
        <v>0</v>
      </c>
      <c r="AK371" s="208">
        <f t="shared" si="143"/>
        <v>0</v>
      </c>
      <c r="AL371" s="208">
        <f t="shared" si="143"/>
        <v>0</v>
      </c>
      <c r="AM371" s="208">
        <f t="shared" si="143"/>
        <v>0</v>
      </c>
      <c r="AN371" s="208">
        <f t="shared" si="143"/>
        <v>0</v>
      </c>
      <c r="AO371" s="208">
        <f t="shared" si="143"/>
        <v>0</v>
      </c>
      <c r="AP371" s="208">
        <f t="shared" si="143"/>
        <v>0</v>
      </c>
    </row>
    <row r="372" spans="1:42" x14ac:dyDescent="0.2">
      <c r="A372" s="4">
        <f t="shared" si="142"/>
        <v>4</v>
      </c>
      <c r="B372" s="227">
        <f t="shared" si="140"/>
        <v>0</v>
      </c>
      <c r="C372" s="208">
        <f t="shared" ref="C372:AP372" si="144">LOOKUP(C361,$B$353:$AP$353,$B$354:$AP$354)/100*$B654</f>
        <v>0</v>
      </c>
      <c r="D372" s="208">
        <f t="shared" si="144"/>
        <v>0</v>
      </c>
      <c r="E372" s="208">
        <f t="shared" si="144"/>
        <v>0</v>
      </c>
      <c r="F372" s="208">
        <f t="shared" si="144"/>
        <v>0</v>
      </c>
      <c r="G372" s="208">
        <f t="shared" si="144"/>
        <v>0</v>
      </c>
      <c r="H372" s="208">
        <f t="shared" si="144"/>
        <v>0</v>
      </c>
      <c r="I372" s="208">
        <f t="shared" si="144"/>
        <v>0</v>
      </c>
      <c r="J372" s="208">
        <f t="shared" si="144"/>
        <v>0</v>
      </c>
      <c r="K372" s="208">
        <f t="shared" si="144"/>
        <v>0</v>
      </c>
      <c r="L372" s="208">
        <f t="shared" si="144"/>
        <v>0</v>
      </c>
      <c r="M372" s="208">
        <f t="shared" si="144"/>
        <v>0</v>
      </c>
      <c r="N372" s="208">
        <f t="shared" si="144"/>
        <v>0</v>
      </c>
      <c r="O372" s="208">
        <f t="shared" si="144"/>
        <v>0</v>
      </c>
      <c r="P372" s="208">
        <f t="shared" si="144"/>
        <v>0</v>
      </c>
      <c r="Q372" s="208">
        <f t="shared" si="144"/>
        <v>0</v>
      </c>
      <c r="R372" s="208">
        <f t="shared" si="144"/>
        <v>0</v>
      </c>
      <c r="S372" s="208">
        <f t="shared" si="144"/>
        <v>0</v>
      </c>
      <c r="T372" s="208">
        <f t="shared" si="144"/>
        <v>0</v>
      </c>
      <c r="U372" s="208">
        <f t="shared" si="144"/>
        <v>0</v>
      </c>
      <c r="V372" s="208">
        <f t="shared" si="144"/>
        <v>0</v>
      </c>
      <c r="W372" s="208">
        <f t="shared" si="144"/>
        <v>0</v>
      </c>
      <c r="X372" s="208">
        <f t="shared" si="144"/>
        <v>0</v>
      </c>
      <c r="Y372" s="208">
        <f t="shared" si="144"/>
        <v>0</v>
      </c>
      <c r="Z372" s="208">
        <f t="shared" si="144"/>
        <v>0</v>
      </c>
      <c r="AA372" s="208">
        <f t="shared" si="144"/>
        <v>0</v>
      </c>
      <c r="AB372" s="208">
        <f t="shared" si="144"/>
        <v>0</v>
      </c>
      <c r="AC372" s="208">
        <f t="shared" si="144"/>
        <v>0</v>
      </c>
      <c r="AD372" s="208">
        <f t="shared" si="144"/>
        <v>0</v>
      </c>
      <c r="AE372" s="208">
        <f t="shared" si="144"/>
        <v>0</v>
      </c>
      <c r="AF372" s="208">
        <f t="shared" si="144"/>
        <v>0</v>
      </c>
      <c r="AG372" s="208">
        <f t="shared" si="144"/>
        <v>0</v>
      </c>
      <c r="AH372" s="208">
        <f t="shared" si="144"/>
        <v>0</v>
      </c>
      <c r="AI372" s="208">
        <f t="shared" si="144"/>
        <v>0</v>
      </c>
      <c r="AJ372" s="208">
        <f t="shared" si="144"/>
        <v>0</v>
      </c>
      <c r="AK372" s="208">
        <f t="shared" si="144"/>
        <v>0</v>
      </c>
      <c r="AL372" s="208">
        <f t="shared" si="144"/>
        <v>0</v>
      </c>
      <c r="AM372" s="208">
        <f t="shared" si="144"/>
        <v>0</v>
      </c>
      <c r="AN372" s="208">
        <f t="shared" si="144"/>
        <v>0</v>
      </c>
      <c r="AO372" s="208">
        <f t="shared" si="144"/>
        <v>0</v>
      </c>
      <c r="AP372" s="208">
        <f t="shared" si="144"/>
        <v>0</v>
      </c>
    </row>
    <row r="373" spans="1:42" x14ac:dyDescent="0.2">
      <c r="A373" s="4">
        <f t="shared" si="142"/>
        <v>5</v>
      </c>
      <c r="B373" s="227">
        <f t="shared" si="140"/>
        <v>0</v>
      </c>
      <c r="C373" s="208">
        <f t="shared" ref="C373:AP373" si="145">LOOKUP(C362,$B$353:$AP$353,$B$354:$AP$354)/100*$B655</f>
        <v>0</v>
      </c>
      <c r="D373" s="208">
        <f t="shared" si="145"/>
        <v>0</v>
      </c>
      <c r="E373" s="208">
        <f t="shared" si="145"/>
        <v>0</v>
      </c>
      <c r="F373" s="208">
        <f t="shared" si="145"/>
        <v>0</v>
      </c>
      <c r="G373" s="208">
        <f t="shared" si="145"/>
        <v>0</v>
      </c>
      <c r="H373" s="208">
        <f t="shared" si="145"/>
        <v>0</v>
      </c>
      <c r="I373" s="208">
        <f t="shared" si="145"/>
        <v>0</v>
      </c>
      <c r="J373" s="208">
        <f t="shared" si="145"/>
        <v>0</v>
      </c>
      <c r="K373" s="208">
        <f t="shared" si="145"/>
        <v>0</v>
      </c>
      <c r="L373" s="208">
        <f t="shared" si="145"/>
        <v>0</v>
      </c>
      <c r="M373" s="208">
        <f t="shared" si="145"/>
        <v>0</v>
      </c>
      <c r="N373" s="208">
        <f t="shared" si="145"/>
        <v>0</v>
      </c>
      <c r="O373" s="208">
        <f t="shared" si="145"/>
        <v>0</v>
      </c>
      <c r="P373" s="208">
        <f t="shared" si="145"/>
        <v>0</v>
      </c>
      <c r="Q373" s="208">
        <f t="shared" si="145"/>
        <v>0</v>
      </c>
      <c r="R373" s="208">
        <f t="shared" si="145"/>
        <v>0</v>
      </c>
      <c r="S373" s="208">
        <f t="shared" si="145"/>
        <v>0</v>
      </c>
      <c r="T373" s="208">
        <f t="shared" si="145"/>
        <v>0</v>
      </c>
      <c r="U373" s="208">
        <f t="shared" si="145"/>
        <v>0</v>
      </c>
      <c r="V373" s="208">
        <f t="shared" si="145"/>
        <v>0</v>
      </c>
      <c r="W373" s="208">
        <f t="shared" si="145"/>
        <v>0</v>
      </c>
      <c r="X373" s="208">
        <f t="shared" si="145"/>
        <v>0</v>
      </c>
      <c r="Y373" s="208">
        <f t="shared" si="145"/>
        <v>0</v>
      </c>
      <c r="Z373" s="208">
        <f t="shared" si="145"/>
        <v>0</v>
      </c>
      <c r="AA373" s="208">
        <f t="shared" si="145"/>
        <v>0</v>
      </c>
      <c r="AB373" s="208">
        <f t="shared" si="145"/>
        <v>0</v>
      </c>
      <c r="AC373" s="208">
        <f t="shared" si="145"/>
        <v>0</v>
      </c>
      <c r="AD373" s="208">
        <f t="shared" si="145"/>
        <v>0</v>
      </c>
      <c r="AE373" s="208">
        <f t="shared" si="145"/>
        <v>0</v>
      </c>
      <c r="AF373" s="208">
        <f t="shared" si="145"/>
        <v>0</v>
      </c>
      <c r="AG373" s="208">
        <f t="shared" si="145"/>
        <v>0</v>
      </c>
      <c r="AH373" s="208">
        <f t="shared" si="145"/>
        <v>0</v>
      </c>
      <c r="AI373" s="208">
        <f t="shared" si="145"/>
        <v>0</v>
      </c>
      <c r="AJ373" s="208">
        <f t="shared" si="145"/>
        <v>0</v>
      </c>
      <c r="AK373" s="208">
        <f t="shared" si="145"/>
        <v>0</v>
      </c>
      <c r="AL373" s="208">
        <f t="shared" si="145"/>
        <v>0</v>
      </c>
      <c r="AM373" s="208">
        <f t="shared" si="145"/>
        <v>0</v>
      </c>
      <c r="AN373" s="208">
        <f t="shared" si="145"/>
        <v>0</v>
      </c>
      <c r="AO373" s="208">
        <f t="shared" si="145"/>
        <v>0</v>
      </c>
      <c r="AP373" s="208">
        <f t="shared" si="145"/>
        <v>0</v>
      </c>
    </row>
    <row r="374" spans="1:42" x14ac:dyDescent="0.2">
      <c r="A374" s="16">
        <f t="shared" si="142"/>
        <v>6</v>
      </c>
      <c r="B374" s="227">
        <f t="shared" si="140"/>
        <v>0</v>
      </c>
      <c r="C374" s="208">
        <f t="shared" ref="C374:AP374" si="146">LOOKUP(C363,$B$353:$AP$353,$B$354:$AP$354)/100*$B656</f>
        <v>0</v>
      </c>
      <c r="D374" s="208">
        <f t="shared" si="146"/>
        <v>0</v>
      </c>
      <c r="E374" s="208">
        <f t="shared" si="146"/>
        <v>0</v>
      </c>
      <c r="F374" s="208">
        <f t="shared" si="146"/>
        <v>0</v>
      </c>
      <c r="G374" s="208">
        <f t="shared" si="146"/>
        <v>0</v>
      </c>
      <c r="H374" s="208">
        <f t="shared" si="146"/>
        <v>0</v>
      </c>
      <c r="I374" s="208">
        <f t="shared" si="146"/>
        <v>0</v>
      </c>
      <c r="J374" s="208">
        <f t="shared" si="146"/>
        <v>0</v>
      </c>
      <c r="K374" s="208">
        <f t="shared" si="146"/>
        <v>0</v>
      </c>
      <c r="L374" s="208">
        <f t="shared" si="146"/>
        <v>0</v>
      </c>
      <c r="M374" s="208">
        <f t="shared" si="146"/>
        <v>0</v>
      </c>
      <c r="N374" s="208">
        <f t="shared" si="146"/>
        <v>0</v>
      </c>
      <c r="O374" s="208">
        <f t="shared" si="146"/>
        <v>0</v>
      </c>
      <c r="P374" s="208">
        <f t="shared" si="146"/>
        <v>0</v>
      </c>
      <c r="Q374" s="208">
        <f t="shared" si="146"/>
        <v>0</v>
      </c>
      <c r="R374" s="208">
        <f t="shared" si="146"/>
        <v>0</v>
      </c>
      <c r="S374" s="208">
        <f t="shared" si="146"/>
        <v>0</v>
      </c>
      <c r="T374" s="208">
        <f t="shared" si="146"/>
        <v>0</v>
      </c>
      <c r="U374" s="208">
        <f t="shared" si="146"/>
        <v>0</v>
      </c>
      <c r="V374" s="208">
        <f t="shared" si="146"/>
        <v>0</v>
      </c>
      <c r="W374" s="208">
        <f t="shared" si="146"/>
        <v>0</v>
      </c>
      <c r="X374" s="208">
        <f t="shared" si="146"/>
        <v>0</v>
      </c>
      <c r="Y374" s="208">
        <f t="shared" si="146"/>
        <v>0</v>
      </c>
      <c r="Z374" s="208">
        <f t="shared" si="146"/>
        <v>0</v>
      </c>
      <c r="AA374" s="208">
        <f t="shared" si="146"/>
        <v>0</v>
      </c>
      <c r="AB374" s="208">
        <f t="shared" si="146"/>
        <v>0</v>
      </c>
      <c r="AC374" s="208">
        <f t="shared" si="146"/>
        <v>0</v>
      </c>
      <c r="AD374" s="208">
        <f t="shared" si="146"/>
        <v>0</v>
      </c>
      <c r="AE374" s="208">
        <f t="shared" si="146"/>
        <v>0</v>
      </c>
      <c r="AF374" s="208">
        <f t="shared" si="146"/>
        <v>0</v>
      </c>
      <c r="AG374" s="208">
        <f t="shared" si="146"/>
        <v>0</v>
      </c>
      <c r="AH374" s="208">
        <f t="shared" si="146"/>
        <v>0</v>
      </c>
      <c r="AI374" s="208">
        <f t="shared" si="146"/>
        <v>0</v>
      </c>
      <c r="AJ374" s="208">
        <f t="shared" si="146"/>
        <v>0</v>
      </c>
      <c r="AK374" s="208">
        <f t="shared" si="146"/>
        <v>0</v>
      </c>
      <c r="AL374" s="208">
        <f t="shared" si="146"/>
        <v>0</v>
      </c>
      <c r="AM374" s="208">
        <f t="shared" si="146"/>
        <v>0</v>
      </c>
      <c r="AN374" s="208">
        <f t="shared" si="146"/>
        <v>0</v>
      </c>
      <c r="AO374" s="208">
        <f t="shared" si="146"/>
        <v>0</v>
      </c>
      <c r="AP374" s="208">
        <f t="shared" si="146"/>
        <v>0</v>
      </c>
    </row>
    <row r="375" spans="1:42" x14ac:dyDescent="0.2">
      <c r="A375" s="16">
        <f t="shared" si="142"/>
        <v>7</v>
      </c>
      <c r="B375" s="227">
        <f t="shared" si="140"/>
        <v>0</v>
      </c>
      <c r="C375" s="208">
        <f t="shared" ref="C375:AP375" si="147">LOOKUP(C364,$B$353:$AP$353,$B$354:$AP$354)/100*$B657</f>
        <v>0</v>
      </c>
      <c r="D375" s="208">
        <f t="shared" si="147"/>
        <v>0</v>
      </c>
      <c r="E375" s="208">
        <f t="shared" si="147"/>
        <v>0</v>
      </c>
      <c r="F375" s="208">
        <f t="shared" si="147"/>
        <v>0</v>
      </c>
      <c r="G375" s="208">
        <f t="shared" si="147"/>
        <v>0</v>
      </c>
      <c r="H375" s="208">
        <f t="shared" si="147"/>
        <v>0</v>
      </c>
      <c r="I375" s="208">
        <f t="shared" si="147"/>
        <v>0</v>
      </c>
      <c r="J375" s="208">
        <f t="shared" si="147"/>
        <v>0</v>
      </c>
      <c r="K375" s="208">
        <f t="shared" si="147"/>
        <v>0</v>
      </c>
      <c r="L375" s="208">
        <f t="shared" si="147"/>
        <v>0</v>
      </c>
      <c r="M375" s="208">
        <f t="shared" si="147"/>
        <v>0</v>
      </c>
      <c r="N375" s="208">
        <f t="shared" si="147"/>
        <v>0</v>
      </c>
      <c r="O375" s="208">
        <f t="shared" si="147"/>
        <v>0</v>
      </c>
      <c r="P375" s="208">
        <f t="shared" si="147"/>
        <v>0</v>
      </c>
      <c r="Q375" s="208">
        <f t="shared" si="147"/>
        <v>0</v>
      </c>
      <c r="R375" s="208">
        <f t="shared" si="147"/>
        <v>0</v>
      </c>
      <c r="S375" s="208">
        <f t="shared" si="147"/>
        <v>0</v>
      </c>
      <c r="T375" s="208">
        <f t="shared" si="147"/>
        <v>0</v>
      </c>
      <c r="U375" s="208">
        <f t="shared" si="147"/>
        <v>0</v>
      </c>
      <c r="V375" s="208">
        <f t="shared" si="147"/>
        <v>0</v>
      </c>
      <c r="W375" s="208">
        <f t="shared" si="147"/>
        <v>0</v>
      </c>
      <c r="X375" s="208">
        <f t="shared" si="147"/>
        <v>0</v>
      </c>
      <c r="Y375" s="208">
        <f t="shared" si="147"/>
        <v>0</v>
      </c>
      <c r="Z375" s="208">
        <f t="shared" si="147"/>
        <v>0</v>
      </c>
      <c r="AA375" s="208">
        <f t="shared" si="147"/>
        <v>0</v>
      </c>
      <c r="AB375" s="208">
        <f t="shared" si="147"/>
        <v>0</v>
      </c>
      <c r="AC375" s="208">
        <f t="shared" si="147"/>
        <v>0</v>
      </c>
      <c r="AD375" s="208">
        <f t="shared" si="147"/>
        <v>0</v>
      </c>
      <c r="AE375" s="208">
        <f t="shared" si="147"/>
        <v>0</v>
      </c>
      <c r="AF375" s="208">
        <f t="shared" si="147"/>
        <v>0</v>
      </c>
      <c r="AG375" s="208">
        <f t="shared" si="147"/>
        <v>0</v>
      </c>
      <c r="AH375" s="208">
        <f t="shared" si="147"/>
        <v>0</v>
      </c>
      <c r="AI375" s="208">
        <f t="shared" si="147"/>
        <v>0</v>
      </c>
      <c r="AJ375" s="208">
        <f t="shared" si="147"/>
        <v>0</v>
      </c>
      <c r="AK375" s="208">
        <f t="shared" si="147"/>
        <v>0</v>
      </c>
      <c r="AL375" s="208">
        <f t="shared" si="147"/>
        <v>0</v>
      </c>
      <c r="AM375" s="208">
        <f t="shared" si="147"/>
        <v>0</v>
      </c>
      <c r="AN375" s="208">
        <f t="shared" si="147"/>
        <v>0</v>
      </c>
      <c r="AO375" s="208">
        <f t="shared" si="147"/>
        <v>0</v>
      </c>
      <c r="AP375" s="208">
        <f t="shared" si="147"/>
        <v>0</v>
      </c>
    </row>
    <row r="376" spans="1:42" x14ac:dyDescent="0.2">
      <c r="A376" s="16">
        <f t="shared" si="142"/>
        <v>8</v>
      </c>
      <c r="B376" s="227">
        <f t="shared" si="140"/>
        <v>0</v>
      </c>
      <c r="C376" s="208">
        <f t="shared" ref="C376:AP376" si="148">LOOKUP(C365,$B$353:$AP$353,$B$354:$AP$354)/100*$B658</f>
        <v>0</v>
      </c>
      <c r="D376" s="208">
        <f t="shared" si="148"/>
        <v>0</v>
      </c>
      <c r="E376" s="208">
        <f t="shared" si="148"/>
        <v>0</v>
      </c>
      <c r="F376" s="208">
        <f t="shared" si="148"/>
        <v>0</v>
      </c>
      <c r="G376" s="208">
        <f t="shared" si="148"/>
        <v>0</v>
      </c>
      <c r="H376" s="208">
        <f t="shared" si="148"/>
        <v>0</v>
      </c>
      <c r="I376" s="208">
        <f t="shared" si="148"/>
        <v>0</v>
      </c>
      <c r="J376" s="208">
        <f t="shared" si="148"/>
        <v>0</v>
      </c>
      <c r="K376" s="208">
        <f t="shared" si="148"/>
        <v>0</v>
      </c>
      <c r="L376" s="208">
        <f t="shared" si="148"/>
        <v>0</v>
      </c>
      <c r="M376" s="208">
        <f t="shared" si="148"/>
        <v>0</v>
      </c>
      <c r="N376" s="208">
        <f t="shared" si="148"/>
        <v>0</v>
      </c>
      <c r="O376" s="208">
        <f t="shared" si="148"/>
        <v>0</v>
      </c>
      <c r="P376" s="208">
        <f t="shared" si="148"/>
        <v>0</v>
      </c>
      <c r="Q376" s="208">
        <f t="shared" si="148"/>
        <v>0</v>
      </c>
      <c r="R376" s="208">
        <f t="shared" si="148"/>
        <v>0</v>
      </c>
      <c r="S376" s="208">
        <f t="shared" si="148"/>
        <v>0</v>
      </c>
      <c r="T376" s="208">
        <f t="shared" si="148"/>
        <v>0</v>
      </c>
      <c r="U376" s="208">
        <f t="shared" si="148"/>
        <v>0</v>
      </c>
      <c r="V376" s="208">
        <f t="shared" si="148"/>
        <v>0</v>
      </c>
      <c r="W376" s="208">
        <f t="shared" si="148"/>
        <v>0</v>
      </c>
      <c r="X376" s="208">
        <f t="shared" si="148"/>
        <v>0</v>
      </c>
      <c r="Y376" s="208">
        <f t="shared" si="148"/>
        <v>0</v>
      </c>
      <c r="Z376" s="208">
        <f t="shared" si="148"/>
        <v>0</v>
      </c>
      <c r="AA376" s="208">
        <f t="shared" si="148"/>
        <v>0</v>
      </c>
      <c r="AB376" s="208">
        <f t="shared" si="148"/>
        <v>0</v>
      </c>
      <c r="AC376" s="208">
        <f t="shared" si="148"/>
        <v>0</v>
      </c>
      <c r="AD376" s="208">
        <f t="shared" si="148"/>
        <v>0</v>
      </c>
      <c r="AE376" s="208">
        <f t="shared" si="148"/>
        <v>0</v>
      </c>
      <c r="AF376" s="208">
        <f t="shared" si="148"/>
        <v>0</v>
      </c>
      <c r="AG376" s="208">
        <f t="shared" si="148"/>
        <v>0</v>
      </c>
      <c r="AH376" s="208">
        <f t="shared" si="148"/>
        <v>0</v>
      </c>
      <c r="AI376" s="208">
        <f t="shared" si="148"/>
        <v>0</v>
      </c>
      <c r="AJ376" s="208">
        <f t="shared" si="148"/>
        <v>0</v>
      </c>
      <c r="AK376" s="208">
        <f t="shared" si="148"/>
        <v>0</v>
      </c>
      <c r="AL376" s="208">
        <f t="shared" si="148"/>
        <v>0</v>
      </c>
      <c r="AM376" s="208">
        <f t="shared" si="148"/>
        <v>0</v>
      </c>
      <c r="AN376" s="208">
        <f t="shared" si="148"/>
        <v>0</v>
      </c>
      <c r="AO376" s="208">
        <f t="shared" si="148"/>
        <v>0</v>
      </c>
      <c r="AP376" s="208">
        <f t="shared" si="148"/>
        <v>0</v>
      </c>
    </row>
    <row r="377" spans="1:42" x14ac:dyDescent="0.2">
      <c r="A377" s="16">
        <f>A376+1</f>
        <v>9</v>
      </c>
      <c r="B377" s="227">
        <f t="shared" si="140"/>
        <v>0</v>
      </c>
      <c r="C377" s="208">
        <f t="shared" ref="C377:AP377" si="149">LOOKUP(C366,$B$353:$AP$353,$B$354:$AP$354)/100*$B659</f>
        <v>0</v>
      </c>
      <c r="D377" s="208">
        <f t="shared" si="149"/>
        <v>0</v>
      </c>
      <c r="E377" s="208">
        <f t="shared" si="149"/>
        <v>0</v>
      </c>
      <c r="F377" s="208">
        <f t="shared" si="149"/>
        <v>0</v>
      </c>
      <c r="G377" s="208">
        <f t="shared" si="149"/>
        <v>0</v>
      </c>
      <c r="H377" s="208">
        <f t="shared" si="149"/>
        <v>0</v>
      </c>
      <c r="I377" s="208">
        <f t="shared" si="149"/>
        <v>0</v>
      </c>
      <c r="J377" s="208">
        <f t="shared" si="149"/>
        <v>0</v>
      </c>
      <c r="K377" s="208">
        <f t="shared" si="149"/>
        <v>0</v>
      </c>
      <c r="L377" s="208">
        <f t="shared" si="149"/>
        <v>0</v>
      </c>
      <c r="M377" s="208">
        <f t="shared" si="149"/>
        <v>0</v>
      </c>
      <c r="N377" s="208">
        <f t="shared" si="149"/>
        <v>0</v>
      </c>
      <c r="O377" s="208">
        <f t="shared" si="149"/>
        <v>0</v>
      </c>
      <c r="P377" s="208">
        <f t="shared" si="149"/>
        <v>0</v>
      </c>
      <c r="Q377" s="208">
        <f t="shared" si="149"/>
        <v>0</v>
      </c>
      <c r="R377" s="208">
        <f t="shared" si="149"/>
        <v>0</v>
      </c>
      <c r="S377" s="208">
        <f t="shared" si="149"/>
        <v>0</v>
      </c>
      <c r="T377" s="208">
        <f t="shared" si="149"/>
        <v>0</v>
      </c>
      <c r="U377" s="208">
        <f t="shared" si="149"/>
        <v>0</v>
      </c>
      <c r="V377" s="208">
        <f t="shared" si="149"/>
        <v>0</v>
      </c>
      <c r="W377" s="208">
        <f t="shared" si="149"/>
        <v>0</v>
      </c>
      <c r="X377" s="208">
        <f t="shared" si="149"/>
        <v>0</v>
      </c>
      <c r="Y377" s="208">
        <f t="shared" si="149"/>
        <v>0</v>
      </c>
      <c r="Z377" s="208">
        <f t="shared" si="149"/>
        <v>0</v>
      </c>
      <c r="AA377" s="208">
        <f t="shared" si="149"/>
        <v>0</v>
      </c>
      <c r="AB377" s="208">
        <f t="shared" si="149"/>
        <v>0</v>
      </c>
      <c r="AC377" s="208">
        <f t="shared" si="149"/>
        <v>0</v>
      </c>
      <c r="AD377" s="208">
        <f t="shared" si="149"/>
        <v>0</v>
      </c>
      <c r="AE377" s="208">
        <f t="shared" si="149"/>
        <v>0</v>
      </c>
      <c r="AF377" s="208">
        <f t="shared" si="149"/>
        <v>0</v>
      </c>
      <c r="AG377" s="208">
        <f t="shared" si="149"/>
        <v>0</v>
      </c>
      <c r="AH377" s="208">
        <f t="shared" si="149"/>
        <v>0</v>
      </c>
      <c r="AI377" s="208">
        <f t="shared" si="149"/>
        <v>0</v>
      </c>
      <c r="AJ377" s="208">
        <f t="shared" si="149"/>
        <v>0</v>
      </c>
      <c r="AK377" s="208">
        <f t="shared" si="149"/>
        <v>0</v>
      </c>
      <c r="AL377" s="208">
        <f t="shared" si="149"/>
        <v>0</v>
      </c>
      <c r="AM377" s="208">
        <f t="shared" si="149"/>
        <v>0</v>
      </c>
      <c r="AN377" s="208">
        <f t="shared" si="149"/>
        <v>0</v>
      </c>
      <c r="AO377" s="208">
        <f t="shared" si="149"/>
        <v>0</v>
      </c>
      <c r="AP377" s="208">
        <f t="shared" si="149"/>
        <v>0</v>
      </c>
    </row>
    <row r="378" spans="1:42" x14ac:dyDescent="0.2">
      <c r="A378" s="16">
        <f t="shared" si="142"/>
        <v>10</v>
      </c>
      <c r="B378" s="227">
        <f t="shared" si="140"/>
        <v>0</v>
      </c>
      <c r="C378" s="228">
        <f t="shared" ref="C378:AP378" si="150">LOOKUP(C367,$B$353:$AP$353,$B$354:$AP$354)/100*$B660</f>
        <v>0</v>
      </c>
      <c r="D378" s="212">
        <f t="shared" si="150"/>
        <v>0</v>
      </c>
      <c r="E378" s="212">
        <f t="shared" si="150"/>
        <v>0</v>
      </c>
      <c r="F378" s="212">
        <f t="shared" si="150"/>
        <v>0</v>
      </c>
      <c r="G378" s="212">
        <f t="shared" si="150"/>
        <v>0</v>
      </c>
      <c r="H378" s="212">
        <f t="shared" si="150"/>
        <v>0</v>
      </c>
      <c r="I378" s="212">
        <f t="shared" si="150"/>
        <v>0</v>
      </c>
      <c r="J378" s="212">
        <f t="shared" si="150"/>
        <v>0</v>
      </c>
      <c r="K378" s="212">
        <f t="shared" si="150"/>
        <v>0</v>
      </c>
      <c r="L378" s="212">
        <f t="shared" si="150"/>
        <v>0</v>
      </c>
      <c r="M378" s="212">
        <f t="shared" si="150"/>
        <v>0</v>
      </c>
      <c r="N378" s="212">
        <f t="shared" si="150"/>
        <v>0</v>
      </c>
      <c r="O378" s="212">
        <f t="shared" si="150"/>
        <v>0</v>
      </c>
      <c r="P378" s="212">
        <f t="shared" si="150"/>
        <v>0</v>
      </c>
      <c r="Q378" s="212">
        <f t="shared" si="150"/>
        <v>0</v>
      </c>
      <c r="R378" s="212">
        <f t="shared" si="150"/>
        <v>0</v>
      </c>
      <c r="S378" s="212">
        <f t="shared" si="150"/>
        <v>0</v>
      </c>
      <c r="T378" s="212">
        <f t="shared" si="150"/>
        <v>0</v>
      </c>
      <c r="U378" s="212">
        <f t="shared" si="150"/>
        <v>0</v>
      </c>
      <c r="V378" s="212">
        <f t="shared" si="150"/>
        <v>0</v>
      </c>
      <c r="W378" s="212">
        <f t="shared" si="150"/>
        <v>0</v>
      </c>
      <c r="X378" s="212">
        <f t="shared" si="150"/>
        <v>0</v>
      </c>
      <c r="Y378" s="212">
        <f t="shared" si="150"/>
        <v>0</v>
      </c>
      <c r="Z378" s="212">
        <f t="shared" si="150"/>
        <v>0</v>
      </c>
      <c r="AA378" s="212">
        <f t="shared" si="150"/>
        <v>0</v>
      </c>
      <c r="AB378" s="212">
        <f t="shared" si="150"/>
        <v>0</v>
      </c>
      <c r="AC378" s="212">
        <f t="shared" si="150"/>
        <v>0</v>
      </c>
      <c r="AD378" s="212">
        <f t="shared" si="150"/>
        <v>0</v>
      </c>
      <c r="AE378" s="212">
        <f t="shared" si="150"/>
        <v>0</v>
      </c>
      <c r="AF378" s="212">
        <f t="shared" si="150"/>
        <v>0</v>
      </c>
      <c r="AG378" s="212">
        <f t="shared" si="150"/>
        <v>0</v>
      </c>
      <c r="AH378" s="212">
        <f t="shared" si="150"/>
        <v>0</v>
      </c>
      <c r="AI378" s="212">
        <f t="shared" si="150"/>
        <v>0</v>
      </c>
      <c r="AJ378" s="212">
        <f t="shared" si="150"/>
        <v>0</v>
      </c>
      <c r="AK378" s="212">
        <f t="shared" si="150"/>
        <v>0</v>
      </c>
      <c r="AL378" s="212">
        <f t="shared" si="150"/>
        <v>0</v>
      </c>
      <c r="AM378" s="212">
        <f t="shared" si="150"/>
        <v>0</v>
      </c>
      <c r="AN378" s="212">
        <f t="shared" si="150"/>
        <v>0</v>
      </c>
      <c r="AO378" s="212">
        <f t="shared" si="150"/>
        <v>0</v>
      </c>
      <c r="AP378" s="212">
        <f t="shared" si="150"/>
        <v>0</v>
      </c>
    </row>
    <row r="379" spans="1:42" s="16" customFormat="1" ht="12" customHeight="1" x14ac:dyDescent="0.2">
      <c r="A379" s="39" t="s">
        <v>13</v>
      </c>
      <c r="B379" s="209"/>
      <c r="C379" s="209">
        <f>SUM(C369:C378)</f>
        <v>0</v>
      </c>
      <c r="D379" s="209">
        <f t="shared" ref="D379:AP379" si="151">SUM(D369:D378)</f>
        <v>0</v>
      </c>
      <c r="E379" s="209">
        <f t="shared" si="151"/>
        <v>0</v>
      </c>
      <c r="F379" s="209">
        <f t="shared" si="151"/>
        <v>0</v>
      </c>
      <c r="G379" s="209">
        <f t="shared" si="151"/>
        <v>0</v>
      </c>
      <c r="H379" s="209">
        <f t="shared" si="151"/>
        <v>0</v>
      </c>
      <c r="I379" s="209">
        <f t="shared" si="151"/>
        <v>0</v>
      </c>
      <c r="J379" s="209">
        <f t="shared" si="151"/>
        <v>0</v>
      </c>
      <c r="K379" s="209">
        <f t="shared" si="151"/>
        <v>0</v>
      </c>
      <c r="L379" s="209">
        <f t="shared" si="151"/>
        <v>0</v>
      </c>
      <c r="M379" s="209">
        <f t="shared" si="151"/>
        <v>0</v>
      </c>
      <c r="N379" s="209">
        <f t="shared" si="151"/>
        <v>0</v>
      </c>
      <c r="O379" s="209">
        <f t="shared" si="151"/>
        <v>0</v>
      </c>
      <c r="P379" s="209">
        <f t="shared" si="151"/>
        <v>0</v>
      </c>
      <c r="Q379" s="209">
        <f t="shared" si="151"/>
        <v>0</v>
      </c>
      <c r="R379" s="209">
        <f t="shared" si="151"/>
        <v>0</v>
      </c>
      <c r="S379" s="209">
        <f t="shared" si="151"/>
        <v>0</v>
      </c>
      <c r="T379" s="209">
        <f t="shared" si="151"/>
        <v>0</v>
      </c>
      <c r="U379" s="209">
        <f t="shared" si="151"/>
        <v>0</v>
      </c>
      <c r="V379" s="209">
        <f t="shared" si="151"/>
        <v>0</v>
      </c>
      <c r="W379" s="209">
        <f t="shared" si="151"/>
        <v>0</v>
      </c>
      <c r="X379" s="209">
        <f t="shared" si="151"/>
        <v>0</v>
      </c>
      <c r="Y379" s="209">
        <f t="shared" si="151"/>
        <v>0</v>
      </c>
      <c r="Z379" s="209">
        <f t="shared" si="151"/>
        <v>0</v>
      </c>
      <c r="AA379" s="209">
        <f t="shared" si="151"/>
        <v>0</v>
      </c>
      <c r="AB379" s="209">
        <f t="shared" si="151"/>
        <v>0</v>
      </c>
      <c r="AC379" s="209">
        <f t="shared" si="151"/>
        <v>0</v>
      </c>
      <c r="AD379" s="209">
        <f t="shared" si="151"/>
        <v>0</v>
      </c>
      <c r="AE379" s="209">
        <f t="shared" si="151"/>
        <v>0</v>
      </c>
      <c r="AF379" s="209">
        <f t="shared" si="151"/>
        <v>0</v>
      </c>
      <c r="AG379" s="209">
        <f t="shared" si="151"/>
        <v>0</v>
      </c>
      <c r="AH379" s="209">
        <f t="shared" si="151"/>
        <v>0</v>
      </c>
      <c r="AI379" s="209">
        <f t="shared" si="151"/>
        <v>0</v>
      </c>
      <c r="AJ379" s="209">
        <f t="shared" si="151"/>
        <v>0</v>
      </c>
      <c r="AK379" s="209">
        <f t="shared" si="151"/>
        <v>0</v>
      </c>
      <c r="AL379" s="209">
        <f t="shared" si="151"/>
        <v>0</v>
      </c>
      <c r="AM379" s="209">
        <f t="shared" si="151"/>
        <v>0</v>
      </c>
      <c r="AN379" s="209">
        <f t="shared" si="151"/>
        <v>0</v>
      </c>
      <c r="AO379" s="209">
        <f t="shared" si="151"/>
        <v>0</v>
      </c>
      <c r="AP379" s="209">
        <f t="shared" si="151"/>
        <v>0</v>
      </c>
    </row>
    <row r="380" spans="1:42" x14ac:dyDescent="0.2">
      <c r="A380" s="3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row>
    <row r="381" spans="1:42" x14ac:dyDescent="0.2">
      <c r="A381" s="30" t="s">
        <v>78</v>
      </c>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row>
    <row r="382" spans="1:42" x14ac:dyDescent="0.2">
      <c r="A382" s="32" t="s">
        <v>64</v>
      </c>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c r="AO382" s="28"/>
      <c r="AP382" s="28"/>
    </row>
    <row r="383" spans="1:42" x14ac:dyDescent="0.2">
      <c r="A383" s="16">
        <v>1</v>
      </c>
      <c r="B383" s="4">
        <v>0</v>
      </c>
      <c r="C383" s="208">
        <f>IF(C$2&lt;=analysis_period,IF(SUM($C683:C683)&gt;0,B383+1,0),0)</f>
        <v>0</v>
      </c>
      <c r="D383" s="208">
        <f>IF(D$2&lt;=analysis_period,IF(SUM($C683:D683)&gt;0,C383+1,0),0)</f>
        <v>0</v>
      </c>
      <c r="E383" s="208">
        <f>IF(E$2&lt;=analysis_period,IF(SUM($C683:E683)&gt;0,D383+1,0),0)</f>
        <v>0</v>
      </c>
      <c r="F383" s="208">
        <f>IF(F$2&lt;=analysis_period,IF(SUM($C683:F683)&gt;0,E383+1,0),0)</f>
        <v>0</v>
      </c>
      <c r="G383" s="208">
        <f>IF(G$2&lt;=analysis_period,IF(SUM($C683:G683)&gt;0,F383+1,0),0)</f>
        <v>0</v>
      </c>
      <c r="H383" s="208">
        <f>IF(H$2&lt;=analysis_period,IF(SUM($C683:H683)&gt;0,G383+1,0),0)</f>
        <v>0</v>
      </c>
      <c r="I383" s="208">
        <f>IF(I$2&lt;=analysis_period,IF(SUM($C683:I683)&gt;0,H383+1,0),0)</f>
        <v>0</v>
      </c>
      <c r="J383" s="208">
        <f>IF(J$2&lt;=analysis_period,IF(SUM($C683:J683)&gt;0,I383+1,0),0)</f>
        <v>0</v>
      </c>
      <c r="K383" s="208">
        <f>IF(K$2&lt;=analysis_period,IF(SUM($C683:K683)&gt;0,J383+1,0),0)</f>
        <v>0</v>
      </c>
      <c r="L383" s="208">
        <f>IF(L$2&lt;=analysis_period,IF(SUM($C683:L683)&gt;0,K383+1,0),0)</f>
        <v>0</v>
      </c>
      <c r="M383" s="208">
        <f>IF(M$2&lt;=analysis_period,IF(SUM($C683:M683)&gt;0,L383+1,0),0)</f>
        <v>0</v>
      </c>
      <c r="N383" s="208">
        <f>IF(N$2&lt;=analysis_period,IF(SUM($C683:N683)&gt;0,M383+1,0),0)</f>
        <v>0</v>
      </c>
      <c r="O383" s="208">
        <f>IF(O$2&lt;=analysis_period,IF(SUM($C683:O683)&gt;0,N383+1,0),0)</f>
        <v>0</v>
      </c>
      <c r="P383" s="208">
        <f>IF(P$2&lt;=analysis_period,IF(SUM($C683:P683)&gt;0,O383+1,0),0)</f>
        <v>0</v>
      </c>
      <c r="Q383" s="208">
        <f>IF(Q$2&lt;=analysis_period,IF(SUM($C683:Q683)&gt;0,P383+1,0),0)</f>
        <v>0</v>
      </c>
      <c r="R383" s="208">
        <f>IF(R$2&lt;=analysis_period,IF(SUM($C683:R683)&gt;0,Q383+1,0),0)</f>
        <v>0</v>
      </c>
      <c r="S383" s="208">
        <f>IF(S$2&lt;=analysis_period,IF(SUM($C683:S683)&gt;0,R383+1,0),0)</f>
        <v>0</v>
      </c>
      <c r="T383" s="208">
        <f>IF(T$2&lt;=analysis_period,IF(SUM($C683:T683)&gt;0,S383+1,0),0)</f>
        <v>0</v>
      </c>
      <c r="U383" s="208">
        <f>IF(U$2&lt;=analysis_period,IF(SUM($C683:U683)&gt;0,T383+1,0),0)</f>
        <v>0</v>
      </c>
      <c r="V383" s="208">
        <f>IF(V$2&lt;=analysis_period,IF(SUM($C683:V683)&gt;0,U383+1,0),0)</f>
        <v>0</v>
      </c>
      <c r="W383" s="208">
        <f>IF(W$2&lt;=analysis_period,IF(SUM($C683:W683)&gt;0,V383+1,0),0)</f>
        <v>0</v>
      </c>
      <c r="X383" s="208">
        <f>IF(X$2&lt;=analysis_period,IF(SUM($C683:X683)&gt;0,W383+1,0),0)</f>
        <v>0</v>
      </c>
      <c r="Y383" s="208">
        <f>IF(Y$2&lt;=analysis_period,IF(SUM($C683:Y683)&gt;0,X383+1,0),0)</f>
        <v>0</v>
      </c>
      <c r="Z383" s="208">
        <f>IF(Z$2&lt;=analysis_period,IF(SUM($C683:Z683)&gt;0,Y383+1,0),0)</f>
        <v>0</v>
      </c>
      <c r="AA383" s="208">
        <f>IF(AA$2&lt;=analysis_period,IF(SUM($C683:AA683)&gt;0,Z383+1,0),0)</f>
        <v>0</v>
      </c>
      <c r="AB383" s="208">
        <f>IF(AB$2&lt;=analysis_period,IF(SUM($C683:AB683)&gt;0,AA383+1,0),0)</f>
        <v>0</v>
      </c>
      <c r="AC383" s="208">
        <f>IF(AC$2&lt;=analysis_period,IF(SUM($C683:AC683)&gt;0,AB383+1,0),0)</f>
        <v>0</v>
      </c>
      <c r="AD383" s="208">
        <f>IF(AD$2&lt;=analysis_period,IF(SUM($C683:AD683)&gt;0,AC383+1,0),0)</f>
        <v>0</v>
      </c>
      <c r="AE383" s="208">
        <f>IF(AE$2&lt;=analysis_period,IF(SUM($C683:AE683)&gt;0,AD383+1,0),0)</f>
        <v>0</v>
      </c>
      <c r="AF383" s="208">
        <f>IF(AF$2&lt;=analysis_period,IF(SUM($C683:AF683)&gt;0,AE383+1,0),0)</f>
        <v>0</v>
      </c>
      <c r="AG383" s="208">
        <f>IF(AG$2&lt;=analysis_period,IF(SUM($C683:AG683)&gt;0,AF383+1,0),0)</f>
        <v>0</v>
      </c>
      <c r="AH383" s="208">
        <f>IF(AH$2&lt;=analysis_period,IF(SUM($C683:AH683)&gt;0,AG383+1,0),0)</f>
        <v>0</v>
      </c>
      <c r="AI383" s="208">
        <f>IF(AI$2&lt;=analysis_period,IF(SUM($C683:AI683)&gt;0,AH383+1,0),0)</f>
        <v>0</v>
      </c>
      <c r="AJ383" s="208">
        <f>IF(AJ$2&lt;=analysis_period,IF(SUM($C683:AJ683)&gt;0,AI383+1,0),0)</f>
        <v>0</v>
      </c>
      <c r="AK383" s="208">
        <f>IF(AK$2&lt;=analysis_period,IF(SUM($C683:AK683)&gt;0,AJ383+1,0),0)</f>
        <v>0</v>
      </c>
      <c r="AL383" s="208">
        <f>IF(AL$2&lt;=analysis_period,IF(SUM($C683:AL683)&gt;0,AK383+1,0),0)</f>
        <v>0</v>
      </c>
      <c r="AM383" s="208">
        <f>IF(AM$2&lt;=analysis_period,IF(SUM($C683:AM683)&gt;0,AL383+1,0),0)</f>
        <v>0</v>
      </c>
      <c r="AN383" s="208">
        <f>IF(AN$2&lt;=analysis_period,IF(SUM($C683:AN683)&gt;0,AM383+1,0),0)</f>
        <v>0</v>
      </c>
      <c r="AO383" s="208">
        <f>IF(AO$2&lt;=analysis_period,IF(SUM($C683:AO683)&gt;0,AN383+1,0),0)</f>
        <v>0</v>
      </c>
      <c r="AP383" s="208">
        <f>IF(AP$2&lt;=analysis_period,IF(SUM($C683:AP683)&gt;0,AO383+1,0),0)</f>
        <v>0</v>
      </c>
    </row>
    <row r="384" spans="1:42" x14ac:dyDescent="0.2">
      <c r="A384" s="16">
        <f>A383+1</f>
        <v>2</v>
      </c>
      <c r="B384" s="4">
        <v>0</v>
      </c>
      <c r="C384" s="208">
        <f>IF(C$2&lt;=analysis_period,IF(SUM($C684:C684)&gt;0,B384+1,0),0)</f>
        <v>0</v>
      </c>
      <c r="D384" s="208">
        <f>IF(D$2&lt;=analysis_period,IF(SUM($C684:D684)&gt;0,C384+1,0),0)</f>
        <v>0</v>
      </c>
      <c r="E384" s="208">
        <f>IF(E$2&lt;=analysis_period,IF(SUM($C684:E684)&gt;0,D384+1,0),0)</f>
        <v>0</v>
      </c>
      <c r="F384" s="208">
        <f>IF(F$2&lt;=analysis_period,IF(SUM($C684:F684)&gt;0,E384+1,0),0)</f>
        <v>0</v>
      </c>
      <c r="G384" s="208">
        <f>IF(G$2&lt;=analysis_period,IF(SUM($C684:G684)&gt;0,F384+1,0),0)</f>
        <v>0</v>
      </c>
      <c r="H384" s="208">
        <f>IF(H$2&lt;=analysis_period,IF(SUM($C684:H684)&gt;0,G384+1,0),0)</f>
        <v>0</v>
      </c>
      <c r="I384" s="208">
        <f>IF(I$2&lt;=analysis_period,IF(SUM($C684:I684)&gt;0,H384+1,0),0)</f>
        <v>0</v>
      </c>
      <c r="J384" s="208">
        <f>IF(J$2&lt;=analysis_period,IF(SUM($C684:J684)&gt;0,I384+1,0),0)</f>
        <v>0</v>
      </c>
      <c r="K384" s="208">
        <f>IF(K$2&lt;=analysis_period,IF(SUM($C684:K684)&gt;0,J384+1,0),0)</f>
        <v>0</v>
      </c>
      <c r="L384" s="208">
        <f>IF(L$2&lt;=analysis_period,IF(SUM($C684:L684)&gt;0,K384+1,0),0)</f>
        <v>0</v>
      </c>
      <c r="M384" s="208">
        <f>IF(M$2&lt;=analysis_period,IF(SUM($C684:M684)&gt;0,L384+1,0),0)</f>
        <v>0</v>
      </c>
      <c r="N384" s="208">
        <f>IF(N$2&lt;=analysis_period,IF(SUM($C684:N684)&gt;0,M384+1,0),0)</f>
        <v>0</v>
      </c>
      <c r="O384" s="208">
        <f>IF(O$2&lt;=analysis_period,IF(SUM($C684:O684)&gt;0,N384+1,0),0)</f>
        <v>0</v>
      </c>
      <c r="P384" s="208">
        <f>IF(P$2&lt;=analysis_period,IF(SUM($C684:P684)&gt;0,O384+1,0),0)</f>
        <v>0</v>
      </c>
      <c r="Q384" s="208">
        <f>IF(Q$2&lt;=analysis_period,IF(SUM($C684:Q684)&gt;0,P384+1,0),0)</f>
        <v>0</v>
      </c>
      <c r="R384" s="208">
        <f>IF(R$2&lt;=analysis_period,IF(SUM($C684:R684)&gt;0,Q384+1,0),0)</f>
        <v>0</v>
      </c>
      <c r="S384" s="208">
        <f>IF(S$2&lt;=analysis_period,IF(SUM($C684:S684)&gt;0,R384+1,0),0)</f>
        <v>0</v>
      </c>
      <c r="T384" s="208">
        <f>IF(T$2&lt;=analysis_period,IF(SUM($C684:T684)&gt;0,S384+1,0),0)</f>
        <v>0</v>
      </c>
      <c r="U384" s="208">
        <f>IF(U$2&lt;=analysis_period,IF(SUM($C684:U684)&gt;0,T384+1,0),0)</f>
        <v>0</v>
      </c>
      <c r="V384" s="208">
        <f>IF(V$2&lt;=analysis_period,IF(SUM($C684:V684)&gt;0,U384+1,0),0)</f>
        <v>0</v>
      </c>
      <c r="W384" s="208">
        <f>IF(W$2&lt;=analysis_period,IF(SUM($C684:W684)&gt;0,V384+1,0),0)</f>
        <v>0</v>
      </c>
      <c r="X384" s="208">
        <f>IF(X$2&lt;=analysis_period,IF(SUM($C684:X684)&gt;0,W384+1,0),0)</f>
        <v>0</v>
      </c>
      <c r="Y384" s="208">
        <f>IF(Y$2&lt;=analysis_period,IF(SUM($C684:Y684)&gt;0,X384+1,0),0)</f>
        <v>0</v>
      </c>
      <c r="Z384" s="208">
        <f>IF(Z$2&lt;=analysis_period,IF(SUM($C684:Z684)&gt;0,Y384+1,0),0)</f>
        <v>0</v>
      </c>
      <c r="AA384" s="208">
        <f>IF(AA$2&lt;=analysis_period,IF(SUM($C684:AA684)&gt;0,Z384+1,0),0)</f>
        <v>0</v>
      </c>
      <c r="AB384" s="208">
        <f>IF(AB$2&lt;=analysis_period,IF(SUM($C684:AB684)&gt;0,AA384+1,0),0)</f>
        <v>0</v>
      </c>
      <c r="AC384" s="208">
        <f>IF(AC$2&lt;=analysis_period,IF(SUM($C684:AC684)&gt;0,AB384+1,0),0)</f>
        <v>0</v>
      </c>
      <c r="AD384" s="208">
        <f>IF(AD$2&lt;=analysis_period,IF(SUM($C684:AD684)&gt;0,AC384+1,0),0)</f>
        <v>0</v>
      </c>
      <c r="AE384" s="208">
        <f>IF(AE$2&lt;=analysis_period,IF(SUM($C684:AE684)&gt;0,AD384+1,0),0)</f>
        <v>0</v>
      </c>
      <c r="AF384" s="208">
        <f>IF(AF$2&lt;=analysis_period,IF(SUM($C684:AF684)&gt;0,AE384+1,0),0)</f>
        <v>0</v>
      </c>
      <c r="AG384" s="208">
        <f>IF(AG$2&lt;=analysis_period,IF(SUM($C684:AG684)&gt;0,AF384+1,0),0)</f>
        <v>0</v>
      </c>
      <c r="AH384" s="208">
        <f>IF(AH$2&lt;=analysis_period,IF(SUM($C684:AH684)&gt;0,AG384+1,0),0)</f>
        <v>0</v>
      </c>
      <c r="AI384" s="208">
        <f>IF(AI$2&lt;=analysis_period,IF(SUM($C684:AI684)&gt;0,AH384+1,0),0)</f>
        <v>0</v>
      </c>
      <c r="AJ384" s="208">
        <f>IF(AJ$2&lt;=analysis_period,IF(SUM($C684:AJ684)&gt;0,AI384+1,0),0)</f>
        <v>0</v>
      </c>
      <c r="AK384" s="208">
        <f>IF(AK$2&lt;=analysis_period,IF(SUM($C684:AK684)&gt;0,AJ384+1,0),0)</f>
        <v>0</v>
      </c>
      <c r="AL384" s="208">
        <f>IF(AL$2&lt;=analysis_period,IF(SUM($C684:AL684)&gt;0,AK384+1,0),0)</f>
        <v>0</v>
      </c>
      <c r="AM384" s="208">
        <f>IF(AM$2&lt;=analysis_period,IF(SUM($C684:AM684)&gt;0,AL384+1,0),0)</f>
        <v>0</v>
      </c>
      <c r="AN384" s="208">
        <f>IF(AN$2&lt;=analysis_period,IF(SUM($C684:AN684)&gt;0,AM384+1,0),0)</f>
        <v>0</v>
      </c>
      <c r="AO384" s="208">
        <f>IF(AO$2&lt;=analysis_period,IF(SUM($C684:AO684)&gt;0,AN384+1,0),0)</f>
        <v>0</v>
      </c>
      <c r="AP384" s="208">
        <f>IF(AP$2&lt;=analysis_period,IF(SUM($C684:AP684)&gt;0,AO384+1,0),0)</f>
        <v>0</v>
      </c>
    </row>
    <row r="385" spans="1:42" x14ac:dyDescent="0.2">
      <c r="A385" s="16">
        <f t="shared" ref="A385:A392" si="152">A384+1</f>
        <v>3</v>
      </c>
      <c r="B385" s="4">
        <v>0</v>
      </c>
      <c r="C385" s="208">
        <f>IF(C$2&lt;=analysis_period,IF(SUM($C685:C685)&gt;0,B385+1,0),0)</f>
        <v>0</v>
      </c>
      <c r="D385" s="208">
        <f>IF(D$2&lt;=analysis_period,IF(SUM($C685:D685)&gt;0,C385+1,0),0)</f>
        <v>0</v>
      </c>
      <c r="E385" s="208">
        <f>IF(E$2&lt;=analysis_period,IF(SUM($C685:E685)&gt;0,D385+1,0),0)</f>
        <v>0</v>
      </c>
      <c r="F385" s="208">
        <f>IF(F$2&lt;=analysis_period,IF(SUM($C685:F685)&gt;0,E385+1,0),0)</f>
        <v>0</v>
      </c>
      <c r="G385" s="208">
        <f>IF(G$2&lt;=analysis_period,IF(SUM($C685:G685)&gt;0,F385+1,0),0)</f>
        <v>0</v>
      </c>
      <c r="H385" s="208">
        <f>IF(H$2&lt;=analysis_period,IF(SUM($C685:H685)&gt;0,G385+1,0),0)</f>
        <v>0</v>
      </c>
      <c r="I385" s="208">
        <f>IF(I$2&lt;=analysis_period,IF(SUM($C685:I685)&gt;0,H385+1,0),0)</f>
        <v>0</v>
      </c>
      <c r="J385" s="208">
        <f>IF(J$2&lt;=analysis_period,IF(SUM($C685:J685)&gt;0,I385+1,0),0)</f>
        <v>0</v>
      </c>
      <c r="K385" s="208">
        <f>IF(K$2&lt;=analysis_period,IF(SUM($C685:K685)&gt;0,J385+1,0),0)</f>
        <v>0</v>
      </c>
      <c r="L385" s="208">
        <f>IF(L$2&lt;=analysis_period,IF(SUM($C685:L685)&gt;0,K385+1,0),0)</f>
        <v>0</v>
      </c>
      <c r="M385" s="208">
        <f>IF(M$2&lt;=analysis_period,IF(SUM($C685:M685)&gt;0,L385+1,0),0)</f>
        <v>0</v>
      </c>
      <c r="N385" s="208">
        <f>IF(N$2&lt;=analysis_period,IF(SUM($C685:N685)&gt;0,M385+1,0),0)</f>
        <v>0</v>
      </c>
      <c r="O385" s="208">
        <f>IF(O$2&lt;=analysis_period,IF(SUM($C685:O685)&gt;0,N385+1,0),0)</f>
        <v>0</v>
      </c>
      <c r="P385" s="208">
        <f>IF(P$2&lt;=analysis_period,IF(SUM($C685:P685)&gt;0,O385+1,0),0)</f>
        <v>0</v>
      </c>
      <c r="Q385" s="208">
        <f>IF(Q$2&lt;=analysis_period,IF(SUM($C685:Q685)&gt;0,P385+1,0),0)</f>
        <v>0</v>
      </c>
      <c r="R385" s="208">
        <f>IF(R$2&lt;=analysis_period,IF(SUM($C685:R685)&gt;0,Q385+1,0),0)</f>
        <v>0</v>
      </c>
      <c r="S385" s="208">
        <f>IF(S$2&lt;=analysis_period,IF(SUM($C685:S685)&gt;0,R385+1,0),0)</f>
        <v>0</v>
      </c>
      <c r="T385" s="208">
        <f>IF(T$2&lt;=analysis_period,IF(SUM($C685:T685)&gt;0,S385+1,0),0)</f>
        <v>0</v>
      </c>
      <c r="U385" s="208">
        <f>IF(U$2&lt;=analysis_period,IF(SUM($C685:U685)&gt;0,T385+1,0),0)</f>
        <v>0</v>
      </c>
      <c r="V385" s="208">
        <f>IF(V$2&lt;=analysis_period,IF(SUM($C685:V685)&gt;0,U385+1,0),0)</f>
        <v>0</v>
      </c>
      <c r="W385" s="208">
        <f>IF(W$2&lt;=analysis_period,IF(SUM($C685:W685)&gt;0,V385+1,0),0)</f>
        <v>0</v>
      </c>
      <c r="X385" s="208">
        <f>IF(X$2&lt;=analysis_period,IF(SUM($C685:X685)&gt;0,W385+1,0),0)</f>
        <v>0</v>
      </c>
      <c r="Y385" s="208">
        <f>IF(Y$2&lt;=analysis_period,IF(SUM($C685:Y685)&gt;0,X385+1,0),0)</f>
        <v>0</v>
      </c>
      <c r="Z385" s="208">
        <f>IF(Z$2&lt;=analysis_period,IF(SUM($C685:Z685)&gt;0,Y385+1,0),0)</f>
        <v>0</v>
      </c>
      <c r="AA385" s="208">
        <f>IF(AA$2&lt;=analysis_period,IF(SUM($C685:AA685)&gt;0,Z385+1,0),0)</f>
        <v>0</v>
      </c>
      <c r="AB385" s="208">
        <f>IF(AB$2&lt;=analysis_period,IF(SUM($C685:AB685)&gt;0,AA385+1,0),0)</f>
        <v>0</v>
      </c>
      <c r="AC385" s="208">
        <f>IF(AC$2&lt;=analysis_period,IF(SUM($C685:AC685)&gt;0,AB385+1,0),0)</f>
        <v>0</v>
      </c>
      <c r="AD385" s="208">
        <f>IF(AD$2&lt;=analysis_period,IF(SUM($C685:AD685)&gt;0,AC385+1,0),0)</f>
        <v>0</v>
      </c>
      <c r="AE385" s="208">
        <f>IF(AE$2&lt;=analysis_period,IF(SUM($C685:AE685)&gt;0,AD385+1,0),0)</f>
        <v>0</v>
      </c>
      <c r="AF385" s="208">
        <f>IF(AF$2&lt;=analysis_period,IF(SUM($C685:AF685)&gt;0,AE385+1,0),0)</f>
        <v>0</v>
      </c>
      <c r="AG385" s="208">
        <f>IF(AG$2&lt;=analysis_period,IF(SUM($C685:AG685)&gt;0,AF385+1,0),0)</f>
        <v>0</v>
      </c>
      <c r="AH385" s="208">
        <f>IF(AH$2&lt;=analysis_period,IF(SUM($C685:AH685)&gt;0,AG385+1,0),0)</f>
        <v>0</v>
      </c>
      <c r="AI385" s="208">
        <f>IF(AI$2&lt;=analysis_period,IF(SUM($C685:AI685)&gt;0,AH385+1,0),0)</f>
        <v>0</v>
      </c>
      <c r="AJ385" s="208">
        <f>IF(AJ$2&lt;=analysis_period,IF(SUM($C685:AJ685)&gt;0,AI385+1,0),0)</f>
        <v>0</v>
      </c>
      <c r="AK385" s="208">
        <f>IF(AK$2&lt;=analysis_period,IF(SUM($C685:AK685)&gt;0,AJ385+1,0),0)</f>
        <v>0</v>
      </c>
      <c r="AL385" s="208">
        <f>IF(AL$2&lt;=analysis_period,IF(SUM($C685:AL685)&gt;0,AK385+1,0),0)</f>
        <v>0</v>
      </c>
      <c r="AM385" s="208">
        <f>IF(AM$2&lt;=analysis_period,IF(SUM($C685:AM685)&gt;0,AL385+1,0),0)</f>
        <v>0</v>
      </c>
      <c r="AN385" s="208">
        <f>IF(AN$2&lt;=analysis_period,IF(SUM($C685:AN685)&gt;0,AM385+1,0),0)</f>
        <v>0</v>
      </c>
      <c r="AO385" s="208">
        <f>IF(AO$2&lt;=analysis_period,IF(SUM($C685:AO685)&gt;0,AN385+1,0),0)</f>
        <v>0</v>
      </c>
      <c r="AP385" s="208">
        <f>IF(AP$2&lt;=analysis_period,IF(SUM($C685:AP685)&gt;0,AO385+1,0),0)</f>
        <v>0</v>
      </c>
    </row>
    <row r="386" spans="1:42" x14ac:dyDescent="0.2">
      <c r="A386" s="16">
        <f t="shared" si="152"/>
        <v>4</v>
      </c>
      <c r="B386" s="4">
        <v>0</v>
      </c>
      <c r="C386" s="208">
        <f>IF(C$2&lt;=analysis_period,IF(SUM($C686:C686)&gt;0,B386+1,0),0)</f>
        <v>0</v>
      </c>
      <c r="D386" s="208">
        <f>IF(D$2&lt;=analysis_period,IF(SUM($C686:D686)&gt;0,C386+1,0),0)</f>
        <v>0</v>
      </c>
      <c r="E386" s="208">
        <f>IF(E$2&lt;=analysis_period,IF(SUM($C686:E686)&gt;0,D386+1,0),0)</f>
        <v>0</v>
      </c>
      <c r="F386" s="208">
        <f>IF(F$2&lt;=analysis_period,IF(SUM($C686:F686)&gt;0,E386+1,0),0)</f>
        <v>0</v>
      </c>
      <c r="G386" s="208">
        <f>IF(G$2&lt;=analysis_period,IF(SUM($C686:G686)&gt;0,F386+1,0),0)</f>
        <v>0</v>
      </c>
      <c r="H386" s="208">
        <f>IF(H$2&lt;=analysis_period,IF(SUM($C686:H686)&gt;0,G386+1,0),0)</f>
        <v>0</v>
      </c>
      <c r="I386" s="208">
        <f>IF(I$2&lt;=analysis_period,IF(SUM($C686:I686)&gt;0,H386+1,0),0)</f>
        <v>0</v>
      </c>
      <c r="J386" s="208">
        <f>IF(J$2&lt;=analysis_period,IF(SUM($C686:J686)&gt;0,I386+1,0),0)</f>
        <v>0</v>
      </c>
      <c r="K386" s="208">
        <f>IF(K$2&lt;=analysis_period,IF(SUM($C686:K686)&gt;0,J386+1,0),0)</f>
        <v>0</v>
      </c>
      <c r="L386" s="208">
        <f>IF(L$2&lt;=analysis_period,IF(SUM($C686:L686)&gt;0,K386+1,0),0)</f>
        <v>0</v>
      </c>
      <c r="M386" s="208">
        <f>IF(M$2&lt;=analysis_period,IF(SUM($C686:M686)&gt;0,L386+1,0),0)</f>
        <v>0</v>
      </c>
      <c r="N386" s="208">
        <f>IF(N$2&lt;=analysis_period,IF(SUM($C686:N686)&gt;0,M386+1,0),0)</f>
        <v>0</v>
      </c>
      <c r="O386" s="208">
        <f>IF(O$2&lt;=analysis_period,IF(SUM($C686:O686)&gt;0,N386+1,0),0)</f>
        <v>0</v>
      </c>
      <c r="P386" s="208">
        <f>IF(P$2&lt;=analysis_period,IF(SUM($C686:P686)&gt;0,O386+1,0),0)</f>
        <v>0</v>
      </c>
      <c r="Q386" s="208">
        <f>IF(Q$2&lt;=analysis_period,IF(SUM($C686:Q686)&gt;0,P386+1,0),0)</f>
        <v>0</v>
      </c>
      <c r="R386" s="208">
        <f>IF(R$2&lt;=analysis_period,IF(SUM($C686:R686)&gt;0,Q386+1,0),0)</f>
        <v>0</v>
      </c>
      <c r="S386" s="208">
        <f>IF(S$2&lt;=analysis_period,IF(SUM($C686:S686)&gt;0,R386+1,0),0)</f>
        <v>0</v>
      </c>
      <c r="T386" s="208">
        <f>IF(T$2&lt;=analysis_period,IF(SUM($C686:T686)&gt;0,S386+1,0),0)</f>
        <v>0</v>
      </c>
      <c r="U386" s="208">
        <f>IF(U$2&lt;=analysis_period,IF(SUM($C686:U686)&gt;0,T386+1,0),0)</f>
        <v>0</v>
      </c>
      <c r="V386" s="208">
        <f>IF(V$2&lt;=analysis_period,IF(SUM($C686:V686)&gt;0,U386+1,0),0)</f>
        <v>0</v>
      </c>
      <c r="W386" s="208">
        <f>IF(W$2&lt;=analysis_period,IF(SUM($C686:W686)&gt;0,V386+1,0),0)</f>
        <v>0</v>
      </c>
      <c r="X386" s="208">
        <f>IF(X$2&lt;=analysis_period,IF(SUM($C686:X686)&gt;0,W386+1,0),0)</f>
        <v>0</v>
      </c>
      <c r="Y386" s="208">
        <f>IF(Y$2&lt;=analysis_period,IF(SUM($C686:Y686)&gt;0,X386+1,0),0)</f>
        <v>0</v>
      </c>
      <c r="Z386" s="208">
        <f>IF(Z$2&lt;=analysis_period,IF(SUM($C686:Z686)&gt;0,Y386+1,0),0)</f>
        <v>0</v>
      </c>
      <c r="AA386" s="208">
        <f>IF(AA$2&lt;=analysis_period,IF(SUM($C686:AA686)&gt;0,Z386+1,0),0)</f>
        <v>0</v>
      </c>
      <c r="AB386" s="208">
        <f>IF(AB$2&lt;=analysis_period,IF(SUM($C686:AB686)&gt;0,AA386+1,0),0)</f>
        <v>0</v>
      </c>
      <c r="AC386" s="208">
        <f>IF(AC$2&lt;=analysis_period,IF(SUM($C686:AC686)&gt;0,AB386+1,0),0)</f>
        <v>0</v>
      </c>
      <c r="AD386" s="208">
        <f>IF(AD$2&lt;=analysis_period,IF(SUM($C686:AD686)&gt;0,AC386+1,0),0)</f>
        <v>0</v>
      </c>
      <c r="AE386" s="208">
        <f>IF(AE$2&lt;=analysis_period,IF(SUM($C686:AE686)&gt;0,AD386+1,0),0)</f>
        <v>0</v>
      </c>
      <c r="AF386" s="208">
        <f>IF(AF$2&lt;=analysis_period,IF(SUM($C686:AF686)&gt;0,AE386+1,0),0)</f>
        <v>0</v>
      </c>
      <c r="AG386" s="208">
        <f>IF(AG$2&lt;=analysis_period,IF(SUM($C686:AG686)&gt;0,AF386+1,0),0)</f>
        <v>0</v>
      </c>
      <c r="AH386" s="208">
        <f>IF(AH$2&lt;=analysis_period,IF(SUM($C686:AH686)&gt;0,AG386+1,0),0)</f>
        <v>0</v>
      </c>
      <c r="AI386" s="208">
        <f>IF(AI$2&lt;=analysis_period,IF(SUM($C686:AI686)&gt;0,AH386+1,0),0)</f>
        <v>0</v>
      </c>
      <c r="AJ386" s="208">
        <f>IF(AJ$2&lt;=analysis_period,IF(SUM($C686:AJ686)&gt;0,AI386+1,0),0)</f>
        <v>0</v>
      </c>
      <c r="AK386" s="208">
        <f>IF(AK$2&lt;=analysis_period,IF(SUM($C686:AK686)&gt;0,AJ386+1,0),0)</f>
        <v>0</v>
      </c>
      <c r="AL386" s="208">
        <f>IF(AL$2&lt;=analysis_period,IF(SUM($C686:AL686)&gt;0,AK386+1,0),0)</f>
        <v>0</v>
      </c>
      <c r="AM386" s="208">
        <f>IF(AM$2&lt;=analysis_period,IF(SUM($C686:AM686)&gt;0,AL386+1,0),0)</f>
        <v>0</v>
      </c>
      <c r="AN386" s="208">
        <f>IF(AN$2&lt;=analysis_period,IF(SUM($C686:AN686)&gt;0,AM386+1,0),0)</f>
        <v>0</v>
      </c>
      <c r="AO386" s="208">
        <f>IF(AO$2&lt;=analysis_period,IF(SUM($C686:AO686)&gt;0,AN386+1,0),0)</f>
        <v>0</v>
      </c>
      <c r="AP386" s="208">
        <f>IF(AP$2&lt;=analysis_period,IF(SUM($C686:AP686)&gt;0,AO386+1,0),0)</f>
        <v>0</v>
      </c>
    </row>
    <row r="387" spans="1:42" x14ac:dyDescent="0.2">
      <c r="A387" s="16">
        <f t="shared" si="152"/>
        <v>5</v>
      </c>
      <c r="B387" s="4">
        <v>0</v>
      </c>
      <c r="C387" s="208">
        <f>IF(C$2&lt;=analysis_period,IF(SUM($C687:C687)&gt;0,B387+1,0),0)</f>
        <v>0</v>
      </c>
      <c r="D387" s="208">
        <f>IF(D$2&lt;=analysis_period,IF(SUM($C687:D687)&gt;0,C387+1,0),0)</f>
        <v>0</v>
      </c>
      <c r="E387" s="208">
        <f>IF(E$2&lt;=analysis_period,IF(SUM($C687:E687)&gt;0,D387+1,0),0)</f>
        <v>0</v>
      </c>
      <c r="F387" s="208">
        <f>IF(F$2&lt;=analysis_period,IF(SUM($C687:F687)&gt;0,E387+1,0),0)</f>
        <v>0</v>
      </c>
      <c r="G387" s="208">
        <f>IF(G$2&lt;=analysis_period,IF(SUM($C687:G687)&gt;0,F387+1,0),0)</f>
        <v>0</v>
      </c>
      <c r="H387" s="208">
        <f>IF(H$2&lt;=analysis_period,IF(SUM($C687:H687)&gt;0,G387+1,0),0)</f>
        <v>0</v>
      </c>
      <c r="I387" s="208">
        <f>IF(I$2&lt;=analysis_period,IF(SUM($C687:I687)&gt;0,H387+1,0),0)</f>
        <v>0</v>
      </c>
      <c r="J387" s="208">
        <f>IF(J$2&lt;=analysis_period,IF(SUM($C687:J687)&gt;0,I387+1,0),0)</f>
        <v>0</v>
      </c>
      <c r="K387" s="208">
        <f>IF(K$2&lt;=analysis_period,IF(SUM($C687:K687)&gt;0,J387+1,0),0)</f>
        <v>0</v>
      </c>
      <c r="L387" s="208">
        <f>IF(L$2&lt;=analysis_period,IF(SUM($C687:L687)&gt;0,K387+1,0),0)</f>
        <v>0</v>
      </c>
      <c r="M387" s="208">
        <f>IF(M$2&lt;=analysis_period,IF(SUM($C687:M687)&gt;0,L387+1,0),0)</f>
        <v>0</v>
      </c>
      <c r="N387" s="208">
        <f>IF(N$2&lt;=analysis_period,IF(SUM($C687:N687)&gt;0,M387+1,0),0)</f>
        <v>0</v>
      </c>
      <c r="O387" s="208">
        <f>IF(O$2&lt;=analysis_period,IF(SUM($C687:O687)&gt;0,N387+1,0),0)</f>
        <v>0</v>
      </c>
      <c r="P387" s="208">
        <f>IF(P$2&lt;=analysis_period,IF(SUM($C687:P687)&gt;0,O387+1,0),0)</f>
        <v>0</v>
      </c>
      <c r="Q387" s="208">
        <f>IF(Q$2&lt;=analysis_period,IF(SUM($C687:Q687)&gt;0,P387+1,0),0)</f>
        <v>0</v>
      </c>
      <c r="R387" s="208">
        <f>IF(R$2&lt;=analysis_period,IF(SUM($C687:R687)&gt;0,Q387+1,0),0)</f>
        <v>0</v>
      </c>
      <c r="S387" s="208">
        <f>IF(S$2&lt;=analysis_period,IF(SUM($C687:S687)&gt;0,R387+1,0),0)</f>
        <v>0</v>
      </c>
      <c r="T387" s="208">
        <f>IF(T$2&lt;=analysis_period,IF(SUM($C687:T687)&gt;0,S387+1,0),0)</f>
        <v>0</v>
      </c>
      <c r="U387" s="208">
        <f>IF(U$2&lt;=analysis_period,IF(SUM($C687:U687)&gt;0,T387+1,0),0)</f>
        <v>0</v>
      </c>
      <c r="V387" s="208">
        <f>IF(V$2&lt;=analysis_period,IF(SUM($C687:V687)&gt;0,U387+1,0),0)</f>
        <v>0</v>
      </c>
      <c r="W387" s="208">
        <f>IF(W$2&lt;=analysis_period,IF(SUM($C687:W687)&gt;0,V387+1,0),0)</f>
        <v>0</v>
      </c>
      <c r="X387" s="208">
        <f>IF(X$2&lt;=analysis_period,IF(SUM($C687:X687)&gt;0,W387+1,0),0)</f>
        <v>0</v>
      </c>
      <c r="Y387" s="208">
        <f>IF(Y$2&lt;=analysis_period,IF(SUM($C687:Y687)&gt;0,X387+1,0),0)</f>
        <v>0</v>
      </c>
      <c r="Z387" s="208">
        <f>IF(Z$2&lt;=analysis_period,IF(SUM($C687:Z687)&gt;0,Y387+1,0),0)</f>
        <v>0</v>
      </c>
      <c r="AA387" s="208">
        <f>IF(AA$2&lt;=analysis_period,IF(SUM($C687:AA687)&gt;0,Z387+1,0),0)</f>
        <v>0</v>
      </c>
      <c r="AB387" s="208">
        <f>IF(AB$2&lt;=analysis_period,IF(SUM($C687:AB687)&gt;0,AA387+1,0),0)</f>
        <v>0</v>
      </c>
      <c r="AC387" s="208">
        <f>IF(AC$2&lt;=analysis_period,IF(SUM($C687:AC687)&gt;0,AB387+1,0),0)</f>
        <v>0</v>
      </c>
      <c r="AD387" s="208">
        <f>IF(AD$2&lt;=analysis_period,IF(SUM($C687:AD687)&gt;0,AC387+1,0),0)</f>
        <v>0</v>
      </c>
      <c r="AE387" s="208">
        <f>IF(AE$2&lt;=analysis_period,IF(SUM($C687:AE687)&gt;0,AD387+1,0),0)</f>
        <v>0</v>
      </c>
      <c r="AF387" s="208">
        <f>IF(AF$2&lt;=analysis_period,IF(SUM($C687:AF687)&gt;0,AE387+1,0),0)</f>
        <v>0</v>
      </c>
      <c r="AG387" s="208">
        <f>IF(AG$2&lt;=analysis_period,IF(SUM($C687:AG687)&gt;0,AF387+1,0),0)</f>
        <v>0</v>
      </c>
      <c r="AH387" s="208">
        <f>IF(AH$2&lt;=analysis_period,IF(SUM($C687:AH687)&gt;0,AG387+1,0),0)</f>
        <v>0</v>
      </c>
      <c r="AI387" s="208">
        <f>IF(AI$2&lt;=analysis_period,IF(SUM($C687:AI687)&gt;0,AH387+1,0),0)</f>
        <v>0</v>
      </c>
      <c r="AJ387" s="208">
        <f>IF(AJ$2&lt;=analysis_period,IF(SUM($C687:AJ687)&gt;0,AI387+1,0),0)</f>
        <v>0</v>
      </c>
      <c r="AK387" s="208">
        <f>IF(AK$2&lt;=analysis_period,IF(SUM($C687:AK687)&gt;0,AJ387+1,0),0)</f>
        <v>0</v>
      </c>
      <c r="AL387" s="208">
        <f>IF(AL$2&lt;=analysis_period,IF(SUM($C687:AL687)&gt;0,AK387+1,0),0)</f>
        <v>0</v>
      </c>
      <c r="AM387" s="208">
        <f>IF(AM$2&lt;=analysis_period,IF(SUM($C687:AM687)&gt;0,AL387+1,0),0)</f>
        <v>0</v>
      </c>
      <c r="AN387" s="208">
        <f>IF(AN$2&lt;=analysis_period,IF(SUM($C687:AN687)&gt;0,AM387+1,0),0)</f>
        <v>0</v>
      </c>
      <c r="AO387" s="208">
        <f>IF(AO$2&lt;=analysis_period,IF(SUM($C687:AO687)&gt;0,AN387+1,0),0)</f>
        <v>0</v>
      </c>
      <c r="AP387" s="208">
        <f>IF(AP$2&lt;=analysis_period,IF(SUM($C687:AP687)&gt;0,AO387+1,0),0)</f>
        <v>0</v>
      </c>
    </row>
    <row r="388" spans="1:42" x14ac:dyDescent="0.2">
      <c r="A388" s="16">
        <f t="shared" si="152"/>
        <v>6</v>
      </c>
      <c r="B388" s="4">
        <v>0</v>
      </c>
      <c r="C388" s="208">
        <f>IF(C$2&lt;=analysis_period,IF(SUM($C688:C688)&gt;0,B388+1,0),0)</f>
        <v>0</v>
      </c>
      <c r="D388" s="208">
        <f>IF(D$2&lt;=analysis_period,IF(SUM($C688:D688)&gt;0,C388+1,0),0)</f>
        <v>0</v>
      </c>
      <c r="E388" s="208">
        <f>IF(E$2&lt;=analysis_period,IF(SUM($C688:E688)&gt;0,D388+1,0),0)</f>
        <v>0</v>
      </c>
      <c r="F388" s="208">
        <f>IF(F$2&lt;=analysis_period,IF(SUM($C688:F688)&gt;0,E388+1,0),0)</f>
        <v>0</v>
      </c>
      <c r="G388" s="208">
        <f>IF(G$2&lt;=analysis_period,IF(SUM($C688:G688)&gt;0,F388+1,0),0)</f>
        <v>0</v>
      </c>
      <c r="H388" s="208">
        <f>IF(H$2&lt;=analysis_period,IF(SUM($C688:H688)&gt;0,G388+1,0),0)</f>
        <v>0</v>
      </c>
      <c r="I388" s="208">
        <f>IF(I$2&lt;=analysis_period,IF(SUM($C688:I688)&gt;0,H388+1,0),0)</f>
        <v>0</v>
      </c>
      <c r="J388" s="208">
        <f>IF(J$2&lt;=analysis_period,IF(SUM($C688:J688)&gt;0,I388+1,0),0)</f>
        <v>0</v>
      </c>
      <c r="K388" s="208">
        <f>IF(K$2&lt;=analysis_period,IF(SUM($C688:K688)&gt;0,J388+1,0),0)</f>
        <v>0</v>
      </c>
      <c r="L388" s="208">
        <f>IF(L$2&lt;=analysis_period,IF(SUM($C688:L688)&gt;0,K388+1,0),0)</f>
        <v>0</v>
      </c>
      <c r="M388" s="208">
        <f>IF(M$2&lt;=analysis_period,IF(SUM($C688:M688)&gt;0,L388+1,0),0)</f>
        <v>0</v>
      </c>
      <c r="N388" s="208">
        <f>IF(N$2&lt;=analysis_period,IF(SUM($C688:N688)&gt;0,M388+1,0),0)</f>
        <v>0</v>
      </c>
      <c r="O388" s="208">
        <f>IF(O$2&lt;=analysis_period,IF(SUM($C688:O688)&gt;0,N388+1,0),0)</f>
        <v>0</v>
      </c>
      <c r="P388" s="208">
        <f>IF(P$2&lt;=analysis_period,IF(SUM($C688:P688)&gt;0,O388+1,0),0)</f>
        <v>0</v>
      </c>
      <c r="Q388" s="208">
        <f>IF(Q$2&lt;=analysis_period,IF(SUM($C688:Q688)&gt;0,P388+1,0),0)</f>
        <v>0</v>
      </c>
      <c r="R388" s="208">
        <f>IF(R$2&lt;=analysis_period,IF(SUM($C688:R688)&gt;0,Q388+1,0),0)</f>
        <v>0</v>
      </c>
      <c r="S388" s="208">
        <f>IF(S$2&lt;=analysis_period,IF(SUM($C688:S688)&gt;0,R388+1,0),0)</f>
        <v>0</v>
      </c>
      <c r="T388" s="208">
        <f>IF(T$2&lt;=analysis_period,IF(SUM($C688:T688)&gt;0,S388+1,0),0)</f>
        <v>0</v>
      </c>
      <c r="U388" s="208">
        <f>IF(U$2&lt;=analysis_period,IF(SUM($C688:U688)&gt;0,T388+1,0),0)</f>
        <v>0</v>
      </c>
      <c r="V388" s="208">
        <f>IF(V$2&lt;=analysis_period,IF(SUM($C688:V688)&gt;0,U388+1,0),0)</f>
        <v>0</v>
      </c>
      <c r="W388" s="208">
        <f>IF(W$2&lt;=analysis_period,IF(SUM($C688:W688)&gt;0,V388+1,0),0)</f>
        <v>0</v>
      </c>
      <c r="X388" s="208">
        <f>IF(X$2&lt;=analysis_period,IF(SUM($C688:X688)&gt;0,W388+1,0),0)</f>
        <v>0</v>
      </c>
      <c r="Y388" s="208">
        <f>IF(Y$2&lt;=analysis_period,IF(SUM($C688:Y688)&gt;0,X388+1,0),0)</f>
        <v>0</v>
      </c>
      <c r="Z388" s="208">
        <f>IF(Z$2&lt;=analysis_period,IF(SUM($C688:Z688)&gt;0,Y388+1,0),0)</f>
        <v>0</v>
      </c>
      <c r="AA388" s="208">
        <f>IF(AA$2&lt;=analysis_period,IF(SUM($C688:AA688)&gt;0,Z388+1,0),0)</f>
        <v>0</v>
      </c>
      <c r="AB388" s="208">
        <f>IF(AB$2&lt;=analysis_period,IF(SUM($C688:AB688)&gt;0,AA388+1,0),0)</f>
        <v>0</v>
      </c>
      <c r="AC388" s="208">
        <f>IF(AC$2&lt;=analysis_period,IF(SUM($C688:AC688)&gt;0,AB388+1,0),0)</f>
        <v>0</v>
      </c>
      <c r="AD388" s="208">
        <f>IF(AD$2&lt;=analysis_period,IF(SUM($C688:AD688)&gt;0,AC388+1,0),0)</f>
        <v>0</v>
      </c>
      <c r="AE388" s="208">
        <f>IF(AE$2&lt;=analysis_period,IF(SUM($C688:AE688)&gt;0,AD388+1,0),0)</f>
        <v>0</v>
      </c>
      <c r="AF388" s="208">
        <f>IF(AF$2&lt;=analysis_period,IF(SUM($C688:AF688)&gt;0,AE388+1,0),0)</f>
        <v>0</v>
      </c>
      <c r="AG388" s="208">
        <f>IF(AG$2&lt;=analysis_period,IF(SUM($C688:AG688)&gt;0,AF388+1,0),0)</f>
        <v>0</v>
      </c>
      <c r="AH388" s="208">
        <f>IF(AH$2&lt;=analysis_period,IF(SUM($C688:AH688)&gt;0,AG388+1,0),0)</f>
        <v>0</v>
      </c>
      <c r="AI388" s="208">
        <f>IF(AI$2&lt;=analysis_period,IF(SUM($C688:AI688)&gt;0,AH388+1,0),0)</f>
        <v>0</v>
      </c>
      <c r="AJ388" s="208">
        <f>IF(AJ$2&lt;=analysis_period,IF(SUM($C688:AJ688)&gt;0,AI388+1,0),0)</f>
        <v>0</v>
      </c>
      <c r="AK388" s="208">
        <f>IF(AK$2&lt;=analysis_period,IF(SUM($C688:AK688)&gt;0,AJ388+1,0),0)</f>
        <v>0</v>
      </c>
      <c r="AL388" s="208">
        <f>IF(AL$2&lt;=analysis_period,IF(SUM($C688:AL688)&gt;0,AK388+1,0),0)</f>
        <v>0</v>
      </c>
      <c r="AM388" s="208">
        <f>IF(AM$2&lt;=analysis_period,IF(SUM($C688:AM688)&gt;0,AL388+1,0),0)</f>
        <v>0</v>
      </c>
      <c r="AN388" s="208">
        <f>IF(AN$2&lt;=analysis_period,IF(SUM($C688:AN688)&gt;0,AM388+1,0),0)</f>
        <v>0</v>
      </c>
      <c r="AO388" s="208">
        <f>IF(AO$2&lt;=analysis_period,IF(SUM($C688:AO688)&gt;0,AN388+1,0),0)</f>
        <v>0</v>
      </c>
      <c r="AP388" s="208">
        <f>IF(AP$2&lt;=analysis_period,IF(SUM($C688:AP688)&gt;0,AO388+1,0),0)</f>
        <v>0</v>
      </c>
    </row>
    <row r="389" spans="1:42" x14ac:dyDescent="0.2">
      <c r="A389" s="16">
        <f t="shared" si="152"/>
        <v>7</v>
      </c>
      <c r="B389" s="4">
        <v>0</v>
      </c>
      <c r="C389" s="208">
        <f>IF(C$2&lt;=analysis_period,IF(SUM($C689:C689)&gt;0,B389+1,0),0)</f>
        <v>0</v>
      </c>
      <c r="D389" s="208">
        <f>IF(D$2&lt;=analysis_period,IF(SUM($C689:D689)&gt;0,C389+1,0),0)</f>
        <v>0</v>
      </c>
      <c r="E389" s="208">
        <f>IF(E$2&lt;=analysis_period,IF(SUM($C689:E689)&gt;0,D389+1,0),0)</f>
        <v>0</v>
      </c>
      <c r="F389" s="208">
        <f>IF(F$2&lt;=analysis_period,IF(SUM($C689:F689)&gt;0,E389+1,0),0)</f>
        <v>0</v>
      </c>
      <c r="G389" s="208">
        <f>IF(G$2&lt;=analysis_period,IF(SUM($C689:G689)&gt;0,F389+1,0),0)</f>
        <v>0</v>
      </c>
      <c r="H389" s="208">
        <f>IF(H$2&lt;=analysis_period,IF(SUM($C689:H689)&gt;0,G389+1,0),0)</f>
        <v>0</v>
      </c>
      <c r="I389" s="208">
        <f>IF(I$2&lt;=analysis_period,IF(SUM($C689:I689)&gt;0,H389+1,0),0)</f>
        <v>0</v>
      </c>
      <c r="J389" s="208">
        <f>IF(J$2&lt;=analysis_period,IF(SUM($C689:J689)&gt;0,I389+1,0),0)</f>
        <v>0</v>
      </c>
      <c r="K389" s="208">
        <f>IF(K$2&lt;=analysis_period,IF(SUM($C689:K689)&gt;0,J389+1,0),0)</f>
        <v>0</v>
      </c>
      <c r="L389" s="208">
        <f>IF(L$2&lt;=analysis_period,IF(SUM($C689:L689)&gt;0,K389+1,0),0)</f>
        <v>0</v>
      </c>
      <c r="M389" s="208">
        <f>IF(M$2&lt;=analysis_period,IF(SUM($C689:M689)&gt;0,L389+1,0),0)</f>
        <v>0</v>
      </c>
      <c r="N389" s="208">
        <f>IF(N$2&lt;=analysis_period,IF(SUM($C689:N689)&gt;0,M389+1,0),0)</f>
        <v>0</v>
      </c>
      <c r="O389" s="208">
        <f>IF(O$2&lt;=analysis_period,IF(SUM($C689:O689)&gt;0,N389+1,0),0)</f>
        <v>0</v>
      </c>
      <c r="P389" s="208">
        <f>IF(P$2&lt;=analysis_period,IF(SUM($C689:P689)&gt;0,O389+1,0),0)</f>
        <v>0</v>
      </c>
      <c r="Q389" s="208">
        <f>IF(Q$2&lt;=analysis_period,IF(SUM($C689:Q689)&gt;0,P389+1,0),0)</f>
        <v>0</v>
      </c>
      <c r="R389" s="208">
        <f>IF(R$2&lt;=analysis_period,IF(SUM($C689:R689)&gt;0,Q389+1,0),0)</f>
        <v>0</v>
      </c>
      <c r="S389" s="208">
        <f>IF(S$2&lt;=analysis_period,IF(SUM($C689:S689)&gt;0,R389+1,0),0)</f>
        <v>0</v>
      </c>
      <c r="T389" s="208">
        <f>IF(T$2&lt;=analysis_period,IF(SUM($C689:T689)&gt;0,S389+1,0),0)</f>
        <v>0</v>
      </c>
      <c r="U389" s="208">
        <f>IF(U$2&lt;=analysis_period,IF(SUM($C689:U689)&gt;0,T389+1,0),0)</f>
        <v>0</v>
      </c>
      <c r="V389" s="208">
        <f>IF(V$2&lt;=analysis_period,IF(SUM($C689:V689)&gt;0,U389+1,0),0)</f>
        <v>0</v>
      </c>
      <c r="W389" s="208">
        <f>IF(W$2&lt;=analysis_period,IF(SUM($C689:W689)&gt;0,V389+1,0),0)</f>
        <v>0</v>
      </c>
      <c r="X389" s="208">
        <f>IF(X$2&lt;=analysis_period,IF(SUM($C689:X689)&gt;0,W389+1,0),0)</f>
        <v>0</v>
      </c>
      <c r="Y389" s="208">
        <f>IF(Y$2&lt;=analysis_period,IF(SUM($C689:Y689)&gt;0,X389+1,0),0)</f>
        <v>0</v>
      </c>
      <c r="Z389" s="208">
        <f>IF(Z$2&lt;=analysis_period,IF(SUM($C689:Z689)&gt;0,Y389+1,0),0)</f>
        <v>0</v>
      </c>
      <c r="AA389" s="208">
        <f>IF(AA$2&lt;=analysis_period,IF(SUM($C689:AA689)&gt;0,Z389+1,0),0)</f>
        <v>0</v>
      </c>
      <c r="AB389" s="208">
        <f>IF(AB$2&lt;=analysis_period,IF(SUM($C689:AB689)&gt;0,AA389+1,0),0)</f>
        <v>0</v>
      </c>
      <c r="AC389" s="208">
        <f>IF(AC$2&lt;=analysis_period,IF(SUM($C689:AC689)&gt;0,AB389+1,0),0)</f>
        <v>0</v>
      </c>
      <c r="AD389" s="208">
        <f>IF(AD$2&lt;=analysis_period,IF(SUM($C689:AD689)&gt;0,AC389+1,0),0)</f>
        <v>0</v>
      </c>
      <c r="AE389" s="208">
        <f>IF(AE$2&lt;=analysis_period,IF(SUM($C689:AE689)&gt;0,AD389+1,0),0)</f>
        <v>0</v>
      </c>
      <c r="AF389" s="208">
        <f>IF(AF$2&lt;=analysis_period,IF(SUM($C689:AF689)&gt;0,AE389+1,0),0)</f>
        <v>0</v>
      </c>
      <c r="AG389" s="208">
        <f>IF(AG$2&lt;=analysis_period,IF(SUM($C689:AG689)&gt;0,AF389+1,0),0)</f>
        <v>0</v>
      </c>
      <c r="AH389" s="208">
        <f>IF(AH$2&lt;=analysis_period,IF(SUM($C689:AH689)&gt;0,AG389+1,0),0)</f>
        <v>0</v>
      </c>
      <c r="AI389" s="208">
        <f>IF(AI$2&lt;=analysis_period,IF(SUM($C689:AI689)&gt;0,AH389+1,0),0)</f>
        <v>0</v>
      </c>
      <c r="AJ389" s="208">
        <f>IF(AJ$2&lt;=analysis_period,IF(SUM($C689:AJ689)&gt;0,AI389+1,0),0)</f>
        <v>0</v>
      </c>
      <c r="AK389" s="208">
        <f>IF(AK$2&lt;=analysis_period,IF(SUM($C689:AK689)&gt;0,AJ389+1,0),0)</f>
        <v>0</v>
      </c>
      <c r="AL389" s="208">
        <f>IF(AL$2&lt;=analysis_period,IF(SUM($C689:AL689)&gt;0,AK389+1,0),0)</f>
        <v>0</v>
      </c>
      <c r="AM389" s="208">
        <f>IF(AM$2&lt;=analysis_period,IF(SUM($C689:AM689)&gt;0,AL389+1,0),0)</f>
        <v>0</v>
      </c>
      <c r="AN389" s="208">
        <f>IF(AN$2&lt;=analysis_period,IF(SUM($C689:AN689)&gt;0,AM389+1,0),0)</f>
        <v>0</v>
      </c>
      <c r="AO389" s="208">
        <f>IF(AO$2&lt;=analysis_period,IF(SUM($C689:AO689)&gt;0,AN389+1,0),0)</f>
        <v>0</v>
      </c>
      <c r="AP389" s="208">
        <f>IF(AP$2&lt;=analysis_period,IF(SUM($C689:AP689)&gt;0,AO389+1,0),0)</f>
        <v>0</v>
      </c>
    </row>
    <row r="390" spans="1:42" x14ac:dyDescent="0.2">
      <c r="A390" s="16">
        <f t="shared" si="152"/>
        <v>8</v>
      </c>
      <c r="B390" s="4">
        <v>0</v>
      </c>
      <c r="C390" s="208">
        <f>IF(C$2&lt;=analysis_period,IF(SUM($C690:C690)&gt;0,B390+1,0),0)</f>
        <v>0</v>
      </c>
      <c r="D390" s="208">
        <f>IF(D$2&lt;=analysis_period,IF(SUM($C690:D690)&gt;0,C390+1,0),0)</f>
        <v>0</v>
      </c>
      <c r="E390" s="208">
        <f>IF(E$2&lt;=analysis_period,IF(SUM($C690:E690)&gt;0,D390+1,0),0)</f>
        <v>0</v>
      </c>
      <c r="F390" s="208">
        <f>IF(F$2&lt;=analysis_period,IF(SUM($C690:F690)&gt;0,E390+1,0),0)</f>
        <v>0</v>
      </c>
      <c r="G390" s="208">
        <f>IF(G$2&lt;=analysis_period,IF(SUM($C690:G690)&gt;0,F390+1,0),0)</f>
        <v>0</v>
      </c>
      <c r="H390" s="208">
        <f>IF(H$2&lt;=analysis_period,IF(SUM($C690:H690)&gt;0,G390+1,0),0)</f>
        <v>0</v>
      </c>
      <c r="I390" s="208">
        <f>IF(I$2&lt;=analysis_period,IF(SUM($C690:I690)&gt;0,H390+1,0),0)</f>
        <v>0</v>
      </c>
      <c r="J390" s="208">
        <f>IF(J$2&lt;=analysis_period,IF(SUM($C690:J690)&gt;0,I390+1,0),0)</f>
        <v>0</v>
      </c>
      <c r="K390" s="208">
        <f>IF(K$2&lt;=analysis_period,IF(SUM($C690:K690)&gt;0,J390+1,0),0)</f>
        <v>0</v>
      </c>
      <c r="L390" s="208">
        <f>IF(L$2&lt;=analysis_period,IF(SUM($C690:L690)&gt;0,K390+1,0),0)</f>
        <v>0</v>
      </c>
      <c r="M390" s="208">
        <f>IF(M$2&lt;=analysis_period,IF(SUM($C690:M690)&gt;0,L390+1,0),0)</f>
        <v>0</v>
      </c>
      <c r="N390" s="208">
        <f>IF(N$2&lt;=analysis_period,IF(SUM($C690:N690)&gt;0,M390+1,0),0)</f>
        <v>0</v>
      </c>
      <c r="O390" s="208">
        <f>IF(O$2&lt;=analysis_period,IF(SUM($C690:O690)&gt;0,N390+1,0),0)</f>
        <v>0</v>
      </c>
      <c r="P390" s="208">
        <f>IF(P$2&lt;=analysis_period,IF(SUM($C690:P690)&gt;0,O390+1,0),0)</f>
        <v>0</v>
      </c>
      <c r="Q390" s="208">
        <f>IF(Q$2&lt;=analysis_period,IF(SUM($C690:Q690)&gt;0,P390+1,0),0)</f>
        <v>0</v>
      </c>
      <c r="R390" s="208">
        <f>IF(R$2&lt;=analysis_period,IF(SUM($C690:R690)&gt;0,Q390+1,0),0)</f>
        <v>0</v>
      </c>
      <c r="S390" s="208">
        <f>IF(S$2&lt;=analysis_period,IF(SUM($C690:S690)&gt;0,R390+1,0),0)</f>
        <v>0</v>
      </c>
      <c r="T390" s="208">
        <f>IF(T$2&lt;=analysis_period,IF(SUM($C690:T690)&gt;0,S390+1,0),0)</f>
        <v>0</v>
      </c>
      <c r="U390" s="208">
        <f>IF(U$2&lt;=analysis_period,IF(SUM($C690:U690)&gt;0,T390+1,0),0)</f>
        <v>0</v>
      </c>
      <c r="V390" s="208">
        <f>IF(V$2&lt;=analysis_period,IF(SUM($C690:V690)&gt;0,U390+1,0),0)</f>
        <v>0</v>
      </c>
      <c r="W390" s="208">
        <f>IF(W$2&lt;=analysis_period,IF(SUM($C690:W690)&gt;0,V390+1,0),0)</f>
        <v>0</v>
      </c>
      <c r="X390" s="208">
        <f>IF(X$2&lt;=analysis_period,IF(SUM($C690:X690)&gt;0,W390+1,0),0)</f>
        <v>0</v>
      </c>
      <c r="Y390" s="208">
        <f>IF(Y$2&lt;=analysis_period,IF(SUM($C690:Y690)&gt;0,X390+1,0),0)</f>
        <v>0</v>
      </c>
      <c r="Z390" s="208">
        <f>IF(Z$2&lt;=analysis_period,IF(SUM($C690:Z690)&gt;0,Y390+1,0),0)</f>
        <v>0</v>
      </c>
      <c r="AA390" s="208">
        <f>IF(AA$2&lt;=analysis_period,IF(SUM($C690:AA690)&gt;0,Z390+1,0),0)</f>
        <v>0</v>
      </c>
      <c r="AB390" s="208">
        <f>IF(AB$2&lt;=analysis_period,IF(SUM($C690:AB690)&gt;0,AA390+1,0),0)</f>
        <v>0</v>
      </c>
      <c r="AC390" s="208">
        <f>IF(AC$2&lt;=analysis_period,IF(SUM($C690:AC690)&gt;0,AB390+1,0),0)</f>
        <v>0</v>
      </c>
      <c r="AD390" s="208">
        <f>IF(AD$2&lt;=analysis_period,IF(SUM($C690:AD690)&gt;0,AC390+1,0),0)</f>
        <v>0</v>
      </c>
      <c r="AE390" s="208">
        <f>IF(AE$2&lt;=analysis_period,IF(SUM($C690:AE690)&gt;0,AD390+1,0),0)</f>
        <v>0</v>
      </c>
      <c r="AF390" s="208">
        <f>IF(AF$2&lt;=analysis_period,IF(SUM($C690:AF690)&gt;0,AE390+1,0),0)</f>
        <v>0</v>
      </c>
      <c r="AG390" s="208">
        <f>IF(AG$2&lt;=analysis_period,IF(SUM($C690:AG690)&gt;0,AF390+1,0),0)</f>
        <v>0</v>
      </c>
      <c r="AH390" s="208">
        <f>IF(AH$2&lt;=analysis_period,IF(SUM($C690:AH690)&gt;0,AG390+1,0),0)</f>
        <v>0</v>
      </c>
      <c r="AI390" s="208">
        <f>IF(AI$2&lt;=analysis_period,IF(SUM($C690:AI690)&gt;0,AH390+1,0),0)</f>
        <v>0</v>
      </c>
      <c r="AJ390" s="208">
        <f>IF(AJ$2&lt;=analysis_period,IF(SUM($C690:AJ690)&gt;0,AI390+1,0),0)</f>
        <v>0</v>
      </c>
      <c r="AK390" s="208">
        <f>IF(AK$2&lt;=analysis_period,IF(SUM($C690:AK690)&gt;0,AJ390+1,0),0)</f>
        <v>0</v>
      </c>
      <c r="AL390" s="208">
        <f>IF(AL$2&lt;=analysis_period,IF(SUM($C690:AL690)&gt;0,AK390+1,0),0)</f>
        <v>0</v>
      </c>
      <c r="AM390" s="208">
        <f>IF(AM$2&lt;=analysis_period,IF(SUM($C690:AM690)&gt;0,AL390+1,0),0)</f>
        <v>0</v>
      </c>
      <c r="AN390" s="208">
        <f>IF(AN$2&lt;=analysis_period,IF(SUM($C690:AN690)&gt;0,AM390+1,0),0)</f>
        <v>0</v>
      </c>
      <c r="AO390" s="208">
        <f>IF(AO$2&lt;=analysis_period,IF(SUM($C690:AO690)&gt;0,AN390+1,0),0)</f>
        <v>0</v>
      </c>
      <c r="AP390" s="208">
        <f>IF(AP$2&lt;=analysis_period,IF(SUM($C690:AP690)&gt;0,AO390+1,0),0)</f>
        <v>0</v>
      </c>
    </row>
    <row r="391" spans="1:42" x14ac:dyDescent="0.2">
      <c r="A391" s="16">
        <f>A390+1</f>
        <v>9</v>
      </c>
      <c r="B391" s="4">
        <v>0</v>
      </c>
      <c r="C391" s="208">
        <f>IF(C$2&lt;=analysis_period,IF(SUM($C691:C691)&gt;0,B391+1,0),0)</f>
        <v>0</v>
      </c>
      <c r="D391" s="208">
        <f>IF(D$2&lt;=analysis_period,IF(SUM($C691:D691)&gt;0,C391+1,0),0)</f>
        <v>0</v>
      </c>
      <c r="E391" s="208">
        <f>IF(E$2&lt;=analysis_period,IF(SUM($C691:E691)&gt;0,D391+1,0),0)</f>
        <v>0</v>
      </c>
      <c r="F391" s="208">
        <f>IF(F$2&lt;=analysis_period,IF(SUM($C691:F691)&gt;0,E391+1,0),0)</f>
        <v>0</v>
      </c>
      <c r="G391" s="208">
        <f>IF(G$2&lt;=analysis_period,IF(SUM($C691:G691)&gt;0,F391+1,0),0)</f>
        <v>0</v>
      </c>
      <c r="H391" s="208">
        <f>IF(H$2&lt;=analysis_period,IF(SUM($C691:H691)&gt;0,G391+1,0),0)</f>
        <v>0</v>
      </c>
      <c r="I391" s="208">
        <f>IF(I$2&lt;=analysis_period,IF(SUM($C691:I691)&gt;0,H391+1,0),0)</f>
        <v>0</v>
      </c>
      <c r="J391" s="208">
        <f>IF(J$2&lt;=analysis_period,IF(SUM($C691:J691)&gt;0,I391+1,0),0)</f>
        <v>0</v>
      </c>
      <c r="K391" s="208">
        <f>IF(K$2&lt;=analysis_period,IF(SUM($C691:K691)&gt;0,J391+1,0),0)</f>
        <v>0</v>
      </c>
      <c r="L391" s="208">
        <f>IF(L$2&lt;=analysis_period,IF(SUM($C691:L691)&gt;0,K391+1,0),0)</f>
        <v>0</v>
      </c>
      <c r="M391" s="208">
        <f>IF(M$2&lt;=analysis_period,IF(SUM($C691:M691)&gt;0,L391+1,0),0)</f>
        <v>0</v>
      </c>
      <c r="N391" s="208">
        <f>IF(N$2&lt;=analysis_period,IF(SUM($C691:N691)&gt;0,M391+1,0),0)</f>
        <v>0</v>
      </c>
      <c r="O391" s="208">
        <f>IF(O$2&lt;=analysis_period,IF(SUM($C691:O691)&gt;0,N391+1,0),0)</f>
        <v>0</v>
      </c>
      <c r="P391" s="208">
        <f>IF(P$2&lt;=analysis_period,IF(SUM($C691:P691)&gt;0,O391+1,0),0)</f>
        <v>0</v>
      </c>
      <c r="Q391" s="208">
        <f>IF(Q$2&lt;=analysis_period,IF(SUM($C691:Q691)&gt;0,P391+1,0),0)</f>
        <v>0</v>
      </c>
      <c r="R391" s="208">
        <f>IF(R$2&lt;=analysis_period,IF(SUM($C691:R691)&gt;0,Q391+1,0),0)</f>
        <v>0</v>
      </c>
      <c r="S391" s="208">
        <f>IF(S$2&lt;=analysis_period,IF(SUM($C691:S691)&gt;0,R391+1,0),0)</f>
        <v>0</v>
      </c>
      <c r="T391" s="208">
        <f>IF(T$2&lt;=analysis_period,IF(SUM($C691:T691)&gt;0,S391+1,0),0)</f>
        <v>0</v>
      </c>
      <c r="U391" s="208">
        <f>IF(U$2&lt;=analysis_period,IF(SUM($C691:U691)&gt;0,T391+1,0),0)</f>
        <v>0</v>
      </c>
      <c r="V391" s="208">
        <f>IF(V$2&lt;=analysis_period,IF(SUM($C691:V691)&gt;0,U391+1,0),0)</f>
        <v>0</v>
      </c>
      <c r="W391" s="208">
        <f>IF(W$2&lt;=analysis_period,IF(SUM($C691:W691)&gt;0,V391+1,0),0)</f>
        <v>0</v>
      </c>
      <c r="X391" s="208">
        <f>IF(X$2&lt;=analysis_period,IF(SUM($C691:X691)&gt;0,W391+1,0),0)</f>
        <v>0</v>
      </c>
      <c r="Y391" s="208">
        <f>IF(Y$2&lt;=analysis_period,IF(SUM($C691:Y691)&gt;0,X391+1,0),0)</f>
        <v>0</v>
      </c>
      <c r="Z391" s="208">
        <f>IF(Z$2&lt;=analysis_period,IF(SUM($C691:Z691)&gt;0,Y391+1,0),0)</f>
        <v>0</v>
      </c>
      <c r="AA391" s="208">
        <f>IF(AA$2&lt;=analysis_period,IF(SUM($C691:AA691)&gt;0,Z391+1,0),0)</f>
        <v>0</v>
      </c>
      <c r="AB391" s="208">
        <f>IF(AB$2&lt;=analysis_period,IF(SUM($C691:AB691)&gt;0,AA391+1,0),0)</f>
        <v>0</v>
      </c>
      <c r="AC391" s="208">
        <f>IF(AC$2&lt;=analysis_period,IF(SUM($C691:AC691)&gt;0,AB391+1,0),0)</f>
        <v>0</v>
      </c>
      <c r="AD391" s="208">
        <f>IF(AD$2&lt;=analysis_period,IF(SUM($C691:AD691)&gt;0,AC391+1,0),0)</f>
        <v>0</v>
      </c>
      <c r="AE391" s="208">
        <f>IF(AE$2&lt;=analysis_period,IF(SUM($C691:AE691)&gt;0,AD391+1,0),0)</f>
        <v>0</v>
      </c>
      <c r="AF391" s="208">
        <f>IF(AF$2&lt;=analysis_period,IF(SUM($C691:AF691)&gt;0,AE391+1,0),0)</f>
        <v>0</v>
      </c>
      <c r="AG391" s="208">
        <f>IF(AG$2&lt;=analysis_period,IF(SUM($C691:AG691)&gt;0,AF391+1,0),0)</f>
        <v>0</v>
      </c>
      <c r="AH391" s="208">
        <f>IF(AH$2&lt;=analysis_period,IF(SUM($C691:AH691)&gt;0,AG391+1,0),0)</f>
        <v>0</v>
      </c>
      <c r="AI391" s="208">
        <f>IF(AI$2&lt;=analysis_period,IF(SUM($C691:AI691)&gt;0,AH391+1,0),0)</f>
        <v>0</v>
      </c>
      <c r="AJ391" s="208">
        <f>IF(AJ$2&lt;=analysis_period,IF(SUM($C691:AJ691)&gt;0,AI391+1,0),0)</f>
        <v>0</v>
      </c>
      <c r="AK391" s="208">
        <f>IF(AK$2&lt;=analysis_period,IF(SUM($C691:AK691)&gt;0,AJ391+1,0),0)</f>
        <v>0</v>
      </c>
      <c r="AL391" s="208">
        <f>IF(AL$2&lt;=analysis_period,IF(SUM($C691:AL691)&gt;0,AK391+1,0),0)</f>
        <v>0</v>
      </c>
      <c r="AM391" s="208">
        <f>IF(AM$2&lt;=analysis_period,IF(SUM($C691:AM691)&gt;0,AL391+1,0),0)</f>
        <v>0</v>
      </c>
      <c r="AN391" s="208">
        <f>IF(AN$2&lt;=analysis_period,IF(SUM($C691:AN691)&gt;0,AM391+1,0),0)</f>
        <v>0</v>
      </c>
      <c r="AO391" s="208">
        <f>IF(AO$2&lt;=analysis_period,IF(SUM($C691:AO691)&gt;0,AN391+1,0),0)</f>
        <v>0</v>
      </c>
      <c r="AP391" s="208">
        <f>IF(AP$2&lt;=analysis_period,IF(SUM($C691:AP691)&gt;0,AO391+1,0),0)</f>
        <v>0</v>
      </c>
    </row>
    <row r="392" spans="1:42" x14ac:dyDescent="0.2">
      <c r="A392" s="16">
        <f t="shared" si="152"/>
        <v>10</v>
      </c>
      <c r="B392" s="4">
        <v>0</v>
      </c>
      <c r="C392" s="208">
        <f>IF(C$2&lt;=analysis_period,IF(SUM($C692:C692)&gt;0,B392+1,0),0)</f>
        <v>0</v>
      </c>
      <c r="D392" s="208">
        <f>IF(D$2&lt;=analysis_period,IF(SUM($C692:D692)&gt;0,C392+1,0),0)</f>
        <v>0</v>
      </c>
      <c r="E392" s="208">
        <f>IF(E$2&lt;=analysis_period,IF(SUM($C692:E692)&gt;0,D392+1,0),0)</f>
        <v>0</v>
      </c>
      <c r="F392" s="208">
        <f>IF(F$2&lt;=analysis_period,IF(SUM($C692:F692)&gt;0,E392+1,0),0)</f>
        <v>0</v>
      </c>
      <c r="G392" s="208">
        <f>IF(G$2&lt;=analysis_period,IF(SUM($C692:G692)&gt;0,F392+1,0),0)</f>
        <v>0</v>
      </c>
      <c r="H392" s="208">
        <f>IF(H$2&lt;=analysis_period,IF(SUM($C692:H692)&gt;0,G392+1,0),0)</f>
        <v>0</v>
      </c>
      <c r="I392" s="208">
        <f>IF(I$2&lt;=analysis_period,IF(SUM($C692:I692)&gt;0,H392+1,0),0)</f>
        <v>0</v>
      </c>
      <c r="J392" s="208">
        <f>IF(J$2&lt;=analysis_period,IF(SUM($C692:J692)&gt;0,I392+1,0),0)</f>
        <v>0</v>
      </c>
      <c r="K392" s="208">
        <f>IF(K$2&lt;=analysis_period,IF(SUM($C692:K692)&gt;0,J392+1,0),0)</f>
        <v>0</v>
      </c>
      <c r="L392" s="208">
        <f>IF(L$2&lt;=analysis_period,IF(SUM($C692:L692)&gt;0,K392+1,0),0)</f>
        <v>0</v>
      </c>
      <c r="M392" s="208">
        <f>IF(M$2&lt;=analysis_period,IF(SUM($C692:M692)&gt;0,L392+1,0),0)</f>
        <v>0</v>
      </c>
      <c r="N392" s="208">
        <f>IF(N$2&lt;=analysis_period,IF(SUM($C692:N692)&gt;0,M392+1,0),0)</f>
        <v>0</v>
      </c>
      <c r="O392" s="208">
        <f>IF(O$2&lt;=analysis_period,IF(SUM($C692:O692)&gt;0,N392+1,0),0)</f>
        <v>0</v>
      </c>
      <c r="P392" s="208">
        <f>IF(P$2&lt;=analysis_period,IF(SUM($C692:P692)&gt;0,O392+1,0),0)</f>
        <v>0</v>
      </c>
      <c r="Q392" s="208">
        <f>IF(Q$2&lt;=analysis_period,IF(SUM($C692:Q692)&gt;0,P392+1,0),0)</f>
        <v>0</v>
      </c>
      <c r="R392" s="208">
        <f>IF(R$2&lt;=analysis_period,IF(SUM($C692:R692)&gt;0,Q392+1,0),0)</f>
        <v>0</v>
      </c>
      <c r="S392" s="208">
        <f>IF(S$2&lt;=analysis_period,IF(SUM($C692:S692)&gt;0,R392+1,0),0)</f>
        <v>0</v>
      </c>
      <c r="T392" s="208">
        <f>IF(T$2&lt;=analysis_period,IF(SUM($C692:T692)&gt;0,S392+1,0),0)</f>
        <v>0</v>
      </c>
      <c r="U392" s="208">
        <f>IF(U$2&lt;=analysis_period,IF(SUM($C692:U692)&gt;0,T392+1,0),0)</f>
        <v>0</v>
      </c>
      <c r="V392" s="208">
        <f>IF(V$2&lt;=analysis_period,IF(SUM($C692:V692)&gt;0,U392+1,0),0)</f>
        <v>0</v>
      </c>
      <c r="W392" s="208">
        <f>IF(W$2&lt;=analysis_period,IF(SUM($C692:W692)&gt;0,V392+1,0),0)</f>
        <v>0</v>
      </c>
      <c r="X392" s="208">
        <f>IF(X$2&lt;=analysis_period,IF(SUM($C692:X692)&gt;0,W392+1,0),0)</f>
        <v>0</v>
      </c>
      <c r="Y392" s="208">
        <f>IF(Y$2&lt;=analysis_period,IF(SUM($C692:Y692)&gt;0,X392+1,0),0)</f>
        <v>0</v>
      </c>
      <c r="Z392" s="208">
        <f>IF(Z$2&lt;=analysis_period,IF(SUM($C692:Z692)&gt;0,Y392+1,0),0)</f>
        <v>0</v>
      </c>
      <c r="AA392" s="208">
        <f>IF(AA$2&lt;=analysis_period,IF(SUM($C692:AA692)&gt;0,Z392+1,0),0)</f>
        <v>0</v>
      </c>
      <c r="AB392" s="208">
        <f>IF(AB$2&lt;=analysis_period,IF(SUM($C692:AB692)&gt;0,AA392+1,0),0)</f>
        <v>0</v>
      </c>
      <c r="AC392" s="208">
        <f>IF(AC$2&lt;=analysis_period,IF(SUM($C692:AC692)&gt;0,AB392+1,0),0)</f>
        <v>0</v>
      </c>
      <c r="AD392" s="208">
        <f>IF(AD$2&lt;=analysis_period,IF(SUM($C692:AD692)&gt;0,AC392+1,0),0)</f>
        <v>0</v>
      </c>
      <c r="AE392" s="208">
        <f>IF(AE$2&lt;=analysis_period,IF(SUM($C692:AE692)&gt;0,AD392+1,0),0)</f>
        <v>0</v>
      </c>
      <c r="AF392" s="208">
        <f>IF(AF$2&lt;=analysis_period,IF(SUM($C692:AF692)&gt;0,AE392+1,0),0)</f>
        <v>0</v>
      </c>
      <c r="AG392" s="208">
        <f>IF(AG$2&lt;=analysis_period,IF(SUM($C692:AG692)&gt;0,AF392+1,0),0)</f>
        <v>0</v>
      </c>
      <c r="AH392" s="208">
        <f>IF(AH$2&lt;=analysis_period,IF(SUM($C692:AH692)&gt;0,AG392+1,0),0)</f>
        <v>0</v>
      </c>
      <c r="AI392" s="208">
        <f>IF(AI$2&lt;=analysis_period,IF(SUM($C692:AI692)&gt;0,AH392+1,0),0)</f>
        <v>0</v>
      </c>
      <c r="AJ392" s="208">
        <f>IF(AJ$2&lt;=analysis_period,IF(SUM($C692:AJ692)&gt;0,AI392+1,0),0)</f>
        <v>0</v>
      </c>
      <c r="AK392" s="208">
        <f>IF(AK$2&lt;=analysis_period,IF(SUM($C692:AK692)&gt;0,AJ392+1,0),0)</f>
        <v>0</v>
      </c>
      <c r="AL392" s="208">
        <f>IF(AL$2&lt;=analysis_period,IF(SUM($C692:AL692)&gt;0,AK392+1,0),0)</f>
        <v>0</v>
      </c>
      <c r="AM392" s="208">
        <f>IF(AM$2&lt;=analysis_period,IF(SUM($C692:AM692)&gt;0,AL392+1,0),0)</f>
        <v>0</v>
      </c>
      <c r="AN392" s="208">
        <f>IF(AN$2&lt;=analysis_period,IF(SUM($C692:AN692)&gt;0,AM392+1,0),0)</f>
        <v>0</v>
      </c>
      <c r="AO392" s="208">
        <f>IF(AO$2&lt;=analysis_period,IF(SUM($C692:AO692)&gt;0,AN392+1,0),0)</f>
        <v>0</v>
      </c>
      <c r="AP392" s="208">
        <f>IF(AP$2&lt;=analysis_period,IF(SUM($C692:AP692)&gt;0,AO392+1,0),0)</f>
        <v>0</v>
      </c>
    </row>
    <row r="393" spans="1:42" x14ac:dyDescent="0.2">
      <c r="A393" s="3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row>
    <row r="394" spans="1:42" x14ac:dyDescent="0.2">
      <c r="A394" s="32" t="s">
        <v>68</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16">
        <v>1</v>
      </c>
      <c r="B395" s="227">
        <f t="shared" ref="B395:B404" si="153">SUM(C395:AP395)</f>
        <v>0</v>
      </c>
      <c r="C395" s="229">
        <f t="shared" ref="C395:AP395" si="154">LOOKUP(C383,$B$353:$AP$353,$B$354:$AP$354)/100*$B683</f>
        <v>0</v>
      </c>
      <c r="D395" s="208">
        <f t="shared" si="154"/>
        <v>0</v>
      </c>
      <c r="E395" s="208">
        <f t="shared" si="154"/>
        <v>0</v>
      </c>
      <c r="F395" s="208">
        <f t="shared" si="154"/>
        <v>0</v>
      </c>
      <c r="G395" s="208">
        <f t="shared" si="154"/>
        <v>0</v>
      </c>
      <c r="H395" s="208">
        <f t="shared" si="154"/>
        <v>0</v>
      </c>
      <c r="I395" s="208">
        <f t="shared" si="154"/>
        <v>0</v>
      </c>
      <c r="J395" s="208">
        <f t="shared" si="154"/>
        <v>0</v>
      </c>
      <c r="K395" s="208">
        <f t="shared" si="154"/>
        <v>0</v>
      </c>
      <c r="L395" s="208">
        <f t="shared" si="154"/>
        <v>0</v>
      </c>
      <c r="M395" s="208">
        <f t="shared" si="154"/>
        <v>0</v>
      </c>
      <c r="N395" s="208">
        <f t="shared" si="154"/>
        <v>0</v>
      </c>
      <c r="O395" s="208">
        <f t="shared" si="154"/>
        <v>0</v>
      </c>
      <c r="P395" s="208">
        <f t="shared" si="154"/>
        <v>0</v>
      </c>
      <c r="Q395" s="208">
        <f t="shared" si="154"/>
        <v>0</v>
      </c>
      <c r="R395" s="208">
        <f t="shared" si="154"/>
        <v>0</v>
      </c>
      <c r="S395" s="208">
        <f t="shared" si="154"/>
        <v>0</v>
      </c>
      <c r="T395" s="208">
        <f t="shared" si="154"/>
        <v>0</v>
      </c>
      <c r="U395" s="208">
        <f t="shared" si="154"/>
        <v>0</v>
      </c>
      <c r="V395" s="208">
        <f t="shared" si="154"/>
        <v>0</v>
      </c>
      <c r="W395" s="208">
        <f t="shared" si="154"/>
        <v>0</v>
      </c>
      <c r="X395" s="208">
        <f t="shared" si="154"/>
        <v>0</v>
      </c>
      <c r="Y395" s="208">
        <f t="shared" si="154"/>
        <v>0</v>
      </c>
      <c r="Z395" s="208">
        <f t="shared" si="154"/>
        <v>0</v>
      </c>
      <c r="AA395" s="208">
        <f t="shared" si="154"/>
        <v>0</v>
      </c>
      <c r="AB395" s="208">
        <f t="shared" si="154"/>
        <v>0</v>
      </c>
      <c r="AC395" s="208">
        <f t="shared" si="154"/>
        <v>0</v>
      </c>
      <c r="AD395" s="208">
        <f t="shared" si="154"/>
        <v>0</v>
      </c>
      <c r="AE395" s="208">
        <f t="shared" si="154"/>
        <v>0</v>
      </c>
      <c r="AF395" s="208">
        <f t="shared" si="154"/>
        <v>0</v>
      </c>
      <c r="AG395" s="208">
        <f t="shared" si="154"/>
        <v>0</v>
      </c>
      <c r="AH395" s="208">
        <f t="shared" si="154"/>
        <v>0</v>
      </c>
      <c r="AI395" s="208">
        <f t="shared" si="154"/>
        <v>0</v>
      </c>
      <c r="AJ395" s="208">
        <f t="shared" si="154"/>
        <v>0</v>
      </c>
      <c r="AK395" s="208">
        <f t="shared" si="154"/>
        <v>0</v>
      </c>
      <c r="AL395" s="208">
        <f t="shared" si="154"/>
        <v>0</v>
      </c>
      <c r="AM395" s="208">
        <f t="shared" si="154"/>
        <v>0</v>
      </c>
      <c r="AN395" s="208">
        <f t="shared" si="154"/>
        <v>0</v>
      </c>
      <c r="AO395" s="208">
        <f t="shared" si="154"/>
        <v>0</v>
      </c>
      <c r="AP395" s="208">
        <f t="shared" si="154"/>
        <v>0</v>
      </c>
    </row>
    <row r="396" spans="1:42" x14ac:dyDescent="0.2">
      <c r="A396" s="16">
        <f>A395+1</f>
        <v>2</v>
      </c>
      <c r="B396" s="227">
        <f t="shared" si="153"/>
        <v>0</v>
      </c>
      <c r="C396" s="229">
        <f t="shared" ref="C396:AP396" si="155">LOOKUP(C384,$B$353:$AP$353,$B$354:$AP$354)/100*$B684</f>
        <v>0</v>
      </c>
      <c r="D396" s="208">
        <f t="shared" si="155"/>
        <v>0</v>
      </c>
      <c r="E396" s="208">
        <f t="shared" si="155"/>
        <v>0</v>
      </c>
      <c r="F396" s="208">
        <f t="shared" si="155"/>
        <v>0</v>
      </c>
      <c r="G396" s="208">
        <f t="shared" si="155"/>
        <v>0</v>
      </c>
      <c r="H396" s="208">
        <f t="shared" si="155"/>
        <v>0</v>
      </c>
      <c r="I396" s="208">
        <f t="shared" si="155"/>
        <v>0</v>
      </c>
      <c r="J396" s="208">
        <f t="shared" si="155"/>
        <v>0</v>
      </c>
      <c r="K396" s="208">
        <f t="shared" si="155"/>
        <v>0</v>
      </c>
      <c r="L396" s="208">
        <f t="shared" si="155"/>
        <v>0</v>
      </c>
      <c r="M396" s="208">
        <f t="shared" si="155"/>
        <v>0</v>
      </c>
      <c r="N396" s="208">
        <f t="shared" si="155"/>
        <v>0</v>
      </c>
      <c r="O396" s="208">
        <f t="shared" si="155"/>
        <v>0</v>
      </c>
      <c r="P396" s="208">
        <f t="shared" si="155"/>
        <v>0</v>
      </c>
      <c r="Q396" s="208">
        <f t="shared" si="155"/>
        <v>0</v>
      </c>
      <c r="R396" s="208">
        <f t="shared" si="155"/>
        <v>0</v>
      </c>
      <c r="S396" s="208">
        <f t="shared" si="155"/>
        <v>0</v>
      </c>
      <c r="T396" s="208">
        <f t="shared" si="155"/>
        <v>0</v>
      </c>
      <c r="U396" s="208">
        <f t="shared" si="155"/>
        <v>0</v>
      </c>
      <c r="V396" s="208">
        <f t="shared" si="155"/>
        <v>0</v>
      </c>
      <c r="W396" s="208">
        <f t="shared" si="155"/>
        <v>0</v>
      </c>
      <c r="X396" s="208">
        <f t="shared" si="155"/>
        <v>0</v>
      </c>
      <c r="Y396" s="208">
        <f t="shared" si="155"/>
        <v>0</v>
      </c>
      <c r="Z396" s="208">
        <f t="shared" si="155"/>
        <v>0</v>
      </c>
      <c r="AA396" s="208">
        <f t="shared" si="155"/>
        <v>0</v>
      </c>
      <c r="AB396" s="208">
        <f t="shared" si="155"/>
        <v>0</v>
      </c>
      <c r="AC396" s="208">
        <f t="shared" si="155"/>
        <v>0</v>
      </c>
      <c r="AD396" s="208">
        <f t="shared" si="155"/>
        <v>0</v>
      </c>
      <c r="AE396" s="208">
        <f t="shared" si="155"/>
        <v>0</v>
      </c>
      <c r="AF396" s="208">
        <f t="shared" si="155"/>
        <v>0</v>
      </c>
      <c r="AG396" s="208">
        <f t="shared" si="155"/>
        <v>0</v>
      </c>
      <c r="AH396" s="208">
        <f t="shared" si="155"/>
        <v>0</v>
      </c>
      <c r="AI396" s="208">
        <f t="shared" si="155"/>
        <v>0</v>
      </c>
      <c r="AJ396" s="208">
        <f t="shared" si="155"/>
        <v>0</v>
      </c>
      <c r="AK396" s="208">
        <f t="shared" si="155"/>
        <v>0</v>
      </c>
      <c r="AL396" s="208">
        <f t="shared" si="155"/>
        <v>0</v>
      </c>
      <c r="AM396" s="208">
        <f t="shared" si="155"/>
        <v>0</v>
      </c>
      <c r="AN396" s="208">
        <f t="shared" si="155"/>
        <v>0</v>
      </c>
      <c r="AO396" s="208">
        <f t="shared" si="155"/>
        <v>0</v>
      </c>
      <c r="AP396" s="208">
        <f t="shared" si="155"/>
        <v>0</v>
      </c>
    </row>
    <row r="397" spans="1:42" x14ac:dyDescent="0.2">
      <c r="A397" s="16">
        <f t="shared" ref="A397:A404" si="156">A396+1</f>
        <v>3</v>
      </c>
      <c r="B397" s="227">
        <f t="shared" si="153"/>
        <v>0</v>
      </c>
      <c r="C397" s="229">
        <f t="shared" ref="C397:AP397" si="157">LOOKUP(C385,$B$353:$AP$353,$B$354:$AP$354)/100*$B685</f>
        <v>0</v>
      </c>
      <c r="D397" s="208">
        <f t="shared" si="157"/>
        <v>0</v>
      </c>
      <c r="E397" s="208">
        <f t="shared" si="157"/>
        <v>0</v>
      </c>
      <c r="F397" s="208">
        <f t="shared" si="157"/>
        <v>0</v>
      </c>
      <c r="G397" s="208">
        <f t="shared" si="157"/>
        <v>0</v>
      </c>
      <c r="H397" s="208">
        <f t="shared" si="157"/>
        <v>0</v>
      </c>
      <c r="I397" s="208">
        <f t="shared" si="157"/>
        <v>0</v>
      </c>
      <c r="J397" s="208">
        <f t="shared" si="157"/>
        <v>0</v>
      </c>
      <c r="K397" s="208">
        <f t="shared" si="157"/>
        <v>0</v>
      </c>
      <c r="L397" s="208">
        <f t="shared" si="157"/>
        <v>0</v>
      </c>
      <c r="M397" s="208">
        <f t="shared" si="157"/>
        <v>0</v>
      </c>
      <c r="N397" s="208">
        <f t="shared" si="157"/>
        <v>0</v>
      </c>
      <c r="O397" s="208">
        <f t="shared" si="157"/>
        <v>0</v>
      </c>
      <c r="P397" s="208">
        <f t="shared" si="157"/>
        <v>0</v>
      </c>
      <c r="Q397" s="208">
        <f t="shared" si="157"/>
        <v>0</v>
      </c>
      <c r="R397" s="208">
        <f t="shared" si="157"/>
        <v>0</v>
      </c>
      <c r="S397" s="208">
        <f t="shared" si="157"/>
        <v>0</v>
      </c>
      <c r="T397" s="208">
        <f t="shared" si="157"/>
        <v>0</v>
      </c>
      <c r="U397" s="208">
        <f t="shared" si="157"/>
        <v>0</v>
      </c>
      <c r="V397" s="208">
        <f t="shared" si="157"/>
        <v>0</v>
      </c>
      <c r="W397" s="208">
        <f t="shared" si="157"/>
        <v>0</v>
      </c>
      <c r="X397" s="208">
        <f t="shared" si="157"/>
        <v>0</v>
      </c>
      <c r="Y397" s="208">
        <f t="shared" si="157"/>
        <v>0</v>
      </c>
      <c r="Z397" s="208">
        <f t="shared" si="157"/>
        <v>0</v>
      </c>
      <c r="AA397" s="208">
        <f t="shared" si="157"/>
        <v>0</v>
      </c>
      <c r="AB397" s="208">
        <f t="shared" si="157"/>
        <v>0</v>
      </c>
      <c r="AC397" s="208">
        <f t="shared" si="157"/>
        <v>0</v>
      </c>
      <c r="AD397" s="208">
        <f t="shared" si="157"/>
        <v>0</v>
      </c>
      <c r="AE397" s="208">
        <f t="shared" si="157"/>
        <v>0</v>
      </c>
      <c r="AF397" s="208">
        <f t="shared" si="157"/>
        <v>0</v>
      </c>
      <c r="AG397" s="208">
        <f t="shared" si="157"/>
        <v>0</v>
      </c>
      <c r="AH397" s="208">
        <f t="shared" si="157"/>
        <v>0</v>
      </c>
      <c r="AI397" s="208">
        <f t="shared" si="157"/>
        <v>0</v>
      </c>
      <c r="AJ397" s="208">
        <f t="shared" si="157"/>
        <v>0</v>
      </c>
      <c r="AK397" s="208">
        <f t="shared" si="157"/>
        <v>0</v>
      </c>
      <c r="AL397" s="208">
        <f t="shared" si="157"/>
        <v>0</v>
      </c>
      <c r="AM397" s="208">
        <f t="shared" si="157"/>
        <v>0</v>
      </c>
      <c r="AN397" s="208">
        <f t="shared" si="157"/>
        <v>0</v>
      </c>
      <c r="AO397" s="208">
        <f t="shared" si="157"/>
        <v>0</v>
      </c>
      <c r="AP397" s="208">
        <f t="shared" si="157"/>
        <v>0</v>
      </c>
    </row>
    <row r="398" spans="1:42" x14ac:dyDescent="0.2">
      <c r="A398" s="16">
        <f t="shared" si="156"/>
        <v>4</v>
      </c>
      <c r="B398" s="227">
        <f t="shared" si="153"/>
        <v>0</v>
      </c>
      <c r="C398" s="229">
        <f t="shared" ref="C398:AP398" si="158">LOOKUP(C386,$B$353:$AP$353,$B$354:$AP$354)/100*$B686</f>
        <v>0</v>
      </c>
      <c r="D398" s="208">
        <f t="shared" si="158"/>
        <v>0</v>
      </c>
      <c r="E398" s="208">
        <f t="shared" si="158"/>
        <v>0</v>
      </c>
      <c r="F398" s="208">
        <f t="shared" si="158"/>
        <v>0</v>
      </c>
      <c r="G398" s="208">
        <f t="shared" si="158"/>
        <v>0</v>
      </c>
      <c r="H398" s="208">
        <f t="shared" si="158"/>
        <v>0</v>
      </c>
      <c r="I398" s="208">
        <f t="shared" si="158"/>
        <v>0</v>
      </c>
      <c r="J398" s="208">
        <f t="shared" si="158"/>
        <v>0</v>
      </c>
      <c r="K398" s="208">
        <f t="shared" si="158"/>
        <v>0</v>
      </c>
      <c r="L398" s="208">
        <f t="shared" si="158"/>
        <v>0</v>
      </c>
      <c r="M398" s="208">
        <f t="shared" si="158"/>
        <v>0</v>
      </c>
      <c r="N398" s="208">
        <f t="shared" si="158"/>
        <v>0</v>
      </c>
      <c r="O398" s="208">
        <f t="shared" si="158"/>
        <v>0</v>
      </c>
      <c r="P398" s="208">
        <f t="shared" si="158"/>
        <v>0</v>
      </c>
      <c r="Q398" s="208">
        <f t="shared" si="158"/>
        <v>0</v>
      </c>
      <c r="R398" s="208">
        <f t="shared" si="158"/>
        <v>0</v>
      </c>
      <c r="S398" s="208">
        <f t="shared" si="158"/>
        <v>0</v>
      </c>
      <c r="T398" s="208">
        <f t="shared" si="158"/>
        <v>0</v>
      </c>
      <c r="U398" s="208">
        <f t="shared" si="158"/>
        <v>0</v>
      </c>
      <c r="V398" s="208">
        <f t="shared" si="158"/>
        <v>0</v>
      </c>
      <c r="W398" s="208">
        <f t="shared" si="158"/>
        <v>0</v>
      </c>
      <c r="X398" s="208">
        <f t="shared" si="158"/>
        <v>0</v>
      </c>
      <c r="Y398" s="208">
        <f t="shared" si="158"/>
        <v>0</v>
      </c>
      <c r="Z398" s="208">
        <f t="shared" si="158"/>
        <v>0</v>
      </c>
      <c r="AA398" s="208">
        <f t="shared" si="158"/>
        <v>0</v>
      </c>
      <c r="AB398" s="208">
        <f t="shared" si="158"/>
        <v>0</v>
      </c>
      <c r="AC398" s="208">
        <f t="shared" si="158"/>
        <v>0</v>
      </c>
      <c r="AD398" s="208">
        <f t="shared" si="158"/>
        <v>0</v>
      </c>
      <c r="AE398" s="208">
        <f t="shared" si="158"/>
        <v>0</v>
      </c>
      <c r="AF398" s="208">
        <f t="shared" si="158"/>
        <v>0</v>
      </c>
      <c r="AG398" s="208">
        <f t="shared" si="158"/>
        <v>0</v>
      </c>
      <c r="AH398" s="208">
        <f t="shared" si="158"/>
        <v>0</v>
      </c>
      <c r="AI398" s="208">
        <f t="shared" si="158"/>
        <v>0</v>
      </c>
      <c r="AJ398" s="208">
        <f t="shared" si="158"/>
        <v>0</v>
      </c>
      <c r="AK398" s="208">
        <f t="shared" si="158"/>
        <v>0</v>
      </c>
      <c r="AL398" s="208">
        <f t="shared" si="158"/>
        <v>0</v>
      </c>
      <c r="AM398" s="208">
        <f t="shared" si="158"/>
        <v>0</v>
      </c>
      <c r="AN398" s="208">
        <f t="shared" si="158"/>
        <v>0</v>
      </c>
      <c r="AO398" s="208">
        <f t="shared" si="158"/>
        <v>0</v>
      </c>
      <c r="AP398" s="208">
        <f t="shared" si="158"/>
        <v>0</v>
      </c>
    </row>
    <row r="399" spans="1:42" x14ac:dyDescent="0.2">
      <c r="A399" s="16">
        <f t="shared" si="156"/>
        <v>5</v>
      </c>
      <c r="B399" s="227">
        <f t="shared" si="153"/>
        <v>0</v>
      </c>
      <c r="C399" s="229">
        <f t="shared" ref="C399:AP399" si="159">LOOKUP(C387,$B$353:$AP$353,$B$354:$AP$354)/100*$B687</f>
        <v>0</v>
      </c>
      <c r="D399" s="208">
        <f t="shared" si="159"/>
        <v>0</v>
      </c>
      <c r="E399" s="208">
        <f t="shared" si="159"/>
        <v>0</v>
      </c>
      <c r="F399" s="208">
        <f t="shared" si="159"/>
        <v>0</v>
      </c>
      <c r="G399" s="208">
        <f t="shared" si="159"/>
        <v>0</v>
      </c>
      <c r="H399" s="208">
        <f t="shared" si="159"/>
        <v>0</v>
      </c>
      <c r="I399" s="208">
        <f t="shared" si="159"/>
        <v>0</v>
      </c>
      <c r="J399" s="208">
        <f t="shared" si="159"/>
        <v>0</v>
      </c>
      <c r="K399" s="208">
        <f t="shared" si="159"/>
        <v>0</v>
      </c>
      <c r="L399" s="208">
        <f t="shared" si="159"/>
        <v>0</v>
      </c>
      <c r="M399" s="208">
        <f t="shared" si="159"/>
        <v>0</v>
      </c>
      <c r="N399" s="208">
        <f t="shared" si="159"/>
        <v>0</v>
      </c>
      <c r="O399" s="208">
        <f t="shared" si="159"/>
        <v>0</v>
      </c>
      <c r="P399" s="208">
        <f t="shared" si="159"/>
        <v>0</v>
      </c>
      <c r="Q399" s="208">
        <f t="shared" si="159"/>
        <v>0</v>
      </c>
      <c r="R399" s="208">
        <f t="shared" si="159"/>
        <v>0</v>
      </c>
      <c r="S399" s="208">
        <f t="shared" si="159"/>
        <v>0</v>
      </c>
      <c r="T399" s="208">
        <f t="shared" si="159"/>
        <v>0</v>
      </c>
      <c r="U399" s="208">
        <f t="shared" si="159"/>
        <v>0</v>
      </c>
      <c r="V399" s="208">
        <f t="shared" si="159"/>
        <v>0</v>
      </c>
      <c r="W399" s="208">
        <f t="shared" si="159"/>
        <v>0</v>
      </c>
      <c r="X399" s="208">
        <f t="shared" si="159"/>
        <v>0</v>
      </c>
      <c r="Y399" s="208">
        <f t="shared" si="159"/>
        <v>0</v>
      </c>
      <c r="Z399" s="208">
        <f t="shared" si="159"/>
        <v>0</v>
      </c>
      <c r="AA399" s="208">
        <f t="shared" si="159"/>
        <v>0</v>
      </c>
      <c r="AB399" s="208">
        <f t="shared" si="159"/>
        <v>0</v>
      </c>
      <c r="AC399" s="208">
        <f t="shared" si="159"/>
        <v>0</v>
      </c>
      <c r="AD399" s="208">
        <f t="shared" si="159"/>
        <v>0</v>
      </c>
      <c r="AE399" s="208">
        <f t="shared" si="159"/>
        <v>0</v>
      </c>
      <c r="AF399" s="208">
        <f t="shared" si="159"/>
        <v>0</v>
      </c>
      <c r="AG399" s="208">
        <f t="shared" si="159"/>
        <v>0</v>
      </c>
      <c r="AH399" s="208">
        <f t="shared" si="159"/>
        <v>0</v>
      </c>
      <c r="AI399" s="208">
        <f t="shared" si="159"/>
        <v>0</v>
      </c>
      <c r="AJ399" s="208">
        <f t="shared" si="159"/>
        <v>0</v>
      </c>
      <c r="AK399" s="208">
        <f t="shared" si="159"/>
        <v>0</v>
      </c>
      <c r="AL399" s="208">
        <f t="shared" si="159"/>
        <v>0</v>
      </c>
      <c r="AM399" s="208">
        <f t="shared" si="159"/>
        <v>0</v>
      </c>
      <c r="AN399" s="208">
        <f t="shared" si="159"/>
        <v>0</v>
      </c>
      <c r="AO399" s="208">
        <f t="shared" si="159"/>
        <v>0</v>
      </c>
      <c r="AP399" s="208">
        <f t="shared" si="159"/>
        <v>0</v>
      </c>
    </row>
    <row r="400" spans="1:42" x14ac:dyDescent="0.2">
      <c r="A400" s="16">
        <f t="shared" si="156"/>
        <v>6</v>
      </c>
      <c r="B400" s="227">
        <f t="shared" si="153"/>
        <v>0</v>
      </c>
      <c r="C400" s="229">
        <f t="shared" ref="C400:AP400" si="160">LOOKUP(C388,$B$353:$AP$353,$B$354:$AP$354)/100*$B688</f>
        <v>0</v>
      </c>
      <c r="D400" s="208">
        <f t="shared" si="160"/>
        <v>0</v>
      </c>
      <c r="E400" s="208">
        <f t="shared" si="160"/>
        <v>0</v>
      </c>
      <c r="F400" s="208">
        <f t="shared" si="160"/>
        <v>0</v>
      </c>
      <c r="G400" s="208">
        <f t="shared" si="160"/>
        <v>0</v>
      </c>
      <c r="H400" s="208">
        <f t="shared" si="160"/>
        <v>0</v>
      </c>
      <c r="I400" s="208">
        <f t="shared" si="160"/>
        <v>0</v>
      </c>
      <c r="J400" s="208">
        <f t="shared" si="160"/>
        <v>0</v>
      </c>
      <c r="K400" s="208">
        <f t="shared" si="160"/>
        <v>0</v>
      </c>
      <c r="L400" s="208">
        <f t="shared" si="160"/>
        <v>0</v>
      </c>
      <c r="M400" s="208">
        <f t="shared" si="160"/>
        <v>0</v>
      </c>
      <c r="N400" s="208">
        <f t="shared" si="160"/>
        <v>0</v>
      </c>
      <c r="O400" s="208">
        <f t="shared" si="160"/>
        <v>0</v>
      </c>
      <c r="P400" s="208">
        <f t="shared" si="160"/>
        <v>0</v>
      </c>
      <c r="Q400" s="208">
        <f t="shared" si="160"/>
        <v>0</v>
      </c>
      <c r="R400" s="208">
        <f t="shared" si="160"/>
        <v>0</v>
      </c>
      <c r="S400" s="208">
        <f t="shared" si="160"/>
        <v>0</v>
      </c>
      <c r="T400" s="208">
        <f t="shared" si="160"/>
        <v>0</v>
      </c>
      <c r="U400" s="208">
        <f t="shared" si="160"/>
        <v>0</v>
      </c>
      <c r="V400" s="208">
        <f t="shared" si="160"/>
        <v>0</v>
      </c>
      <c r="W400" s="208">
        <f t="shared" si="160"/>
        <v>0</v>
      </c>
      <c r="X400" s="208">
        <f t="shared" si="160"/>
        <v>0</v>
      </c>
      <c r="Y400" s="208">
        <f t="shared" si="160"/>
        <v>0</v>
      </c>
      <c r="Z400" s="208">
        <f t="shared" si="160"/>
        <v>0</v>
      </c>
      <c r="AA400" s="208">
        <f t="shared" si="160"/>
        <v>0</v>
      </c>
      <c r="AB400" s="208">
        <f t="shared" si="160"/>
        <v>0</v>
      </c>
      <c r="AC400" s="208">
        <f t="shared" si="160"/>
        <v>0</v>
      </c>
      <c r="AD400" s="208">
        <f t="shared" si="160"/>
        <v>0</v>
      </c>
      <c r="AE400" s="208">
        <f t="shared" si="160"/>
        <v>0</v>
      </c>
      <c r="AF400" s="208">
        <f t="shared" si="160"/>
        <v>0</v>
      </c>
      <c r="AG400" s="208">
        <f t="shared" si="160"/>
        <v>0</v>
      </c>
      <c r="AH400" s="208">
        <f t="shared" si="160"/>
        <v>0</v>
      </c>
      <c r="AI400" s="208">
        <f t="shared" si="160"/>
        <v>0</v>
      </c>
      <c r="AJ400" s="208">
        <f t="shared" si="160"/>
        <v>0</v>
      </c>
      <c r="AK400" s="208">
        <f t="shared" si="160"/>
        <v>0</v>
      </c>
      <c r="AL400" s="208">
        <f t="shared" si="160"/>
        <v>0</v>
      </c>
      <c r="AM400" s="208">
        <f t="shared" si="160"/>
        <v>0</v>
      </c>
      <c r="AN400" s="208">
        <f t="shared" si="160"/>
        <v>0</v>
      </c>
      <c r="AO400" s="208">
        <f t="shared" si="160"/>
        <v>0</v>
      </c>
      <c r="AP400" s="208">
        <f t="shared" si="160"/>
        <v>0</v>
      </c>
    </row>
    <row r="401" spans="1:42" x14ac:dyDescent="0.2">
      <c r="A401" s="16">
        <f t="shared" si="156"/>
        <v>7</v>
      </c>
      <c r="B401" s="227">
        <f t="shared" si="153"/>
        <v>0</v>
      </c>
      <c r="C401" s="229">
        <f t="shared" ref="C401:AP401" si="161">LOOKUP(C389,$B$353:$AP$353,$B$354:$AP$354)/100*$B689</f>
        <v>0</v>
      </c>
      <c r="D401" s="208">
        <f t="shared" si="161"/>
        <v>0</v>
      </c>
      <c r="E401" s="208">
        <f t="shared" si="161"/>
        <v>0</v>
      </c>
      <c r="F401" s="208">
        <f t="shared" si="161"/>
        <v>0</v>
      </c>
      <c r="G401" s="208">
        <f t="shared" si="161"/>
        <v>0</v>
      </c>
      <c r="H401" s="208">
        <f t="shared" si="161"/>
        <v>0</v>
      </c>
      <c r="I401" s="208">
        <f t="shared" si="161"/>
        <v>0</v>
      </c>
      <c r="J401" s="208">
        <f t="shared" si="161"/>
        <v>0</v>
      </c>
      <c r="K401" s="208">
        <f t="shared" si="161"/>
        <v>0</v>
      </c>
      <c r="L401" s="208">
        <f t="shared" si="161"/>
        <v>0</v>
      </c>
      <c r="M401" s="208">
        <f t="shared" si="161"/>
        <v>0</v>
      </c>
      <c r="N401" s="208">
        <f t="shared" si="161"/>
        <v>0</v>
      </c>
      <c r="O401" s="208">
        <f t="shared" si="161"/>
        <v>0</v>
      </c>
      <c r="P401" s="208">
        <f t="shared" si="161"/>
        <v>0</v>
      </c>
      <c r="Q401" s="208">
        <f t="shared" si="161"/>
        <v>0</v>
      </c>
      <c r="R401" s="208">
        <f t="shared" si="161"/>
        <v>0</v>
      </c>
      <c r="S401" s="208">
        <f t="shared" si="161"/>
        <v>0</v>
      </c>
      <c r="T401" s="208">
        <f t="shared" si="161"/>
        <v>0</v>
      </c>
      <c r="U401" s="208">
        <f t="shared" si="161"/>
        <v>0</v>
      </c>
      <c r="V401" s="208">
        <f t="shared" si="161"/>
        <v>0</v>
      </c>
      <c r="W401" s="208">
        <f t="shared" si="161"/>
        <v>0</v>
      </c>
      <c r="X401" s="208">
        <f t="shared" si="161"/>
        <v>0</v>
      </c>
      <c r="Y401" s="208">
        <f t="shared" si="161"/>
        <v>0</v>
      </c>
      <c r="Z401" s="208">
        <f t="shared" si="161"/>
        <v>0</v>
      </c>
      <c r="AA401" s="208">
        <f t="shared" si="161"/>
        <v>0</v>
      </c>
      <c r="AB401" s="208">
        <f t="shared" si="161"/>
        <v>0</v>
      </c>
      <c r="AC401" s="208">
        <f t="shared" si="161"/>
        <v>0</v>
      </c>
      <c r="AD401" s="208">
        <f t="shared" si="161"/>
        <v>0</v>
      </c>
      <c r="AE401" s="208">
        <f t="shared" si="161"/>
        <v>0</v>
      </c>
      <c r="AF401" s="208">
        <f t="shared" si="161"/>
        <v>0</v>
      </c>
      <c r="AG401" s="208">
        <f t="shared" si="161"/>
        <v>0</v>
      </c>
      <c r="AH401" s="208">
        <f t="shared" si="161"/>
        <v>0</v>
      </c>
      <c r="AI401" s="208">
        <f t="shared" si="161"/>
        <v>0</v>
      </c>
      <c r="AJ401" s="208">
        <f t="shared" si="161"/>
        <v>0</v>
      </c>
      <c r="AK401" s="208">
        <f t="shared" si="161"/>
        <v>0</v>
      </c>
      <c r="AL401" s="208">
        <f t="shared" si="161"/>
        <v>0</v>
      </c>
      <c r="AM401" s="208">
        <f t="shared" si="161"/>
        <v>0</v>
      </c>
      <c r="AN401" s="208">
        <f t="shared" si="161"/>
        <v>0</v>
      </c>
      <c r="AO401" s="208">
        <f t="shared" si="161"/>
        <v>0</v>
      </c>
      <c r="AP401" s="208">
        <f t="shared" si="161"/>
        <v>0</v>
      </c>
    </row>
    <row r="402" spans="1:42" x14ac:dyDescent="0.2">
      <c r="A402" s="16">
        <f t="shared" si="156"/>
        <v>8</v>
      </c>
      <c r="B402" s="227">
        <f t="shared" si="153"/>
        <v>0</v>
      </c>
      <c r="C402" s="229">
        <f t="shared" ref="C402:AP402" si="162">LOOKUP(C390,$B$353:$AP$353,$B$354:$AP$354)/100*$B690</f>
        <v>0</v>
      </c>
      <c r="D402" s="208">
        <f t="shared" si="162"/>
        <v>0</v>
      </c>
      <c r="E402" s="208">
        <f t="shared" si="162"/>
        <v>0</v>
      </c>
      <c r="F402" s="208">
        <f t="shared" si="162"/>
        <v>0</v>
      </c>
      <c r="G402" s="208">
        <f t="shared" si="162"/>
        <v>0</v>
      </c>
      <c r="H402" s="208">
        <f t="shared" si="162"/>
        <v>0</v>
      </c>
      <c r="I402" s="208">
        <f t="shared" si="162"/>
        <v>0</v>
      </c>
      <c r="J402" s="208">
        <f t="shared" si="162"/>
        <v>0</v>
      </c>
      <c r="K402" s="208">
        <f t="shared" si="162"/>
        <v>0</v>
      </c>
      <c r="L402" s="208">
        <f t="shared" si="162"/>
        <v>0</v>
      </c>
      <c r="M402" s="208">
        <f t="shared" si="162"/>
        <v>0</v>
      </c>
      <c r="N402" s="208">
        <f t="shared" si="162"/>
        <v>0</v>
      </c>
      <c r="O402" s="208">
        <f t="shared" si="162"/>
        <v>0</v>
      </c>
      <c r="P402" s="208">
        <f t="shared" si="162"/>
        <v>0</v>
      </c>
      <c r="Q402" s="208">
        <f t="shared" si="162"/>
        <v>0</v>
      </c>
      <c r="R402" s="208">
        <f t="shared" si="162"/>
        <v>0</v>
      </c>
      <c r="S402" s="208">
        <f t="shared" si="162"/>
        <v>0</v>
      </c>
      <c r="T402" s="208">
        <f t="shared" si="162"/>
        <v>0</v>
      </c>
      <c r="U402" s="208">
        <f t="shared" si="162"/>
        <v>0</v>
      </c>
      <c r="V402" s="208">
        <f t="shared" si="162"/>
        <v>0</v>
      </c>
      <c r="W402" s="208">
        <f t="shared" si="162"/>
        <v>0</v>
      </c>
      <c r="X402" s="208">
        <f t="shared" si="162"/>
        <v>0</v>
      </c>
      <c r="Y402" s="208">
        <f t="shared" si="162"/>
        <v>0</v>
      </c>
      <c r="Z402" s="208">
        <f t="shared" si="162"/>
        <v>0</v>
      </c>
      <c r="AA402" s="208">
        <f t="shared" si="162"/>
        <v>0</v>
      </c>
      <c r="AB402" s="208">
        <f t="shared" si="162"/>
        <v>0</v>
      </c>
      <c r="AC402" s="208">
        <f t="shared" si="162"/>
        <v>0</v>
      </c>
      <c r="AD402" s="208">
        <f t="shared" si="162"/>
        <v>0</v>
      </c>
      <c r="AE402" s="208">
        <f t="shared" si="162"/>
        <v>0</v>
      </c>
      <c r="AF402" s="208">
        <f t="shared" si="162"/>
        <v>0</v>
      </c>
      <c r="AG402" s="208">
        <f t="shared" si="162"/>
        <v>0</v>
      </c>
      <c r="AH402" s="208">
        <f t="shared" si="162"/>
        <v>0</v>
      </c>
      <c r="AI402" s="208">
        <f t="shared" si="162"/>
        <v>0</v>
      </c>
      <c r="AJ402" s="208">
        <f t="shared" si="162"/>
        <v>0</v>
      </c>
      <c r="AK402" s="208">
        <f t="shared" si="162"/>
        <v>0</v>
      </c>
      <c r="AL402" s="208">
        <f t="shared" si="162"/>
        <v>0</v>
      </c>
      <c r="AM402" s="208">
        <f t="shared" si="162"/>
        <v>0</v>
      </c>
      <c r="AN402" s="208">
        <f t="shared" si="162"/>
        <v>0</v>
      </c>
      <c r="AO402" s="208">
        <f t="shared" si="162"/>
        <v>0</v>
      </c>
      <c r="AP402" s="208">
        <f t="shared" si="162"/>
        <v>0</v>
      </c>
    </row>
    <row r="403" spans="1:42" x14ac:dyDescent="0.2">
      <c r="A403" s="16">
        <f>A402+1</f>
        <v>9</v>
      </c>
      <c r="B403" s="227">
        <f t="shared" si="153"/>
        <v>0</v>
      </c>
      <c r="C403" s="229">
        <f t="shared" ref="C403:AP403" si="163">LOOKUP(C391,$B$353:$AP$353,$B$354:$AP$354)/100*$B691</f>
        <v>0</v>
      </c>
      <c r="D403" s="208">
        <f t="shared" si="163"/>
        <v>0</v>
      </c>
      <c r="E403" s="208">
        <f t="shared" si="163"/>
        <v>0</v>
      </c>
      <c r="F403" s="208">
        <f t="shared" si="163"/>
        <v>0</v>
      </c>
      <c r="G403" s="208">
        <f t="shared" si="163"/>
        <v>0</v>
      </c>
      <c r="H403" s="208">
        <f t="shared" si="163"/>
        <v>0</v>
      </c>
      <c r="I403" s="208">
        <f t="shared" si="163"/>
        <v>0</v>
      </c>
      <c r="J403" s="208">
        <f t="shared" si="163"/>
        <v>0</v>
      </c>
      <c r="K403" s="208">
        <f t="shared" si="163"/>
        <v>0</v>
      </c>
      <c r="L403" s="208">
        <f t="shared" si="163"/>
        <v>0</v>
      </c>
      <c r="M403" s="208">
        <f t="shared" si="163"/>
        <v>0</v>
      </c>
      <c r="N403" s="208">
        <f t="shared" si="163"/>
        <v>0</v>
      </c>
      <c r="O403" s="208">
        <f t="shared" si="163"/>
        <v>0</v>
      </c>
      <c r="P403" s="208">
        <f t="shared" si="163"/>
        <v>0</v>
      </c>
      <c r="Q403" s="208">
        <f t="shared" si="163"/>
        <v>0</v>
      </c>
      <c r="R403" s="208">
        <f t="shared" si="163"/>
        <v>0</v>
      </c>
      <c r="S403" s="208">
        <f t="shared" si="163"/>
        <v>0</v>
      </c>
      <c r="T403" s="208">
        <f t="shared" si="163"/>
        <v>0</v>
      </c>
      <c r="U403" s="208">
        <f t="shared" si="163"/>
        <v>0</v>
      </c>
      <c r="V403" s="208">
        <f t="shared" si="163"/>
        <v>0</v>
      </c>
      <c r="W403" s="208">
        <f t="shared" si="163"/>
        <v>0</v>
      </c>
      <c r="X403" s="208">
        <f t="shared" si="163"/>
        <v>0</v>
      </c>
      <c r="Y403" s="208">
        <f t="shared" si="163"/>
        <v>0</v>
      </c>
      <c r="Z403" s="208">
        <f t="shared" si="163"/>
        <v>0</v>
      </c>
      <c r="AA403" s="208">
        <f t="shared" si="163"/>
        <v>0</v>
      </c>
      <c r="AB403" s="208">
        <f t="shared" si="163"/>
        <v>0</v>
      </c>
      <c r="AC403" s="208">
        <f t="shared" si="163"/>
        <v>0</v>
      </c>
      <c r="AD403" s="208">
        <f t="shared" si="163"/>
        <v>0</v>
      </c>
      <c r="AE403" s="208">
        <f t="shared" si="163"/>
        <v>0</v>
      </c>
      <c r="AF403" s="208">
        <f t="shared" si="163"/>
        <v>0</v>
      </c>
      <c r="AG403" s="208">
        <f t="shared" si="163"/>
        <v>0</v>
      </c>
      <c r="AH403" s="208">
        <f t="shared" si="163"/>
        <v>0</v>
      </c>
      <c r="AI403" s="208">
        <f t="shared" si="163"/>
        <v>0</v>
      </c>
      <c r="AJ403" s="208">
        <f t="shared" si="163"/>
        <v>0</v>
      </c>
      <c r="AK403" s="208">
        <f t="shared" si="163"/>
        <v>0</v>
      </c>
      <c r="AL403" s="208">
        <f t="shared" si="163"/>
        <v>0</v>
      </c>
      <c r="AM403" s="208">
        <f t="shared" si="163"/>
        <v>0</v>
      </c>
      <c r="AN403" s="208">
        <f t="shared" si="163"/>
        <v>0</v>
      </c>
      <c r="AO403" s="208">
        <f t="shared" si="163"/>
        <v>0</v>
      </c>
      <c r="AP403" s="208">
        <f t="shared" si="163"/>
        <v>0</v>
      </c>
    </row>
    <row r="404" spans="1:42" x14ac:dyDescent="0.2">
      <c r="A404" s="16">
        <f t="shared" si="156"/>
        <v>10</v>
      </c>
      <c r="B404" s="227">
        <f t="shared" si="153"/>
        <v>0</v>
      </c>
      <c r="C404" s="228">
        <f t="shared" ref="C404:AP404" si="164">LOOKUP(C392,$B$353:$AP$353,$B$354:$AP$354)/100*$B692</f>
        <v>0</v>
      </c>
      <c r="D404" s="212">
        <f t="shared" si="164"/>
        <v>0</v>
      </c>
      <c r="E404" s="212">
        <f t="shared" si="164"/>
        <v>0</v>
      </c>
      <c r="F404" s="212">
        <f t="shared" si="164"/>
        <v>0</v>
      </c>
      <c r="G404" s="212">
        <f t="shared" si="164"/>
        <v>0</v>
      </c>
      <c r="H404" s="212">
        <f t="shared" si="164"/>
        <v>0</v>
      </c>
      <c r="I404" s="212">
        <f t="shared" si="164"/>
        <v>0</v>
      </c>
      <c r="J404" s="212">
        <f t="shared" si="164"/>
        <v>0</v>
      </c>
      <c r="K404" s="212">
        <f t="shared" si="164"/>
        <v>0</v>
      </c>
      <c r="L404" s="212">
        <f t="shared" si="164"/>
        <v>0</v>
      </c>
      <c r="M404" s="212">
        <f t="shared" si="164"/>
        <v>0</v>
      </c>
      <c r="N404" s="212">
        <f t="shared" si="164"/>
        <v>0</v>
      </c>
      <c r="O404" s="212">
        <f t="shared" si="164"/>
        <v>0</v>
      </c>
      <c r="P404" s="212">
        <f t="shared" si="164"/>
        <v>0</v>
      </c>
      <c r="Q404" s="212">
        <f t="shared" si="164"/>
        <v>0</v>
      </c>
      <c r="R404" s="212">
        <f t="shared" si="164"/>
        <v>0</v>
      </c>
      <c r="S404" s="212">
        <f t="shared" si="164"/>
        <v>0</v>
      </c>
      <c r="T404" s="212">
        <f t="shared" si="164"/>
        <v>0</v>
      </c>
      <c r="U404" s="212">
        <f t="shared" si="164"/>
        <v>0</v>
      </c>
      <c r="V404" s="212">
        <f t="shared" si="164"/>
        <v>0</v>
      </c>
      <c r="W404" s="212">
        <f t="shared" si="164"/>
        <v>0</v>
      </c>
      <c r="X404" s="212">
        <f t="shared" si="164"/>
        <v>0</v>
      </c>
      <c r="Y404" s="212">
        <f t="shared" si="164"/>
        <v>0</v>
      </c>
      <c r="Z404" s="212">
        <f t="shared" si="164"/>
        <v>0</v>
      </c>
      <c r="AA404" s="212">
        <f t="shared" si="164"/>
        <v>0</v>
      </c>
      <c r="AB404" s="212">
        <f t="shared" si="164"/>
        <v>0</v>
      </c>
      <c r="AC404" s="212">
        <f t="shared" si="164"/>
        <v>0</v>
      </c>
      <c r="AD404" s="212">
        <f t="shared" si="164"/>
        <v>0</v>
      </c>
      <c r="AE404" s="212">
        <f t="shared" si="164"/>
        <v>0</v>
      </c>
      <c r="AF404" s="212">
        <f t="shared" si="164"/>
        <v>0</v>
      </c>
      <c r="AG404" s="212">
        <f t="shared" si="164"/>
        <v>0</v>
      </c>
      <c r="AH404" s="212">
        <f t="shared" si="164"/>
        <v>0</v>
      </c>
      <c r="AI404" s="212">
        <f t="shared" si="164"/>
        <v>0</v>
      </c>
      <c r="AJ404" s="212">
        <f t="shared" si="164"/>
        <v>0</v>
      </c>
      <c r="AK404" s="212">
        <f t="shared" si="164"/>
        <v>0</v>
      </c>
      <c r="AL404" s="212">
        <f t="shared" si="164"/>
        <v>0</v>
      </c>
      <c r="AM404" s="212">
        <f t="shared" si="164"/>
        <v>0</v>
      </c>
      <c r="AN404" s="212">
        <f t="shared" si="164"/>
        <v>0</v>
      </c>
      <c r="AO404" s="212">
        <f t="shared" si="164"/>
        <v>0</v>
      </c>
      <c r="AP404" s="212">
        <f t="shared" si="164"/>
        <v>0</v>
      </c>
    </row>
    <row r="405" spans="1:42" s="16" customFormat="1" ht="12" customHeight="1" x14ac:dyDescent="0.2">
      <c r="A405" s="39" t="s">
        <v>13</v>
      </c>
      <c r="B405" s="119"/>
      <c r="C405" s="209">
        <f>SUM(C395:C404)</f>
        <v>0</v>
      </c>
      <c r="D405" s="209">
        <f t="shared" ref="D405:AP405" si="165">SUM(D395:D404)</f>
        <v>0</v>
      </c>
      <c r="E405" s="209">
        <f t="shared" si="165"/>
        <v>0</v>
      </c>
      <c r="F405" s="209">
        <f t="shared" si="165"/>
        <v>0</v>
      </c>
      <c r="G405" s="209">
        <f t="shared" si="165"/>
        <v>0</v>
      </c>
      <c r="H405" s="209">
        <f t="shared" si="165"/>
        <v>0</v>
      </c>
      <c r="I405" s="209">
        <f t="shared" si="165"/>
        <v>0</v>
      </c>
      <c r="J405" s="209">
        <f t="shared" si="165"/>
        <v>0</v>
      </c>
      <c r="K405" s="209">
        <f t="shared" si="165"/>
        <v>0</v>
      </c>
      <c r="L405" s="209">
        <f t="shared" si="165"/>
        <v>0</v>
      </c>
      <c r="M405" s="209">
        <f t="shared" si="165"/>
        <v>0</v>
      </c>
      <c r="N405" s="209">
        <f t="shared" si="165"/>
        <v>0</v>
      </c>
      <c r="O405" s="209">
        <f t="shared" si="165"/>
        <v>0</v>
      </c>
      <c r="P405" s="209">
        <f t="shared" si="165"/>
        <v>0</v>
      </c>
      <c r="Q405" s="209">
        <f t="shared" si="165"/>
        <v>0</v>
      </c>
      <c r="R405" s="209">
        <f t="shared" si="165"/>
        <v>0</v>
      </c>
      <c r="S405" s="209">
        <f t="shared" si="165"/>
        <v>0</v>
      </c>
      <c r="T405" s="209">
        <f t="shared" si="165"/>
        <v>0</v>
      </c>
      <c r="U405" s="209">
        <f t="shared" si="165"/>
        <v>0</v>
      </c>
      <c r="V405" s="209">
        <f t="shared" si="165"/>
        <v>0</v>
      </c>
      <c r="W405" s="209">
        <f t="shared" si="165"/>
        <v>0</v>
      </c>
      <c r="X405" s="209">
        <f t="shared" si="165"/>
        <v>0</v>
      </c>
      <c r="Y405" s="209">
        <f t="shared" si="165"/>
        <v>0</v>
      </c>
      <c r="Z405" s="209">
        <f t="shared" si="165"/>
        <v>0</v>
      </c>
      <c r="AA405" s="209">
        <f t="shared" si="165"/>
        <v>0</v>
      </c>
      <c r="AB405" s="209">
        <f t="shared" si="165"/>
        <v>0</v>
      </c>
      <c r="AC405" s="209">
        <f t="shared" si="165"/>
        <v>0</v>
      </c>
      <c r="AD405" s="209">
        <f t="shared" si="165"/>
        <v>0</v>
      </c>
      <c r="AE405" s="209">
        <f t="shared" si="165"/>
        <v>0</v>
      </c>
      <c r="AF405" s="209">
        <f t="shared" si="165"/>
        <v>0</v>
      </c>
      <c r="AG405" s="209">
        <f t="shared" si="165"/>
        <v>0</v>
      </c>
      <c r="AH405" s="209">
        <f t="shared" si="165"/>
        <v>0</v>
      </c>
      <c r="AI405" s="209">
        <f t="shared" si="165"/>
        <v>0</v>
      </c>
      <c r="AJ405" s="209">
        <f t="shared" si="165"/>
        <v>0</v>
      </c>
      <c r="AK405" s="209">
        <f t="shared" si="165"/>
        <v>0</v>
      </c>
      <c r="AL405" s="209">
        <f t="shared" si="165"/>
        <v>0</v>
      </c>
      <c r="AM405" s="209">
        <f t="shared" si="165"/>
        <v>0</v>
      </c>
      <c r="AN405" s="209">
        <f t="shared" si="165"/>
        <v>0</v>
      </c>
      <c r="AO405" s="209">
        <f t="shared" si="165"/>
        <v>0</v>
      </c>
      <c r="AP405" s="209">
        <f t="shared" si="165"/>
        <v>0</v>
      </c>
    </row>
    <row r="406" spans="1:42" x14ac:dyDescent="0.2">
      <c r="A406" s="3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0" t="s">
        <v>79</v>
      </c>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row>
    <row r="408" spans="1:42" x14ac:dyDescent="0.2">
      <c r="A408" s="32" t="s">
        <v>64</v>
      </c>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row>
    <row r="409" spans="1:42" x14ac:dyDescent="0.2">
      <c r="A409" s="16">
        <v>1</v>
      </c>
      <c r="B409" s="4">
        <v>0</v>
      </c>
      <c r="C409" s="208">
        <f>IF(C$2&lt;=analysis_period,IF(SUM($C715:C715)&gt;0,B409+1,0),0)</f>
        <v>0</v>
      </c>
      <c r="D409" s="208">
        <f>IF(D$2&lt;=analysis_period,IF(SUM($C715:D715)&gt;0,C409+1,0),0)</f>
        <v>0</v>
      </c>
      <c r="E409" s="208">
        <f>IF(E$2&lt;=analysis_period,IF(SUM($C715:E715)&gt;0,D409+1,0),0)</f>
        <v>0</v>
      </c>
      <c r="F409" s="208">
        <f>IF(F$2&lt;=analysis_period,IF(SUM($C715:F715)&gt;0,E409+1,0),0)</f>
        <v>0</v>
      </c>
      <c r="G409" s="208">
        <f>IF(G$2&lt;=analysis_period,IF(SUM($C715:G715)&gt;0,F409+1,0),0)</f>
        <v>0</v>
      </c>
      <c r="H409" s="208">
        <f>IF(H$2&lt;=analysis_period,IF(SUM($C715:H715)&gt;0,G409+1,0),0)</f>
        <v>0</v>
      </c>
      <c r="I409" s="208">
        <f>IF(I$2&lt;=analysis_period,IF(SUM($C715:I715)&gt;0,H409+1,0),0)</f>
        <v>0</v>
      </c>
      <c r="J409" s="208">
        <f>IF(J$2&lt;=analysis_period,IF(SUM($C715:J715)&gt;0,I409+1,0),0)</f>
        <v>0</v>
      </c>
      <c r="K409" s="208">
        <f>IF(K$2&lt;=analysis_period,IF(SUM($C715:K715)&gt;0,J409+1,0),0)</f>
        <v>0</v>
      </c>
      <c r="L409" s="208">
        <f>IF(L$2&lt;=analysis_period,IF(SUM($C715:L715)&gt;0,K409+1,0),0)</f>
        <v>0</v>
      </c>
      <c r="M409" s="208">
        <f>IF(M$2&lt;=analysis_period,IF(SUM($C715:M715)&gt;0,L409+1,0),0)</f>
        <v>0</v>
      </c>
      <c r="N409" s="208">
        <f>IF(N$2&lt;=analysis_period,IF(SUM($C715:N715)&gt;0,M409+1,0),0)</f>
        <v>0</v>
      </c>
      <c r="O409" s="208">
        <f>IF(O$2&lt;=analysis_period,IF(SUM($C715:O715)&gt;0,N409+1,0),0)</f>
        <v>0</v>
      </c>
      <c r="P409" s="208">
        <f>IF(P$2&lt;=analysis_period,IF(SUM($C715:P715)&gt;0,O409+1,0),0)</f>
        <v>0</v>
      </c>
      <c r="Q409" s="208">
        <f>IF(Q$2&lt;=analysis_period,IF(SUM($C715:Q715)&gt;0,P409+1,0),0)</f>
        <v>0</v>
      </c>
      <c r="R409" s="208">
        <f>IF(R$2&lt;=analysis_period,IF(SUM($C715:R715)&gt;0,Q409+1,0),0)</f>
        <v>0</v>
      </c>
      <c r="S409" s="208">
        <f>IF(S$2&lt;=analysis_period,IF(SUM($C715:S715)&gt;0,R409+1,0),0)</f>
        <v>0</v>
      </c>
      <c r="T409" s="208">
        <f>IF(T$2&lt;=analysis_period,IF(SUM($C715:T715)&gt;0,S409+1,0),0)</f>
        <v>0</v>
      </c>
      <c r="U409" s="208">
        <f>IF(U$2&lt;=analysis_period,IF(SUM($C715:U715)&gt;0,T409+1,0),0)</f>
        <v>0</v>
      </c>
      <c r="V409" s="208">
        <f>IF(V$2&lt;=analysis_period,IF(SUM($C715:V715)&gt;0,U409+1,0),0)</f>
        <v>0</v>
      </c>
      <c r="W409" s="208">
        <f>IF(W$2&lt;=analysis_period,IF(SUM($C715:W715)&gt;0,V409+1,0),0)</f>
        <v>0</v>
      </c>
      <c r="X409" s="208">
        <f>IF(X$2&lt;=analysis_period,IF(SUM($C715:X715)&gt;0,W409+1,0),0)</f>
        <v>0</v>
      </c>
      <c r="Y409" s="208">
        <f>IF(Y$2&lt;=analysis_period,IF(SUM($C715:Y715)&gt;0,X409+1,0),0)</f>
        <v>0</v>
      </c>
      <c r="Z409" s="208">
        <f>IF(Z$2&lt;=analysis_period,IF(SUM($C715:Z715)&gt;0,Y409+1,0),0)</f>
        <v>0</v>
      </c>
      <c r="AA409" s="208">
        <f>IF(AA$2&lt;=analysis_period,IF(SUM($C715:AA715)&gt;0,Z409+1,0),0)</f>
        <v>0</v>
      </c>
      <c r="AB409" s="208">
        <f>IF(AB$2&lt;=analysis_period,IF(SUM($C715:AB715)&gt;0,AA409+1,0),0)</f>
        <v>0</v>
      </c>
      <c r="AC409" s="208">
        <f>IF(AC$2&lt;=analysis_period,IF(SUM($C715:AC715)&gt;0,AB409+1,0),0)</f>
        <v>0</v>
      </c>
      <c r="AD409" s="208">
        <f>IF(AD$2&lt;=analysis_period,IF(SUM($C715:AD715)&gt;0,AC409+1,0),0)</f>
        <v>0</v>
      </c>
      <c r="AE409" s="208">
        <f>IF(AE$2&lt;=analysis_period,IF(SUM($C715:AE715)&gt;0,AD409+1,0),0)</f>
        <v>0</v>
      </c>
      <c r="AF409" s="208">
        <f>IF(AF$2&lt;=analysis_period,IF(SUM($C715:AF715)&gt;0,AE409+1,0),0)</f>
        <v>0</v>
      </c>
      <c r="AG409" s="208">
        <f>IF(AG$2&lt;=analysis_period,IF(SUM($C715:AG715)&gt;0,AF409+1,0),0)</f>
        <v>0</v>
      </c>
      <c r="AH409" s="208">
        <f>IF(AH$2&lt;=analysis_period,IF(SUM($C715:AH715)&gt;0,AG409+1,0),0)</f>
        <v>0</v>
      </c>
      <c r="AI409" s="208">
        <f>IF(AI$2&lt;=analysis_period,IF(SUM($C715:AI715)&gt;0,AH409+1,0),0)</f>
        <v>0</v>
      </c>
      <c r="AJ409" s="208">
        <f>IF(AJ$2&lt;=analysis_period,IF(SUM($C715:AJ715)&gt;0,AI409+1,0),0)</f>
        <v>0</v>
      </c>
      <c r="AK409" s="208">
        <f>IF(AK$2&lt;=analysis_period,IF(SUM($C715:AK715)&gt;0,AJ409+1,0),0)</f>
        <v>0</v>
      </c>
      <c r="AL409" s="208">
        <f>IF(AL$2&lt;=analysis_period,IF(SUM($C715:AL715)&gt;0,AK409+1,0),0)</f>
        <v>0</v>
      </c>
      <c r="AM409" s="208">
        <f>IF(AM$2&lt;=analysis_period,IF(SUM($C715:AM715)&gt;0,AL409+1,0),0)</f>
        <v>0</v>
      </c>
      <c r="AN409" s="208">
        <f>IF(AN$2&lt;=analysis_period,IF(SUM($C715:AN715)&gt;0,AM409+1,0),0)</f>
        <v>0</v>
      </c>
      <c r="AO409" s="208">
        <f>IF(AO$2&lt;=analysis_period,IF(SUM($C715:AO715)&gt;0,AN409+1,0),0)</f>
        <v>0</v>
      </c>
      <c r="AP409" s="208">
        <f>IF(AP$2&lt;=analysis_period,IF(SUM($C715:AP715)&gt;0,AO409+1,0),0)</f>
        <v>0</v>
      </c>
    </row>
    <row r="410" spans="1:42" x14ac:dyDescent="0.2">
      <c r="A410" s="16">
        <f>A409+1</f>
        <v>2</v>
      </c>
      <c r="B410" s="4">
        <v>0</v>
      </c>
      <c r="C410" s="208">
        <f>IF(C$2&lt;=analysis_period,IF(SUM($C716:C716)&gt;0,B410+1,0),0)</f>
        <v>0</v>
      </c>
      <c r="D410" s="208">
        <f>IF(D$2&lt;=analysis_period,IF(SUM($C716:D716)&gt;0,C410+1,0),0)</f>
        <v>0</v>
      </c>
      <c r="E410" s="208">
        <f>IF(E$2&lt;=analysis_period,IF(SUM($C716:E716)&gt;0,D410+1,0),0)</f>
        <v>0</v>
      </c>
      <c r="F410" s="208">
        <f>IF(F$2&lt;=analysis_period,IF(SUM($C716:F716)&gt;0,E410+1,0),0)</f>
        <v>0</v>
      </c>
      <c r="G410" s="208">
        <f>IF(G$2&lt;=analysis_period,IF(SUM($C716:G716)&gt;0,F410+1,0),0)</f>
        <v>0</v>
      </c>
      <c r="H410" s="208">
        <f>IF(H$2&lt;=analysis_period,IF(SUM($C716:H716)&gt;0,G410+1,0),0)</f>
        <v>0</v>
      </c>
      <c r="I410" s="208">
        <f>IF(I$2&lt;=analysis_period,IF(SUM($C716:I716)&gt;0,H410+1,0),0)</f>
        <v>0</v>
      </c>
      <c r="J410" s="208">
        <f>IF(J$2&lt;=analysis_period,IF(SUM($C716:J716)&gt;0,I410+1,0),0)</f>
        <v>0</v>
      </c>
      <c r="K410" s="208">
        <f>IF(K$2&lt;=analysis_period,IF(SUM($C716:K716)&gt;0,J410+1,0),0)</f>
        <v>0</v>
      </c>
      <c r="L410" s="208">
        <f>IF(L$2&lt;=analysis_period,IF(SUM($C716:L716)&gt;0,K410+1,0),0)</f>
        <v>0</v>
      </c>
      <c r="M410" s="208">
        <f>IF(M$2&lt;=analysis_period,IF(SUM($C716:M716)&gt;0,L410+1,0),0)</f>
        <v>0</v>
      </c>
      <c r="N410" s="208">
        <f>IF(N$2&lt;=analysis_period,IF(SUM($C716:N716)&gt;0,M410+1,0),0)</f>
        <v>0</v>
      </c>
      <c r="O410" s="208">
        <f>IF(O$2&lt;=analysis_period,IF(SUM($C716:O716)&gt;0,N410+1,0),0)</f>
        <v>0</v>
      </c>
      <c r="P410" s="208">
        <f>IF(P$2&lt;=analysis_period,IF(SUM($C716:P716)&gt;0,O410+1,0),0)</f>
        <v>0</v>
      </c>
      <c r="Q410" s="208">
        <f>IF(Q$2&lt;=analysis_period,IF(SUM($C716:Q716)&gt;0,P410+1,0),0)</f>
        <v>0</v>
      </c>
      <c r="R410" s="208">
        <f>IF(R$2&lt;=analysis_period,IF(SUM($C716:R716)&gt;0,Q410+1,0),0)</f>
        <v>0</v>
      </c>
      <c r="S410" s="208">
        <f>IF(S$2&lt;=analysis_period,IF(SUM($C716:S716)&gt;0,R410+1,0),0)</f>
        <v>0</v>
      </c>
      <c r="T410" s="208">
        <f>IF(T$2&lt;=analysis_period,IF(SUM($C716:T716)&gt;0,S410+1,0),0)</f>
        <v>0</v>
      </c>
      <c r="U410" s="208">
        <f>IF(U$2&lt;=analysis_period,IF(SUM($C716:U716)&gt;0,T410+1,0),0)</f>
        <v>0</v>
      </c>
      <c r="V410" s="208">
        <f>IF(V$2&lt;=analysis_period,IF(SUM($C716:V716)&gt;0,U410+1,0),0)</f>
        <v>0</v>
      </c>
      <c r="W410" s="208">
        <f>IF(W$2&lt;=analysis_period,IF(SUM($C716:W716)&gt;0,V410+1,0),0)</f>
        <v>0</v>
      </c>
      <c r="X410" s="208">
        <f>IF(X$2&lt;=analysis_period,IF(SUM($C716:X716)&gt;0,W410+1,0),0)</f>
        <v>0</v>
      </c>
      <c r="Y410" s="208">
        <f>IF(Y$2&lt;=analysis_period,IF(SUM($C716:Y716)&gt;0,X410+1,0),0)</f>
        <v>0</v>
      </c>
      <c r="Z410" s="208">
        <f>IF(Z$2&lt;=analysis_period,IF(SUM($C716:Z716)&gt;0,Y410+1,0),0)</f>
        <v>0</v>
      </c>
      <c r="AA410" s="208">
        <f>IF(AA$2&lt;=analysis_period,IF(SUM($C716:AA716)&gt;0,Z410+1,0),0)</f>
        <v>0</v>
      </c>
      <c r="AB410" s="208">
        <f>IF(AB$2&lt;=analysis_period,IF(SUM($C716:AB716)&gt;0,AA410+1,0),0)</f>
        <v>0</v>
      </c>
      <c r="AC410" s="208">
        <f>IF(AC$2&lt;=analysis_period,IF(SUM($C716:AC716)&gt;0,AB410+1,0),0)</f>
        <v>0</v>
      </c>
      <c r="AD410" s="208">
        <f>IF(AD$2&lt;=analysis_period,IF(SUM($C716:AD716)&gt;0,AC410+1,0),0)</f>
        <v>0</v>
      </c>
      <c r="AE410" s="208">
        <f>IF(AE$2&lt;=analysis_period,IF(SUM($C716:AE716)&gt;0,AD410+1,0),0)</f>
        <v>0</v>
      </c>
      <c r="AF410" s="208">
        <f>IF(AF$2&lt;=analysis_period,IF(SUM($C716:AF716)&gt;0,AE410+1,0),0)</f>
        <v>0</v>
      </c>
      <c r="AG410" s="208">
        <f>IF(AG$2&lt;=analysis_period,IF(SUM($C716:AG716)&gt;0,AF410+1,0),0)</f>
        <v>0</v>
      </c>
      <c r="AH410" s="208">
        <f>IF(AH$2&lt;=analysis_period,IF(SUM($C716:AH716)&gt;0,AG410+1,0),0)</f>
        <v>0</v>
      </c>
      <c r="AI410" s="208">
        <f>IF(AI$2&lt;=analysis_period,IF(SUM($C716:AI716)&gt;0,AH410+1,0),0)</f>
        <v>0</v>
      </c>
      <c r="AJ410" s="208">
        <f>IF(AJ$2&lt;=analysis_period,IF(SUM($C716:AJ716)&gt;0,AI410+1,0),0)</f>
        <v>0</v>
      </c>
      <c r="AK410" s="208">
        <f>IF(AK$2&lt;=analysis_period,IF(SUM($C716:AK716)&gt;0,AJ410+1,0),0)</f>
        <v>0</v>
      </c>
      <c r="AL410" s="208">
        <f>IF(AL$2&lt;=analysis_period,IF(SUM($C716:AL716)&gt;0,AK410+1,0),0)</f>
        <v>0</v>
      </c>
      <c r="AM410" s="208">
        <f>IF(AM$2&lt;=analysis_period,IF(SUM($C716:AM716)&gt;0,AL410+1,0),0)</f>
        <v>0</v>
      </c>
      <c r="AN410" s="208">
        <f>IF(AN$2&lt;=analysis_period,IF(SUM($C716:AN716)&gt;0,AM410+1,0),0)</f>
        <v>0</v>
      </c>
      <c r="AO410" s="208">
        <f>IF(AO$2&lt;=analysis_period,IF(SUM($C716:AO716)&gt;0,AN410+1,0),0)</f>
        <v>0</v>
      </c>
      <c r="AP410" s="208">
        <f>IF(AP$2&lt;=analysis_period,IF(SUM($C716:AP716)&gt;0,AO410+1,0),0)</f>
        <v>0</v>
      </c>
    </row>
    <row r="411" spans="1:42" x14ac:dyDescent="0.2">
      <c r="A411" s="16">
        <f t="shared" ref="A411:A418" si="166">A410+1</f>
        <v>3</v>
      </c>
      <c r="B411" s="4">
        <v>0</v>
      </c>
      <c r="C411" s="208">
        <f>IF(C$2&lt;=analysis_period,IF(SUM($C717:C717)&gt;0,B411+1,0),0)</f>
        <v>0</v>
      </c>
      <c r="D411" s="208">
        <f>IF(D$2&lt;=analysis_period,IF(SUM($C717:D717)&gt;0,C411+1,0),0)</f>
        <v>0</v>
      </c>
      <c r="E411" s="208">
        <f>IF(E$2&lt;=analysis_period,IF(SUM($C717:E717)&gt;0,D411+1,0),0)</f>
        <v>0</v>
      </c>
      <c r="F411" s="208">
        <f>IF(F$2&lt;=analysis_period,IF(SUM($C717:F717)&gt;0,E411+1,0),0)</f>
        <v>0</v>
      </c>
      <c r="G411" s="208">
        <f>IF(G$2&lt;=analysis_period,IF(SUM($C717:G717)&gt;0,F411+1,0),0)</f>
        <v>0</v>
      </c>
      <c r="H411" s="208">
        <f>IF(H$2&lt;=analysis_period,IF(SUM($C717:H717)&gt;0,G411+1,0),0)</f>
        <v>0</v>
      </c>
      <c r="I411" s="208">
        <f>IF(I$2&lt;=analysis_period,IF(SUM($C717:I717)&gt;0,H411+1,0),0)</f>
        <v>0</v>
      </c>
      <c r="J411" s="208">
        <f>IF(J$2&lt;=analysis_period,IF(SUM($C717:J717)&gt;0,I411+1,0),0)</f>
        <v>0</v>
      </c>
      <c r="K411" s="208">
        <f>IF(K$2&lt;=analysis_period,IF(SUM($C717:K717)&gt;0,J411+1,0),0)</f>
        <v>0</v>
      </c>
      <c r="L411" s="208">
        <f>IF(L$2&lt;=analysis_period,IF(SUM($C717:L717)&gt;0,K411+1,0),0)</f>
        <v>0</v>
      </c>
      <c r="M411" s="208">
        <f>IF(M$2&lt;=analysis_period,IF(SUM($C717:M717)&gt;0,L411+1,0),0)</f>
        <v>0</v>
      </c>
      <c r="N411" s="208">
        <f>IF(N$2&lt;=analysis_period,IF(SUM($C717:N717)&gt;0,M411+1,0),0)</f>
        <v>0</v>
      </c>
      <c r="O411" s="208">
        <f>IF(O$2&lt;=analysis_period,IF(SUM($C717:O717)&gt;0,N411+1,0),0)</f>
        <v>0</v>
      </c>
      <c r="P411" s="208">
        <f>IF(P$2&lt;=analysis_period,IF(SUM($C717:P717)&gt;0,O411+1,0),0)</f>
        <v>0</v>
      </c>
      <c r="Q411" s="208">
        <f>IF(Q$2&lt;=analysis_period,IF(SUM($C717:Q717)&gt;0,P411+1,0),0)</f>
        <v>0</v>
      </c>
      <c r="R411" s="208">
        <f>IF(R$2&lt;=analysis_period,IF(SUM($C717:R717)&gt;0,Q411+1,0),0)</f>
        <v>0</v>
      </c>
      <c r="S411" s="208">
        <f>IF(S$2&lt;=analysis_period,IF(SUM($C717:S717)&gt;0,R411+1,0),0)</f>
        <v>0</v>
      </c>
      <c r="T411" s="208">
        <f>IF(T$2&lt;=analysis_period,IF(SUM($C717:T717)&gt;0,S411+1,0),0)</f>
        <v>0</v>
      </c>
      <c r="U411" s="208">
        <f>IF(U$2&lt;=analysis_period,IF(SUM($C717:U717)&gt;0,T411+1,0),0)</f>
        <v>0</v>
      </c>
      <c r="V411" s="208">
        <f>IF(V$2&lt;=analysis_period,IF(SUM($C717:V717)&gt;0,U411+1,0),0)</f>
        <v>0</v>
      </c>
      <c r="W411" s="208">
        <f>IF(W$2&lt;=analysis_period,IF(SUM($C717:W717)&gt;0,V411+1,0),0)</f>
        <v>0</v>
      </c>
      <c r="X411" s="208">
        <f>IF(X$2&lt;=analysis_period,IF(SUM($C717:X717)&gt;0,W411+1,0),0)</f>
        <v>0</v>
      </c>
      <c r="Y411" s="208">
        <f>IF(Y$2&lt;=analysis_period,IF(SUM($C717:Y717)&gt;0,X411+1,0),0)</f>
        <v>0</v>
      </c>
      <c r="Z411" s="208">
        <f>IF(Z$2&lt;=analysis_period,IF(SUM($C717:Z717)&gt;0,Y411+1,0),0)</f>
        <v>0</v>
      </c>
      <c r="AA411" s="208">
        <f>IF(AA$2&lt;=analysis_period,IF(SUM($C717:AA717)&gt;0,Z411+1,0),0)</f>
        <v>0</v>
      </c>
      <c r="AB411" s="208">
        <f>IF(AB$2&lt;=analysis_period,IF(SUM($C717:AB717)&gt;0,AA411+1,0),0)</f>
        <v>0</v>
      </c>
      <c r="AC411" s="208">
        <f>IF(AC$2&lt;=analysis_period,IF(SUM($C717:AC717)&gt;0,AB411+1,0),0)</f>
        <v>0</v>
      </c>
      <c r="AD411" s="208">
        <f>IF(AD$2&lt;=analysis_period,IF(SUM($C717:AD717)&gt;0,AC411+1,0),0)</f>
        <v>0</v>
      </c>
      <c r="AE411" s="208">
        <f>IF(AE$2&lt;=analysis_period,IF(SUM($C717:AE717)&gt;0,AD411+1,0),0)</f>
        <v>0</v>
      </c>
      <c r="AF411" s="208">
        <f>IF(AF$2&lt;=analysis_period,IF(SUM($C717:AF717)&gt;0,AE411+1,0),0)</f>
        <v>0</v>
      </c>
      <c r="AG411" s="208">
        <f>IF(AG$2&lt;=analysis_period,IF(SUM($C717:AG717)&gt;0,AF411+1,0),0)</f>
        <v>0</v>
      </c>
      <c r="AH411" s="208">
        <f>IF(AH$2&lt;=analysis_period,IF(SUM($C717:AH717)&gt;0,AG411+1,0),0)</f>
        <v>0</v>
      </c>
      <c r="AI411" s="208">
        <f>IF(AI$2&lt;=analysis_period,IF(SUM($C717:AI717)&gt;0,AH411+1,0),0)</f>
        <v>0</v>
      </c>
      <c r="AJ411" s="208">
        <f>IF(AJ$2&lt;=analysis_period,IF(SUM($C717:AJ717)&gt;0,AI411+1,0),0)</f>
        <v>0</v>
      </c>
      <c r="AK411" s="208">
        <f>IF(AK$2&lt;=analysis_period,IF(SUM($C717:AK717)&gt;0,AJ411+1,0),0)</f>
        <v>0</v>
      </c>
      <c r="AL411" s="208">
        <f>IF(AL$2&lt;=analysis_period,IF(SUM($C717:AL717)&gt;0,AK411+1,0),0)</f>
        <v>0</v>
      </c>
      <c r="AM411" s="208">
        <f>IF(AM$2&lt;=analysis_period,IF(SUM($C717:AM717)&gt;0,AL411+1,0),0)</f>
        <v>0</v>
      </c>
      <c r="AN411" s="208">
        <f>IF(AN$2&lt;=analysis_period,IF(SUM($C717:AN717)&gt;0,AM411+1,0),0)</f>
        <v>0</v>
      </c>
      <c r="AO411" s="208">
        <f>IF(AO$2&lt;=analysis_period,IF(SUM($C717:AO717)&gt;0,AN411+1,0),0)</f>
        <v>0</v>
      </c>
      <c r="AP411" s="208">
        <f>IF(AP$2&lt;=analysis_period,IF(SUM($C717:AP717)&gt;0,AO411+1,0),0)</f>
        <v>0</v>
      </c>
    </row>
    <row r="412" spans="1:42" x14ac:dyDescent="0.2">
      <c r="A412" s="16">
        <f t="shared" si="166"/>
        <v>4</v>
      </c>
      <c r="B412" s="4">
        <v>0</v>
      </c>
      <c r="C412" s="208">
        <f>IF(C$2&lt;=analysis_period,IF(SUM($C718:C718)&gt;0,B412+1,0),0)</f>
        <v>0</v>
      </c>
      <c r="D412" s="208">
        <f>IF(D$2&lt;=analysis_period,IF(SUM($C718:D718)&gt;0,C412+1,0),0)</f>
        <v>0</v>
      </c>
      <c r="E412" s="208">
        <f>IF(E$2&lt;=analysis_period,IF(SUM($C718:E718)&gt;0,D412+1,0),0)</f>
        <v>0</v>
      </c>
      <c r="F412" s="208">
        <f>IF(F$2&lt;=analysis_period,IF(SUM($C718:F718)&gt;0,E412+1,0),0)</f>
        <v>0</v>
      </c>
      <c r="G412" s="208">
        <f>IF(G$2&lt;=analysis_period,IF(SUM($C718:G718)&gt;0,F412+1,0),0)</f>
        <v>0</v>
      </c>
      <c r="H412" s="208">
        <f>IF(H$2&lt;=analysis_period,IF(SUM($C718:H718)&gt;0,G412+1,0),0)</f>
        <v>0</v>
      </c>
      <c r="I412" s="208">
        <f>IF(I$2&lt;=analysis_period,IF(SUM($C718:I718)&gt;0,H412+1,0),0)</f>
        <v>0</v>
      </c>
      <c r="J412" s="208">
        <f>IF(J$2&lt;=analysis_period,IF(SUM($C718:J718)&gt;0,I412+1,0),0)</f>
        <v>0</v>
      </c>
      <c r="K412" s="208">
        <f>IF(K$2&lt;=analysis_period,IF(SUM($C718:K718)&gt;0,J412+1,0),0)</f>
        <v>0</v>
      </c>
      <c r="L412" s="208">
        <f>IF(L$2&lt;=analysis_period,IF(SUM($C718:L718)&gt;0,K412+1,0),0)</f>
        <v>0</v>
      </c>
      <c r="M412" s="208">
        <f>IF(M$2&lt;=analysis_period,IF(SUM($C718:M718)&gt;0,L412+1,0),0)</f>
        <v>0</v>
      </c>
      <c r="N412" s="208">
        <f>IF(N$2&lt;=analysis_period,IF(SUM($C718:N718)&gt;0,M412+1,0),0)</f>
        <v>0</v>
      </c>
      <c r="O412" s="208">
        <f>IF(O$2&lt;=analysis_period,IF(SUM($C718:O718)&gt;0,N412+1,0),0)</f>
        <v>0</v>
      </c>
      <c r="P412" s="208">
        <f>IF(P$2&lt;=analysis_period,IF(SUM($C718:P718)&gt;0,O412+1,0),0)</f>
        <v>0</v>
      </c>
      <c r="Q412" s="208">
        <f>IF(Q$2&lt;=analysis_period,IF(SUM($C718:Q718)&gt;0,P412+1,0),0)</f>
        <v>0</v>
      </c>
      <c r="R412" s="208">
        <f>IF(R$2&lt;=analysis_period,IF(SUM($C718:R718)&gt;0,Q412+1,0),0)</f>
        <v>0</v>
      </c>
      <c r="S412" s="208">
        <f>IF(S$2&lt;=analysis_period,IF(SUM($C718:S718)&gt;0,R412+1,0),0)</f>
        <v>0</v>
      </c>
      <c r="T412" s="208">
        <f>IF(T$2&lt;=analysis_period,IF(SUM($C718:T718)&gt;0,S412+1,0),0)</f>
        <v>0</v>
      </c>
      <c r="U412" s="208">
        <f>IF(U$2&lt;=analysis_period,IF(SUM($C718:U718)&gt;0,T412+1,0),0)</f>
        <v>0</v>
      </c>
      <c r="V412" s="208">
        <f>IF(V$2&lt;=analysis_period,IF(SUM($C718:V718)&gt;0,U412+1,0),0)</f>
        <v>0</v>
      </c>
      <c r="W412" s="208">
        <f>IF(W$2&lt;=analysis_period,IF(SUM($C718:W718)&gt;0,V412+1,0),0)</f>
        <v>0</v>
      </c>
      <c r="X412" s="208">
        <f>IF(X$2&lt;=analysis_period,IF(SUM($C718:X718)&gt;0,W412+1,0),0)</f>
        <v>0</v>
      </c>
      <c r="Y412" s="208">
        <f>IF(Y$2&lt;=analysis_period,IF(SUM($C718:Y718)&gt;0,X412+1,0),0)</f>
        <v>0</v>
      </c>
      <c r="Z412" s="208">
        <f>IF(Z$2&lt;=analysis_period,IF(SUM($C718:Z718)&gt;0,Y412+1,0),0)</f>
        <v>0</v>
      </c>
      <c r="AA412" s="208">
        <f>IF(AA$2&lt;=analysis_period,IF(SUM($C718:AA718)&gt;0,Z412+1,0),0)</f>
        <v>0</v>
      </c>
      <c r="AB412" s="208">
        <f>IF(AB$2&lt;=analysis_period,IF(SUM($C718:AB718)&gt;0,AA412+1,0),0)</f>
        <v>0</v>
      </c>
      <c r="AC412" s="208">
        <f>IF(AC$2&lt;=analysis_period,IF(SUM($C718:AC718)&gt;0,AB412+1,0),0)</f>
        <v>0</v>
      </c>
      <c r="AD412" s="208">
        <f>IF(AD$2&lt;=analysis_period,IF(SUM($C718:AD718)&gt;0,AC412+1,0),0)</f>
        <v>0</v>
      </c>
      <c r="AE412" s="208">
        <f>IF(AE$2&lt;=analysis_period,IF(SUM($C718:AE718)&gt;0,AD412+1,0),0)</f>
        <v>0</v>
      </c>
      <c r="AF412" s="208">
        <f>IF(AF$2&lt;=analysis_period,IF(SUM($C718:AF718)&gt;0,AE412+1,0),0)</f>
        <v>0</v>
      </c>
      <c r="AG412" s="208">
        <f>IF(AG$2&lt;=analysis_period,IF(SUM($C718:AG718)&gt;0,AF412+1,0),0)</f>
        <v>0</v>
      </c>
      <c r="AH412" s="208">
        <f>IF(AH$2&lt;=analysis_period,IF(SUM($C718:AH718)&gt;0,AG412+1,0),0)</f>
        <v>0</v>
      </c>
      <c r="AI412" s="208">
        <f>IF(AI$2&lt;=analysis_period,IF(SUM($C718:AI718)&gt;0,AH412+1,0),0)</f>
        <v>0</v>
      </c>
      <c r="AJ412" s="208">
        <f>IF(AJ$2&lt;=analysis_period,IF(SUM($C718:AJ718)&gt;0,AI412+1,0),0)</f>
        <v>0</v>
      </c>
      <c r="AK412" s="208">
        <f>IF(AK$2&lt;=analysis_period,IF(SUM($C718:AK718)&gt;0,AJ412+1,0),0)</f>
        <v>0</v>
      </c>
      <c r="AL412" s="208">
        <f>IF(AL$2&lt;=analysis_period,IF(SUM($C718:AL718)&gt;0,AK412+1,0),0)</f>
        <v>0</v>
      </c>
      <c r="AM412" s="208">
        <f>IF(AM$2&lt;=analysis_period,IF(SUM($C718:AM718)&gt;0,AL412+1,0),0)</f>
        <v>0</v>
      </c>
      <c r="AN412" s="208">
        <f>IF(AN$2&lt;=analysis_period,IF(SUM($C718:AN718)&gt;0,AM412+1,0),0)</f>
        <v>0</v>
      </c>
      <c r="AO412" s="208">
        <f>IF(AO$2&lt;=analysis_period,IF(SUM($C718:AO718)&gt;0,AN412+1,0),0)</f>
        <v>0</v>
      </c>
      <c r="AP412" s="208">
        <f>IF(AP$2&lt;=analysis_period,IF(SUM($C718:AP718)&gt;0,AO412+1,0),0)</f>
        <v>0</v>
      </c>
    </row>
    <row r="413" spans="1:42" x14ac:dyDescent="0.2">
      <c r="A413" s="16">
        <f t="shared" si="166"/>
        <v>5</v>
      </c>
      <c r="B413" s="4">
        <v>0</v>
      </c>
      <c r="C413" s="208">
        <f>IF(C$2&lt;=analysis_period,IF(SUM($C719:C719)&gt;0,B413+1,0),0)</f>
        <v>0</v>
      </c>
      <c r="D413" s="208">
        <f>IF(D$2&lt;=analysis_period,IF(SUM($C719:D719)&gt;0,C413+1,0),0)</f>
        <v>0</v>
      </c>
      <c r="E413" s="208">
        <f>IF(E$2&lt;=analysis_period,IF(SUM($C719:E719)&gt;0,D413+1,0),0)</f>
        <v>0</v>
      </c>
      <c r="F413" s="208">
        <f>IF(F$2&lt;=analysis_period,IF(SUM($C719:F719)&gt;0,E413+1,0),0)</f>
        <v>0</v>
      </c>
      <c r="G413" s="208">
        <f>IF(G$2&lt;=analysis_period,IF(SUM($C719:G719)&gt;0,F413+1,0),0)</f>
        <v>0</v>
      </c>
      <c r="H413" s="208">
        <f>IF(H$2&lt;=analysis_period,IF(SUM($C719:H719)&gt;0,G413+1,0),0)</f>
        <v>0</v>
      </c>
      <c r="I413" s="208">
        <f>IF(I$2&lt;=analysis_period,IF(SUM($C719:I719)&gt;0,H413+1,0),0)</f>
        <v>0</v>
      </c>
      <c r="J413" s="208">
        <f>IF(J$2&lt;=analysis_period,IF(SUM($C719:J719)&gt;0,I413+1,0),0)</f>
        <v>0</v>
      </c>
      <c r="K413" s="208">
        <f>IF(K$2&lt;=analysis_period,IF(SUM($C719:K719)&gt;0,J413+1,0),0)</f>
        <v>0</v>
      </c>
      <c r="L413" s="208">
        <f>IF(L$2&lt;=analysis_period,IF(SUM($C719:L719)&gt;0,K413+1,0),0)</f>
        <v>0</v>
      </c>
      <c r="M413" s="208">
        <f>IF(M$2&lt;=analysis_period,IF(SUM($C719:M719)&gt;0,L413+1,0),0)</f>
        <v>0</v>
      </c>
      <c r="N413" s="208">
        <f>IF(N$2&lt;=analysis_period,IF(SUM($C719:N719)&gt;0,M413+1,0),0)</f>
        <v>0</v>
      </c>
      <c r="O413" s="208">
        <f>IF(O$2&lt;=analysis_period,IF(SUM($C719:O719)&gt;0,N413+1,0),0)</f>
        <v>0</v>
      </c>
      <c r="P413" s="208">
        <f>IF(P$2&lt;=analysis_period,IF(SUM($C719:P719)&gt;0,O413+1,0),0)</f>
        <v>0</v>
      </c>
      <c r="Q413" s="208">
        <f>IF(Q$2&lt;=analysis_period,IF(SUM($C719:Q719)&gt;0,P413+1,0),0)</f>
        <v>0</v>
      </c>
      <c r="R413" s="208">
        <f>IF(R$2&lt;=analysis_period,IF(SUM($C719:R719)&gt;0,Q413+1,0),0)</f>
        <v>0</v>
      </c>
      <c r="S413" s="208">
        <f>IF(S$2&lt;=analysis_period,IF(SUM($C719:S719)&gt;0,R413+1,0),0)</f>
        <v>0</v>
      </c>
      <c r="T413" s="208">
        <f>IF(T$2&lt;=analysis_period,IF(SUM($C719:T719)&gt;0,S413+1,0),0)</f>
        <v>0</v>
      </c>
      <c r="U413" s="208">
        <f>IF(U$2&lt;=analysis_period,IF(SUM($C719:U719)&gt;0,T413+1,0),0)</f>
        <v>0</v>
      </c>
      <c r="V413" s="208">
        <f>IF(V$2&lt;=analysis_period,IF(SUM($C719:V719)&gt;0,U413+1,0),0)</f>
        <v>0</v>
      </c>
      <c r="W413" s="208">
        <f>IF(W$2&lt;=analysis_period,IF(SUM($C719:W719)&gt;0,V413+1,0),0)</f>
        <v>0</v>
      </c>
      <c r="X413" s="208">
        <f>IF(X$2&lt;=analysis_period,IF(SUM($C719:X719)&gt;0,W413+1,0),0)</f>
        <v>0</v>
      </c>
      <c r="Y413" s="208">
        <f>IF(Y$2&lt;=analysis_period,IF(SUM($C719:Y719)&gt;0,X413+1,0),0)</f>
        <v>0</v>
      </c>
      <c r="Z413" s="208">
        <f>IF(Z$2&lt;=analysis_period,IF(SUM($C719:Z719)&gt;0,Y413+1,0),0)</f>
        <v>0</v>
      </c>
      <c r="AA413" s="208">
        <f>IF(AA$2&lt;=analysis_period,IF(SUM($C719:AA719)&gt;0,Z413+1,0),0)</f>
        <v>0</v>
      </c>
      <c r="AB413" s="208">
        <f>IF(AB$2&lt;=analysis_period,IF(SUM($C719:AB719)&gt;0,AA413+1,0),0)</f>
        <v>0</v>
      </c>
      <c r="AC413" s="208">
        <f>IF(AC$2&lt;=analysis_period,IF(SUM($C719:AC719)&gt;0,AB413+1,0),0)</f>
        <v>0</v>
      </c>
      <c r="AD413" s="208">
        <f>IF(AD$2&lt;=analysis_period,IF(SUM($C719:AD719)&gt;0,AC413+1,0),0)</f>
        <v>0</v>
      </c>
      <c r="AE413" s="208">
        <f>IF(AE$2&lt;=analysis_period,IF(SUM($C719:AE719)&gt;0,AD413+1,0),0)</f>
        <v>0</v>
      </c>
      <c r="AF413" s="208">
        <f>IF(AF$2&lt;=analysis_period,IF(SUM($C719:AF719)&gt;0,AE413+1,0),0)</f>
        <v>0</v>
      </c>
      <c r="AG413" s="208">
        <f>IF(AG$2&lt;=analysis_period,IF(SUM($C719:AG719)&gt;0,AF413+1,0),0)</f>
        <v>0</v>
      </c>
      <c r="AH413" s="208">
        <f>IF(AH$2&lt;=analysis_period,IF(SUM($C719:AH719)&gt;0,AG413+1,0),0)</f>
        <v>0</v>
      </c>
      <c r="AI413" s="208">
        <f>IF(AI$2&lt;=analysis_period,IF(SUM($C719:AI719)&gt;0,AH413+1,0),0)</f>
        <v>0</v>
      </c>
      <c r="AJ413" s="208">
        <f>IF(AJ$2&lt;=analysis_period,IF(SUM($C719:AJ719)&gt;0,AI413+1,0),0)</f>
        <v>0</v>
      </c>
      <c r="AK413" s="208">
        <f>IF(AK$2&lt;=analysis_period,IF(SUM($C719:AK719)&gt;0,AJ413+1,0),0)</f>
        <v>0</v>
      </c>
      <c r="AL413" s="208">
        <f>IF(AL$2&lt;=analysis_period,IF(SUM($C719:AL719)&gt;0,AK413+1,0),0)</f>
        <v>0</v>
      </c>
      <c r="AM413" s="208">
        <f>IF(AM$2&lt;=analysis_period,IF(SUM($C719:AM719)&gt;0,AL413+1,0),0)</f>
        <v>0</v>
      </c>
      <c r="AN413" s="208">
        <f>IF(AN$2&lt;=analysis_period,IF(SUM($C719:AN719)&gt;0,AM413+1,0),0)</f>
        <v>0</v>
      </c>
      <c r="AO413" s="208">
        <f>IF(AO$2&lt;=analysis_period,IF(SUM($C719:AO719)&gt;0,AN413+1,0),0)</f>
        <v>0</v>
      </c>
      <c r="AP413" s="208">
        <f>IF(AP$2&lt;=analysis_period,IF(SUM($C719:AP719)&gt;0,AO413+1,0),0)</f>
        <v>0</v>
      </c>
    </row>
    <row r="414" spans="1:42" x14ac:dyDescent="0.2">
      <c r="A414" s="16">
        <f t="shared" si="166"/>
        <v>6</v>
      </c>
      <c r="B414" s="4">
        <v>0</v>
      </c>
      <c r="C414" s="208">
        <f>IF(C$2&lt;=analysis_period,IF(SUM($C720:C720)&gt;0,B414+1,0),0)</f>
        <v>0</v>
      </c>
      <c r="D414" s="208">
        <f>IF(D$2&lt;=analysis_period,IF(SUM($C720:D720)&gt;0,C414+1,0),0)</f>
        <v>0</v>
      </c>
      <c r="E414" s="208">
        <f>IF(E$2&lt;=analysis_period,IF(SUM($C720:E720)&gt;0,D414+1,0),0)</f>
        <v>0</v>
      </c>
      <c r="F414" s="208">
        <f>IF(F$2&lt;=analysis_period,IF(SUM($C720:F720)&gt;0,E414+1,0),0)</f>
        <v>0</v>
      </c>
      <c r="G414" s="208">
        <f>IF(G$2&lt;=analysis_period,IF(SUM($C720:G720)&gt;0,F414+1,0),0)</f>
        <v>0</v>
      </c>
      <c r="H414" s="208">
        <f>IF(H$2&lt;=analysis_period,IF(SUM($C720:H720)&gt;0,G414+1,0),0)</f>
        <v>0</v>
      </c>
      <c r="I414" s="208">
        <f>IF(I$2&lt;=analysis_period,IF(SUM($C720:I720)&gt;0,H414+1,0),0)</f>
        <v>0</v>
      </c>
      <c r="J414" s="208">
        <f>IF(J$2&lt;=analysis_period,IF(SUM($C720:J720)&gt;0,I414+1,0),0)</f>
        <v>0</v>
      </c>
      <c r="K414" s="208">
        <f>IF(K$2&lt;=analysis_period,IF(SUM($C720:K720)&gt;0,J414+1,0),0)</f>
        <v>0</v>
      </c>
      <c r="L414" s="208">
        <f>IF(L$2&lt;=analysis_period,IF(SUM($C720:L720)&gt;0,K414+1,0),0)</f>
        <v>0</v>
      </c>
      <c r="M414" s="208">
        <f>IF(M$2&lt;=analysis_period,IF(SUM($C720:M720)&gt;0,L414+1,0),0)</f>
        <v>0</v>
      </c>
      <c r="N414" s="208">
        <f>IF(N$2&lt;=analysis_period,IF(SUM($C720:N720)&gt;0,M414+1,0),0)</f>
        <v>0</v>
      </c>
      <c r="O414" s="208">
        <f>IF(O$2&lt;=analysis_period,IF(SUM($C720:O720)&gt;0,N414+1,0),0)</f>
        <v>0</v>
      </c>
      <c r="P414" s="208">
        <f>IF(P$2&lt;=analysis_period,IF(SUM($C720:P720)&gt;0,O414+1,0),0)</f>
        <v>0</v>
      </c>
      <c r="Q414" s="208">
        <f>IF(Q$2&lt;=analysis_period,IF(SUM($C720:Q720)&gt;0,P414+1,0),0)</f>
        <v>0</v>
      </c>
      <c r="R414" s="208">
        <f>IF(R$2&lt;=analysis_period,IF(SUM($C720:R720)&gt;0,Q414+1,0),0)</f>
        <v>0</v>
      </c>
      <c r="S414" s="208">
        <f>IF(S$2&lt;=analysis_period,IF(SUM($C720:S720)&gt;0,R414+1,0),0)</f>
        <v>0</v>
      </c>
      <c r="T414" s="208">
        <f>IF(T$2&lt;=analysis_period,IF(SUM($C720:T720)&gt;0,S414+1,0),0)</f>
        <v>0</v>
      </c>
      <c r="U414" s="208">
        <f>IF(U$2&lt;=analysis_period,IF(SUM($C720:U720)&gt;0,T414+1,0),0)</f>
        <v>0</v>
      </c>
      <c r="V414" s="208">
        <f>IF(V$2&lt;=analysis_period,IF(SUM($C720:V720)&gt;0,U414+1,0),0)</f>
        <v>0</v>
      </c>
      <c r="W414" s="208">
        <f>IF(W$2&lt;=analysis_period,IF(SUM($C720:W720)&gt;0,V414+1,0),0)</f>
        <v>0</v>
      </c>
      <c r="X414" s="208">
        <f>IF(X$2&lt;=analysis_period,IF(SUM($C720:X720)&gt;0,W414+1,0),0)</f>
        <v>0</v>
      </c>
      <c r="Y414" s="208">
        <f>IF(Y$2&lt;=analysis_period,IF(SUM($C720:Y720)&gt;0,X414+1,0),0)</f>
        <v>0</v>
      </c>
      <c r="Z414" s="208">
        <f>IF(Z$2&lt;=analysis_period,IF(SUM($C720:Z720)&gt;0,Y414+1,0),0)</f>
        <v>0</v>
      </c>
      <c r="AA414" s="208">
        <f>IF(AA$2&lt;=analysis_period,IF(SUM($C720:AA720)&gt;0,Z414+1,0),0)</f>
        <v>0</v>
      </c>
      <c r="AB414" s="208">
        <f>IF(AB$2&lt;=analysis_period,IF(SUM($C720:AB720)&gt;0,AA414+1,0),0)</f>
        <v>0</v>
      </c>
      <c r="AC414" s="208">
        <f>IF(AC$2&lt;=analysis_period,IF(SUM($C720:AC720)&gt;0,AB414+1,0),0)</f>
        <v>0</v>
      </c>
      <c r="AD414" s="208">
        <f>IF(AD$2&lt;=analysis_period,IF(SUM($C720:AD720)&gt;0,AC414+1,0),0)</f>
        <v>0</v>
      </c>
      <c r="AE414" s="208">
        <f>IF(AE$2&lt;=analysis_period,IF(SUM($C720:AE720)&gt;0,AD414+1,0),0)</f>
        <v>0</v>
      </c>
      <c r="AF414" s="208">
        <f>IF(AF$2&lt;=analysis_period,IF(SUM($C720:AF720)&gt;0,AE414+1,0),0)</f>
        <v>0</v>
      </c>
      <c r="AG414" s="208">
        <f>IF(AG$2&lt;=analysis_period,IF(SUM($C720:AG720)&gt;0,AF414+1,0),0)</f>
        <v>0</v>
      </c>
      <c r="AH414" s="208">
        <f>IF(AH$2&lt;=analysis_period,IF(SUM($C720:AH720)&gt;0,AG414+1,0),0)</f>
        <v>0</v>
      </c>
      <c r="AI414" s="208">
        <f>IF(AI$2&lt;=analysis_period,IF(SUM($C720:AI720)&gt;0,AH414+1,0),0)</f>
        <v>0</v>
      </c>
      <c r="AJ414" s="208">
        <f>IF(AJ$2&lt;=analysis_period,IF(SUM($C720:AJ720)&gt;0,AI414+1,0),0)</f>
        <v>0</v>
      </c>
      <c r="AK414" s="208">
        <f>IF(AK$2&lt;=analysis_period,IF(SUM($C720:AK720)&gt;0,AJ414+1,0),0)</f>
        <v>0</v>
      </c>
      <c r="AL414" s="208">
        <f>IF(AL$2&lt;=analysis_period,IF(SUM($C720:AL720)&gt;0,AK414+1,0),0)</f>
        <v>0</v>
      </c>
      <c r="AM414" s="208">
        <f>IF(AM$2&lt;=analysis_period,IF(SUM($C720:AM720)&gt;0,AL414+1,0),0)</f>
        <v>0</v>
      </c>
      <c r="AN414" s="208">
        <f>IF(AN$2&lt;=analysis_period,IF(SUM($C720:AN720)&gt;0,AM414+1,0),0)</f>
        <v>0</v>
      </c>
      <c r="AO414" s="208">
        <f>IF(AO$2&lt;=analysis_period,IF(SUM($C720:AO720)&gt;0,AN414+1,0),0)</f>
        <v>0</v>
      </c>
      <c r="AP414" s="208">
        <f>IF(AP$2&lt;=analysis_period,IF(SUM($C720:AP720)&gt;0,AO414+1,0),0)</f>
        <v>0</v>
      </c>
    </row>
    <row r="415" spans="1:42" x14ac:dyDescent="0.2">
      <c r="A415" s="16">
        <f t="shared" si="166"/>
        <v>7</v>
      </c>
      <c r="B415" s="4">
        <v>0</v>
      </c>
      <c r="C415" s="208">
        <f>IF(C$2&lt;=analysis_period,IF(SUM($C721:C721)&gt;0,B415+1,0),0)</f>
        <v>0</v>
      </c>
      <c r="D415" s="208">
        <f>IF(D$2&lt;=analysis_period,IF(SUM($C721:D721)&gt;0,C415+1,0),0)</f>
        <v>0</v>
      </c>
      <c r="E415" s="208">
        <f>IF(E$2&lt;=analysis_period,IF(SUM($C721:E721)&gt;0,D415+1,0),0)</f>
        <v>0</v>
      </c>
      <c r="F415" s="208">
        <f>IF(F$2&lt;=analysis_period,IF(SUM($C721:F721)&gt;0,E415+1,0),0)</f>
        <v>0</v>
      </c>
      <c r="G415" s="208">
        <f>IF(G$2&lt;=analysis_period,IF(SUM($C721:G721)&gt;0,F415+1,0),0)</f>
        <v>0</v>
      </c>
      <c r="H415" s="208">
        <f>IF(H$2&lt;=analysis_period,IF(SUM($C721:H721)&gt;0,G415+1,0),0)</f>
        <v>0</v>
      </c>
      <c r="I415" s="208">
        <f>IF(I$2&lt;=analysis_period,IF(SUM($C721:I721)&gt;0,H415+1,0),0)</f>
        <v>0</v>
      </c>
      <c r="J415" s="208">
        <f>IF(J$2&lt;=analysis_period,IF(SUM($C721:J721)&gt;0,I415+1,0),0)</f>
        <v>0</v>
      </c>
      <c r="K415" s="208">
        <f>IF(K$2&lt;=analysis_period,IF(SUM($C721:K721)&gt;0,J415+1,0),0)</f>
        <v>0</v>
      </c>
      <c r="L415" s="208">
        <f>IF(L$2&lt;=analysis_period,IF(SUM($C721:L721)&gt;0,K415+1,0),0)</f>
        <v>0</v>
      </c>
      <c r="M415" s="208">
        <f>IF(M$2&lt;=analysis_period,IF(SUM($C721:M721)&gt;0,L415+1,0),0)</f>
        <v>0</v>
      </c>
      <c r="N415" s="208">
        <f>IF(N$2&lt;=analysis_period,IF(SUM($C721:N721)&gt;0,M415+1,0),0)</f>
        <v>0</v>
      </c>
      <c r="O415" s="208">
        <f>IF(O$2&lt;=analysis_period,IF(SUM($C721:O721)&gt;0,N415+1,0),0)</f>
        <v>0</v>
      </c>
      <c r="P415" s="208">
        <f>IF(P$2&lt;=analysis_period,IF(SUM($C721:P721)&gt;0,O415+1,0),0)</f>
        <v>0</v>
      </c>
      <c r="Q415" s="208">
        <f>IF(Q$2&lt;=analysis_period,IF(SUM($C721:Q721)&gt;0,P415+1,0),0)</f>
        <v>0</v>
      </c>
      <c r="R415" s="208">
        <f>IF(R$2&lt;=analysis_period,IF(SUM($C721:R721)&gt;0,Q415+1,0),0)</f>
        <v>0</v>
      </c>
      <c r="S415" s="208">
        <f>IF(S$2&lt;=analysis_period,IF(SUM($C721:S721)&gt;0,R415+1,0),0)</f>
        <v>0</v>
      </c>
      <c r="T415" s="208">
        <f>IF(T$2&lt;=analysis_period,IF(SUM($C721:T721)&gt;0,S415+1,0),0)</f>
        <v>0</v>
      </c>
      <c r="U415" s="208">
        <f>IF(U$2&lt;=analysis_period,IF(SUM($C721:U721)&gt;0,T415+1,0),0)</f>
        <v>0</v>
      </c>
      <c r="V415" s="208">
        <f>IF(V$2&lt;=analysis_period,IF(SUM($C721:V721)&gt;0,U415+1,0),0)</f>
        <v>0</v>
      </c>
      <c r="W415" s="208">
        <f>IF(W$2&lt;=analysis_period,IF(SUM($C721:W721)&gt;0,V415+1,0),0)</f>
        <v>0</v>
      </c>
      <c r="X415" s="208">
        <f>IF(X$2&lt;=analysis_period,IF(SUM($C721:X721)&gt;0,W415+1,0),0)</f>
        <v>0</v>
      </c>
      <c r="Y415" s="208">
        <f>IF(Y$2&lt;=analysis_period,IF(SUM($C721:Y721)&gt;0,X415+1,0),0)</f>
        <v>0</v>
      </c>
      <c r="Z415" s="208">
        <f>IF(Z$2&lt;=analysis_period,IF(SUM($C721:Z721)&gt;0,Y415+1,0),0)</f>
        <v>0</v>
      </c>
      <c r="AA415" s="208">
        <f>IF(AA$2&lt;=analysis_period,IF(SUM($C721:AA721)&gt;0,Z415+1,0),0)</f>
        <v>0</v>
      </c>
      <c r="AB415" s="208">
        <f>IF(AB$2&lt;=analysis_period,IF(SUM($C721:AB721)&gt;0,AA415+1,0),0)</f>
        <v>0</v>
      </c>
      <c r="AC415" s="208">
        <f>IF(AC$2&lt;=analysis_period,IF(SUM($C721:AC721)&gt;0,AB415+1,0),0)</f>
        <v>0</v>
      </c>
      <c r="AD415" s="208">
        <f>IF(AD$2&lt;=analysis_period,IF(SUM($C721:AD721)&gt;0,AC415+1,0),0)</f>
        <v>0</v>
      </c>
      <c r="AE415" s="208">
        <f>IF(AE$2&lt;=analysis_period,IF(SUM($C721:AE721)&gt;0,AD415+1,0),0)</f>
        <v>0</v>
      </c>
      <c r="AF415" s="208">
        <f>IF(AF$2&lt;=analysis_period,IF(SUM($C721:AF721)&gt;0,AE415+1,0),0)</f>
        <v>0</v>
      </c>
      <c r="AG415" s="208">
        <f>IF(AG$2&lt;=analysis_period,IF(SUM($C721:AG721)&gt;0,AF415+1,0),0)</f>
        <v>0</v>
      </c>
      <c r="AH415" s="208">
        <f>IF(AH$2&lt;=analysis_period,IF(SUM($C721:AH721)&gt;0,AG415+1,0),0)</f>
        <v>0</v>
      </c>
      <c r="AI415" s="208">
        <f>IF(AI$2&lt;=analysis_period,IF(SUM($C721:AI721)&gt;0,AH415+1,0),0)</f>
        <v>0</v>
      </c>
      <c r="AJ415" s="208">
        <f>IF(AJ$2&lt;=analysis_period,IF(SUM($C721:AJ721)&gt;0,AI415+1,0),0)</f>
        <v>0</v>
      </c>
      <c r="AK415" s="208">
        <f>IF(AK$2&lt;=analysis_period,IF(SUM($C721:AK721)&gt;0,AJ415+1,0),0)</f>
        <v>0</v>
      </c>
      <c r="AL415" s="208">
        <f>IF(AL$2&lt;=analysis_period,IF(SUM($C721:AL721)&gt;0,AK415+1,0),0)</f>
        <v>0</v>
      </c>
      <c r="AM415" s="208">
        <f>IF(AM$2&lt;=analysis_period,IF(SUM($C721:AM721)&gt;0,AL415+1,0),0)</f>
        <v>0</v>
      </c>
      <c r="AN415" s="208">
        <f>IF(AN$2&lt;=analysis_period,IF(SUM($C721:AN721)&gt;0,AM415+1,0),0)</f>
        <v>0</v>
      </c>
      <c r="AO415" s="208">
        <f>IF(AO$2&lt;=analysis_period,IF(SUM($C721:AO721)&gt;0,AN415+1,0),0)</f>
        <v>0</v>
      </c>
      <c r="AP415" s="208">
        <f>IF(AP$2&lt;=analysis_period,IF(SUM($C721:AP721)&gt;0,AO415+1,0),0)</f>
        <v>0</v>
      </c>
    </row>
    <row r="416" spans="1:42" x14ac:dyDescent="0.2">
      <c r="A416" s="16">
        <f t="shared" si="166"/>
        <v>8</v>
      </c>
      <c r="B416" s="4">
        <v>0</v>
      </c>
      <c r="C416" s="208">
        <f>IF(C$2&lt;=analysis_period,IF(SUM($C722:C722)&gt;0,B416+1,0),0)</f>
        <v>0</v>
      </c>
      <c r="D416" s="208">
        <f>IF(D$2&lt;=analysis_period,IF(SUM($C722:D722)&gt;0,C416+1,0),0)</f>
        <v>0</v>
      </c>
      <c r="E416" s="208">
        <f>IF(E$2&lt;=analysis_period,IF(SUM($C722:E722)&gt;0,D416+1,0),0)</f>
        <v>0</v>
      </c>
      <c r="F416" s="208">
        <f>IF(F$2&lt;=analysis_period,IF(SUM($C722:F722)&gt;0,E416+1,0),0)</f>
        <v>0</v>
      </c>
      <c r="G416" s="208">
        <f>IF(G$2&lt;=analysis_period,IF(SUM($C722:G722)&gt;0,F416+1,0),0)</f>
        <v>0</v>
      </c>
      <c r="H416" s="208">
        <f>IF(H$2&lt;=analysis_period,IF(SUM($C722:H722)&gt;0,G416+1,0),0)</f>
        <v>0</v>
      </c>
      <c r="I416" s="208">
        <f>IF(I$2&lt;=analysis_period,IF(SUM($C722:I722)&gt;0,H416+1,0),0)</f>
        <v>0</v>
      </c>
      <c r="J416" s="208">
        <f>IF(J$2&lt;=analysis_period,IF(SUM($C722:J722)&gt;0,I416+1,0),0)</f>
        <v>0</v>
      </c>
      <c r="K416" s="208">
        <f>IF(K$2&lt;=analysis_period,IF(SUM($C722:K722)&gt;0,J416+1,0),0)</f>
        <v>0</v>
      </c>
      <c r="L416" s="208">
        <f>IF(L$2&lt;=analysis_period,IF(SUM($C722:L722)&gt;0,K416+1,0),0)</f>
        <v>0</v>
      </c>
      <c r="M416" s="208">
        <f>IF(M$2&lt;=analysis_period,IF(SUM($C722:M722)&gt;0,L416+1,0),0)</f>
        <v>0</v>
      </c>
      <c r="N416" s="208">
        <f>IF(N$2&lt;=analysis_period,IF(SUM($C722:N722)&gt;0,M416+1,0),0)</f>
        <v>0</v>
      </c>
      <c r="O416" s="208">
        <f>IF(O$2&lt;=analysis_period,IF(SUM($C722:O722)&gt;0,N416+1,0),0)</f>
        <v>0</v>
      </c>
      <c r="P416" s="208">
        <f>IF(P$2&lt;=analysis_period,IF(SUM($C722:P722)&gt;0,O416+1,0),0)</f>
        <v>0</v>
      </c>
      <c r="Q416" s="208">
        <f>IF(Q$2&lt;=analysis_period,IF(SUM($C722:Q722)&gt;0,P416+1,0),0)</f>
        <v>0</v>
      </c>
      <c r="R416" s="208">
        <f>IF(R$2&lt;=analysis_period,IF(SUM($C722:R722)&gt;0,Q416+1,0),0)</f>
        <v>0</v>
      </c>
      <c r="S416" s="208">
        <f>IF(S$2&lt;=analysis_period,IF(SUM($C722:S722)&gt;0,R416+1,0),0)</f>
        <v>0</v>
      </c>
      <c r="T416" s="208">
        <f>IF(T$2&lt;=analysis_period,IF(SUM($C722:T722)&gt;0,S416+1,0),0)</f>
        <v>0</v>
      </c>
      <c r="U416" s="208">
        <f>IF(U$2&lt;=analysis_period,IF(SUM($C722:U722)&gt;0,T416+1,0),0)</f>
        <v>0</v>
      </c>
      <c r="V416" s="208">
        <f>IF(V$2&lt;=analysis_period,IF(SUM($C722:V722)&gt;0,U416+1,0),0)</f>
        <v>0</v>
      </c>
      <c r="W416" s="208">
        <f>IF(W$2&lt;=analysis_period,IF(SUM($C722:W722)&gt;0,V416+1,0),0)</f>
        <v>0</v>
      </c>
      <c r="X416" s="208">
        <f>IF(X$2&lt;=analysis_period,IF(SUM($C722:X722)&gt;0,W416+1,0),0)</f>
        <v>0</v>
      </c>
      <c r="Y416" s="208">
        <f>IF(Y$2&lt;=analysis_period,IF(SUM($C722:Y722)&gt;0,X416+1,0),0)</f>
        <v>0</v>
      </c>
      <c r="Z416" s="208">
        <f>IF(Z$2&lt;=analysis_period,IF(SUM($C722:Z722)&gt;0,Y416+1,0),0)</f>
        <v>0</v>
      </c>
      <c r="AA416" s="208">
        <f>IF(AA$2&lt;=analysis_period,IF(SUM($C722:AA722)&gt;0,Z416+1,0),0)</f>
        <v>0</v>
      </c>
      <c r="AB416" s="208">
        <f>IF(AB$2&lt;=analysis_period,IF(SUM($C722:AB722)&gt;0,AA416+1,0),0)</f>
        <v>0</v>
      </c>
      <c r="AC416" s="208">
        <f>IF(AC$2&lt;=analysis_period,IF(SUM($C722:AC722)&gt;0,AB416+1,0),0)</f>
        <v>0</v>
      </c>
      <c r="AD416" s="208">
        <f>IF(AD$2&lt;=analysis_period,IF(SUM($C722:AD722)&gt;0,AC416+1,0),0)</f>
        <v>0</v>
      </c>
      <c r="AE416" s="208">
        <f>IF(AE$2&lt;=analysis_period,IF(SUM($C722:AE722)&gt;0,AD416+1,0),0)</f>
        <v>0</v>
      </c>
      <c r="AF416" s="208">
        <f>IF(AF$2&lt;=analysis_period,IF(SUM($C722:AF722)&gt;0,AE416+1,0),0)</f>
        <v>0</v>
      </c>
      <c r="AG416" s="208">
        <f>IF(AG$2&lt;=analysis_period,IF(SUM($C722:AG722)&gt;0,AF416+1,0),0)</f>
        <v>0</v>
      </c>
      <c r="AH416" s="208">
        <f>IF(AH$2&lt;=analysis_period,IF(SUM($C722:AH722)&gt;0,AG416+1,0),0)</f>
        <v>0</v>
      </c>
      <c r="AI416" s="208">
        <f>IF(AI$2&lt;=analysis_period,IF(SUM($C722:AI722)&gt;0,AH416+1,0),0)</f>
        <v>0</v>
      </c>
      <c r="AJ416" s="208">
        <f>IF(AJ$2&lt;=analysis_period,IF(SUM($C722:AJ722)&gt;0,AI416+1,0),0)</f>
        <v>0</v>
      </c>
      <c r="AK416" s="208">
        <f>IF(AK$2&lt;=analysis_period,IF(SUM($C722:AK722)&gt;0,AJ416+1,0),0)</f>
        <v>0</v>
      </c>
      <c r="AL416" s="208">
        <f>IF(AL$2&lt;=analysis_period,IF(SUM($C722:AL722)&gt;0,AK416+1,0),0)</f>
        <v>0</v>
      </c>
      <c r="AM416" s="208">
        <f>IF(AM$2&lt;=analysis_period,IF(SUM($C722:AM722)&gt;0,AL416+1,0),0)</f>
        <v>0</v>
      </c>
      <c r="AN416" s="208">
        <f>IF(AN$2&lt;=analysis_period,IF(SUM($C722:AN722)&gt;0,AM416+1,0),0)</f>
        <v>0</v>
      </c>
      <c r="AO416" s="208">
        <f>IF(AO$2&lt;=analysis_period,IF(SUM($C722:AO722)&gt;0,AN416+1,0),0)</f>
        <v>0</v>
      </c>
      <c r="AP416" s="208">
        <f>IF(AP$2&lt;=analysis_period,IF(SUM($C722:AP722)&gt;0,AO416+1,0),0)</f>
        <v>0</v>
      </c>
    </row>
    <row r="417" spans="1:42" x14ac:dyDescent="0.2">
      <c r="A417" s="16">
        <f>A416+1</f>
        <v>9</v>
      </c>
      <c r="B417" s="4">
        <v>0</v>
      </c>
      <c r="C417" s="208">
        <f>IF(C$2&lt;=analysis_period,IF(SUM($C723:C723)&gt;0,B417+1,0),0)</f>
        <v>0</v>
      </c>
      <c r="D417" s="208">
        <f>IF(D$2&lt;=analysis_period,IF(SUM($C723:D723)&gt;0,C417+1,0),0)</f>
        <v>0</v>
      </c>
      <c r="E417" s="208">
        <f>IF(E$2&lt;=analysis_period,IF(SUM($C723:E723)&gt;0,D417+1,0),0)</f>
        <v>0</v>
      </c>
      <c r="F417" s="208">
        <f>IF(F$2&lt;=analysis_period,IF(SUM($C723:F723)&gt;0,E417+1,0),0)</f>
        <v>0</v>
      </c>
      <c r="G417" s="208">
        <f>IF(G$2&lt;=analysis_period,IF(SUM($C723:G723)&gt;0,F417+1,0),0)</f>
        <v>0</v>
      </c>
      <c r="H417" s="208">
        <f>IF(H$2&lt;=analysis_period,IF(SUM($C723:H723)&gt;0,G417+1,0),0)</f>
        <v>0</v>
      </c>
      <c r="I417" s="208">
        <f>IF(I$2&lt;=analysis_period,IF(SUM($C723:I723)&gt;0,H417+1,0),0)</f>
        <v>0</v>
      </c>
      <c r="J417" s="208">
        <f>IF(J$2&lt;=analysis_period,IF(SUM($C723:J723)&gt;0,I417+1,0),0)</f>
        <v>0</v>
      </c>
      <c r="K417" s="208">
        <f>IF(K$2&lt;=analysis_period,IF(SUM($C723:K723)&gt;0,J417+1,0),0)</f>
        <v>0</v>
      </c>
      <c r="L417" s="208">
        <f>IF(L$2&lt;=analysis_period,IF(SUM($C723:L723)&gt;0,K417+1,0),0)</f>
        <v>0</v>
      </c>
      <c r="M417" s="208">
        <f>IF(M$2&lt;=analysis_period,IF(SUM($C723:M723)&gt;0,L417+1,0),0)</f>
        <v>0</v>
      </c>
      <c r="N417" s="208">
        <f>IF(N$2&lt;=analysis_period,IF(SUM($C723:N723)&gt;0,M417+1,0),0)</f>
        <v>0</v>
      </c>
      <c r="O417" s="208">
        <f>IF(O$2&lt;=analysis_period,IF(SUM($C723:O723)&gt;0,N417+1,0),0)</f>
        <v>0</v>
      </c>
      <c r="P417" s="208">
        <f>IF(P$2&lt;=analysis_period,IF(SUM($C723:P723)&gt;0,O417+1,0),0)</f>
        <v>0</v>
      </c>
      <c r="Q417" s="208">
        <f>IF(Q$2&lt;=analysis_period,IF(SUM($C723:Q723)&gt;0,P417+1,0),0)</f>
        <v>0</v>
      </c>
      <c r="R417" s="208">
        <f>IF(R$2&lt;=analysis_period,IF(SUM($C723:R723)&gt;0,Q417+1,0),0)</f>
        <v>0</v>
      </c>
      <c r="S417" s="208">
        <f>IF(S$2&lt;=analysis_period,IF(SUM($C723:S723)&gt;0,R417+1,0),0)</f>
        <v>0</v>
      </c>
      <c r="T417" s="208">
        <f>IF(T$2&lt;=analysis_period,IF(SUM($C723:T723)&gt;0,S417+1,0),0)</f>
        <v>0</v>
      </c>
      <c r="U417" s="208">
        <f>IF(U$2&lt;=analysis_period,IF(SUM($C723:U723)&gt;0,T417+1,0),0)</f>
        <v>0</v>
      </c>
      <c r="V417" s="208">
        <f>IF(V$2&lt;=analysis_period,IF(SUM($C723:V723)&gt;0,U417+1,0),0)</f>
        <v>0</v>
      </c>
      <c r="W417" s="208">
        <f>IF(W$2&lt;=analysis_period,IF(SUM($C723:W723)&gt;0,V417+1,0),0)</f>
        <v>0</v>
      </c>
      <c r="X417" s="208">
        <f>IF(X$2&lt;=analysis_period,IF(SUM($C723:X723)&gt;0,W417+1,0),0)</f>
        <v>0</v>
      </c>
      <c r="Y417" s="208">
        <f>IF(Y$2&lt;=analysis_period,IF(SUM($C723:Y723)&gt;0,X417+1,0),0)</f>
        <v>0</v>
      </c>
      <c r="Z417" s="208">
        <f>IF(Z$2&lt;=analysis_period,IF(SUM($C723:Z723)&gt;0,Y417+1,0),0)</f>
        <v>0</v>
      </c>
      <c r="AA417" s="208">
        <f>IF(AA$2&lt;=analysis_period,IF(SUM($C723:AA723)&gt;0,Z417+1,0),0)</f>
        <v>0</v>
      </c>
      <c r="AB417" s="208">
        <f>IF(AB$2&lt;=analysis_period,IF(SUM($C723:AB723)&gt;0,AA417+1,0),0)</f>
        <v>0</v>
      </c>
      <c r="AC417" s="208">
        <f>IF(AC$2&lt;=analysis_period,IF(SUM($C723:AC723)&gt;0,AB417+1,0),0)</f>
        <v>0</v>
      </c>
      <c r="AD417" s="208">
        <f>IF(AD$2&lt;=analysis_period,IF(SUM($C723:AD723)&gt;0,AC417+1,0),0)</f>
        <v>0</v>
      </c>
      <c r="AE417" s="208">
        <f>IF(AE$2&lt;=analysis_period,IF(SUM($C723:AE723)&gt;0,AD417+1,0),0)</f>
        <v>0</v>
      </c>
      <c r="AF417" s="208">
        <f>IF(AF$2&lt;=analysis_period,IF(SUM($C723:AF723)&gt;0,AE417+1,0),0)</f>
        <v>0</v>
      </c>
      <c r="AG417" s="208">
        <f>IF(AG$2&lt;=analysis_period,IF(SUM($C723:AG723)&gt;0,AF417+1,0),0)</f>
        <v>0</v>
      </c>
      <c r="AH417" s="208">
        <f>IF(AH$2&lt;=analysis_period,IF(SUM($C723:AH723)&gt;0,AG417+1,0),0)</f>
        <v>0</v>
      </c>
      <c r="AI417" s="208">
        <f>IF(AI$2&lt;=analysis_period,IF(SUM($C723:AI723)&gt;0,AH417+1,0),0)</f>
        <v>0</v>
      </c>
      <c r="AJ417" s="208">
        <f>IF(AJ$2&lt;=analysis_period,IF(SUM($C723:AJ723)&gt;0,AI417+1,0),0)</f>
        <v>0</v>
      </c>
      <c r="AK417" s="208">
        <f>IF(AK$2&lt;=analysis_period,IF(SUM($C723:AK723)&gt;0,AJ417+1,0),0)</f>
        <v>0</v>
      </c>
      <c r="AL417" s="208">
        <f>IF(AL$2&lt;=analysis_period,IF(SUM($C723:AL723)&gt;0,AK417+1,0),0)</f>
        <v>0</v>
      </c>
      <c r="AM417" s="208">
        <f>IF(AM$2&lt;=analysis_period,IF(SUM($C723:AM723)&gt;0,AL417+1,0),0)</f>
        <v>0</v>
      </c>
      <c r="AN417" s="208">
        <f>IF(AN$2&lt;=analysis_period,IF(SUM($C723:AN723)&gt;0,AM417+1,0),0)</f>
        <v>0</v>
      </c>
      <c r="AO417" s="208">
        <f>IF(AO$2&lt;=analysis_period,IF(SUM($C723:AO723)&gt;0,AN417+1,0),0)</f>
        <v>0</v>
      </c>
      <c r="AP417" s="208">
        <f>IF(AP$2&lt;=analysis_period,IF(SUM($C723:AP723)&gt;0,AO417+1,0),0)</f>
        <v>0</v>
      </c>
    </row>
    <row r="418" spans="1:42" x14ac:dyDescent="0.2">
      <c r="A418" s="16">
        <f t="shared" si="166"/>
        <v>10</v>
      </c>
      <c r="B418" s="4">
        <v>0</v>
      </c>
      <c r="C418" s="208">
        <f>IF(C$2&lt;=analysis_period,IF(SUM($C724:C724)&gt;0,B418+1,0),0)</f>
        <v>0</v>
      </c>
      <c r="D418" s="208">
        <f>IF(D$2&lt;=analysis_period,IF(SUM($C724:D724)&gt;0,C418+1,0),0)</f>
        <v>0</v>
      </c>
      <c r="E418" s="208">
        <f>IF(E$2&lt;=analysis_period,IF(SUM($C724:E724)&gt;0,D418+1,0),0)</f>
        <v>0</v>
      </c>
      <c r="F418" s="208">
        <f>IF(F$2&lt;=analysis_period,IF(SUM($C724:F724)&gt;0,E418+1,0),0)</f>
        <v>0</v>
      </c>
      <c r="G418" s="208">
        <f>IF(G$2&lt;=analysis_period,IF(SUM($C724:G724)&gt;0,F418+1,0),0)</f>
        <v>0</v>
      </c>
      <c r="H418" s="208">
        <f>IF(H$2&lt;=analysis_period,IF(SUM($C724:H724)&gt;0,G418+1,0),0)</f>
        <v>0</v>
      </c>
      <c r="I418" s="208">
        <f>IF(I$2&lt;=analysis_period,IF(SUM($C724:I724)&gt;0,H418+1,0),0)</f>
        <v>0</v>
      </c>
      <c r="J418" s="208">
        <f>IF(J$2&lt;=analysis_period,IF(SUM($C724:J724)&gt;0,I418+1,0),0)</f>
        <v>0</v>
      </c>
      <c r="K418" s="208">
        <f>IF(K$2&lt;=analysis_period,IF(SUM($C724:K724)&gt;0,J418+1,0),0)</f>
        <v>0</v>
      </c>
      <c r="L418" s="208">
        <f>IF(L$2&lt;=analysis_period,IF(SUM($C724:L724)&gt;0,K418+1,0),0)</f>
        <v>0</v>
      </c>
      <c r="M418" s="208">
        <f>IF(M$2&lt;=analysis_period,IF(SUM($C724:M724)&gt;0,L418+1,0),0)</f>
        <v>0</v>
      </c>
      <c r="N418" s="208">
        <f>IF(N$2&lt;=analysis_period,IF(SUM($C724:N724)&gt;0,M418+1,0),0)</f>
        <v>0</v>
      </c>
      <c r="O418" s="208">
        <f>IF(O$2&lt;=analysis_period,IF(SUM($C724:O724)&gt;0,N418+1,0),0)</f>
        <v>0</v>
      </c>
      <c r="P418" s="208">
        <f>IF(P$2&lt;=analysis_period,IF(SUM($C724:P724)&gt;0,O418+1,0),0)</f>
        <v>0</v>
      </c>
      <c r="Q418" s="208">
        <f>IF(Q$2&lt;=analysis_period,IF(SUM($C724:Q724)&gt;0,P418+1,0),0)</f>
        <v>0</v>
      </c>
      <c r="R418" s="208">
        <f>IF(R$2&lt;=analysis_period,IF(SUM($C724:R724)&gt;0,Q418+1,0),0)</f>
        <v>0</v>
      </c>
      <c r="S418" s="208">
        <f>IF(S$2&lt;=analysis_period,IF(SUM($C724:S724)&gt;0,R418+1,0),0)</f>
        <v>0</v>
      </c>
      <c r="T418" s="208">
        <f>IF(T$2&lt;=analysis_period,IF(SUM($C724:T724)&gt;0,S418+1,0),0)</f>
        <v>0</v>
      </c>
      <c r="U418" s="208">
        <f>IF(U$2&lt;=analysis_period,IF(SUM($C724:U724)&gt;0,T418+1,0),0)</f>
        <v>0</v>
      </c>
      <c r="V418" s="208">
        <f>IF(V$2&lt;=analysis_period,IF(SUM($C724:V724)&gt;0,U418+1,0),0)</f>
        <v>0</v>
      </c>
      <c r="W418" s="208">
        <f>IF(W$2&lt;=analysis_period,IF(SUM($C724:W724)&gt;0,V418+1,0),0)</f>
        <v>0</v>
      </c>
      <c r="X418" s="208">
        <f>IF(X$2&lt;=analysis_period,IF(SUM($C724:X724)&gt;0,W418+1,0),0)</f>
        <v>0</v>
      </c>
      <c r="Y418" s="208">
        <f>IF(Y$2&lt;=analysis_period,IF(SUM($C724:Y724)&gt;0,X418+1,0),0)</f>
        <v>0</v>
      </c>
      <c r="Z418" s="208">
        <f>IF(Z$2&lt;=analysis_period,IF(SUM($C724:Z724)&gt;0,Y418+1,0),0)</f>
        <v>0</v>
      </c>
      <c r="AA418" s="208">
        <f>IF(AA$2&lt;=analysis_period,IF(SUM($C724:AA724)&gt;0,Z418+1,0),0)</f>
        <v>0</v>
      </c>
      <c r="AB418" s="208">
        <f>IF(AB$2&lt;=analysis_period,IF(SUM($C724:AB724)&gt;0,AA418+1,0),0)</f>
        <v>0</v>
      </c>
      <c r="AC418" s="208">
        <f>IF(AC$2&lt;=analysis_period,IF(SUM($C724:AC724)&gt;0,AB418+1,0),0)</f>
        <v>0</v>
      </c>
      <c r="AD418" s="208">
        <f>IF(AD$2&lt;=analysis_period,IF(SUM($C724:AD724)&gt;0,AC418+1,0),0)</f>
        <v>0</v>
      </c>
      <c r="AE418" s="208">
        <f>IF(AE$2&lt;=analysis_period,IF(SUM($C724:AE724)&gt;0,AD418+1,0),0)</f>
        <v>0</v>
      </c>
      <c r="AF418" s="208">
        <f>IF(AF$2&lt;=analysis_period,IF(SUM($C724:AF724)&gt;0,AE418+1,0),0)</f>
        <v>0</v>
      </c>
      <c r="AG418" s="208">
        <f>IF(AG$2&lt;=analysis_period,IF(SUM($C724:AG724)&gt;0,AF418+1,0),0)</f>
        <v>0</v>
      </c>
      <c r="AH418" s="208">
        <f>IF(AH$2&lt;=analysis_period,IF(SUM($C724:AH724)&gt;0,AG418+1,0),0)</f>
        <v>0</v>
      </c>
      <c r="AI418" s="208">
        <f>IF(AI$2&lt;=analysis_period,IF(SUM($C724:AI724)&gt;0,AH418+1,0),0)</f>
        <v>0</v>
      </c>
      <c r="AJ418" s="208">
        <f>IF(AJ$2&lt;=analysis_period,IF(SUM($C724:AJ724)&gt;0,AI418+1,0),0)</f>
        <v>0</v>
      </c>
      <c r="AK418" s="208">
        <f>IF(AK$2&lt;=analysis_period,IF(SUM($C724:AK724)&gt;0,AJ418+1,0),0)</f>
        <v>0</v>
      </c>
      <c r="AL418" s="208">
        <f>IF(AL$2&lt;=analysis_period,IF(SUM($C724:AL724)&gt;0,AK418+1,0),0)</f>
        <v>0</v>
      </c>
      <c r="AM418" s="208">
        <f>IF(AM$2&lt;=analysis_period,IF(SUM($C724:AM724)&gt;0,AL418+1,0),0)</f>
        <v>0</v>
      </c>
      <c r="AN418" s="208">
        <f>IF(AN$2&lt;=analysis_period,IF(SUM($C724:AN724)&gt;0,AM418+1,0),0)</f>
        <v>0</v>
      </c>
      <c r="AO418" s="208">
        <f>IF(AO$2&lt;=analysis_period,IF(SUM($C724:AO724)&gt;0,AN418+1,0),0)</f>
        <v>0</v>
      </c>
      <c r="AP418" s="208">
        <f>IF(AP$2&lt;=analysis_period,IF(SUM($C724:AP724)&gt;0,AO418+1,0),0)</f>
        <v>0</v>
      </c>
    </row>
    <row r="419" spans="1:42" x14ac:dyDescent="0.2">
      <c r="A419" s="3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row>
    <row r="420" spans="1:42" x14ac:dyDescent="0.2">
      <c r="A420" s="32" t="s">
        <v>68</v>
      </c>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row>
    <row r="421" spans="1:42" x14ac:dyDescent="0.2">
      <c r="A421" s="16">
        <v>1</v>
      </c>
      <c r="B421" s="227">
        <f t="shared" ref="B421:B430" si="167">SUM(C421:AP421)</f>
        <v>0</v>
      </c>
      <c r="C421" s="229">
        <f t="shared" ref="C421:AP421" si="168">LOOKUP(C409,$B$353:$AP$353,$B$354:$AP$354)/100*$B715</f>
        <v>0</v>
      </c>
      <c r="D421" s="208">
        <f t="shared" si="168"/>
        <v>0</v>
      </c>
      <c r="E421" s="208">
        <f t="shared" si="168"/>
        <v>0</v>
      </c>
      <c r="F421" s="208">
        <f t="shared" si="168"/>
        <v>0</v>
      </c>
      <c r="G421" s="208">
        <f t="shared" si="168"/>
        <v>0</v>
      </c>
      <c r="H421" s="208">
        <f t="shared" si="168"/>
        <v>0</v>
      </c>
      <c r="I421" s="208">
        <f t="shared" si="168"/>
        <v>0</v>
      </c>
      <c r="J421" s="208">
        <f t="shared" si="168"/>
        <v>0</v>
      </c>
      <c r="K421" s="208">
        <f t="shared" si="168"/>
        <v>0</v>
      </c>
      <c r="L421" s="208">
        <f t="shared" si="168"/>
        <v>0</v>
      </c>
      <c r="M421" s="208">
        <f t="shared" si="168"/>
        <v>0</v>
      </c>
      <c r="N421" s="208">
        <f t="shared" si="168"/>
        <v>0</v>
      </c>
      <c r="O421" s="208">
        <f t="shared" si="168"/>
        <v>0</v>
      </c>
      <c r="P421" s="208">
        <f t="shared" si="168"/>
        <v>0</v>
      </c>
      <c r="Q421" s="208">
        <f t="shared" si="168"/>
        <v>0</v>
      </c>
      <c r="R421" s="208">
        <f t="shared" si="168"/>
        <v>0</v>
      </c>
      <c r="S421" s="208">
        <f t="shared" si="168"/>
        <v>0</v>
      </c>
      <c r="T421" s="208">
        <f t="shared" si="168"/>
        <v>0</v>
      </c>
      <c r="U421" s="208">
        <f t="shared" si="168"/>
        <v>0</v>
      </c>
      <c r="V421" s="208">
        <f t="shared" si="168"/>
        <v>0</v>
      </c>
      <c r="W421" s="208">
        <f t="shared" si="168"/>
        <v>0</v>
      </c>
      <c r="X421" s="208">
        <f t="shared" si="168"/>
        <v>0</v>
      </c>
      <c r="Y421" s="208">
        <f t="shared" si="168"/>
        <v>0</v>
      </c>
      <c r="Z421" s="208">
        <f t="shared" si="168"/>
        <v>0</v>
      </c>
      <c r="AA421" s="208">
        <f t="shared" si="168"/>
        <v>0</v>
      </c>
      <c r="AB421" s="208">
        <f t="shared" si="168"/>
        <v>0</v>
      </c>
      <c r="AC421" s="208">
        <f t="shared" si="168"/>
        <v>0</v>
      </c>
      <c r="AD421" s="208">
        <f t="shared" si="168"/>
        <v>0</v>
      </c>
      <c r="AE421" s="208">
        <f t="shared" si="168"/>
        <v>0</v>
      </c>
      <c r="AF421" s="208">
        <f t="shared" si="168"/>
        <v>0</v>
      </c>
      <c r="AG421" s="208">
        <f t="shared" si="168"/>
        <v>0</v>
      </c>
      <c r="AH421" s="208">
        <f t="shared" si="168"/>
        <v>0</v>
      </c>
      <c r="AI421" s="208">
        <f t="shared" si="168"/>
        <v>0</v>
      </c>
      <c r="AJ421" s="208">
        <f t="shared" si="168"/>
        <v>0</v>
      </c>
      <c r="AK421" s="208">
        <f t="shared" si="168"/>
        <v>0</v>
      </c>
      <c r="AL421" s="208">
        <f t="shared" si="168"/>
        <v>0</v>
      </c>
      <c r="AM421" s="208">
        <f t="shared" si="168"/>
        <v>0</v>
      </c>
      <c r="AN421" s="208">
        <f t="shared" si="168"/>
        <v>0</v>
      </c>
      <c r="AO421" s="208">
        <f t="shared" si="168"/>
        <v>0</v>
      </c>
      <c r="AP421" s="208">
        <f t="shared" si="168"/>
        <v>0</v>
      </c>
    </row>
    <row r="422" spans="1:42" x14ac:dyDescent="0.2">
      <c r="A422" s="16">
        <f>A421+1</f>
        <v>2</v>
      </c>
      <c r="B422" s="227">
        <f t="shared" si="167"/>
        <v>0</v>
      </c>
      <c r="C422" s="229">
        <f t="shared" ref="C422:AP422" si="169">LOOKUP(C410,$B$353:$AP$353,$B$354:$AP$354)/100*$B716</f>
        <v>0</v>
      </c>
      <c r="D422" s="208">
        <f t="shared" si="169"/>
        <v>0</v>
      </c>
      <c r="E422" s="208">
        <f t="shared" si="169"/>
        <v>0</v>
      </c>
      <c r="F422" s="208">
        <f t="shared" si="169"/>
        <v>0</v>
      </c>
      <c r="G422" s="208">
        <f t="shared" si="169"/>
        <v>0</v>
      </c>
      <c r="H422" s="208">
        <f t="shared" si="169"/>
        <v>0</v>
      </c>
      <c r="I422" s="208">
        <f t="shared" si="169"/>
        <v>0</v>
      </c>
      <c r="J422" s="208">
        <f t="shared" si="169"/>
        <v>0</v>
      </c>
      <c r="K422" s="208">
        <f t="shared" si="169"/>
        <v>0</v>
      </c>
      <c r="L422" s="208">
        <f t="shared" si="169"/>
        <v>0</v>
      </c>
      <c r="M422" s="208">
        <f t="shared" si="169"/>
        <v>0</v>
      </c>
      <c r="N422" s="208">
        <f t="shared" si="169"/>
        <v>0</v>
      </c>
      <c r="O422" s="208">
        <f t="shared" si="169"/>
        <v>0</v>
      </c>
      <c r="P422" s="208">
        <f t="shared" si="169"/>
        <v>0</v>
      </c>
      <c r="Q422" s="208">
        <f t="shared" si="169"/>
        <v>0</v>
      </c>
      <c r="R422" s="208">
        <f t="shared" si="169"/>
        <v>0</v>
      </c>
      <c r="S422" s="208">
        <f t="shared" si="169"/>
        <v>0</v>
      </c>
      <c r="T422" s="208">
        <f t="shared" si="169"/>
        <v>0</v>
      </c>
      <c r="U422" s="208">
        <f t="shared" si="169"/>
        <v>0</v>
      </c>
      <c r="V422" s="208">
        <f t="shared" si="169"/>
        <v>0</v>
      </c>
      <c r="W422" s="208">
        <f t="shared" si="169"/>
        <v>0</v>
      </c>
      <c r="X422" s="208">
        <f t="shared" si="169"/>
        <v>0</v>
      </c>
      <c r="Y422" s="208">
        <f t="shared" si="169"/>
        <v>0</v>
      </c>
      <c r="Z422" s="208">
        <f t="shared" si="169"/>
        <v>0</v>
      </c>
      <c r="AA422" s="208">
        <f t="shared" si="169"/>
        <v>0</v>
      </c>
      <c r="AB422" s="208">
        <f t="shared" si="169"/>
        <v>0</v>
      </c>
      <c r="AC422" s="208">
        <f t="shared" si="169"/>
        <v>0</v>
      </c>
      <c r="AD422" s="208">
        <f t="shared" si="169"/>
        <v>0</v>
      </c>
      <c r="AE422" s="208">
        <f t="shared" si="169"/>
        <v>0</v>
      </c>
      <c r="AF422" s="208">
        <f t="shared" si="169"/>
        <v>0</v>
      </c>
      <c r="AG422" s="208">
        <f t="shared" si="169"/>
        <v>0</v>
      </c>
      <c r="AH422" s="208">
        <f t="shared" si="169"/>
        <v>0</v>
      </c>
      <c r="AI422" s="208">
        <f t="shared" si="169"/>
        <v>0</v>
      </c>
      <c r="AJ422" s="208">
        <f t="shared" si="169"/>
        <v>0</v>
      </c>
      <c r="AK422" s="208">
        <f t="shared" si="169"/>
        <v>0</v>
      </c>
      <c r="AL422" s="208">
        <f t="shared" si="169"/>
        <v>0</v>
      </c>
      <c r="AM422" s="208">
        <f t="shared" si="169"/>
        <v>0</v>
      </c>
      <c r="AN422" s="208">
        <f t="shared" si="169"/>
        <v>0</v>
      </c>
      <c r="AO422" s="208">
        <f t="shared" si="169"/>
        <v>0</v>
      </c>
      <c r="AP422" s="208">
        <f t="shared" si="169"/>
        <v>0</v>
      </c>
    </row>
    <row r="423" spans="1:42" x14ac:dyDescent="0.2">
      <c r="A423" s="16">
        <f t="shared" ref="A423:A430" si="170">A422+1</f>
        <v>3</v>
      </c>
      <c r="B423" s="227">
        <f t="shared" si="167"/>
        <v>0</v>
      </c>
      <c r="C423" s="229">
        <f t="shared" ref="C423:AP423" si="171">LOOKUP(C411,$B$353:$AP$353,$B$354:$AP$354)/100*$B717</f>
        <v>0</v>
      </c>
      <c r="D423" s="208">
        <f t="shared" si="171"/>
        <v>0</v>
      </c>
      <c r="E423" s="208">
        <f t="shared" si="171"/>
        <v>0</v>
      </c>
      <c r="F423" s="208">
        <f t="shared" si="171"/>
        <v>0</v>
      </c>
      <c r="G423" s="208">
        <f t="shared" si="171"/>
        <v>0</v>
      </c>
      <c r="H423" s="208">
        <f t="shared" si="171"/>
        <v>0</v>
      </c>
      <c r="I423" s="208">
        <f t="shared" si="171"/>
        <v>0</v>
      </c>
      <c r="J423" s="208">
        <f t="shared" si="171"/>
        <v>0</v>
      </c>
      <c r="K423" s="208">
        <f t="shared" si="171"/>
        <v>0</v>
      </c>
      <c r="L423" s="208">
        <f t="shared" si="171"/>
        <v>0</v>
      </c>
      <c r="M423" s="208">
        <f t="shared" si="171"/>
        <v>0</v>
      </c>
      <c r="N423" s="208">
        <f t="shared" si="171"/>
        <v>0</v>
      </c>
      <c r="O423" s="208">
        <f t="shared" si="171"/>
        <v>0</v>
      </c>
      <c r="P423" s="208">
        <f t="shared" si="171"/>
        <v>0</v>
      </c>
      <c r="Q423" s="208">
        <f t="shared" si="171"/>
        <v>0</v>
      </c>
      <c r="R423" s="208">
        <f t="shared" si="171"/>
        <v>0</v>
      </c>
      <c r="S423" s="208">
        <f t="shared" si="171"/>
        <v>0</v>
      </c>
      <c r="T423" s="208">
        <f t="shared" si="171"/>
        <v>0</v>
      </c>
      <c r="U423" s="208">
        <f t="shared" si="171"/>
        <v>0</v>
      </c>
      <c r="V423" s="208">
        <f t="shared" si="171"/>
        <v>0</v>
      </c>
      <c r="W423" s="208">
        <f t="shared" si="171"/>
        <v>0</v>
      </c>
      <c r="X423" s="208">
        <f t="shared" si="171"/>
        <v>0</v>
      </c>
      <c r="Y423" s="208">
        <f t="shared" si="171"/>
        <v>0</v>
      </c>
      <c r="Z423" s="208">
        <f t="shared" si="171"/>
        <v>0</v>
      </c>
      <c r="AA423" s="208">
        <f t="shared" si="171"/>
        <v>0</v>
      </c>
      <c r="AB423" s="208">
        <f t="shared" si="171"/>
        <v>0</v>
      </c>
      <c r="AC423" s="208">
        <f t="shared" si="171"/>
        <v>0</v>
      </c>
      <c r="AD423" s="208">
        <f t="shared" si="171"/>
        <v>0</v>
      </c>
      <c r="AE423" s="208">
        <f t="shared" si="171"/>
        <v>0</v>
      </c>
      <c r="AF423" s="208">
        <f t="shared" si="171"/>
        <v>0</v>
      </c>
      <c r="AG423" s="208">
        <f t="shared" si="171"/>
        <v>0</v>
      </c>
      <c r="AH423" s="208">
        <f t="shared" si="171"/>
        <v>0</v>
      </c>
      <c r="AI423" s="208">
        <f t="shared" si="171"/>
        <v>0</v>
      </c>
      <c r="AJ423" s="208">
        <f t="shared" si="171"/>
        <v>0</v>
      </c>
      <c r="AK423" s="208">
        <f t="shared" si="171"/>
        <v>0</v>
      </c>
      <c r="AL423" s="208">
        <f t="shared" si="171"/>
        <v>0</v>
      </c>
      <c r="AM423" s="208">
        <f t="shared" si="171"/>
        <v>0</v>
      </c>
      <c r="AN423" s="208">
        <f t="shared" si="171"/>
        <v>0</v>
      </c>
      <c r="AO423" s="208">
        <f t="shared" si="171"/>
        <v>0</v>
      </c>
      <c r="AP423" s="208">
        <f t="shared" si="171"/>
        <v>0</v>
      </c>
    </row>
    <row r="424" spans="1:42" x14ac:dyDescent="0.2">
      <c r="A424" s="16">
        <f t="shared" si="170"/>
        <v>4</v>
      </c>
      <c r="B424" s="227">
        <f t="shared" si="167"/>
        <v>0</v>
      </c>
      <c r="C424" s="229">
        <f t="shared" ref="C424:AP424" si="172">LOOKUP(C412,$B$353:$AP$353,$B$354:$AP$354)/100*$B718</f>
        <v>0</v>
      </c>
      <c r="D424" s="208">
        <f t="shared" si="172"/>
        <v>0</v>
      </c>
      <c r="E424" s="208">
        <f t="shared" si="172"/>
        <v>0</v>
      </c>
      <c r="F424" s="208">
        <f t="shared" si="172"/>
        <v>0</v>
      </c>
      <c r="G424" s="208">
        <f t="shared" si="172"/>
        <v>0</v>
      </c>
      <c r="H424" s="208">
        <f t="shared" si="172"/>
        <v>0</v>
      </c>
      <c r="I424" s="208">
        <f t="shared" si="172"/>
        <v>0</v>
      </c>
      <c r="J424" s="208">
        <f t="shared" si="172"/>
        <v>0</v>
      </c>
      <c r="K424" s="208">
        <f t="shared" si="172"/>
        <v>0</v>
      </c>
      <c r="L424" s="208">
        <f t="shared" si="172"/>
        <v>0</v>
      </c>
      <c r="M424" s="208">
        <f t="shared" si="172"/>
        <v>0</v>
      </c>
      <c r="N424" s="208">
        <f t="shared" si="172"/>
        <v>0</v>
      </c>
      <c r="O424" s="208">
        <f t="shared" si="172"/>
        <v>0</v>
      </c>
      <c r="P424" s="208">
        <f t="shared" si="172"/>
        <v>0</v>
      </c>
      <c r="Q424" s="208">
        <f t="shared" si="172"/>
        <v>0</v>
      </c>
      <c r="R424" s="208">
        <f t="shared" si="172"/>
        <v>0</v>
      </c>
      <c r="S424" s="208">
        <f t="shared" si="172"/>
        <v>0</v>
      </c>
      <c r="T424" s="208">
        <f t="shared" si="172"/>
        <v>0</v>
      </c>
      <c r="U424" s="208">
        <f t="shared" si="172"/>
        <v>0</v>
      </c>
      <c r="V424" s="208">
        <f t="shared" si="172"/>
        <v>0</v>
      </c>
      <c r="W424" s="208">
        <f t="shared" si="172"/>
        <v>0</v>
      </c>
      <c r="X424" s="208">
        <f t="shared" si="172"/>
        <v>0</v>
      </c>
      <c r="Y424" s="208">
        <f t="shared" si="172"/>
        <v>0</v>
      </c>
      <c r="Z424" s="208">
        <f t="shared" si="172"/>
        <v>0</v>
      </c>
      <c r="AA424" s="208">
        <f t="shared" si="172"/>
        <v>0</v>
      </c>
      <c r="AB424" s="208">
        <f t="shared" si="172"/>
        <v>0</v>
      </c>
      <c r="AC424" s="208">
        <f t="shared" si="172"/>
        <v>0</v>
      </c>
      <c r="AD424" s="208">
        <f t="shared" si="172"/>
        <v>0</v>
      </c>
      <c r="AE424" s="208">
        <f t="shared" si="172"/>
        <v>0</v>
      </c>
      <c r="AF424" s="208">
        <f t="shared" si="172"/>
        <v>0</v>
      </c>
      <c r="AG424" s="208">
        <f t="shared" si="172"/>
        <v>0</v>
      </c>
      <c r="AH424" s="208">
        <f t="shared" si="172"/>
        <v>0</v>
      </c>
      <c r="AI424" s="208">
        <f t="shared" si="172"/>
        <v>0</v>
      </c>
      <c r="AJ424" s="208">
        <f t="shared" si="172"/>
        <v>0</v>
      </c>
      <c r="AK424" s="208">
        <f t="shared" si="172"/>
        <v>0</v>
      </c>
      <c r="AL424" s="208">
        <f t="shared" si="172"/>
        <v>0</v>
      </c>
      <c r="AM424" s="208">
        <f t="shared" si="172"/>
        <v>0</v>
      </c>
      <c r="AN424" s="208">
        <f t="shared" si="172"/>
        <v>0</v>
      </c>
      <c r="AO424" s="208">
        <f t="shared" si="172"/>
        <v>0</v>
      </c>
      <c r="AP424" s="208">
        <f t="shared" si="172"/>
        <v>0</v>
      </c>
    </row>
    <row r="425" spans="1:42" x14ac:dyDescent="0.2">
      <c r="A425" s="16">
        <f t="shared" si="170"/>
        <v>5</v>
      </c>
      <c r="B425" s="227">
        <f t="shared" si="167"/>
        <v>0</v>
      </c>
      <c r="C425" s="229">
        <f t="shared" ref="C425:AP425" si="173">LOOKUP(C413,$B$353:$AP$353,$B$354:$AP$354)/100*$B719</f>
        <v>0</v>
      </c>
      <c r="D425" s="208">
        <f t="shared" si="173"/>
        <v>0</v>
      </c>
      <c r="E425" s="208">
        <f t="shared" si="173"/>
        <v>0</v>
      </c>
      <c r="F425" s="208">
        <f t="shared" si="173"/>
        <v>0</v>
      </c>
      <c r="G425" s="208">
        <f t="shared" si="173"/>
        <v>0</v>
      </c>
      <c r="H425" s="208">
        <f t="shared" si="173"/>
        <v>0</v>
      </c>
      <c r="I425" s="208">
        <f t="shared" si="173"/>
        <v>0</v>
      </c>
      <c r="J425" s="208">
        <f t="shared" si="173"/>
        <v>0</v>
      </c>
      <c r="K425" s="208">
        <f t="shared" si="173"/>
        <v>0</v>
      </c>
      <c r="L425" s="208">
        <f t="shared" si="173"/>
        <v>0</v>
      </c>
      <c r="M425" s="208">
        <f t="shared" si="173"/>
        <v>0</v>
      </c>
      <c r="N425" s="208">
        <f t="shared" si="173"/>
        <v>0</v>
      </c>
      <c r="O425" s="208">
        <f t="shared" si="173"/>
        <v>0</v>
      </c>
      <c r="P425" s="208">
        <f t="shared" si="173"/>
        <v>0</v>
      </c>
      <c r="Q425" s="208">
        <f t="shared" si="173"/>
        <v>0</v>
      </c>
      <c r="R425" s="208">
        <f t="shared" si="173"/>
        <v>0</v>
      </c>
      <c r="S425" s="208">
        <f t="shared" si="173"/>
        <v>0</v>
      </c>
      <c r="T425" s="208">
        <f t="shared" si="173"/>
        <v>0</v>
      </c>
      <c r="U425" s="208">
        <f t="shared" si="173"/>
        <v>0</v>
      </c>
      <c r="V425" s="208">
        <f t="shared" si="173"/>
        <v>0</v>
      </c>
      <c r="W425" s="208">
        <f t="shared" si="173"/>
        <v>0</v>
      </c>
      <c r="X425" s="208">
        <f t="shared" si="173"/>
        <v>0</v>
      </c>
      <c r="Y425" s="208">
        <f t="shared" si="173"/>
        <v>0</v>
      </c>
      <c r="Z425" s="208">
        <f t="shared" si="173"/>
        <v>0</v>
      </c>
      <c r="AA425" s="208">
        <f t="shared" si="173"/>
        <v>0</v>
      </c>
      <c r="AB425" s="208">
        <f t="shared" si="173"/>
        <v>0</v>
      </c>
      <c r="AC425" s="208">
        <f t="shared" si="173"/>
        <v>0</v>
      </c>
      <c r="AD425" s="208">
        <f t="shared" si="173"/>
        <v>0</v>
      </c>
      <c r="AE425" s="208">
        <f t="shared" si="173"/>
        <v>0</v>
      </c>
      <c r="AF425" s="208">
        <f t="shared" si="173"/>
        <v>0</v>
      </c>
      <c r="AG425" s="208">
        <f t="shared" si="173"/>
        <v>0</v>
      </c>
      <c r="AH425" s="208">
        <f t="shared" si="173"/>
        <v>0</v>
      </c>
      <c r="AI425" s="208">
        <f t="shared" si="173"/>
        <v>0</v>
      </c>
      <c r="AJ425" s="208">
        <f t="shared" si="173"/>
        <v>0</v>
      </c>
      <c r="AK425" s="208">
        <f t="shared" si="173"/>
        <v>0</v>
      </c>
      <c r="AL425" s="208">
        <f t="shared" si="173"/>
        <v>0</v>
      </c>
      <c r="AM425" s="208">
        <f t="shared" si="173"/>
        <v>0</v>
      </c>
      <c r="AN425" s="208">
        <f t="shared" si="173"/>
        <v>0</v>
      </c>
      <c r="AO425" s="208">
        <f t="shared" si="173"/>
        <v>0</v>
      </c>
      <c r="AP425" s="208">
        <f t="shared" si="173"/>
        <v>0</v>
      </c>
    </row>
    <row r="426" spans="1:42" x14ac:dyDescent="0.2">
      <c r="A426" s="16">
        <f t="shared" si="170"/>
        <v>6</v>
      </c>
      <c r="B426" s="227">
        <f t="shared" si="167"/>
        <v>0</v>
      </c>
      <c r="C426" s="229">
        <f t="shared" ref="C426:AP426" si="174">LOOKUP(C414,$B$353:$AP$353,$B$354:$AP$354)/100*$B720</f>
        <v>0</v>
      </c>
      <c r="D426" s="208">
        <f t="shared" si="174"/>
        <v>0</v>
      </c>
      <c r="E426" s="208">
        <f t="shared" si="174"/>
        <v>0</v>
      </c>
      <c r="F426" s="208">
        <f t="shared" si="174"/>
        <v>0</v>
      </c>
      <c r="G426" s="208">
        <f t="shared" si="174"/>
        <v>0</v>
      </c>
      <c r="H426" s="208">
        <f t="shared" si="174"/>
        <v>0</v>
      </c>
      <c r="I426" s="208">
        <f t="shared" si="174"/>
        <v>0</v>
      </c>
      <c r="J426" s="208">
        <f t="shared" si="174"/>
        <v>0</v>
      </c>
      <c r="K426" s="208">
        <f t="shared" si="174"/>
        <v>0</v>
      </c>
      <c r="L426" s="208">
        <f t="shared" si="174"/>
        <v>0</v>
      </c>
      <c r="M426" s="208">
        <f t="shared" si="174"/>
        <v>0</v>
      </c>
      <c r="N426" s="208">
        <f t="shared" si="174"/>
        <v>0</v>
      </c>
      <c r="O426" s="208">
        <f t="shared" si="174"/>
        <v>0</v>
      </c>
      <c r="P426" s="208">
        <f t="shared" si="174"/>
        <v>0</v>
      </c>
      <c r="Q426" s="208">
        <f t="shared" si="174"/>
        <v>0</v>
      </c>
      <c r="R426" s="208">
        <f t="shared" si="174"/>
        <v>0</v>
      </c>
      <c r="S426" s="208">
        <f t="shared" si="174"/>
        <v>0</v>
      </c>
      <c r="T426" s="208">
        <f t="shared" si="174"/>
        <v>0</v>
      </c>
      <c r="U426" s="208">
        <f t="shared" si="174"/>
        <v>0</v>
      </c>
      <c r="V426" s="208">
        <f t="shared" si="174"/>
        <v>0</v>
      </c>
      <c r="W426" s="208">
        <f t="shared" si="174"/>
        <v>0</v>
      </c>
      <c r="X426" s="208">
        <f t="shared" si="174"/>
        <v>0</v>
      </c>
      <c r="Y426" s="208">
        <f t="shared" si="174"/>
        <v>0</v>
      </c>
      <c r="Z426" s="208">
        <f t="shared" si="174"/>
        <v>0</v>
      </c>
      <c r="AA426" s="208">
        <f t="shared" si="174"/>
        <v>0</v>
      </c>
      <c r="AB426" s="208">
        <f t="shared" si="174"/>
        <v>0</v>
      </c>
      <c r="AC426" s="208">
        <f t="shared" si="174"/>
        <v>0</v>
      </c>
      <c r="AD426" s="208">
        <f t="shared" si="174"/>
        <v>0</v>
      </c>
      <c r="AE426" s="208">
        <f t="shared" si="174"/>
        <v>0</v>
      </c>
      <c r="AF426" s="208">
        <f t="shared" si="174"/>
        <v>0</v>
      </c>
      <c r="AG426" s="208">
        <f t="shared" si="174"/>
        <v>0</v>
      </c>
      <c r="AH426" s="208">
        <f t="shared" si="174"/>
        <v>0</v>
      </c>
      <c r="AI426" s="208">
        <f t="shared" si="174"/>
        <v>0</v>
      </c>
      <c r="AJ426" s="208">
        <f t="shared" si="174"/>
        <v>0</v>
      </c>
      <c r="AK426" s="208">
        <f t="shared" si="174"/>
        <v>0</v>
      </c>
      <c r="AL426" s="208">
        <f t="shared" si="174"/>
        <v>0</v>
      </c>
      <c r="AM426" s="208">
        <f t="shared" si="174"/>
        <v>0</v>
      </c>
      <c r="AN426" s="208">
        <f t="shared" si="174"/>
        <v>0</v>
      </c>
      <c r="AO426" s="208">
        <f t="shared" si="174"/>
        <v>0</v>
      </c>
      <c r="AP426" s="208">
        <f t="shared" si="174"/>
        <v>0</v>
      </c>
    </row>
    <row r="427" spans="1:42" x14ac:dyDescent="0.2">
      <c r="A427" s="16">
        <f t="shared" si="170"/>
        <v>7</v>
      </c>
      <c r="B427" s="227">
        <f t="shared" si="167"/>
        <v>0</v>
      </c>
      <c r="C427" s="229">
        <f t="shared" ref="C427:AP427" si="175">LOOKUP(C415,$B$353:$AP$353,$B$354:$AP$354)/100*$B721</f>
        <v>0</v>
      </c>
      <c r="D427" s="208">
        <f t="shared" si="175"/>
        <v>0</v>
      </c>
      <c r="E427" s="208">
        <f t="shared" si="175"/>
        <v>0</v>
      </c>
      <c r="F427" s="208">
        <f t="shared" si="175"/>
        <v>0</v>
      </c>
      <c r="G427" s="208">
        <f t="shared" si="175"/>
        <v>0</v>
      </c>
      <c r="H427" s="208">
        <f t="shared" si="175"/>
        <v>0</v>
      </c>
      <c r="I427" s="208">
        <f t="shared" si="175"/>
        <v>0</v>
      </c>
      <c r="J427" s="208">
        <f t="shared" si="175"/>
        <v>0</v>
      </c>
      <c r="K427" s="208">
        <f t="shared" si="175"/>
        <v>0</v>
      </c>
      <c r="L427" s="208">
        <f t="shared" si="175"/>
        <v>0</v>
      </c>
      <c r="M427" s="208">
        <f t="shared" si="175"/>
        <v>0</v>
      </c>
      <c r="N427" s="208">
        <f t="shared" si="175"/>
        <v>0</v>
      </c>
      <c r="O427" s="208">
        <f t="shared" si="175"/>
        <v>0</v>
      </c>
      <c r="P427" s="208">
        <f t="shared" si="175"/>
        <v>0</v>
      </c>
      <c r="Q427" s="208">
        <f t="shared" si="175"/>
        <v>0</v>
      </c>
      <c r="R427" s="208">
        <f t="shared" si="175"/>
        <v>0</v>
      </c>
      <c r="S427" s="208">
        <f t="shared" si="175"/>
        <v>0</v>
      </c>
      <c r="T427" s="208">
        <f t="shared" si="175"/>
        <v>0</v>
      </c>
      <c r="U427" s="208">
        <f t="shared" si="175"/>
        <v>0</v>
      </c>
      <c r="V427" s="208">
        <f t="shared" si="175"/>
        <v>0</v>
      </c>
      <c r="W427" s="208">
        <f t="shared" si="175"/>
        <v>0</v>
      </c>
      <c r="X427" s="208">
        <f t="shared" si="175"/>
        <v>0</v>
      </c>
      <c r="Y427" s="208">
        <f t="shared" si="175"/>
        <v>0</v>
      </c>
      <c r="Z427" s="208">
        <f t="shared" si="175"/>
        <v>0</v>
      </c>
      <c r="AA427" s="208">
        <f t="shared" si="175"/>
        <v>0</v>
      </c>
      <c r="AB427" s="208">
        <f t="shared" si="175"/>
        <v>0</v>
      </c>
      <c r="AC427" s="208">
        <f t="shared" si="175"/>
        <v>0</v>
      </c>
      <c r="AD427" s="208">
        <f t="shared" si="175"/>
        <v>0</v>
      </c>
      <c r="AE427" s="208">
        <f t="shared" si="175"/>
        <v>0</v>
      </c>
      <c r="AF427" s="208">
        <f t="shared" si="175"/>
        <v>0</v>
      </c>
      <c r="AG427" s="208">
        <f t="shared" si="175"/>
        <v>0</v>
      </c>
      <c r="AH427" s="208">
        <f t="shared" si="175"/>
        <v>0</v>
      </c>
      <c r="AI427" s="208">
        <f t="shared" si="175"/>
        <v>0</v>
      </c>
      <c r="AJ427" s="208">
        <f t="shared" si="175"/>
        <v>0</v>
      </c>
      <c r="AK427" s="208">
        <f t="shared" si="175"/>
        <v>0</v>
      </c>
      <c r="AL427" s="208">
        <f t="shared" si="175"/>
        <v>0</v>
      </c>
      <c r="AM427" s="208">
        <f t="shared" si="175"/>
        <v>0</v>
      </c>
      <c r="AN427" s="208">
        <f t="shared" si="175"/>
        <v>0</v>
      </c>
      <c r="AO427" s="208">
        <f t="shared" si="175"/>
        <v>0</v>
      </c>
      <c r="AP427" s="208">
        <f t="shared" si="175"/>
        <v>0</v>
      </c>
    </row>
    <row r="428" spans="1:42" x14ac:dyDescent="0.2">
      <c r="A428" s="16">
        <f t="shared" si="170"/>
        <v>8</v>
      </c>
      <c r="B428" s="227">
        <f t="shared" si="167"/>
        <v>0</v>
      </c>
      <c r="C428" s="229">
        <f t="shared" ref="C428:AP428" si="176">LOOKUP(C416,$B$353:$AP$353,$B$354:$AP$354)/100*$B722</f>
        <v>0</v>
      </c>
      <c r="D428" s="208">
        <f t="shared" si="176"/>
        <v>0</v>
      </c>
      <c r="E428" s="208">
        <f t="shared" si="176"/>
        <v>0</v>
      </c>
      <c r="F428" s="208">
        <f t="shared" si="176"/>
        <v>0</v>
      </c>
      <c r="G428" s="208">
        <f t="shared" si="176"/>
        <v>0</v>
      </c>
      <c r="H428" s="208">
        <f t="shared" si="176"/>
        <v>0</v>
      </c>
      <c r="I428" s="208">
        <f t="shared" si="176"/>
        <v>0</v>
      </c>
      <c r="J428" s="208">
        <f t="shared" si="176"/>
        <v>0</v>
      </c>
      <c r="K428" s="208">
        <f t="shared" si="176"/>
        <v>0</v>
      </c>
      <c r="L428" s="208">
        <f t="shared" si="176"/>
        <v>0</v>
      </c>
      <c r="M428" s="208">
        <f t="shared" si="176"/>
        <v>0</v>
      </c>
      <c r="N428" s="208">
        <f t="shared" si="176"/>
        <v>0</v>
      </c>
      <c r="O428" s="208">
        <f t="shared" si="176"/>
        <v>0</v>
      </c>
      <c r="P428" s="208">
        <f t="shared" si="176"/>
        <v>0</v>
      </c>
      <c r="Q428" s="208">
        <f t="shared" si="176"/>
        <v>0</v>
      </c>
      <c r="R428" s="208">
        <f t="shared" si="176"/>
        <v>0</v>
      </c>
      <c r="S428" s="208">
        <f t="shared" si="176"/>
        <v>0</v>
      </c>
      <c r="T428" s="208">
        <f t="shared" si="176"/>
        <v>0</v>
      </c>
      <c r="U428" s="208">
        <f t="shared" si="176"/>
        <v>0</v>
      </c>
      <c r="V428" s="208">
        <f t="shared" si="176"/>
        <v>0</v>
      </c>
      <c r="W428" s="208">
        <f t="shared" si="176"/>
        <v>0</v>
      </c>
      <c r="X428" s="208">
        <f t="shared" si="176"/>
        <v>0</v>
      </c>
      <c r="Y428" s="208">
        <f t="shared" si="176"/>
        <v>0</v>
      </c>
      <c r="Z428" s="208">
        <f t="shared" si="176"/>
        <v>0</v>
      </c>
      <c r="AA428" s="208">
        <f t="shared" si="176"/>
        <v>0</v>
      </c>
      <c r="AB428" s="208">
        <f t="shared" si="176"/>
        <v>0</v>
      </c>
      <c r="AC428" s="208">
        <f t="shared" si="176"/>
        <v>0</v>
      </c>
      <c r="AD428" s="208">
        <f t="shared" si="176"/>
        <v>0</v>
      </c>
      <c r="AE428" s="208">
        <f t="shared" si="176"/>
        <v>0</v>
      </c>
      <c r="AF428" s="208">
        <f t="shared" si="176"/>
        <v>0</v>
      </c>
      <c r="AG428" s="208">
        <f t="shared" si="176"/>
        <v>0</v>
      </c>
      <c r="AH428" s="208">
        <f t="shared" si="176"/>
        <v>0</v>
      </c>
      <c r="AI428" s="208">
        <f t="shared" si="176"/>
        <v>0</v>
      </c>
      <c r="AJ428" s="208">
        <f t="shared" si="176"/>
        <v>0</v>
      </c>
      <c r="AK428" s="208">
        <f t="shared" si="176"/>
        <v>0</v>
      </c>
      <c r="AL428" s="208">
        <f t="shared" si="176"/>
        <v>0</v>
      </c>
      <c r="AM428" s="208">
        <f t="shared" si="176"/>
        <v>0</v>
      </c>
      <c r="AN428" s="208">
        <f t="shared" si="176"/>
        <v>0</v>
      </c>
      <c r="AO428" s="208">
        <f t="shared" si="176"/>
        <v>0</v>
      </c>
      <c r="AP428" s="208">
        <f t="shared" si="176"/>
        <v>0</v>
      </c>
    </row>
    <row r="429" spans="1:42" x14ac:dyDescent="0.2">
      <c r="A429" s="16">
        <f>A428+1</f>
        <v>9</v>
      </c>
      <c r="B429" s="227">
        <f t="shared" si="167"/>
        <v>0</v>
      </c>
      <c r="C429" s="229">
        <f t="shared" ref="C429:AP429" si="177">LOOKUP(C417,$B$353:$AP$353,$B$354:$AP$354)/100*$B723</f>
        <v>0</v>
      </c>
      <c r="D429" s="208">
        <f t="shared" si="177"/>
        <v>0</v>
      </c>
      <c r="E429" s="208">
        <f t="shared" si="177"/>
        <v>0</v>
      </c>
      <c r="F429" s="208">
        <f t="shared" si="177"/>
        <v>0</v>
      </c>
      <c r="G429" s="208">
        <f t="shared" si="177"/>
        <v>0</v>
      </c>
      <c r="H429" s="208">
        <f t="shared" si="177"/>
        <v>0</v>
      </c>
      <c r="I429" s="208">
        <f t="shared" si="177"/>
        <v>0</v>
      </c>
      <c r="J429" s="208">
        <f t="shared" si="177"/>
        <v>0</v>
      </c>
      <c r="K429" s="208">
        <f t="shared" si="177"/>
        <v>0</v>
      </c>
      <c r="L429" s="208">
        <f t="shared" si="177"/>
        <v>0</v>
      </c>
      <c r="M429" s="208">
        <f t="shared" si="177"/>
        <v>0</v>
      </c>
      <c r="N429" s="208">
        <f t="shared" si="177"/>
        <v>0</v>
      </c>
      <c r="O429" s="208">
        <f t="shared" si="177"/>
        <v>0</v>
      </c>
      <c r="P429" s="208">
        <f t="shared" si="177"/>
        <v>0</v>
      </c>
      <c r="Q429" s="208">
        <f t="shared" si="177"/>
        <v>0</v>
      </c>
      <c r="R429" s="208">
        <f t="shared" si="177"/>
        <v>0</v>
      </c>
      <c r="S429" s="208">
        <f t="shared" si="177"/>
        <v>0</v>
      </c>
      <c r="T429" s="208">
        <f t="shared" si="177"/>
        <v>0</v>
      </c>
      <c r="U429" s="208">
        <f t="shared" si="177"/>
        <v>0</v>
      </c>
      <c r="V429" s="208">
        <f t="shared" si="177"/>
        <v>0</v>
      </c>
      <c r="W429" s="208">
        <f t="shared" si="177"/>
        <v>0</v>
      </c>
      <c r="X429" s="208">
        <f t="shared" si="177"/>
        <v>0</v>
      </c>
      <c r="Y429" s="208">
        <f t="shared" si="177"/>
        <v>0</v>
      </c>
      <c r="Z429" s="208">
        <f t="shared" si="177"/>
        <v>0</v>
      </c>
      <c r="AA429" s="208">
        <f t="shared" si="177"/>
        <v>0</v>
      </c>
      <c r="AB429" s="208">
        <f t="shared" si="177"/>
        <v>0</v>
      </c>
      <c r="AC429" s="208">
        <f t="shared" si="177"/>
        <v>0</v>
      </c>
      <c r="AD429" s="208">
        <f t="shared" si="177"/>
        <v>0</v>
      </c>
      <c r="AE429" s="208">
        <f t="shared" si="177"/>
        <v>0</v>
      </c>
      <c r="AF429" s="208">
        <f t="shared" si="177"/>
        <v>0</v>
      </c>
      <c r="AG429" s="208">
        <f t="shared" si="177"/>
        <v>0</v>
      </c>
      <c r="AH429" s="208">
        <f t="shared" si="177"/>
        <v>0</v>
      </c>
      <c r="AI429" s="208">
        <f t="shared" si="177"/>
        <v>0</v>
      </c>
      <c r="AJ429" s="208">
        <f t="shared" si="177"/>
        <v>0</v>
      </c>
      <c r="AK429" s="208">
        <f t="shared" si="177"/>
        <v>0</v>
      </c>
      <c r="AL429" s="208">
        <f t="shared" si="177"/>
        <v>0</v>
      </c>
      <c r="AM429" s="208">
        <f t="shared" si="177"/>
        <v>0</v>
      </c>
      <c r="AN429" s="208">
        <f t="shared" si="177"/>
        <v>0</v>
      </c>
      <c r="AO429" s="208">
        <f t="shared" si="177"/>
        <v>0</v>
      </c>
      <c r="AP429" s="208">
        <f t="shared" si="177"/>
        <v>0</v>
      </c>
    </row>
    <row r="430" spans="1:42" x14ac:dyDescent="0.2">
      <c r="A430" s="16">
        <f t="shared" si="170"/>
        <v>10</v>
      </c>
      <c r="B430" s="227">
        <f t="shared" si="167"/>
        <v>0</v>
      </c>
      <c r="C430" s="228">
        <f t="shared" ref="C430:AP430" si="178">LOOKUP(C418,$B$353:$AP$353,$B$354:$AP$354)/100*$B724</f>
        <v>0</v>
      </c>
      <c r="D430" s="212">
        <f t="shared" si="178"/>
        <v>0</v>
      </c>
      <c r="E430" s="212">
        <f t="shared" si="178"/>
        <v>0</v>
      </c>
      <c r="F430" s="212">
        <f t="shared" si="178"/>
        <v>0</v>
      </c>
      <c r="G430" s="212">
        <f t="shared" si="178"/>
        <v>0</v>
      </c>
      <c r="H430" s="212">
        <f t="shared" si="178"/>
        <v>0</v>
      </c>
      <c r="I430" s="212">
        <f t="shared" si="178"/>
        <v>0</v>
      </c>
      <c r="J430" s="212">
        <f t="shared" si="178"/>
        <v>0</v>
      </c>
      <c r="K430" s="212">
        <f t="shared" si="178"/>
        <v>0</v>
      </c>
      <c r="L430" s="212">
        <f t="shared" si="178"/>
        <v>0</v>
      </c>
      <c r="M430" s="212">
        <f t="shared" si="178"/>
        <v>0</v>
      </c>
      <c r="N430" s="212">
        <f t="shared" si="178"/>
        <v>0</v>
      </c>
      <c r="O430" s="212">
        <f t="shared" si="178"/>
        <v>0</v>
      </c>
      <c r="P430" s="212">
        <f t="shared" si="178"/>
        <v>0</v>
      </c>
      <c r="Q430" s="212">
        <f t="shared" si="178"/>
        <v>0</v>
      </c>
      <c r="R430" s="212">
        <f t="shared" si="178"/>
        <v>0</v>
      </c>
      <c r="S430" s="212">
        <f t="shared" si="178"/>
        <v>0</v>
      </c>
      <c r="T430" s="212">
        <f t="shared" si="178"/>
        <v>0</v>
      </c>
      <c r="U430" s="212">
        <f t="shared" si="178"/>
        <v>0</v>
      </c>
      <c r="V430" s="212">
        <f t="shared" si="178"/>
        <v>0</v>
      </c>
      <c r="W430" s="212">
        <f t="shared" si="178"/>
        <v>0</v>
      </c>
      <c r="X430" s="212">
        <f t="shared" si="178"/>
        <v>0</v>
      </c>
      <c r="Y430" s="212">
        <f t="shared" si="178"/>
        <v>0</v>
      </c>
      <c r="Z430" s="212">
        <f t="shared" si="178"/>
        <v>0</v>
      </c>
      <c r="AA430" s="212">
        <f t="shared" si="178"/>
        <v>0</v>
      </c>
      <c r="AB430" s="212">
        <f t="shared" si="178"/>
        <v>0</v>
      </c>
      <c r="AC430" s="212">
        <f t="shared" si="178"/>
        <v>0</v>
      </c>
      <c r="AD430" s="212">
        <f t="shared" si="178"/>
        <v>0</v>
      </c>
      <c r="AE430" s="212">
        <f t="shared" si="178"/>
        <v>0</v>
      </c>
      <c r="AF430" s="212">
        <f t="shared" si="178"/>
        <v>0</v>
      </c>
      <c r="AG430" s="212">
        <f t="shared" si="178"/>
        <v>0</v>
      </c>
      <c r="AH430" s="212">
        <f t="shared" si="178"/>
        <v>0</v>
      </c>
      <c r="AI430" s="212">
        <f t="shared" si="178"/>
        <v>0</v>
      </c>
      <c r="AJ430" s="212">
        <f t="shared" si="178"/>
        <v>0</v>
      </c>
      <c r="AK430" s="212">
        <f t="shared" si="178"/>
        <v>0</v>
      </c>
      <c r="AL430" s="212">
        <f t="shared" si="178"/>
        <v>0</v>
      </c>
      <c r="AM430" s="212">
        <f t="shared" si="178"/>
        <v>0</v>
      </c>
      <c r="AN430" s="212">
        <f t="shared" si="178"/>
        <v>0</v>
      </c>
      <c r="AO430" s="212">
        <f t="shared" si="178"/>
        <v>0</v>
      </c>
      <c r="AP430" s="212">
        <f t="shared" si="178"/>
        <v>0</v>
      </c>
    </row>
    <row r="431" spans="1:42" s="16" customFormat="1" ht="12" customHeight="1" x14ac:dyDescent="0.2">
      <c r="A431" s="39" t="s">
        <v>13</v>
      </c>
      <c r="B431" s="19"/>
      <c r="C431" s="209">
        <f>SUM(C421:C430)</f>
        <v>0</v>
      </c>
      <c r="D431" s="209">
        <f t="shared" ref="D431:AP431" si="179">SUM(D421:D430)</f>
        <v>0</v>
      </c>
      <c r="E431" s="209">
        <f t="shared" si="179"/>
        <v>0</v>
      </c>
      <c r="F431" s="209">
        <f t="shared" si="179"/>
        <v>0</v>
      </c>
      <c r="G431" s="209">
        <f t="shared" si="179"/>
        <v>0</v>
      </c>
      <c r="H431" s="209">
        <f t="shared" si="179"/>
        <v>0</v>
      </c>
      <c r="I431" s="209">
        <f t="shared" si="179"/>
        <v>0</v>
      </c>
      <c r="J431" s="209">
        <f t="shared" si="179"/>
        <v>0</v>
      </c>
      <c r="K431" s="209">
        <f t="shared" si="179"/>
        <v>0</v>
      </c>
      <c r="L431" s="209">
        <f t="shared" si="179"/>
        <v>0</v>
      </c>
      <c r="M431" s="209">
        <f t="shared" si="179"/>
        <v>0</v>
      </c>
      <c r="N431" s="209">
        <f t="shared" si="179"/>
        <v>0</v>
      </c>
      <c r="O431" s="209">
        <f t="shared" si="179"/>
        <v>0</v>
      </c>
      <c r="P431" s="209">
        <f t="shared" si="179"/>
        <v>0</v>
      </c>
      <c r="Q431" s="209">
        <f t="shared" si="179"/>
        <v>0</v>
      </c>
      <c r="R431" s="209">
        <f t="shared" si="179"/>
        <v>0</v>
      </c>
      <c r="S431" s="209">
        <f t="shared" si="179"/>
        <v>0</v>
      </c>
      <c r="T431" s="209">
        <f t="shared" si="179"/>
        <v>0</v>
      </c>
      <c r="U431" s="209">
        <f t="shared" si="179"/>
        <v>0</v>
      </c>
      <c r="V431" s="209">
        <f t="shared" si="179"/>
        <v>0</v>
      </c>
      <c r="W431" s="209">
        <f t="shared" si="179"/>
        <v>0</v>
      </c>
      <c r="X431" s="209">
        <f t="shared" si="179"/>
        <v>0</v>
      </c>
      <c r="Y431" s="209">
        <f t="shared" si="179"/>
        <v>0</v>
      </c>
      <c r="Z431" s="209">
        <f t="shared" si="179"/>
        <v>0</v>
      </c>
      <c r="AA431" s="209">
        <f t="shared" si="179"/>
        <v>0</v>
      </c>
      <c r="AB431" s="209">
        <f t="shared" si="179"/>
        <v>0</v>
      </c>
      <c r="AC431" s="209">
        <f t="shared" si="179"/>
        <v>0</v>
      </c>
      <c r="AD431" s="209">
        <f t="shared" si="179"/>
        <v>0</v>
      </c>
      <c r="AE431" s="209">
        <f t="shared" si="179"/>
        <v>0</v>
      </c>
      <c r="AF431" s="209">
        <f t="shared" si="179"/>
        <v>0</v>
      </c>
      <c r="AG431" s="209">
        <f t="shared" si="179"/>
        <v>0</v>
      </c>
      <c r="AH431" s="209">
        <f t="shared" si="179"/>
        <v>0</v>
      </c>
      <c r="AI431" s="209">
        <f t="shared" si="179"/>
        <v>0</v>
      </c>
      <c r="AJ431" s="209">
        <f t="shared" si="179"/>
        <v>0</v>
      </c>
      <c r="AK431" s="209">
        <f t="shared" si="179"/>
        <v>0</v>
      </c>
      <c r="AL431" s="209">
        <f t="shared" si="179"/>
        <v>0</v>
      </c>
      <c r="AM431" s="209">
        <f t="shared" si="179"/>
        <v>0</v>
      </c>
      <c r="AN431" s="209">
        <f t="shared" si="179"/>
        <v>0</v>
      </c>
      <c r="AO431" s="209">
        <f t="shared" si="179"/>
        <v>0</v>
      </c>
      <c r="AP431" s="209">
        <f t="shared" si="179"/>
        <v>0</v>
      </c>
    </row>
    <row r="432" spans="1:42" x14ac:dyDescent="0.2">
      <c r="A432" s="3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17" x14ac:dyDescent="0.2">
      <c r="A433" s="29" t="s">
        <v>85</v>
      </c>
    </row>
    <row r="434" spans="1:17" x14ac:dyDescent="0.2">
      <c r="A434" s="16" t="s">
        <v>23</v>
      </c>
      <c r="G434" s="458" t="s">
        <v>53</v>
      </c>
      <c r="H434" s="459"/>
      <c r="I434" s="459"/>
      <c r="J434" s="460"/>
      <c r="K434" s="461" t="s">
        <v>54</v>
      </c>
      <c r="L434" s="462"/>
    </row>
    <row r="435" spans="1:17" ht="51" x14ac:dyDescent="0.2">
      <c r="A435" s="16"/>
      <c r="B435" s="18" t="s">
        <v>43</v>
      </c>
      <c r="C435" s="18" t="s">
        <v>39</v>
      </c>
      <c r="D435" s="18" t="s">
        <v>41</v>
      </c>
      <c r="E435" s="34" t="s">
        <v>42</v>
      </c>
      <c r="F435" s="18" t="s">
        <v>44</v>
      </c>
      <c r="G435" s="18" t="s">
        <v>48</v>
      </c>
      <c r="H435" s="18" t="s">
        <v>50</v>
      </c>
      <c r="I435" s="67" t="s">
        <v>49</v>
      </c>
      <c r="J435" s="18" t="s">
        <v>51</v>
      </c>
      <c r="K435" s="40" t="s">
        <v>3</v>
      </c>
      <c r="L435" s="178" t="s">
        <v>51</v>
      </c>
      <c r="M435" s="35" t="s">
        <v>55</v>
      </c>
      <c r="N435" s="35" t="s">
        <v>56</v>
      </c>
      <c r="O435" s="18" t="s">
        <v>45</v>
      </c>
      <c r="P435" s="177" t="s">
        <v>75</v>
      </c>
      <c r="Q435" s="18" t="s">
        <v>76</v>
      </c>
    </row>
    <row r="436" spans="1:17" s="16" customFormat="1" x14ac:dyDescent="0.2">
      <c r="A436" s="41" t="str">
        <f t="shared" ref="A436:A441" si="180">A300</f>
        <v>5-yr MACRS</v>
      </c>
      <c r="B436" s="273">
        <f>IF(Inputs!$C$138=0,0,depr_alloc_macrs_5_percent*100/Inputs!$C$138)</f>
        <v>0</v>
      </c>
      <c r="C436" s="157">
        <f>$B$70*depr_alloc_macrs_5_percent/100</f>
        <v>0</v>
      </c>
      <c r="D436" s="157">
        <f t="shared" ref="D436:E442" si="181">$B436/100*D$443</f>
        <v>0</v>
      </c>
      <c r="E436" s="157">
        <f t="shared" si="181"/>
        <v>0</v>
      </c>
      <c r="F436" s="159">
        <f>C436-D436-E436</f>
        <v>0</v>
      </c>
      <c r="G436" s="160">
        <f>IF(depr_itc_fed_macrs_5="Yes",F436,0)</f>
        <v>0</v>
      </c>
      <c r="H436" s="170">
        <f t="shared" ref="H436:H442" si="182">IF($G$443=0,0,G436/$G$443)*100</f>
        <v>0</v>
      </c>
      <c r="I436" s="163">
        <f t="shared" ref="I436:I442" si="183">$I$443*H436/100</f>
        <v>0</v>
      </c>
      <c r="J436" s="164">
        <f>I436*0.5</f>
        <v>0</v>
      </c>
      <c r="K436" s="159">
        <f t="shared" ref="K436:K442" si="184">H436/100*$K$443</f>
        <v>0</v>
      </c>
      <c r="L436" s="159">
        <f>K436*0.5</f>
        <v>0</v>
      </c>
      <c r="M436" s="157">
        <f t="shared" ref="M436:M442" si="185">IF(itc_sta_amount_deprbas_fed="Yes",L300,0)+IF(itc_sta_percent_deprbas_fed="Yes",J300,0)</f>
        <v>0</v>
      </c>
      <c r="N436" s="157">
        <f t="shared" ref="N436:N442" si="186">IF(itc_fed_amount_deprbas_fed="Yes",L436,0)+IF(itc_fed_percent_deprbas_fed="Yes",J436,0)</f>
        <v>0</v>
      </c>
      <c r="O436" s="165">
        <f t="shared" ref="O436:O440" si="187">F436-M436-N436</f>
        <v>0</v>
      </c>
      <c r="P436" s="157">
        <f>IF(depr_bonus_fed_macrs_5="Yes",O436*depr_bonus_fed/100,0)</f>
        <v>0</v>
      </c>
      <c r="Q436" s="159">
        <f>O436-P436</f>
        <v>0</v>
      </c>
    </row>
    <row r="437" spans="1:17" s="16" customFormat="1" x14ac:dyDescent="0.2">
      <c r="A437" s="41" t="str">
        <f t="shared" si="180"/>
        <v>15-yr MACRS</v>
      </c>
      <c r="B437" s="273">
        <f>IF(Inputs!$C$138=0,0,depr_alloc_macrs_15_percent*100/Inputs!$C$138)</f>
        <v>0</v>
      </c>
      <c r="C437" s="157">
        <f>$B$70*depr_alloc_macrs_15_percent/100</f>
        <v>0</v>
      </c>
      <c r="D437" s="157">
        <f t="shared" si="181"/>
        <v>0</v>
      </c>
      <c r="E437" s="157">
        <f t="shared" si="181"/>
        <v>0</v>
      </c>
      <c r="F437" s="159">
        <f t="shared" ref="F437:F440" si="188">C437-D437-E437</f>
        <v>0</v>
      </c>
      <c r="G437" s="161">
        <f>IF(depr_itc_fed_macrs_15="Yes",F437,0)</f>
        <v>0</v>
      </c>
      <c r="H437" s="171">
        <f t="shared" si="182"/>
        <v>0</v>
      </c>
      <c r="I437" s="157">
        <f t="shared" si="183"/>
        <v>0</v>
      </c>
      <c r="J437" s="166">
        <f t="shared" ref="J437:J442" si="189">I437*0.5</f>
        <v>0</v>
      </c>
      <c r="K437" s="159">
        <f t="shared" si="184"/>
        <v>0</v>
      </c>
      <c r="L437" s="159">
        <f t="shared" ref="L437:L442" si="190">K437*0.5</f>
        <v>0</v>
      </c>
      <c r="M437" s="157">
        <f t="shared" si="185"/>
        <v>0</v>
      </c>
      <c r="N437" s="157">
        <f t="shared" si="186"/>
        <v>0</v>
      </c>
      <c r="O437" s="159">
        <f t="shared" si="187"/>
        <v>0</v>
      </c>
      <c r="P437" s="157">
        <f>IF(depr_bonus_fed_macrs_15="Yes",O437*depr_bonus_fed/100,0)</f>
        <v>0</v>
      </c>
      <c r="Q437" s="159">
        <f t="shared" ref="Q437:Q440" si="191">O437-P437</f>
        <v>0</v>
      </c>
    </row>
    <row r="438" spans="1:17" s="16" customFormat="1" x14ac:dyDescent="0.2">
      <c r="A438" s="41" t="str">
        <f t="shared" si="180"/>
        <v>5-yr SL</v>
      </c>
      <c r="B438" s="273">
        <f>IF(Inputs!$C$138=0,0,depr_alloc_sl_5_percent*100/Inputs!$C$138)</f>
        <v>0</v>
      </c>
      <c r="C438" s="157">
        <f>$B$70*depr_alloc_sl_5_percent/100</f>
        <v>0</v>
      </c>
      <c r="D438" s="157">
        <f t="shared" si="181"/>
        <v>0</v>
      </c>
      <c r="E438" s="157">
        <f t="shared" si="181"/>
        <v>0</v>
      </c>
      <c r="F438" s="159">
        <f t="shared" si="188"/>
        <v>0</v>
      </c>
      <c r="G438" s="161">
        <f>IF(depr_itc_fed_sl_5="Yes",F438,0)</f>
        <v>0</v>
      </c>
      <c r="H438" s="171">
        <f t="shared" si="182"/>
        <v>0</v>
      </c>
      <c r="I438" s="157">
        <f t="shared" si="183"/>
        <v>0</v>
      </c>
      <c r="J438" s="166">
        <f t="shared" si="189"/>
        <v>0</v>
      </c>
      <c r="K438" s="159">
        <f t="shared" si="184"/>
        <v>0</v>
      </c>
      <c r="L438" s="159">
        <f t="shared" si="190"/>
        <v>0</v>
      </c>
      <c r="M438" s="157">
        <f t="shared" si="185"/>
        <v>0</v>
      </c>
      <c r="N438" s="157">
        <f t="shared" si="186"/>
        <v>0</v>
      </c>
      <c r="O438" s="159">
        <f t="shared" si="187"/>
        <v>0</v>
      </c>
      <c r="P438" s="157">
        <f>IF(depr_bonus_fed_sl_5="Yes",O438*depr_bonus_fed/100,0)</f>
        <v>0</v>
      </c>
      <c r="Q438" s="159">
        <f t="shared" si="191"/>
        <v>0</v>
      </c>
    </row>
    <row r="439" spans="1:17" s="16" customFormat="1" x14ac:dyDescent="0.2">
      <c r="A439" s="41" t="str">
        <f t="shared" si="180"/>
        <v>15-yr SL</v>
      </c>
      <c r="B439" s="273">
        <f>IF(Inputs!$C$138=0,0,depr_alloc_sl_15_percent*100/Inputs!$C$138)</f>
        <v>0</v>
      </c>
      <c r="C439" s="157">
        <f>$B$70*depr_alloc_sl_15_percent/100</f>
        <v>0</v>
      </c>
      <c r="D439" s="157">
        <f t="shared" si="181"/>
        <v>0</v>
      </c>
      <c r="E439" s="157">
        <f t="shared" si="181"/>
        <v>0</v>
      </c>
      <c r="F439" s="159">
        <f t="shared" si="188"/>
        <v>0</v>
      </c>
      <c r="G439" s="161">
        <f>IF(depr_itc_fed_sl_15="Yes",F439,0)</f>
        <v>0</v>
      </c>
      <c r="H439" s="171">
        <f t="shared" si="182"/>
        <v>0</v>
      </c>
      <c r="I439" s="157">
        <f t="shared" si="183"/>
        <v>0</v>
      </c>
      <c r="J439" s="166">
        <f t="shared" si="189"/>
        <v>0</v>
      </c>
      <c r="K439" s="159">
        <f t="shared" si="184"/>
        <v>0</v>
      </c>
      <c r="L439" s="159">
        <f t="shared" si="190"/>
        <v>0</v>
      </c>
      <c r="M439" s="157">
        <f t="shared" si="185"/>
        <v>0</v>
      </c>
      <c r="N439" s="157">
        <f t="shared" si="186"/>
        <v>0</v>
      </c>
      <c r="O439" s="159">
        <f t="shared" si="187"/>
        <v>0</v>
      </c>
      <c r="P439" s="157">
        <f>IF(depr_bonus_fed_sl_15="Yes",O439*depr_bonus_fed/100,0)</f>
        <v>0</v>
      </c>
      <c r="Q439" s="159">
        <f t="shared" si="191"/>
        <v>0</v>
      </c>
    </row>
    <row r="440" spans="1:17" s="16" customFormat="1" x14ac:dyDescent="0.2">
      <c r="A440" s="41" t="str">
        <f t="shared" si="180"/>
        <v>20-yr SL</v>
      </c>
      <c r="B440" s="273">
        <f>IF(Inputs!$C$138=0,0,depr_alloc_sl_20_percent*100/Inputs!$C$138)</f>
        <v>0</v>
      </c>
      <c r="C440" s="157">
        <f>$B$70*depr_alloc_sl_20_percent/100</f>
        <v>0</v>
      </c>
      <c r="D440" s="157">
        <f t="shared" si="181"/>
        <v>0</v>
      </c>
      <c r="E440" s="157">
        <f t="shared" si="181"/>
        <v>0</v>
      </c>
      <c r="F440" s="159">
        <f t="shared" si="188"/>
        <v>0</v>
      </c>
      <c r="G440" s="161">
        <f>IF(depr_itc_fed_sl_20="Yes",F440,0)</f>
        <v>0</v>
      </c>
      <c r="H440" s="171">
        <f t="shared" si="182"/>
        <v>0</v>
      </c>
      <c r="I440" s="157">
        <f t="shared" si="183"/>
        <v>0</v>
      </c>
      <c r="J440" s="166">
        <f t="shared" si="189"/>
        <v>0</v>
      </c>
      <c r="K440" s="159">
        <f t="shared" si="184"/>
        <v>0</v>
      </c>
      <c r="L440" s="159">
        <f t="shared" si="190"/>
        <v>0</v>
      </c>
      <c r="M440" s="157">
        <f t="shared" si="185"/>
        <v>0</v>
      </c>
      <c r="N440" s="157">
        <f t="shared" si="186"/>
        <v>0</v>
      </c>
      <c r="O440" s="159">
        <f t="shared" si="187"/>
        <v>0</v>
      </c>
      <c r="P440" s="157">
        <f>IF(depr_bonus_fed_sl_20="Yes",O440*depr_bonus_fed/100,0)</f>
        <v>0</v>
      </c>
      <c r="Q440" s="159">
        <f t="shared" si="191"/>
        <v>0</v>
      </c>
    </row>
    <row r="441" spans="1:17" s="16" customFormat="1" x14ac:dyDescent="0.2">
      <c r="A441" s="41" t="str">
        <f t="shared" si="180"/>
        <v>39-yr SL</v>
      </c>
      <c r="B441" s="273">
        <f>IF(Inputs!$C$138=0,0,depr_alloc_sl_39_percent*100/Inputs!$C$138)</f>
        <v>0</v>
      </c>
      <c r="C441" s="157">
        <f>$B$70*depr_alloc_sl_39_percent/100</f>
        <v>0</v>
      </c>
      <c r="D441" s="157">
        <f t="shared" si="181"/>
        <v>0</v>
      </c>
      <c r="E441" s="157">
        <f t="shared" si="181"/>
        <v>0</v>
      </c>
      <c r="F441" s="159">
        <f>C441-D441-E441</f>
        <v>0</v>
      </c>
      <c r="G441" s="161">
        <f>IF(depr_itc_fed_sl_39="Yes",F441,0)</f>
        <v>0</v>
      </c>
      <c r="H441" s="171">
        <f t="shared" si="182"/>
        <v>0</v>
      </c>
      <c r="I441" s="157">
        <f t="shared" si="183"/>
        <v>0</v>
      </c>
      <c r="J441" s="166">
        <f t="shared" si="189"/>
        <v>0</v>
      </c>
      <c r="K441" s="159">
        <f t="shared" si="184"/>
        <v>0</v>
      </c>
      <c r="L441" s="159">
        <f t="shared" si="190"/>
        <v>0</v>
      </c>
      <c r="M441" s="161">
        <f t="shared" si="185"/>
        <v>0</v>
      </c>
      <c r="N441" s="157">
        <f t="shared" si="186"/>
        <v>0</v>
      </c>
      <c r="O441" s="159">
        <f>F441-M441-N441</f>
        <v>0</v>
      </c>
      <c r="P441" s="157">
        <f>IF(depr_bonus_fed_sl_39="Yes",O441*depr_bonus_fed/100,0)</f>
        <v>0</v>
      </c>
      <c r="Q441" s="159">
        <f>O441-P441</f>
        <v>0</v>
      </c>
    </row>
    <row r="442" spans="1:17" s="16" customFormat="1" x14ac:dyDescent="0.2">
      <c r="A442" s="41" t="s">
        <v>248</v>
      </c>
      <c r="B442" s="274">
        <f>IF(Inputs!$C$138=0,0,depr_alloc_custom_percent*100/Inputs!$C$138)</f>
        <v>0</v>
      </c>
      <c r="C442" s="158">
        <f>$B$70*depr_alloc_custom_percent/100</f>
        <v>0</v>
      </c>
      <c r="D442" s="157">
        <f t="shared" si="181"/>
        <v>0</v>
      </c>
      <c r="E442" s="157">
        <f t="shared" si="181"/>
        <v>0</v>
      </c>
      <c r="F442" s="162">
        <f>C442-D442-E442</f>
        <v>0</v>
      </c>
      <c r="G442" s="161">
        <f>IF(depr_itc_fed_custom="Yes",F442,0)</f>
        <v>0</v>
      </c>
      <c r="H442" s="171">
        <f t="shared" si="182"/>
        <v>0</v>
      </c>
      <c r="I442" s="157">
        <f t="shared" si="183"/>
        <v>0</v>
      </c>
      <c r="J442" s="166">
        <f t="shared" si="189"/>
        <v>0</v>
      </c>
      <c r="K442" s="159">
        <f t="shared" si="184"/>
        <v>0</v>
      </c>
      <c r="L442" s="159">
        <f t="shared" si="190"/>
        <v>0</v>
      </c>
      <c r="M442" s="172">
        <f t="shared" si="185"/>
        <v>0</v>
      </c>
      <c r="N442" s="360">
        <f t="shared" si="186"/>
        <v>0</v>
      </c>
      <c r="O442" s="162">
        <f>F442-M442-N442</f>
        <v>0</v>
      </c>
      <c r="P442" s="158">
        <f>IF(depr_bonus_fed_custom="Yes",O442*depr_bonus_fed/100,0)</f>
        <v>0</v>
      </c>
      <c r="Q442" s="162">
        <f>O442-P442</f>
        <v>0</v>
      </c>
    </row>
    <row r="443" spans="1:17" s="16" customFormat="1" x14ac:dyDescent="0.2">
      <c r="B443" s="274">
        <f>SUM(B436:B442)</f>
        <v>0</v>
      </c>
      <c r="C443" s="158">
        <f>SUM(C436:C442)</f>
        <v>0</v>
      </c>
      <c r="D443" s="175">
        <f>B452+B458</f>
        <v>0</v>
      </c>
      <c r="E443" s="176">
        <f>B464</f>
        <v>0</v>
      </c>
      <c r="F443" s="172">
        <f>SUM(F436:F442)</f>
        <v>0</v>
      </c>
      <c r="G443" s="173">
        <f>SUM(G436:G442)</f>
        <v>0</v>
      </c>
      <c r="H443" s="174">
        <f>SUM(H436:H442)</f>
        <v>0</v>
      </c>
      <c r="I443" s="175">
        <f>MIN(itc_fed_percent_maxvalue,itc_fed_percent/100*G443)</f>
        <v>0</v>
      </c>
      <c r="J443" s="175">
        <f>SUM(J436:J442)</f>
        <v>0</v>
      </c>
      <c r="K443" s="173">
        <f>itc_fed_amount</f>
        <v>0</v>
      </c>
      <c r="L443" s="176">
        <f t="shared" ref="L443:Q443" si="192">SUM(L436:L442)</f>
        <v>0</v>
      </c>
      <c r="M443" s="158">
        <f t="shared" si="192"/>
        <v>0</v>
      </c>
      <c r="N443" s="158">
        <f t="shared" si="192"/>
        <v>0</v>
      </c>
      <c r="O443" s="162">
        <f t="shared" si="192"/>
        <v>0</v>
      </c>
      <c r="P443" s="162">
        <f t="shared" si="192"/>
        <v>0</v>
      </c>
      <c r="Q443" s="162">
        <f t="shared" si="192"/>
        <v>0</v>
      </c>
    </row>
    <row r="444" spans="1:17" s="118" customFormat="1" x14ac:dyDescent="0.2">
      <c r="A444" s="16"/>
      <c r="B444" s="4"/>
    </row>
    <row r="445" spans="1:17" s="118" customFormat="1" x14ac:dyDescent="0.2">
      <c r="A445" s="16" t="s">
        <v>52</v>
      </c>
      <c r="B445" s="4"/>
    </row>
    <row r="446" spans="1:17" s="118" customFormat="1" x14ac:dyDescent="0.2">
      <c r="A446" s="297" t="str">
        <f>A310</f>
        <v>Investment Based Incentive (IBI)</v>
      </c>
      <c r="B446" s="4"/>
    </row>
    <row r="447" spans="1:17" s="118" customFormat="1" x14ac:dyDescent="0.2">
      <c r="A447" s="41" t="str">
        <f>A311</f>
        <v>As fixed amount</v>
      </c>
      <c r="B447" s="4"/>
    </row>
    <row r="448" spans="1:17" s="118" customFormat="1" x14ac:dyDescent="0.2">
      <c r="A448" s="298" t="s">
        <v>4</v>
      </c>
      <c r="B448" s="211">
        <f>IF(ibi_fed_amount_deprbas_fed="Yes",ibi_fed_amount,0)</f>
        <v>0</v>
      </c>
    </row>
    <row r="449" spans="1:2" s="118" customFormat="1" x14ac:dyDescent="0.2">
      <c r="A449" s="298" t="s">
        <v>5</v>
      </c>
      <c r="B449" s="211">
        <f>IF(ibi_sta_amount_deprbas_fed="Yes",ibi_sta_amount,0)</f>
        <v>0</v>
      </c>
    </row>
    <row r="450" spans="1:2" s="118" customFormat="1" x14ac:dyDescent="0.2">
      <c r="A450" s="298" t="s">
        <v>166</v>
      </c>
      <c r="B450" s="211">
        <f>IF(ibi_uti_amount_deprbas_fed="Yes",ibi_uti_amount,0)</f>
        <v>0</v>
      </c>
    </row>
    <row r="451" spans="1:2" s="118" customFormat="1" x14ac:dyDescent="0.2">
      <c r="A451" s="298" t="s">
        <v>167</v>
      </c>
      <c r="B451" s="212">
        <f>IF(ibi_oth_amount_deprbas_fed="Yes",ibi_oth_amount,0)</f>
        <v>0</v>
      </c>
    </row>
    <row r="452" spans="1:2" s="118" customFormat="1" x14ac:dyDescent="0.2">
      <c r="A452" s="298" t="str">
        <f>A316</f>
        <v>Total</v>
      </c>
      <c r="B452" s="211">
        <f>SUM(B448:B451)</f>
        <v>0</v>
      </c>
    </row>
    <row r="453" spans="1:2" s="118" customFormat="1" x14ac:dyDescent="0.2">
      <c r="A453" s="41" t="str">
        <f>A317</f>
        <v>As percentage</v>
      </c>
      <c r="B453" s="4"/>
    </row>
    <row r="454" spans="1:2" s="118" customFormat="1" x14ac:dyDescent="0.2">
      <c r="A454" s="298" t="s">
        <v>4</v>
      </c>
      <c r="B454" s="211">
        <f>IF(ibi_fed_percent_deprbas_fed="Yes",C591,0)</f>
        <v>0</v>
      </c>
    </row>
    <row r="455" spans="1:2" s="118" customFormat="1" x14ac:dyDescent="0.2">
      <c r="A455" s="298" t="s">
        <v>5</v>
      </c>
      <c r="B455" s="211">
        <f>IF(ibi_sta_percent_deprbas_fed="Yes",C592,0)</f>
        <v>0</v>
      </c>
    </row>
    <row r="456" spans="1:2" s="118" customFormat="1" x14ac:dyDescent="0.2">
      <c r="A456" s="298" t="s">
        <v>166</v>
      </c>
      <c r="B456" s="211">
        <f>IF(ibi_uti_percent_deprbas_fed="Yes",C593,0)</f>
        <v>0</v>
      </c>
    </row>
    <row r="457" spans="1:2" s="118" customFormat="1" x14ac:dyDescent="0.2">
      <c r="A457" s="298" t="s">
        <v>167</v>
      </c>
      <c r="B457" s="212">
        <f>IF(ibi_oth_percent_deprbas_fed="Yes",C594,0)</f>
        <v>0</v>
      </c>
    </row>
    <row r="458" spans="1:2" s="118" customFormat="1" x14ac:dyDescent="0.2">
      <c r="A458" s="298" t="str">
        <f>A322</f>
        <v>Total</v>
      </c>
      <c r="B458" s="211">
        <f>SUM(B454:B457)</f>
        <v>0</v>
      </c>
    </row>
    <row r="459" spans="1:2" s="118" customFormat="1" x14ac:dyDescent="0.2">
      <c r="A459" s="297" t="str">
        <f>A323</f>
        <v>Capacity Based Incentive (CBI)</v>
      </c>
      <c r="B459" s="4"/>
    </row>
    <row r="460" spans="1:2" s="118" customFormat="1" x14ac:dyDescent="0.2">
      <c r="A460" s="41" t="s">
        <v>4</v>
      </c>
      <c r="B460" s="211">
        <f>IF(cbi_fed_deprbas_fed="Yes",C599,0)</f>
        <v>0</v>
      </c>
    </row>
    <row r="461" spans="1:2" s="118" customFormat="1" x14ac:dyDescent="0.2">
      <c r="A461" s="41" t="s">
        <v>5</v>
      </c>
      <c r="B461" s="211">
        <f>IF(cbi_sta_deprbas_fed="Yes",C600,0)</f>
        <v>0</v>
      </c>
    </row>
    <row r="462" spans="1:2" s="118" customFormat="1" x14ac:dyDescent="0.2">
      <c r="A462" s="41" t="s">
        <v>166</v>
      </c>
      <c r="B462" s="211">
        <f>IF(cbi_uti_deprbas_fed="Yes",C601,0)</f>
        <v>0</v>
      </c>
    </row>
    <row r="463" spans="1:2" s="118" customFormat="1" x14ac:dyDescent="0.2">
      <c r="A463" s="41" t="s">
        <v>167</v>
      </c>
      <c r="B463" s="212">
        <f>IF(cbi_oth_deprbas_fed="Yes",C602,0)</f>
        <v>0</v>
      </c>
    </row>
    <row r="464" spans="1:2" s="118" customFormat="1" x14ac:dyDescent="0.2">
      <c r="A464" s="41" t="str">
        <f>A328</f>
        <v>Total CBI</v>
      </c>
      <c r="B464" s="212">
        <f>SUM(B460:B463)</f>
        <v>0</v>
      </c>
    </row>
    <row r="465" spans="1:42" s="118" customFormat="1" x14ac:dyDescent="0.2">
      <c r="A465" s="297" t="str">
        <f>A329</f>
        <v>Total Basis Reduction</v>
      </c>
      <c r="B465" s="211">
        <f>B452+B458+B464</f>
        <v>0</v>
      </c>
    </row>
    <row r="466" spans="1:42" s="118" customFormat="1" x14ac:dyDescent="0.2">
      <c r="A466" s="16"/>
      <c r="B466" s="4"/>
    </row>
    <row r="467" spans="1:42" s="118" customFormat="1" x14ac:dyDescent="0.2">
      <c r="A467" s="16" t="s">
        <v>71</v>
      </c>
      <c r="B467" s="4"/>
    </row>
    <row r="468" spans="1:42" s="118" customFormat="1" x14ac:dyDescent="0.2">
      <c r="A468" s="41" t="s">
        <v>46</v>
      </c>
      <c r="B468" s="4"/>
    </row>
    <row r="469" spans="1:42" x14ac:dyDescent="0.2">
      <c r="A469" s="33" t="str">
        <f t="shared" ref="A469:A474" si="193">A436</f>
        <v>5-yr MACRS</v>
      </c>
      <c r="B469" s="217">
        <f t="array" ref="B469">SUM(IF(ISNUMBER(C469:AP469),C469:AP469))</f>
        <v>100</v>
      </c>
      <c r="C469" s="218">
        <f>LOOKUP(C$2,'Depreciation Schedules'!$A$3:$A$42,'Depreciation Schedules'!$B$3:$B$42)</f>
        <v>20</v>
      </c>
      <c r="D469" s="218">
        <f>LOOKUP(D$2,'Depreciation Schedules'!$A$3:$A$42,'Depreciation Schedules'!$B$3:$B$42)</f>
        <v>32</v>
      </c>
      <c r="E469" s="218">
        <f>LOOKUP(E$2,'Depreciation Schedules'!$A$3:$A$42,'Depreciation Schedules'!$B$3:$B$42)</f>
        <v>19.2</v>
      </c>
      <c r="F469" s="218">
        <f>LOOKUP(F$2,'Depreciation Schedules'!$A$3:$A$42,'Depreciation Schedules'!$B$3:$B$42)</f>
        <v>11.52</v>
      </c>
      <c r="G469" s="218">
        <f>LOOKUP(G$2,'Depreciation Schedules'!$A$3:$A$42,'Depreciation Schedules'!$B$3:$B$42)</f>
        <v>11.52</v>
      </c>
      <c r="H469" s="218">
        <f>LOOKUP(H$2,'Depreciation Schedules'!$A$3:$A$42,'Depreciation Schedules'!$B$3:$B$42)</f>
        <v>5.76</v>
      </c>
      <c r="I469" s="218">
        <f>LOOKUP(I$2,'Depreciation Schedules'!$A$3:$A$42,'Depreciation Schedules'!$B$3:$B$42)</f>
        <v>0</v>
      </c>
      <c r="J469" s="218">
        <f>LOOKUP(J$2,'Depreciation Schedules'!$A$3:$A$42,'Depreciation Schedules'!$B$3:$B$42)</f>
        <v>0</v>
      </c>
      <c r="K469" s="218">
        <f>LOOKUP(K$2,'Depreciation Schedules'!$A$3:$A$42,'Depreciation Schedules'!$B$3:$B$42)</f>
        <v>0</v>
      </c>
      <c r="L469" s="218">
        <f>LOOKUP(L$2,'Depreciation Schedules'!$A$3:$A$42,'Depreciation Schedules'!$B$3:$B$42)</f>
        <v>0</v>
      </c>
      <c r="M469" s="218">
        <f>LOOKUP(M$2,'Depreciation Schedules'!$A$3:$A$42,'Depreciation Schedules'!$B$3:$B$42)</f>
        <v>0</v>
      </c>
      <c r="N469" s="218">
        <f>LOOKUP(N$2,'Depreciation Schedules'!$A$3:$A$42,'Depreciation Schedules'!$B$3:$B$42)</f>
        <v>0</v>
      </c>
      <c r="O469" s="218">
        <f>LOOKUP(O$2,'Depreciation Schedules'!$A$3:$A$42,'Depreciation Schedules'!$B$3:$B$42)</f>
        <v>0</v>
      </c>
      <c r="P469" s="218">
        <f>LOOKUP(P$2,'Depreciation Schedules'!$A$3:$A$42,'Depreciation Schedules'!$B$3:$B$42)</f>
        <v>0</v>
      </c>
      <c r="Q469" s="218">
        <f>LOOKUP(Q$2,'Depreciation Schedules'!$A$3:$A$42,'Depreciation Schedules'!$B$3:$B$42)</f>
        <v>0</v>
      </c>
      <c r="R469" s="218">
        <f>LOOKUP(R$2,'Depreciation Schedules'!$A$3:$A$42,'Depreciation Schedules'!$B$3:$B$42)</f>
        <v>0</v>
      </c>
      <c r="S469" s="218">
        <f>LOOKUP(S$2,'Depreciation Schedules'!$A$3:$A$42,'Depreciation Schedules'!$B$3:$B$42)</f>
        <v>0</v>
      </c>
      <c r="T469" s="218">
        <f>LOOKUP(T$2,'Depreciation Schedules'!$A$3:$A$42,'Depreciation Schedules'!$B$3:$B$42)</f>
        <v>0</v>
      </c>
      <c r="U469" s="218">
        <f>LOOKUP(U$2,'Depreciation Schedules'!$A$3:$A$42,'Depreciation Schedules'!$B$3:$B$42)</f>
        <v>0</v>
      </c>
      <c r="V469" s="218">
        <f>LOOKUP(V$2,'Depreciation Schedules'!$A$3:$A$42,'Depreciation Schedules'!$B$3:$B$42)</f>
        <v>0</v>
      </c>
      <c r="W469" s="218">
        <f>LOOKUP(W$2,'Depreciation Schedules'!$A$3:$A$42,'Depreciation Schedules'!$B$3:$B$42)</f>
        <v>0</v>
      </c>
      <c r="X469" s="218">
        <f>LOOKUP(X$2,'Depreciation Schedules'!$A$3:$A$42,'Depreciation Schedules'!$B$3:$B$42)</f>
        <v>0</v>
      </c>
      <c r="Y469" s="218">
        <f>LOOKUP(Y$2,'Depreciation Schedules'!$A$3:$A$42,'Depreciation Schedules'!$B$3:$B$42)</f>
        <v>0</v>
      </c>
      <c r="Z469" s="218">
        <f>LOOKUP(Z$2,'Depreciation Schedules'!$A$3:$A$42,'Depreciation Schedules'!$B$3:$B$42)</f>
        <v>0</v>
      </c>
      <c r="AA469" s="218">
        <f>LOOKUP(AA$2,'Depreciation Schedules'!$A$3:$A$42,'Depreciation Schedules'!$B$3:$B$42)</f>
        <v>0</v>
      </c>
      <c r="AB469" s="218">
        <f>LOOKUP(AB$2,'Depreciation Schedules'!$A$3:$A$42,'Depreciation Schedules'!$B$3:$B$42)</f>
        <v>0</v>
      </c>
      <c r="AC469" s="218">
        <f>LOOKUP(AC$2,'Depreciation Schedules'!$A$3:$A$42,'Depreciation Schedules'!$B$3:$B$42)</f>
        <v>0</v>
      </c>
      <c r="AD469" s="218">
        <f>LOOKUP(AD$2,'Depreciation Schedules'!$A$3:$A$42,'Depreciation Schedules'!$B$3:$B$42)</f>
        <v>0</v>
      </c>
      <c r="AE469" s="218">
        <f>LOOKUP(AE$2,'Depreciation Schedules'!$A$3:$A$42,'Depreciation Schedules'!$B$3:$B$42)</f>
        <v>0</v>
      </c>
      <c r="AF469" s="218">
        <f>LOOKUP(AF$2,'Depreciation Schedules'!$A$3:$A$42,'Depreciation Schedules'!$B$3:$B$42)</f>
        <v>0</v>
      </c>
      <c r="AG469" s="218">
        <f>LOOKUP(AG$2,'Depreciation Schedules'!$A$3:$A$42,'Depreciation Schedules'!$B$3:$B$42)</f>
        <v>0</v>
      </c>
      <c r="AH469" s="218">
        <f>LOOKUP(AH$2,'Depreciation Schedules'!$A$3:$A$42,'Depreciation Schedules'!$B$3:$B$42)</f>
        <v>0</v>
      </c>
      <c r="AI469" s="218">
        <f>LOOKUP(AI$2,'Depreciation Schedules'!$A$3:$A$42,'Depreciation Schedules'!$B$3:$B$42)</f>
        <v>0</v>
      </c>
      <c r="AJ469" s="218">
        <f>LOOKUP(AJ$2,'Depreciation Schedules'!$A$3:$A$42,'Depreciation Schedules'!$B$3:$B$42)</f>
        <v>0</v>
      </c>
      <c r="AK469" s="218">
        <f>LOOKUP(AK$2,'Depreciation Schedules'!$A$3:$A$42,'Depreciation Schedules'!$B$3:$B$42)</f>
        <v>0</v>
      </c>
      <c r="AL469" s="218">
        <f>LOOKUP(AL$2,'Depreciation Schedules'!$A$3:$A$42,'Depreciation Schedules'!$B$3:$B$42)</f>
        <v>0</v>
      </c>
      <c r="AM469" s="218">
        <f>LOOKUP(AM$2,'Depreciation Schedules'!$A$3:$A$42,'Depreciation Schedules'!$B$3:$B$42)</f>
        <v>0</v>
      </c>
      <c r="AN469" s="218">
        <f>LOOKUP(AN$2,'Depreciation Schedules'!$A$3:$A$42,'Depreciation Schedules'!$B$3:$B$42)</f>
        <v>0</v>
      </c>
      <c r="AO469" s="218">
        <f>LOOKUP(AO$2,'Depreciation Schedules'!$A$3:$A$42,'Depreciation Schedules'!$B$3:$B$42)</f>
        <v>0</v>
      </c>
      <c r="AP469" s="218">
        <f>LOOKUP(AP$2,'Depreciation Schedules'!$A$3:$A$42,'Depreciation Schedules'!$B$3:$B$42)</f>
        <v>0</v>
      </c>
    </row>
    <row r="470" spans="1:42" x14ac:dyDescent="0.2">
      <c r="A470" s="33" t="str">
        <f t="shared" si="193"/>
        <v>15-yr MACRS</v>
      </c>
      <c r="B470" s="217">
        <f t="array" ref="B470">SUM(IF(ISNUMBER(C470:AP470),C470:AP470))</f>
        <v>99.990000000000009</v>
      </c>
      <c r="C470" s="218">
        <f>LOOKUP(C$2,'Depreciation Schedules'!$A$3:$A$42,'Depreciation Schedules'!$C$3:$C$42)</f>
        <v>5</v>
      </c>
      <c r="D470" s="218">
        <f>LOOKUP(D$2,'Depreciation Schedules'!$A$3:$A$42,'Depreciation Schedules'!$C$3:$C$42)</f>
        <v>9.5</v>
      </c>
      <c r="E470" s="218">
        <f>LOOKUP(E$2,'Depreciation Schedules'!$A$3:$A$42,'Depreciation Schedules'!$C$3:$C$42)</f>
        <v>8.5500000000000007</v>
      </c>
      <c r="F470" s="218">
        <f>LOOKUP(F$2,'Depreciation Schedules'!$A$3:$A$42,'Depreciation Schedules'!$C$3:$C$42)</f>
        <v>7.7</v>
      </c>
      <c r="G470" s="218">
        <f>LOOKUP(G$2,'Depreciation Schedules'!$A$3:$A$42,'Depreciation Schedules'!$C$3:$C$42)</f>
        <v>6.93</v>
      </c>
      <c r="H470" s="218">
        <f>LOOKUP(H$2,'Depreciation Schedules'!$A$3:$A$42,'Depreciation Schedules'!$C$3:$C$42)</f>
        <v>6.23</v>
      </c>
      <c r="I470" s="218">
        <f>LOOKUP(I$2,'Depreciation Schedules'!$A$3:$A$42,'Depreciation Schedules'!$C$3:$C$42)</f>
        <v>5.9</v>
      </c>
      <c r="J470" s="218">
        <f>LOOKUP(J$2,'Depreciation Schedules'!$A$3:$A$42,'Depreciation Schedules'!$C$3:$C$42)</f>
        <v>5.9</v>
      </c>
      <c r="K470" s="218">
        <f>LOOKUP(K$2,'Depreciation Schedules'!$A$3:$A$42,'Depreciation Schedules'!$C$3:$C$42)</f>
        <v>5.91</v>
      </c>
      <c r="L470" s="218">
        <f>LOOKUP(L$2,'Depreciation Schedules'!$A$3:$A$42,'Depreciation Schedules'!$C$3:$C$42)</f>
        <v>5.9</v>
      </c>
      <c r="M470" s="218">
        <f>LOOKUP(M$2,'Depreciation Schedules'!$A$3:$A$42,'Depreciation Schedules'!$C$3:$C$42)</f>
        <v>5.91</v>
      </c>
      <c r="N470" s="218">
        <f>LOOKUP(N$2,'Depreciation Schedules'!$A$3:$A$42,'Depreciation Schedules'!$C$3:$C$42)</f>
        <v>5.9</v>
      </c>
      <c r="O470" s="218">
        <f>LOOKUP(O$2,'Depreciation Schedules'!$A$3:$A$42,'Depreciation Schedules'!$C$3:$C$42)</f>
        <v>5.91</v>
      </c>
      <c r="P470" s="218">
        <f>LOOKUP(P$2,'Depreciation Schedules'!$A$3:$A$42,'Depreciation Schedules'!$C$3:$C$42)</f>
        <v>5.9</v>
      </c>
      <c r="Q470" s="218">
        <f>LOOKUP(Q$2,'Depreciation Schedules'!$A$3:$A$42,'Depreciation Schedules'!$C$3:$C$42)</f>
        <v>5.9</v>
      </c>
      <c r="R470" s="218">
        <f>LOOKUP(R$2,'Depreciation Schedules'!$A$3:$A$42,'Depreciation Schedules'!$C$3:$C$42)</f>
        <v>2.95</v>
      </c>
      <c r="S470" s="218">
        <f>LOOKUP(S$2,'Depreciation Schedules'!$A$3:$A$42,'Depreciation Schedules'!$C$3:$C$42)</f>
        <v>0</v>
      </c>
      <c r="T470" s="218">
        <f>LOOKUP(T$2,'Depreciation Schedules'!$A$3:$A$42,'Depreciation Schedules'!$C$3:$C$42)</f>
        <v>0</v>
      </c>
      <c r="U470" s="218">
        <f>LOOKUP(U$2,'Depreciation Schedules'!$A$3:$A$42,'Depreciation Schedules'!$C$3:$C$42)</f>
        <v>0</v>
      </c>
      <c r="V470" s="218">
        <f>LOOKUP(V$2,'Depreciation Schedules'!$A$3:$A$42,'Depreciation Schedules'!$C$3:$C$42)</f>
        <v>0</v>
      </c>
      <c r="W470" s="218">
        <f>LOOKUP(W$2,'Depreciation Schedules'!$A$3:$A$42,'Depreciation Schedules'!$C$3:$C$42)</f>
        <v>0</v>
      </c>
      <c r="X470" s="218">
        <f>LOOKUP(X$2,'Depreciation Schedules'!$A$3:$A$42,'Depreciation Schedules'!$C$3:$C$42)</f>
        <v>0</v>
      </c>
      <c r="Y470" s="218">
        <f>LOOKUP(Y$2,'Depreciation Schedules'!$A$3:$A$42,'Depreciation Schedules'!$C$3:$C$42)</f>
        <v>0</v>
      </c>
      <c r="Z470" s="218">
        <f>LOOKUP(Z$2,'Depreciation Schedules'!$A$3:$A$42,'Depreciation Schedules'!$C$3:$C$42)</f>
        <v>0</v>
      </c>
      <c r="AA470" s="218">
        <f>LOOKUP(AA$2,'Depreciation Schedules'!$A$3:$A$42,'Depreciation Schedules'!$C$3:$C$42)</f>
        <v>0</v>
      </c>
      <c r="AB470" s="218">
        <f>LOOKUP(AB$2,'Depreciation Schedules'!$A$3:$A$42,'Depreciation Schedules'!$C$3:$C$42)</f>
        <v>0</v>
      </c>
      <c r="AC470" s="218">
        <f>LOOKUP(AC$2,'Depreciation Schedules'!$A$3:$A$42,'Depreciation Schedules'!$C$3:$C$42)</f>
        <v>0</v>
      </c>
      <c r="AD470" s="218">
        <f>LOOKUP(AD$2,'Depreciation Schedules'!$A$3:$A$42,'Depreciation Schedules'!$C$3:$C$42)</f>
        <v>0</v>
      </c>
      <c r="AE470" s="218">
        <f>LOOKUP(AE$2,'Depreciation Schedules'!$A$3:$A$42,'Depreciation Schedules'!$C$3:$C$42)</f>
        <v>0</v>
      </c>
      <c r="AF470" s="218">
        <f>LOOKUP(AF$2,'Depreciation Schedules'!$A$3:$A$42,'Depreciation Schedules'!$C$3:$C$42)</f>
        <v>0</v>
      </c>
      <c r="AG470" s="218">
        <f>LOOKUP(AG$2,'Depreciation Schedules'!$A$3:$A$42,'Depreciation Schedules'!$C$3:$C$42)</f>
        <v>0</v>
      </c>
      <c r="AH470" s="218">
        <f>LOOKUP(AH$2,'Depreciation Schedules'!$A$3:$A$42,'Depreciation Schedules'!$C$3:$C$42)</f>
        <v>0</v>
      </c>
      <c r="AI470" s="218">
        <f>LOOKUP(AI$2,'Depreciation Schedules'!$A$3:$A$42,'Depreciation Schedules'!$C$3:$C$42)</f>
        <v>0</v>
      </c>
      <c r="AJ470" s="218">
        <f>LOOKUP(AJ$2,'Depreciation Schedules'!$A$3:$A$42,'Depreciation Schedules'!$C$3:$C$42)</f>
        <v>0</v>
      </c>
      <c r="AK470" s="218">
        <f>LOOKUP(AK$2,'Depreciation Schedules'!$A$3:$A$42,'Depreciation Schedules'!$C$3:$C$42)</f>
        <v>0</v>
      </c>
      <c r="AL470" s="218">
        <f>LOOKUP(AL$2,'Depreciation Schedules'!$A$3:$A$42,'Depreciation Schedules'!$C$3:$C$42)</f>
        <v>0</v>
      </c>
      <c r="AM470" s="218">
        <f>LOOKUP(AM$2,'Depreciation Schedules'!$A$3:$A$42,'Depreciation Schedules'!$C$3:$C$42)</f>
        <v>0</v>
      </c>
      <c r="AN470" s="218">
        <f>LOOKUP(AN$2,'Depreciation Schedules'!$A$3:$A$42,'Depreciation Schedules'!$C$3:$C$42)</f>
        <v>0</v>
      </c>
      <c r="AO470" s="218">
        <f>LOOKUP(AO$2,'Depreciation Schedules'!$A$3:$A$42,'Depreciation Schedules'!$C$3:$C$42)</f>
        <v>0</v>
      </c>
      <c r="AP470" s="218">
        <f>LOOKUP(AP$2,'Depreciation Schedules'!$A$3:$A$42,'Depreciation Schedules'!$C$3:$C$42)</f>
        <v>0</v>
      </c>
    </row>
    <row r="471" spans="1:42" x14ac:dyDescent="0.2">
      <c r="A471" s="33" t="str">
        <f t="shared" si="193"/>
        <v>5-yr SL</v>
      </c>
      <c r="B471" s="217">
        <f t="array" ref="B471">SUM(IF(ISNUMBER(C471:AP471),C471:AP471))</f>
        <v>100</v>
      </c>
      <c r="C471" s="218">
        <f>LOOKUP(C$2,'Depreciation Schedules'!$A$3:$A$42,'Depreciation Schedules'!$D$3:$D$42)</f>
        <v>10</v>
      </c>
      <c r="D471" s="218">
        <f>LOOKUP(D$2,'Depreciation Schedules'!$A$3:$A$42,'Depreciation Schedules'!$D$3:$D$42)</f>
        <v>20</v>
      </c>
      <c r="E471" s="218">
        <f>LOOKUP(E$2,'Depreciation Schedules'!$A$3:$A$42,'Depreciation Schedules'!$D$3:$D$42)</f>
        <v>20</v>
      </c>
      <c r="F471" s="218">
        <f>LOOKUP(F$2,'Depreciation Schedules'!$A$3:$A$42,'Depreciation Schedules'!$D$3:$D$42)</f>
        <v>20</v>
      </c>
      <c r="G471" s="218">
        <f>LOOKUP(G$2,'Depreciation Schedules'!$A$3:$A$42,'Depreciation Schedules'!$D$3:$D$42)</f>
        <v>20</v>
      </c>
      <c r="H471" s="218">
        <f>LOOKUP(H$2,'Depreciation Schedules'!$A$3:$A$42,'Depreciation Schedules'!$D$3:$D$42)</f>
        <v>10</v>
      </c>
      <c r="I471" s="218">
        <f>LOOKUP(I$2,'Depreciation Schedules'!$A$3:$A$42,'Depreciation Schedules'!$D$3:$D$42)</f>
        <v>0</v>
      </c>
      <c r="J471" s="218">
        <f>LOOKUP(J$2,'Depreciation Schedules'!$A$3:$A$42,'Depreciation Schedules'!$D$3:$D$42)</f>
        <v>0</v>
      </c>
      <c r="K471" s="218">
        <f>LOOKUP(K$2,'Depreciation Schedules'!$A$3:$A$42,'Depreciation Schedules'!$D$3:$D$42)</f>
        <v>0</v>
      </c>
      <c r="L471" s="218">
        <f>LOOKUP(L$2,'Depreciation Schedules'!$A$3:$A$42,'Depreciation Schedules'!$D$3:$D$42)</f>
        <v>0</v>
      </c>
      <c r="M471" s="218">
        <f>LOOKUP(M$2,'Depreciation Schedules'!$A$3:$A$42,'Depreciation Schedules'!$D$3:$D$42)</f>
        <v>0</v>
      </c>
      <c r="N471" s="218">
        <f>LOOKUP(N$2,'Depreciation Schedules'!$A$3:$A$42,'Depreciation Schedules'!$D$3:$D$42)</f>
        <v>0</v>
      </c>
      <c r="O471" s="218">
        <f>LOOKUP(O$2,'Depreciation Schedules'!$A$3:$A$42,'Depreciation Schedules'!$D$3:$D$42)</f>
        <v>0</v>
      </c>
      <c r="P471" s="218">
        <f>LOOKUP(P$2,'Depreciation Schedules'!$A$3:$A$42,'Depreciation Schedules'!$D$3:$D$42)</f>
        <v>0</v>
      </c>
      <c r="Q471" s="218">
        <f>LOOKUP(Q$2,'Depreciation Schedules'!$A$3:$A$42,'Depreciation Schedules'!$D$3:$D$42)</f>
        <v>0</v>
      </c>
      <c r="R471" s="218">
        <f>LOOKUP(R$2,'Depreciation Schedules'!$A$3:$A$42,'Depreciation Schedules'!$D$3:$D$42)</f>
        <v>0</v>
      </c>
      <c r="S471" s="218">
        <f>LOOKUP(S$2,'Depreciation Schedules'!$A$3:$A$42,'Depreciation Schedules'!$D$3:$D$42)</f>
        <v>0</v>
      </c>
      <c r="T471" s="218">
        <f>LOOKUP(T$2,'Depreciation Schedules'!$A$3:$A$42,'Depreciation Schedules'!$D$3:$D$42)</f>
        <v>0</v>
      </c>
      <c r="U471" s="218">
        <f>LOOKUP(U$2,'Depreciation Schedules'!$A$3:$A$42,'Depreciation Schedules'!$D$3:$D$42)</f>
        <v>0</v>
      </c>
      <c r="V471" s="218">
        <f>LOOKUP(V$2,'Depreciation Schedules'!$A$3:$A$42,'Depreciation Schedules'!$D$3:$D$42)</f>
        <v>0</v>
      </c>
      <c r="W471" s="218">
        <f>LOOKUP(W$2,'Depreciation Schedules'!$A$3:$A$42,'Depreciation Schedules'!$D$3:$D$42)</f>
        <v>0</v>
      </c>
      <c r="X471" s="218">
        <f>LOOKUP(X$2,'Depreciation Schedules'!$A$3:$A$42,'Depreciation Schedules'!$D$3:$D$42)</f>
        <v>0</v>
      </c>
      <c r="Y471" s="218">
        <f>LOOKUP(Y$2,'Depreciation Schedules'!$A$3:$A$42,'Depreciation Schedules'!$D$3:$D$42)</f>
        <v>0</v>
      </c>
      <c r="Z471" s="218">
        <f>LOOKUP(Z$2,'Depreciation Schedules'!$A$3:$A$42,'Depreciation Schedules'!$D$3:$D$42)</f>
        <v>0</v>
      </c>
      <c r="AA471" s="218">
        <f>LOOKUP(AA$2,'Depreciation Schedules'!$A$3:$A$42,'Depreciation Schedules'!$D$3:$D$42)</f>
        <v>0</v>
      </c>
      <c r="AB471" s="218">
        <f>LOOKUP(AB$2,'Depreciation Schedules'!$A$3:$A$42,'Depreciation Schedules'!$D$3:$D$42)</f>
        <v>0</v>
      </c>
      <c r="AC471" s="218">
        <f>LOOKUP(AC$2,'Depreciation Schedules'!$A$3:$A$42,'Depreciation Schedules'!$D$3:$D$42)</f>
        <v>0</v>
      </c>
      <c r="AD471" s="218">
        <f>LOOKUP(AD$2,'Depreciation Schedules'!$A$3:$A$42,'Depreciation Schedules'!$D$3:$D$42)</f>
        <v>0</v>
      </c>
      <c r="AE471" s="218">
        <f>LOOKUP(AE$2,'Depreciation Schedules'!$A$3:$A$42,'Depreciation Schedules'!$D$3:$D$42)</f>
        <v>0</v>
      </c>
      <c r="AF471" s="218">
        <f>LOOKUP(AF$2,'Depreciation Schedules'!$A$3:$A$42,'Depreciation Schedules'!$D$3:$D$42)</f>
        <v>0</v>
      </c>
      <c r="AG471" s="218">
        <f>LOOKUP(AG$2,'Depreciation Schedules'!$A$3:$A$42,'Depreciation Schedules'!$D$3:$D$42)</f>
        <v>0</v>
      </c>
      <c r="AH471" s="218">
        <f>LOOKUP(AH$2,'Depreciation Schedules'!$A$3:$A$42,'Depreciation Schedules'!$D$3:$D$42)</f>
        <v>0</v>
      </c>
      <c r="AI471" s="218">
        <f>LOOKUP(AI$2,'Depreciation Schedules'!$A$3:$A$42,'Depreciation Schedules'!$D$3:$D$42)</f>
        <v>0</v>
      </c>
      <c r="AJ471" s="218">
        <f>LOOKUP(AJ$2,'Depreciation Schedules'!$A$3:$A$42,'Depreciation Schedules'!$D$3:$D$42)</f>
        <v>0</v>
      </c>
      <c r="AK471" s="218">
        <f>LOOKUP(AK$2,'Depreciation Schedules'!$A$3:$A$42,'Depreciation Schedules'!$D$3:$D$42)</f>
        <v>0</v>
      </c>
      <c r="AL471" s="218">
        <f>LOOKUP(AL$2,'Depreciation Schedules'!$A$3:$A$42,'Depreciation Schedules'!$D$3:$D$42)</f>
        <v>0</v>
      </c>
      <c r="AM471" s="218">
        <f>LOOKUP(AM$2,'Depreciation Schedules'!$A$3:$A$42,'Depreciation Schedules'!$D$3:$D$42)</f>
        <v>0</v>
      </c>
      <c r="AN471" s="218">
        <f>LOOKUP(AN$2,'Depreciation Schedules'!$A$3:$A$42,'Depreciation Schedules'!$D$3:$D$42)</f>
        <v>0</v>
      </c>
      <c r="AO471" s="218">
        <f>LOOKUP(AO$2,'Depreciation Schedules'!$A$3:$A$42,'Depreciation Schedules'!$D$3:$D$42)</f>
        <v>0</v>
      </c>
      <c r="AP471" s="218">
        <f>LOOKUP(AP$2,'Depreciation Schedules'!$A$3:$A$42,'Depreciation Schedules'!$D$3:$D$42)</f>
        <v>0</v>
      </c>
    </row>
    <row r="472" spans="1:42" x14ac:dyDescent="0.2">
      <c r="A472" s="33" t="str">
        <f t="shared" si="193"/>
        <v>15-yr SL</v>
      </c>
      <c r="B472" s="217">
        <f t="array" ref="B472">SUM(IF(ISNUMBER(C472:AP472),C472:AP472))</f>
        <v>100.02000000000001</v>
      </c>
      <c r="C472" s="218">
        <f>LOOKUP(C$2,'Depreciation Schedules'!$A$3:$A$42,'Depreciation Schedules'!$E$3:$E$42)</f>
        <v>3.33</v>
      </c>
      <c r="D472" s="218">
        <f>LOOKUP(D$2,'Depreciation Schedules'!$A$3:$A$42,'Depreciation Schedules'!$E$3:$E$42)</f>
        <v>6.67</v>
      </c>
      <c r="E472" s="218">
        <f>LOOKUP(E$2,'Depreciation Schedules'!$A$3:$A$42,'Depreciation Schedules'!$E$3:$E$42)</f>
        <v>6.67</v>
      </c>
      <c r="F472" s="218">
        <f>LOOKUP(F$2,'Depreciation Schedules'!$A$3:$A$42,'Depreciation Schedules'!$E$3:$E$42)</f>
        <v>6.67</v>
      </c>
      <c r="G472" s="218">
        <f>LOOKUP(G$2,'Depreciation Schedules'!$A$3:$A$42,'Depreciation Schedules'!$E$3:$E$42)</f>
        <v>6.67</v>
      </c>
      <c r="H472" s="218">
        <f>LOOKUP(H$2,'Depreciation Schedules'!$A$3:$A$42,'Depreciation Schedules'!$E$3:$E$42)</f>
        <v>6.67</v>
      </c>
      <c r="I472" s="218">
        <f>LOOKUP(I$2,'Depreciation Schedules'!$A$3:$A$42,'Depreciation Schedules'!$E$3:$E$42)</f>
        <v>6.67</v>
      </c>
      <c r="J472" s="218">
        <f>LOOKUP(J$2,'Depreciation Schedules'!$A$3:$A$42,'Depreciation Schedules'!$E$3:$E$42)</f>
        <v>6.67</v>
      </c>
      <c r="K472" s="218">
        <f>LOOKUP(K$2,'Depreciation Schedules'!$A$3:$A$42,'Depreciation Schedules'!$E$3:$E$42)</f>
        <v>6.67</v>
      </c>
      <c r="L472" s="218">
        <f>LOOKUP(L$2,'Depreciation Schedules'!$A$3:$A$42,'Depreciation Schedules'!$E$3:$E$42)</f>
        <v>6.67</v>
      </c>
      <c r="M472" s="218">
        <f>LOOKUP(M$2,'Depreciation Schedules'!$A$3:$A$42,'Depreciation Schedules'!$E$3:$E$42)</f>
        <v>6.67</v>
      </c>
      <c r="N472" s="218">
        <f>LOOKUP(N$2,'Depreciation Schedules'!$A$3:$A$42,'Depreciation Schedules'!$E$3:$E$42)</f>
        <v>6.66</v>
      </c>
      <c r="O472" s="218">
        <f>LOOKUP(O$2,'Depreciation Schedules'!$A$3:$A$42,'Depreciation Schedules'!$E$3:$E$42)</f>
        <v>6.67</v>
      </c>
      <c r="P472" s="218">
        <f>LOOKUP(P$2,'Depreciation Schedules'!$A$3:$A$42,'Depreciation Schedules'!$E$3:$E$42)</f>
        <v>6.66</v>
      </c>
      <c r="Q472" s="218">
        <f>LOOKUP(Q$2,'Depreciation Schedules'!$A$3:$A$42,'Depreciation Schedules'!$E$3:$E$42)</f>
        <v>6.67</v>
      </c>
      <c r="R472" s="218">
        <f>LOOKUP(R$2,'Depreciation Schedules'!$A$3:$A$42,'Depreciation Schedules'!$E$3:$E$42)</f>
        <v>3.33</v>
      </c>
      <c r="S472" s="218">
        <f>LOOKUP(S$2,'Depreciation Schedules'!$A$3:$A$42,'Depreciation Schedules'!$E$3:$E$42)</f>
        <v>0</v>
      </c>
      <c r="T472" s="218">
        <f>LOOKUP(T$2,'Depreciation Schedules'!$A$3:$A$42,'Depreciation Schedules'!$E$3:$E$42)</f>
        <v>0</v>
      </c>
      <c r="U472" s="218">
        <f>LOOKUP(U$2,'Depreciation Schedules'!$A$3:$A$42,'Depreciation Schedules'!$E$3:$E$42)</f>
        <v>0</v>
      </c>
      <c r="V472" s="218">
        <f>LOOKUP(V$2,'Depreciation Schedules'!$A$3:$A$42,'Depreciation Schedules'!$E$3:$E$42)</f>
        <v>0</v>
      </c>
      <c r="W472" s="218">
        <f>LOOKUP(W$2,'Depreciation Schedules'!$A$3:$A$42,'Depreciation Schedules'!$E$3:$E$42)</f>
        <v>0</v>
      </c>
      <c r="X472" s="218">
        <f>LOOKUP(X$2,'Depreciation Schedules'!$A$3:$A$42,'Depreciation Schedules'!$E$3:$E$42)</f>
        <v>0</v>
      </c>
      <c r="Y472" s="218">
        <f>LOOKUP(Y$2,'Depreciation Schedules'!$A$3:$A$42,'Depreciation Schedules'!$E$3:$E$42)</f>
        <v>0</v>
      </c>
      <c r="Z472" s="218">
        <f>LOOKUP(Z$2,'Depreciation Schedules'!$A$3:$A$42,'Depreciation Schedules'!$E$3:$E$42)</f>
        <v>0</v>
      </c>
      <c r="AA472" s="218">
        <f>LOOKUP(AA$2,'Depreciation Schedules'!$A$3:$A$42,'Depreciation Schedules'!$E$3:$E$42)</f>
        <v>0</v>
      </c>
      <c r="AB472" s="218">
        <f>LOOKUP(AB$2,'Depreciation Schedules'!$A$3:$A$42,'Depreciation Schedules'!$E$3:$E$42)</f>
        <v>0</v>
      </c>
      <c r="AC472" s="218">
        <f>LOOKUP(AC$2,'Depreciation Schedules'!$A$3:$A$42,'Depreciation Schedules'!$E$3:$E$42)</f>
        <v>0</v>
      </c>
      <c r="AD472" s="218">
        <f>LOOKUP(AD$2,'Depreciation Schedules'!$A$3:$A$42,'Depreciation Schedules'!$E$3:$E$42)</f>
        <v>0</v>
      </c>
      <c r="AE472" s="218">
        <f>LOOKUP(AE$2,'Depreciation Schedules'!$A$3:$A$42,'Depreciation Schedules'!$E$3:$E$42)</f>
        <v>0</v>
      </c>
      <c r="AF472" s="218">
        <f>LOOKUP(AF$2,'Depreciation Schedules'!$A$3:$A$42,'Depreciation Schedules'!$E$3:$E$42)</f>
        <v>0</v>
      </c>
      <c r="AG472" s="218">
        <f>LOOKUP(AG$2,'Depreciation Schedules'!$A$3:$A$42,'Depreciation Schedules'!$E$3:$E$42)</f>
        <v>0</v>
      </c>
      <c r="AH472" s="218">
        <f>LOOKUP(AH$2,'Depreciation Schedules'!$A$3:$A$42,'Depreciation Schedules'!$E$3:$E$42)</f>
        <v>0</v>
      </c>
      <c r="AI472" s="218">
        <f>LOOKUP(AI$2,'Depreciation Schedules'!$A$3:$A$42,'Depreciation Schedules'!$E$3:$E$42)</f>
        <v>0</v>
      </c>
      <c r="AJ472" s="218">
        <f>LOOKUP(AJ$2,'Depreciation Schedules'!$A$3:$A$42,'Depreciation Schedules'!$E$3:$E$42)</f>
        <v>0</v>
      </c>
      <c r="AK472" s="218">
        <f>LOOKUP(AK$2,'Depreciation Schedules'!$A$3:$A$42,'Depreciation Schedules'!$E$3:$E$42)</f>
        <v>0</v>
      </c>
      <c r="AL472" s="218">
        <f>LOOKUP(AL$2,'Depreciation Schedules'!$A$3:$A$42,'Depreciation Schedules'!$E$3:$E$42)</f>
        <v>0</v>
      </c>
      <c r="AM472" s="218">
        <f>LOOKUP(AM$2,'Depreciation Schedules'!$A$3:$A$42,'Depreciation Schedules'!$E$3:$E$42)</f>
        <v>0</v>
      </c>
      <c r="AN472" s="218">
        <f>LOOKUP(AN$2,'Depreciation Schedules'!$A$3:$A$42,'Depreciation Schedules'!$E$3:$E$42)</f>
        <v>0</v>
      </c>
      <c r="AO472" s="218">
        <f>LOOKUP(AO$2,'Depreciation Schedules'!$A$3:$A$42,'Depreciation Schedules'!$E$3:$E$42)</f>
        <v>0</v>
      </c>
      <c r="AP472" s="218">
        <f>LOOKUP(AP$2,'Depreciation Schedules'!$A$3:$A$42,'Depreciation Schedules'!$E$3:$E$42)</f>
        <v>0</v>
      </c>
    </row>
    <row r="473" spans="1:42" x14ac:dyDescent="0.2">
      <c r="A473" s="33" t="str">
        <f t="shared" si="193"/>
        <v>20-yr SL</v>
      </c>
      <c r="B473" s="217">
        <f t="array" ref="B473">SUM(IF(ISNUMBER(C473:AP473),C473:AP473))</f>
        <v>100</v>
      </c>
      <c r="C473" s="218">
        <f>LOOKUP(C$2,'Depreciation Schedules'!$A$3:$A$42,'Depreciation Schedules'!$F$3:$F$42)</f>
        <v>2.5</v>
      </c>
      <c r="D473" s="218">
        <f>LOOKUP(D$2,'Depreciation Schedules'!$A$3:$A$42,'Depreciation Schedules'!$F$3:$F$42)</f>
        <v>5</v>
      </c>
      <c r="E473" s="218">
        <f>LOOKUP(E$2,'Depreciation Schedules'!$A$3:$A$42,'Depreciation Schedules'!$F$3:$F$42)</f>
        <v>5</v>
      </c>
      <c r="F473" s="218">
        <f>LOOKUP(F$2,'Depreciation Schedules'!$A$3:$A$42,'Depreciation Schedules'!$F$3:$F$42)</f>
        <v>5</v>
      </c>
      <c r="G473" s="218">
        <f>LOOKUP(G$2,'Depreciation Schedules'!$A$3:$A$42,'Depreciation Schedules'!$F$3:$F$42)</f>
        <v>5</v>
      </c>
      <c r="H473" s="218">
        <f>LOOKUP(H$2,'Depreciation Schedules'!$A$3:$A$42,'Depreciation Schedules'!$F$3:$F$42)</f>
        <v>5</v>
      </c>
      <c r="I473" s="218">
        <f>LOOKUP(I$2,'Depreciation Schedules'!$A$3:$A$42,'Depreciation Schedules'!$F$3:$F$42)</f>
        <v>5</v>
      </c>
      <c r="J473" s="218">
        <f>LOOKUP(J$2,'Depreciation Schedules'!$A$3:$A$42,'Depreciation Schedules'!$F$3:$F$42)</f>
        <v>5</v>
      </c>
      <c r="K473" s="218">
        <f>LOOKUP(K$2,'Depreciation Schedules'!$A$3:$A$42,'Depreciation Schedules'!$F$3:$F$42)</f>
        <v>5</v>
      </c>
      <c r="L473" s="218">
        <f>LOOKUP(L$2,'Depreciation Schedules'!$A$3:$A$42,'Depreciation Schedules'!$F$3:$F$42)</f>
        <v>5</v>
      </c>
      <c r="M473" s="218">
        <f>LOOKUP(M$2,'Depreciation Schedules'!$A$3:$A$42,'Depreciation Schedules'!$F$3:$F$42)</f>
        <v>5</v>
      </c>
      <c r="N473" s="218">
        <f>LOOKUP(N$2,'Depreciation Schedules'!$A$3:$A$42,'Depreciation Schedules'!$F$3:$F$42)</f>
        <v>5</v>
      </c>
      <c r="O473" s="218">
        <f>LOOKUP(O$2,'Depreciation Schedules'!$A$3:$A$42,'Depreciation Schedules'!$F$3:$F$42)</f>
        <v>5</v>
      </c>
      <c r="P473" s="218">
        <f>LOOKUP(P$2,'Depreciation Schedules'!$A$3:$A$42,'Depreciation Schedules'!$F$3:$F$42)</f>
        <v>5</v>
      </c>
      <c r="Q473" s="218">
        <f>LOOKUP(Q$2,'Depreciation Schedules'!$A$3:$A$42,'Depreciation Schedules'!$F$3:$F$42)</f>
        <v>5</v>
      </c>
      <c r="R473" s="218">
        <f>LOOKUP(R$2,'Depreciation Schedules'!$A$3:$A$42,'Depreciation Schedules'!$F$3:$F$42)</f>
        <v>5</v>
      </c>
      <c r="S473" s="218">
        <f>LOOKUP(S$2,'Depreciation Schedules'!$A$3:$A$42,'Depreciation Schedules'!$F$3:$F$42)</f>
        <v>5</v>
      </c>
      <c r="T473" s="218">
        <f>LOOKUP(T$2,'Depreciation Schedules'!$A$3:$A$42,'Depreciation Schedules'!$F$3:$F$42)</f>
        <v>5</v>
      </c>
      <c r="U473" s="218">
        <f>LOOKUP(U$2,'Depreciation Schedules'!$A$3:$A$42,'Depreciation Schedules'!$F$3:$F$42)</f>
        <v>5</v>
      </c>
      <c r="V473" s="218">
        <f>LOOKUP(V$2,'Depreciation Schedules'!$A$3:$A$42,'Depreciation Schedules'!$F$3:$F$42)</f>
        <v>5</v>
      </c>
      <c r="W473" s="218">
        <f>LOOKUP(W$2,'Depreciation Schedules'!$A$3:$A$42,'Depreciation Schedules'!$F$3:$F$42)</f>
        <v>2.5</v>
      </c>
      <c r="X473" s="218">
        <f>LOOKUP(X$2,'Depreciation Schedules'!$A$3:$A$42,'Depreciation Schedules'!$F$3:$F$42)</f>
        <v>0</v>
      </c>
      <c r="Y473" s="218">
        <f>LOOKUP(Y$2,'Depreciation Schedules'!$A$3:$A$42,'Depreciation Schedules'!$F$3:$F$42)</f>
        <v>0</v>
      </c>
      <c r="Z473" s="218">
        <f>LOOKUP(Z$2,'Depreciation Schedules'!$A$3:$A$42,'Depreciation Schedules'!$F$3:$F$42)</f>
        <v>0</v>
      </c>
      <c r="AA473" s="218">
        <f>LOOKUP(AA$2,'Depreciation Schedules'!$A$3:$A$42,'Depreciation Schedules'!$F$3:$F$42)</f>
        <v>0</v>
      </c>
      <c r="AB473" s="218">
        <f>LOOKUP(AB$2,'Depreciation Schedules'!$A$3:$A$42,'Depreciation Schedules'!$F$3:$F$42)</f>
        <v>0</v>
      </c>
      <c r="AC473" s="218">
        <f>LOOKUP(AC$2,'Depreciation Schedules'!$A$3:$A$42,'Depreciation Schedules'!$F$3:$F$42)</f>
        <v>0</v>
      </c>
      <c r="AD473" s="218">
        <f>LOOKUP(AD$2,'Depreciation Schedules'!$A$3:$A$42,'Depreciation Schedules'!$F$3:$F$42)</f>
        <v>0</v>
      </c>
      <c r="AE473" s="218">
        <f>LOOKUP(AE$2,'Depreciation Schedules'!$A$3:$A$42,'Depreciation Schedules'!$F$3:$F$42)</f>
        <v>0</v>
      </c>
      <c r="AF473" s="218">
        <f>LOOKUP(AF$2,'Depreciation Schedules'!$A$3:$A$42,'Depreciation Schedules'!$F$3:$F$42)</f>
        <v>0</v>
      </c>
      <c r="AG473" s="218">
        <f>LOOKUP(AG$2,'Depreciation Schedules'!$A$3:$A$42,'Depreciation Schedules'!$F$3:$F$42)</f>
        <v>0</v>
      </c>
      <c r="AH473" s="218">
        <f>LOOKUP(AH$2,'Depreciation Schedules'!$A$3:$A$42,'Depreciation Schedules'!$F$3:$F$42)</f>
        <v>0</v>
      </c>
      <c r="AI473" s="218">
        <f>LOOKUP(AI$2,'Depreciation Schedules'!$A$3:$A$42,'Depreciation Schedules'!$F$3:$F$42)</f>
        <v>0</v>
      </c>
      <c r="AJ473" s="218">
        <f>LOOKUP(AJ$2,'Depreciation Schedules'!$A$3:$A$42,'Depreciation Schedules'!$F$3:$F$42)</f>
        <v>0</v>
      </c>
      <c r="AK473" s="218">
        <f>LOOKUP(AK$2,'Depreciation Schedules'!$A$3:$A$42,'Depreciation Schedules'!$F$3:$F$42)</f>
        <v>0</v>
      </c>
      <c r="AL473" s="218">
        <f>LOOKUP(AL$2,'Depreciation Schedules'!$A$3:$A$42,'Depreciation Schedules'!$F$3:$F$42)</f>
        <v>0</v>
      </c>
      <c r="AM473" s="218">
        <f>LOOKUP(AM$2,'Depreciation Schedules'!$A$3:$A$42,'Depreciation Schedules'!$F$3:$F$42)</f>
        <v>0</v>
      </c>
      <c r="AN473" s="218">
        <f>LOOKUP(AN$2,'Depreciation Schedules'!$A$3:$A$42,'Depreciation Schedules'!$F$3:$F$42)</f>
        <v>0</v>
      </c>
      <c r="AO473" s="218">
        <f>LOOKUP(AO$2,'Depreciation Schedules'!$A$3:$A$42,'Depreciation Schedules'!$F$3:$F$42)</f>
        <v>0</v>
      </c>
      <c r="AP473" s="218">
        <f>LOOKUP(AP$2,'Depreciation Schedules'!$A$3:$A$42,'Depreciation Schedules'!$F$3:$F$42)</f>
        <v>0</v>
      </c>
    </row>
    <row r="474" spans="1:42" x14ac:dyDescent="0.2">
      <c r="A474" s="33" t="str">
        <f t="shared" si="193"/>
        <v>39-yr SL</v>
      </c>
      <c r="B474" s="221">
        <f t="array" ref="B474">SUM(IF(ISNUMBER(C474:AP474),C474:AP474))</f>
        <v>99.999999999999801</v>
      </c>
      <c r="C474" s="218">
        <f>LOOKUP(C$2,'Depreciation Schedules'!$A$3:$A$42,'Depreciation Schedules'!$G$3:$G$42)</f>
        <v>1.2820512820512799</v>
      </c>
      <c r="D474" s="218">
        <f>LOOKUP(D$2,'Depreciation Schedules'!$A$3:$A$42,'Depreciation Schedules'!$G$3:$G$42)</f>
        <v>2.5641025641025599</v>
      </c>
      <c r="E474" s="218">
        <f>LOOKUP(E$2,'Depreciation Schedules'!$A$3:$A$42,'Depreciation Schedules'!$G$3:$G$42)</f>
        <v>2.5641025641025599</v>
      </c>
      <c r="F474" s="218">
        <f>LOOKUP(F$2,'Depreciation Schedules'!$A$3:$A$42,'Depreciation Schedules'!$G$3:$G$42)</f>
        <v>2.5641025641025599</v>
      </c>
      <c r="G474" s="218">
        <f>LOOKUP(G$2,'Depreciation Schedules'!$A$3:$A$42,'Depreciation Schedules'!$G$3:$G$42)</f>
        <v>2.5641025641025599</v>
      </c>
      <c r="H474" s="218">
        <f>LOOKUP(H$2,'Depreciation Schedules'!$A$3:$A$42,'Depreciation Schedules'!$G$3:$G$42)</f>
        <v>2.5641025641025599</v>
      </c>
      <c r="I474" s="218">
        <f>LOOKUP(I$2,'Depreciation Schedules'!$A$3:$A$42,'Depreciation Schedules'!$G$3:$G$42)</f>
        <v>2.5641025641025599</v>
      </c>
      <c r="J474" s="218">
        <f>LOOKUP(J$2,'Depreciation Schedules'!$A$3:$A$42,'Depreciation Schedules'!$G$3:$G$42)</f>
        <v>2.5641025641025599</v>
      </c>
      <c r="K474" s="218">
        <f>LOOKUP(K$2,'Depreciation Schedules'!$A$3:$A$42,'Depreciation Schedules'!$G$3:$G$42)</f>
        <v>2.5641025641025599</v>
      </c>
      <c r="L474" s="218">
        <f>LOOKUP(L$2,'Depreciation Schedules'!$A$3:$A$42,'Depreciation Schedules'!$G$3:$G$42)</f>
        <v>2.5641025641025599</v>
      </c>
      <c r="M474" s="218">
        <f>LOOKUP(M$2,'Depreciation Schedules'!$A$3:$A$42,'Depreciation Schedules'!$G$3:$G$42)</f>
        <v>2.5641025641025599</v>
      </c>
      <c r="N474" s="218">
        <f>LOOKUP(N$2,'Depreciation Schedules'!$A$3:$A$42,'Depreciation Schedules'!$G$3:$G$42)</f>
        <v>2.5641025641025599</v>
      </c>
      <c r="O474" s="218">
        <f>LOOKUP(O$2,'Depreciation Schedules'!$A$3:$A$42,'Depreciation Schedules'!$G$3:$G$42)</f>
        <v>2.5641025641025599</v>
      </c>
      <c r="P474" s="218">
        <f>LOOKUP(P$2,'Depreciation Schedules'!$A$3:$A$42,'Depreciation Schedules'!$G$3:$G$42)</f>
        <v>2.5641025641025599</v>
      </c>
      <c r="Q474" s="218">
        <f>LOOKUP(Q$2,'Depreciation Schedules'!$A$3:$A$42,'Depreciation Schedules'!$G$3:$G$42)</f>
        <v>2.5641025641025599</v>
      </c>
      <c r="R474" s="218">
        <f>LOOKUP(R$2,'Depreciation Schedules'!$A$3:$A$42,'Depreciation Schedules'!$G$3:$G$42)</f>
        <v>2.5641025641025599</v>
      </c>
      <c r="S474" s="218">
        <f>LOOKUP(S$2,'Depreciation Schedules'!$A$3:$A$42,'Depreciation Schedules'!$G$3:$G$42)</f>
        <v>2.5641025641025599</v>
      </c>
      <c r="T474" s="218">
        <f>LOOKUP(T$2,'Depreciation Schedules'!$A$3:$A$42,'Depreciation Schedules'!$G$3:$G$42)</f>
        <v>2.5641025641025599</v>
      </c>
      <c r="U474" s="218">
        <f>LOOKUP(U$2,'Depreciation Schedules'!$A$3:$A$42,'Depreciation Schedules'!$G$3:$G$42)</f>
        <v>2.5641025641025599</v>
      </c>
      <c r="V474" s="218">
        <f>LOOKUP(V$2,'Depreciation Schedules'!$A$3:$A$42,'Depreciation Schedules'!$G$3:$G$42)</f>
        <v>2.5641025641025599</v>
      </c>
      <c r="W474" s="218">
        <f>LOOKUP(W$2,'Depreciation Schedules'!$A$3:$A$42,'Depreciation Schedules'!$G$3:$G$42)</f>
        <v>2.5641025641025599</v>
      </c>
      <c r="X474" s="218">
        <f>LOOKUP(X$2,'Depreciation Schedules'!$A$3:$A$42,'Depreciation Schedules'!$G$3:$G$42)</f>
        <v>2.5641025641025599</v>
      </c>
      <c r="Y474" s="218">
        <f>LOOKUP(Y$2,'Depreciation Schedules'!$A$3:$A$42,'Depreciation Schedules'!$G$3:$G$42)</f>
        <v>2.5641025641025599</v>
      </c>
      <c r="Z474" s="218">
        <f>LOOKUP(Z$2,'Depreciation Schedules'!$A$3:$A$42,'Depreciation Schedules'!$G$3:$G$42)</f>
        <v>2.5641025641025599</v>
      </c>
      <c r="AA474" s="218">
        <f>LOOKUP(AA$2,'Depreciation Schedules'!$A$3:$A$42,'Depreciation Schedules'!$G$3:$G$42)</f>
        <v>2.5641025641025599</v>
      </c>
      <c r="AB474" s="218">
        <f>LOOKUP(AB$2,'Depreciation Schedules'!$A$3:$A$42,'Depreciation Schedules'!$G$3:$G$42)</f>
        <v>2.5641025641025599</v>
      </c>
      <c r="AC474" s="218">
        <f>LOOKUP(AC$2,'Depreciation Schedules'!$A$3:$A$42,'Depreciation Schedules'!$G$3:$G$42)</f>
        <v>2.5641025641025599</v>
      </c>
      <c r="AD474" s="218">
        <f>LOOKUP(AD$2,'Depreciation Schedules'!$A$3:$A$42,'Depreciation Schedules'!$G$3:$G$42)</f>
        <v>2.5641025641025599</v>
      </c>
      <c r="AE474" s="218">
        <f>LOOKUP(AE$2,'Depreciation Schedules'!$A$3:$A$42,'Depreciation Schedules'!$G$3:$G$42)</f>
        <v>2.5641025641025599</v>
      </c>
      <c r="AF474" s="218">
        <f>LOOKUP(AF$2,'Depreciation Schedules'!$A$3:$A$42,'Depreciation Schedules'!$G$3:$G$42)</f>
        <v>2.5641025641025599</v>
      </c>
      <c r="AG474" s="218">
        <f>LOOKUP(AG$2,'Depreciation Schedules'!$A$3:$A$42,'Depreciation Schedules'!$G$3:$G$42)</f>
        <v>2.5641025641025599</v>
      </c>
      <c r="AH474" s="218">
        <f>LOOKUP(AH$2,'Depreciation Schedules'!$A$3:$A$42,'Depreciation Schedules'!$G$3:$G$42)</f>
        <v>2.5641025641025599</v>
      </c>
      <c r="AI474" s="218">
        <f>LOOKUP(AI$2,'Depreciation Schedules'!$A$3:$A$42,'Depreciation Schedules'!$G$3:$G$42)</f>
        <v>2.5641025641025599</v>
      </c>
      <c r="AJ474" s="218">
        <f>LOOKUP(AJ$2,'Depreciation Schedules'!$A$3:$A$42,'Depreciation Schedules'!$G$3:$G$42)</f>
        <v>2.5641025641025599</v>
      </c>
      <c r="AK474" s="218">
        <f>LOOKUP(AK$2,'Depreciation Schedules'!$A$3:$A$42,'Depreciation Schedules'!$G$3:$G$42)</f>
        <v>2.5641025641025599</v>
      </c>
      <c r="AL474" s="218">
        <f>LOOKUP(AL$2,'Depreciation Schedules'!$A$3:$A$42,'Depreciation Schedules'!$G$3:$G$42)</f>
        <v>2.5641025641025599</v>
      </c>
      <c r="AM474" s="218">
        <f>LOOKUP(AM$2,'Depreciation Schedules'!$A$3:$A$42,'Depreciation Schedules'!$G$3:$G$42)</f>
        <v>2.5641025641025599</v>
      </c>
      <c r="AN474" s="218">
        <f>LOOKUP(AN$2,'Depreciation Schedules'!$A$3:$A$42,'Depreciation Schedules'!$G$3:$G$42)</f>
        <v>2.5641025641025599</v>
      </c>
      <c r="AO474" s="218">
        <f>LOOKUP(AO$2,'Depreciation Schedules'!$A$3:$A$42,'Depreciation Schedules'!$G$3:$G$42)</f>
        <v>2.5641025641025599</v>
      </c>
      <c r="AP474" s="218">
        <f>LOOKUP(AP$2,'Depreciation Schedules'!$A$3:$A$42,'Depreciation Schedules'!$G$3:$G$42)</f>
        <v>1.2820512820512799</v>
      </c>
    </row>
    <row r="475" spans="1:42" x14ac:dyDescent="0.2">
      <c r="A475" s="33" t="s">
        <v>248</v>
      </c>
      <c r="B475" s="221">
        <f t="array" ref="B475">SUM(IF(ISNUMBER(C475:AP475),C475:AP475))</f>
        <v>0</v>
      </c>
      <c r="C475" s="218">
        <f t="array" ref="C475:AP475">Inputs!D186:AQ186</f>
        <v>0</v>
      </c>
      <c r="D475" s="218">
        <v>0</v>
      </c>
      <c r="E475" s="218">
        <v>0</v>
      </c>
      <c r="F475" s="218">
        <v>0</v>
      </c>
      <c r="G475" s="218">
        <v>0</v>
      </c>
      <c r="H475" s="218">
        <v>0</v>
      </c>
      <c r="I475" s="218">
        <v>0</v>
      </c>
      <c r="J475" s="218">
        <v>0</v>
      </c>
      <c r="K475" s="218">
        <v>0</v>
      </c>
      <c r="L475" s="218">
        <v>0</v>
      </c>
      <c r="M475" s="218">
        <v>0</v>
      </c>
      <c r="N475" s="218">
        <v>0</v>
      </c>
      <c r="O475" s="218">
        <v>0</v>
      </c>
      <c r="P475" s="218">
        <v>0</v>
      </c>
      <c r="Q475" s="218">
        <v>0</v>
      </c>
      <c r="R475" s="218">
        <v>0</v>
      </c>
      <c r="S475" s="218">
        <v>0</v>
      </c>
      <c r="T475" s="218">
        <v>0</v>
      </c>
      <c r="U475" s="218">
        <v>0</v>
      </c>
      <c r="V475" s="218">
        <v>0</v>
      </c>
      <c r="W475" s="218">
        <v>0</v>
      </c>
      <c r="X475" s="218">
        <v>0</v>
      </c>
      <c r="Y475" s="218">
        <v>0</v>
      </c>
      <c r="Z475" s="218">
        <v>0</v>
      </c>
      <c r="AA475" s="218">
        <v>0</v>
      </c>
      <c r="AB475" s="218">
        <v>0</v>
      </c>
      <c r="AC475" s="218">
        <v>0</v>
      </c>
      <c r="AD475" s="218">
        <v>0</v>
      </c>
      <c r="AE475" s="218">
        <v>0</v>
      </c>
      <c r="AF475" s="218">
        <v>0</v>
      </c>
      <c r="AG475" s="218">
        <v>0</v>
      </c>
      <c r="AH475" s="218">
        <v>0</v>
      </c>
      <c r="AI475" s="218">
        <v>0</v>
      </c>
      <c r="AJ475" s="218">
        <v>0</v>
      </c>
      <c r="AK475" s="218">
        <v>0</v>
      </c>
      <c r="AL475" s="218">
        <v>0</v>
      </c>
      <c r="AM475" s="218">
        <v>0</v>
      </c>
      <c r="AN475" s="218">
        <v>0</v>
      </c>
      <c r="AO475" s="218">
        <v>0</v>
      </c>
      <c r="AP475" s="218">
        <v>0</v>
      </c>
    </row>
    <row r="476" spans="1:42" x14ac:dyDescent="0.2">
      <c r="A476" s="41" t="s">
        <v>3</v>
      </c>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3" t="str">
        <f t="shared" ref="A477:A482" si="194">A469</f>
        <v>5-yr MACRS</v>
      </c>
      <c r="B477" s="230">
        <f t="array" ref="B477">SUM(IF(ISNUMBER(C477:AP477),C477:AP477))</f>
        <v>0</v>
      </c>
      <c r="C477" s="184">
        <f>C469/100*$Q$436</f>
        <v>0</v>
      </c>
      <c r="D477" s="184">
        <f t="shared" ref="D477:AP477" si="195">D469/100*$Q$436</f>
        <v>0</v>
      </c>
      <c r="E477" s="184">
        <f t="shared" si="195"/>
        <v>0</v>
      </c>
      <c r="F477" s="184">
        <f t="shared" si="195"/>
        <v>0</v>
      </c>
      <c r="G477" s="184">
        <f t="shared" si="195"/>
        <v>0</v>
      </c>
      <c r="H477" s="184">
        <f t="shared" si="195"/>
        <v>0</v>
      </c>
      <c r="I477" s="184">
        <f t="shared" si="195"/>
        <v>0</v>
      </c>
      <c r="J477" s="184">
        <f t="shared" si="195"/>
        <v>0</v>
      </c>
      <c r="K477" s="184">
        <f t="shared" si="195"/>
        <v>0</v>
      </c>
      <c r="L477" s="184">
        <f t="shared" si="195"/>
        <v>0</v>
      </c>
      <c r="M477" s="184">
        <f t="shared" si="195"/>
        <v>0</v>
      </c>
      <c r="N477" s="184">
        <f t="shared" si="195"/>
        <v>0</v>
      </c>
      <c r="O477" s="184">
        <f t="shared" si="195"/>
        <v>0</v>
      </c>
      <c r="P477" s="184">
        <f t="shared" si="195"/>
        <v>0</v>
      </c>
      <c r="Q477" s="184">
        <f t="shared" si="195"/>
        <v>0</v>
      </c>
      <c r="R477" s="184">
        <f t="shared" si="195"/>
        <v>0</v>
      </c>
      <c r="S477" s="184">
        <f t="shared" si="195"/>
        <v>0</v>
      </c>
      <c r="T477" s="184">
        <f t="shared" si="195"/>
        <v>0</v>
      </c>
      <c r="U477" s="184">
        <f t="shared" si="195"/>
        <v>0</v>
      </c>
      <c r="V477" s="184">
        <f t="shared" si="195"/>
        <v>0</v>
      </c>
      <c r="W477" s="184">
        <f t="shared" si="195"/>
        <v>0</v>
      </c>
      <c r="X477" s="184">
        <f t="shared" si="195"/>
        <v>0</v>
      </c>
      <c r="Y477" s="184">
        <f t="shared" si="195"/>
        <v>0</v>
      </c>
      <c r="Z477" s="184">
        <f t="shared" si="195"/>
        <v>0</v>
      </c>
      <c r="AA477" s="184">
        <f t="shared" si="195"/>
        <v>0</v>
      </c>
      <c r="AB477" s="184">
        <f t="shared" si="195"/>
        <v>0</v>
      </c>
      <c r="AC477" s="184">
        <f t="shared" si="195"/>
        <v>0</v>
      </c>
      <c r="AD477" s="184">
        <f t="shared" si="195"/>
        <v>0</v>
      </c>
      <c r="AE477" s="184">
        <f t="shared" si="195"/>
        <v>0</v>
      </c>
      <c r="AF477" s="184">
        <f t="shared" si="195"/>
        <v>0</v>
      </c>
      <c r="AG477" s="184">
        <f t="shared" si="195"/>
        <v>0</v>
      </c>
      <c r="AH477" s="184">
        <f t="shared" si="195"/>
        <v>0</v>
      </c>
      <c r="AI477" s="184">
        <f t="shared" si="195"/>
        <v>0</v>
      </c>
      <c r="AJ477" s="184">
        <f t="shared" si="195"/>
        <v>0</v>
      </c>
      <c r="AK477" s="184">
        <f t="shared" si="195"/>
        <v>0</v>
      </c>
      <c r="AL477" s="184">
        <f t="shared" si="195"/>
        <v>0</v>
      </c>
      <c r="AM477" s="184">
        <f t="shared" si="195"/>
        <v>0</v>
      </c>
      <c r="AN477" s="184">
        <f t="shared" si="195"/>
        <v>0</v>
      </c>
      <c r="AO477" s="184">
        <f t="shared" si="195"/>
        <v>0</v>
      </c>
      <c r="AP477" s="184">
        <f t="shared" si="195"/>
        <v>0</v>
      </c>
    </row>
    <row r="478" spans="1:42" x14ac:dyDescent="0.2">
      <c r="A478" s="33" t="str">
        <f t="shared" si="194"/>
        <v>15-yr MACRS</v>
      </c>
      <c r="B478" s="230">
        <f t="array" ref="B478">SUM(IF(ISNUMBER(C478:AP478),C478:AP478))</f>
        <v>0</v>
      </c>
      <c r="C478" s="184">
        <f>C470/100*$Q$437</f>
        <v>0</v>
      </c>
      <c r="D478" s="184">
        <f t="shared" ref="D478:AP478" si="196">D470/100*$Q$437</f>
        <v>0</v>
      </c>
      <c r="E478" s="184">
        <f t="shared" si="196"/>
        <v>0</v>
      </c>
      <c r="F478" s="184">
        <f t="shared" si="196"/>
        <v>0</v>
      </c>
      <c r="G478" s="184">
        <f t="shared" si="196"/>
        <v>0</v>
      </c>
      <c r="H478" s="184">
        <f t="shared" si="196"/>
        <v>0</v>
      </c>
      <c r="I478" s="184">
        <f t="shared" si="196"/>
        <v>0</v>
      </c>
      <c r="J478" s="184">
        <f t="shared" si="196"/>
        <v>0</v>
      </c>
      <c r="K478" s="184">
        <f t="shared" si="196"/>
        <v>0</v>
      </c>
      <c r="L478" s="184">
        <f t="shared" si="196"/>
        <v>0</v>
      </c>
      <c r="M478" s="184">
        <f t="shared" si="196"/>
        <v>0</v>
      </c>
      <c r="N478" s="184">
        <f t="shared" si="196"/>
        <v>0</v>
      </c>
      <c r="O478" s="184">
        <f t="shared" si="196"/>
        <v>0</v>
      </c>
      <c r="P478" s="184">
        <f t="shared" si="196"/>
        <v>0</v>
      </c>
      <c r="Q478" s="184">
        <f t="shared" si="196"/>
        <v>0</v>
      </c>
      <c r="R478" s="184">
        <f t="shared" si="196"/>
        <v>0</v>
      </c>
      <c r="S478" s="184">
        <f t="shared" si="196"/>
        <v>0</v>
      </c>
      <c r="T478" s="184">
        <f t="shared" si="196"/>
        <v>0</v>
      </c>
      <c r="U478" s="184">
        <f t="shared" si="196"/>
        <v>0</v>
      </c>
      <c r="V478" s="184">
        <f t="shared" si="196"/>
        <v>0</v>
      </c>
      <c r="W478" s="184">
        <f t="shared" si="196"/>
        <v>0</v>
      </c>
      <c r="X478" s="184">
        <f t="shared" si="196"/>
        <v>0</v>
      </c>
      <c r="Y478" s="184">
        <f t="shared" si="196"/>
        <v>0</v>
      </c>
      <c r="Z478" s="184">
        <f t="shared" si="196"/>
        <v>0</v>
      </c>
      <c r="AA478" s="184">
        <f t="shared" si="196"/>
        <v>0</v>
      </c>
      <c r="AB478" s="184">
        <f t="shared" si="196"/>
        <v>0</v>
      </c>
      <c r="AC478" s="184">
        <f t="shared" si="196"/>
        <v>0</v>
      </c>
      <c r="AD478" s="184">
        <f t="shared" si="196"/>
        <v>0</v>
      </c>
      <c r="AE478" s="184">
        <f t="shared" si="196"/>
        <v>0</v>
      </c>
      <c r="AF478" s="184">
        <f t="shared" si="196"/>
        <v>0</v>
      </c>
      <c r="AG478" s="184">
        <f t="shared" si="196"/>
        <v>0</v>
      </c>
      <c r="AH478" s="184">
        <f t="shared" si="196"/>
        <v>0</v>
      </c>
      <c r="AI478" s="184">
        <f t="shared" si="196"/>
        <v>0</v>
      </c>
      <c r="AJ478" s="184">
        <f t="shared" si="196"/>
        <v>0</v>
      </c>
      <c r="AK478" s="184">
        <f t="shared" si="196"/>
        <v>0</v>
      </c>
      <c r="AL478" s="184">
        <f t="shared" si="196"/>
        <v>0</v>
      </c>
      <c r="AM478" s="184">
        <f t="shared" si="196"/>
        <v>0</v>
      </c>
      <c r="AN478" s="184">
        <f t="shared" si="196"/>
        <v>0</v>
      </c>
      <c r="AO478" s="184">
        <f t="shared" si="196"/>
        <v>0</v>
      </c>
      <c r="AP478" s="184">
        <f t="shared" si="196"/>
        <v>0</v>
      </c>
    </row>
    <row r="479" spans="1:42" x14ac:dyDescent="0.2">
      <c r="A479" s="33" t="str">
        <f t="shared" si="194"/>
        <v>5-yr SL</v>
      </c>
      <c r="B479" s="230">
        <f t="array" ref="B479">SUM(IF(ISNUMBER(C479:AP479),C479:AP479))</f>
        <v>0</v>
      </c>
      <c r="C479" s="184">
        <f>C471/100*$Q$438</f>
        <v>0</v>
      </c>
      <c r="D479" s="184">
        <f t="shared" ref="D479:AP479" si="197">D471/100*$Q$438</f>
        <v>0</v>
      </c>
      <c r="E479" s="184">
        <f t="shared" si="197"/>
        <v>0</v>
      </c>
      <c r="F479" s="184">
        <f t="shared" si="197"/>
        <v>0</v>
      </c>
      <c r="G479" s="184">
        <f t="shared" si="197"/>
        <v>0</v>
      </c>
      <c r="H479" s="184">
        <f t="shared" si="197"/>
        <v>0</v>
      </c>
      <c r="I479" s="184">
        <f t="shared" si="197"/>
        <v>0</v>
      </c>
      <c r="J479" s="184">
        <f t="shared" si="197"/>
        <v>0</v>
      </c>
      <c r="K479" s="184">
        <f t="shared" si="197"/>
        <v>0</v>
      </c>
      <c r="L479" s="184">
        <f t="shared" si="197"/>
        <v>0</v>
      </c>
      <c r="M479" s="184">
        <f t="shared" si="197"/>
        <v>0</v>
      </c>
      <c r="N479" s="184">
        <f t="shared" si="197"/>
        <v>0</v>
      </c>
      <c r="O479" s="184">
        <f t="shared" si="197"/>
        <v>0</v>
      </c>
      <c r="P479" s="184">
        <f t="shared" si="197"/>
        <v>0</v>
      </c>
      <c r="Q479" s="184">
        <f t="shared" si="197"/>
        <v>0</v>
      </c>
      <c r="R479" s="184">
        <f t="shared" si="197"/>
        <v>0</v>
      </c>
      <c r="S479" s="184">
        <f t="shared" si="197"/>
        <v>0</v>
      </c>
      <c r="T479" s="184">
        <f t="shared" si="197"/>
        <v>0</v>
      </c>
      <c r="U479" s="184">
        <f t="shared" si="197"/>
        <v>0</v>
      </c>
      <c r="V479" s="184">
        <f t="shared" si="197"/>
        <v>0</v>
      </c>
      <c r="W479" s="184">
        <f t="shared" si="197"/>
        <v>0</v>
      </c>
      <c r="X479" s="184">
        <f t="shared" si="197"/>
        <v>0</v>
      </c>
      <c r="Y479" s="184">
        <f t="shared" si="197"/>
        <v>0</v>
      </c>
      <c r="Z479" s="184">
        <f t="shared" si="197"/>
        <v>0</v>
      </c>
      <c r="AA479" s="184">
        <f t="shared" si="197"/>
        <v>0</v>
      </c>
      <c r="AB479" s="184">
        <f t="shared" si="197"/>
        <v>0</v>
      </c>
      <c r="AC479" s="184">
        <f t="shared" si="197"/>
        <v>0</v>
      </c>
      <c r="AD479" s="184">
        <f t="shared" si="197"/>
        <v>0</v>
      </c>
      <c r="AE479" s="184">
        <f t="shared" si="197"/>
        <v>0</v>
      </c>
      <c r="AF479" s="184">
        <f t="shared" si="197"/>
        <v>0</v>
      </c>
      <c r="AG479" s="184">
        <f t="shared" si="197"/>
        <v>0</v>
      </c>
      <c r="AH479" s="184">
        <f t="shared" si="197"/>
        <v>0</v>
      </c>
      <c r="AI479" s="184">
        <f t="shared" si="197"/>
        <v>0</v>
      </c>
      <c r="AJ479" s="184">
        <f t="shared" si="197"/>
        <v>0</v>
      </c>
      <c r="AK479" s="184">
        <f t="shared" si="197"/>
        <v>0</v>
      </c>
      <c r="AL479" s="184">
        <f t="shared" si="197"/>
        <v>0</v>
      </c>
      <c r="AM479" s="184">
        <f t="shared" si="197"/>
        <v>0</v>
      </c>
      <c r="AN479" s="184">
        <f t="shared" si="197"/>
        <v>0</v>
      </c>
      <c r="AO479" s="184">
        <f t="shared" si="197"/>
        <v>0</v>
      </c>
      <c r="AP479" s="184">
        <f t="shared" si="197"/>
        <v>0</v>
      </c>
    </row>
    <row r="480" spans="1:42" x14ac:dyDescent="0.2">
      <c r="A480" s="33" t="str">
        <f t="shared" si="194"/>
        <v>15-yr SL</v>
      </c>
      <c r="B480" s="230">
        <f t="array" ref="B480">SUM(IF(ISNUMBER(C480:AP480),C480:AP480))</f>
        <v>0</v>
      </c>
      <c r="C480" s="184">
        <f>C472/100*$Q$439</f>
        <v>0</v>
      </c>
      <c r="D480" s="184">
        <f t="shared" ref="D480:AP480" si="198">D472/100*$Q$439</f>
        <v>0</v>
      </c>
      <c r="E480" s="184">
        <f t="shared" si="198"/>
        <v>0</v>
      </c>
      <c r="F480" s="184">
        <f t="shared" si="198"/>
        <v>0</v>
      </c>
      <c r="G480" s="184">
        <f t="shared" si="198"/>
        <v>0</v>
      </c>
      <c r="H480" s="184">
        <f t="shared" si="198"/>
        <v>0</v>
      </c>
      <c r="I480" s="184">
        <f t="shared" si="198"/>
        <v>0</v>
      </c>
      <c r="J480" s="184">
        <f t="shared" si="198"/>
        <v>0</v>
      </c>
      <c r="K480" s="184">
        <f t="shared" si="198"/>
        <v>0</v>
      </c>
      <c r="L480" s="184">
        <f t="shared" si="198"/>
        <v>0</v>
      </c>
      <c r="M480" s="184">
        <f t="shared" si="198"/>
        <v>0</v>
      </c>
      <c r="N480" s="184">
        <f t="shared" si="198"/>
        <v>0</v>
      </c>
      <c r="O480" s="184">
        <f t="shared" si="198"/>
        <v>0</v>
      </c>
      <c r="P480" s="184">
        <f t="shared" si="198"/>
        <v>0</v>
      </c>
      <c r="Q480" s="184">
        <f t="shared" si="198"/>
        <v>0</v>
      </c>
      <c r="R480" s="184">
        <f t="shared" si="198"/>
        <v>0</v>
      </c>
      <c r="S480" s="184">
        <f t="shared" si="198"/>
        <v>0</v>
      </c>
      <c r="T480" s="184">
        <f t="shared" si="198"/>
        <v>0</v>
      </c>
      <c r="U480" s="184">
        <f t="shared" si="198"/>
        <v>0</v>
      </c>
      <c r="V480" s="184">
        <f t="shared" si="198"/>
        <v>0</v>
      </c>
      <c r="W480" s="184">
        <f t="shared" si="198"/>
        <v>0</v>
      </c>
      <c r="X480" s="184">
        <f t="shared" si="198"/>
        <v>0</v>
      </c>
      <c r="Y480" s="184">
        <f t="shared" si="198"/>
        <v>0</v>
      </c>
      <c r="Z480" s="184">
        <f t="shared" si="198"/>
        <v>0</v>
      </c>
      <c r="AA480" s="184">
        <f t="shared" si="198"/>
        <v>0</v>
      </c>
      <c r="AB480" s="184">
        <f t="shared" si="198"/>
        <v>0</v>
      </c>
      <c r="AC480" s="184">
        <f t="shared" si="198"/>
        <v>0</v>
      </c>
      <c r="AD480" s="184">
        <f t="shared" si="198"/>
        <v>0</v>
      </c>
      <c r="AE480" s="184">
        <f t="shared" si="198"/>
        <v>0</v>
      </c>
      <c r="AF480" s="184">
        <f t="shared" si="198"/>
        <v>0</v>
      </c>
      <c r="AG480" s="184">
        <f t="shared" si="198"/>
        <v>0</v>
      </c>
      <c r="AH480" s="184">
        <f t="shared" si="198"/>
        <v>0</v>
      </c>
      <c r="AI480" s="184">
        <f t="shared" si="198"/>
        <v>0</v>
      </c>
      <c r="AJ480" s="184">
        <f t="shared" si="198"/>
        <v>0</v>
      </c>
      <c r="AK480" s="184">
        <f t="shared" si="198"/>
        <v>0</v>
      </c>
      <c r="AL480" s="184">
        <f t="shared" si="198"/>
        <v>0</v>
      </c>
      <c r="AM480" s="184">
        <f t="shared" si="198"/>
        <v>0</v>
      </c>
      <c r="AN480" s="184">
        <f t="shared" si="198"/>
        <v>0</v>
      </c>
      <c r="AO480" s="184">
        <f t="shared" si="198"/>
        <v>0</v>
      </c>
      <c r="AP480" s="184">
        <f t="shared" si="198"/>
        <v>0</v>
      </c>
    </row>
    <row r="481" spans="1:42" x14ac:dyDescent="0.2">
      <c r="A481" s="33" t="str">
        <f t="shared" si="194"/>
        <v>20-yr SL</v>
      </c>
      <c r="B481" s="230">
        <f t="array" ref="B481">SUM(IF(ISNUMBER(C481:AP481),C481:AP481))</f>
        <v>0</v>
      </c>
      <c r="C481" s="184">
        <f>C473/100*$Q$440</f>
        <v>0</v>
      </c>
      <c r="D481" s="184">
        <f t="shared" ref="D481:AP481" si="199">D473/100*$Q$440</f>
        <v>0</v>
      </c>
      <c r="E481" s="184">
        <f t="shared" si="199"/>
        <v>0</v>
      </c>
      <c r="F481" s="184">
        <f t="shared" si="199"/>
        <v>0</v>
      </c>
      <c r="G481" s="184">
        <f t="shared" si="199"/>
        <v>0</v>
      </c>
      <c r="H481" s="184">
        <f t="shared" si="199"/>
        <v>0</v>
      </c>
      <c r="I481" s="184">
        <f t="shared" si="199"/>
        <v>0</v>
      </c>
      <c r="J481" s="184">
        <f t="shared" si="199"/>
        <v>0</v>
      </c>
      <c r="K481" s="184">
        <f t="shared" si="199"/>
        <v>0</v>
      </c>
      <c r="L481" s="184">
        <f t="shared" si="199"/>
        <v>0</v>
      </c>
      <c r="M481" s="184">
        <f t="shared" si="199"/>
        <v>0</v>
      </c>
      <c r="N481" s="184">
        <f t="shared" si="199"/>
        <v>0</v>
      </c>
      <c r="O481" s="184">
        <f t="shared" si="199"/>
        <v>0</v>
      </c>
      <c r="P481" s="184">
        <f t="shared" si="199"/>
        <v>0</v>
      </c>
      <c r="Q481" s="184">
        <f t="shared" si="199"/>
        <v>0</v>
      </c>
      <c r="R481" s="184">
        <f t="shared" si="199"/>
        <v>0</v>
      </c>
      <c r="S481" s="184">
        <f t="shared" si="199"/>
        <v>0</v>
      </c>
      <c r="T481" s="184">
        <f t="shared" si="199"/>
        <v>0</v>
      </c>
      <c r="U481" s="184">
        <f t="shared" si="199"/>
        <v>0</v>
      </c>
      <c r="V481" s="184">
        <f t="shared" si="199"/>
        <v>0</v>
      </c>
      <c r="W481" s="184">
        <f t="shared" si="199"/>
        <v>0</v>
      </c>
      <c r="X481" s="184">
        <f t="shared" si="199"/>
        <v>0</v>
      </c>
      <c r="Y481" s="184">
        <f t="shared" si="199"/>
        <v>0</v>
      </c>
      <c r="Z481" s="184">
        <f t="shared" si="199"/>
        <v>0</v>
      </c>
      <c r="AA481" s="184">
        <f t="shared" si="199"/>
        <v>0</v>
      </c>
      <c r="AB481" s="184">
        <f t="shared" si="199"/>
        <v>0</v>
      </c>
      <c r="AC481" s="184">
        <f t="shared" si="199"/>
        <v>0</v>
      </c>
      <c r="AD481" s="184">
        <f t="shared" si="199"/>
        <v>0</v>
      </c>
      <c r="AE481" s="184">
        <f t="shared" si="199"/>
        <v>0</v>
      </c>
      <c r="AF481" s="184">
        <f t="shared" si="199"/>
        <v>0</v>
      </c>
      <c r="AG481" s="184">
        <f t="shared" si="199"/>
        <v>0</v>
      </c>
      <c r="AH481" s="184">
        <f t="shared" si="199"/>
        <v>0</v>
      </c>
      <c r="AI481" s="184">
        <f t="shared" si="199"/>
        <v>0</v>
      </c>
      <c r="AJ481" s="184">
        <f t="shared" si="199"/>
        <v>0</v>
      </c>
      <c r="AK481" s="184">
        <f t="shared" si="199"/>
        <v>0</v>
      </c>
      <c r="AL481" s="184">
        <f t="shared" si="199"/>
        <v>0</v>
      </c>
      <c r="AM481" s="184">
        <f t="shared" si="199"/>
        <v>0</v>
      </c>
      <c r="AN481" s="184">
        <f t="shared" si="199"/>
        <v>0</v>
      </c>
      <c r="AO481" s="184">
        <f t="shared" si="199"/>
        <v>0</v>
      </c>
      <c r="AP481" s="184">
        <f t="shared" si="199"/>
        <v>0</v>
      </c>
    </row>
    <row r="482" spans="1:42" x14ac:dyDescent="0.2">
      <c r="A482" s="33" t="str">
        <f t="shared" si="194"/>
        <v>39-yr SL</v>
      </c>
      <c r="B482" s="230">
        <f>SUM(IF(ISNUMBER(C482:AP482),C482:AP482))</f>
        <v>0</v>
      </c>
      <c r="C482" s="184">
        <f>C474/100*$Q$441</f>
        <v>0</v>
      </c>
      <c r="D482" s="184">
        <f t="shared" ref="D482:AP482" si="200">D474/100*$Q$441</f>
        <v>0</v>
      </c>
      <c r="E482" s="184">
        <f t="shared" si="200"/>
        <v>0</v>
      </c>
      <c r="F482" s="184">
        <f t="shared" si="200"/>
        <v>0</v>
      </c>
      <c r="G482" s="184">
        <f t="shared" si="200"/>
        <v>0</v>
      </c>
      <c r="H482" s="184">
        <f t="shared" si="200"/>
        <v>0</v>
      </c>
      <c r="I482" s="184">
        <f t="shared" si="200"/>
        <v>0</v>
      </c>
      <c r="J482" s="184">
        <f t="shared" si="200"/>
        <v>0</v>
      </c>
      <c r="K482" s="184">
        <f t="shared" si="200"/>
        <v>0</v>
      </c>
      <c r="L482" s="184">
        <f t="shared" si="200"/>
        <v>0</v>
      </c>
      <c r="M482" s="184">
        <f t="shared" si="200"/>
        <v>0</v>
      </c>
      <c r="N482" s="184">
        <f t="shared" si="200"/>
        <v>0</v>
      </c>
      <c r="O482" s="184">
        <f t="shared" si="200"/>
        <v>0</v>
      </c>
      <c r="P482" s="184">
        <f t="shared" si="200"/>
        <v>0</v>
      </c>
      <c r="Q482" s="184">
        <f t="shared" si="200"/>
        <v>0</v>
      </c>
      <c r="R482" s="184">
        <f t="shared" si="200"/>
        <v>0</v>
      </c>
      <c r="S482" s="184">
        <f t="shared" si="200"/>
        <v>0</v>
      </c>
      <c r="T482" s="184">
        <f t="shared" si="200"/>
        <v>0</v>
      </c>
      <c r="U482" s="184">
        <f t="shared" si="200"/>
        <v>0</v>
      </c>
      <c r="V482" s="184">
        <f t="shared" si="200"/>
        <v>0</v>
      </c>
      <c r="W482" s="184">
        <f t="shared" si="200"/>
        <v>0</v>
      </c>
      <c r="X482" s="184">
        <f t="shared" si="200"/>
        <v>0</v>
      </c>
      <c r="Y482" s="184">
        <f t="shared" si="200"/>
        <v>0</v>
      </c>
      <c r="Z482" s="184">
        <f t="shared" si="200"/>
        <v>0</v>
      </c>
      <c r="AA482" s="184">
        <f t="shared" si="200"/>
        <v>0</v>
      </c>
      <c r="AB482" s="184">
        <f t="shared" si="200"/>
        <v>0</v>
      </c>
      <c r="AC482" s="184">
        <f t="shared" si="200"/>
        <v>0</v>
      </c>
      <c r="AD482" s="184">
        <f t="shared" si="200"/>
        <v>0</v>
      </c>
      <c r="AE482" s="184">
        <f t="shared" si="200"/>
        <v>0</v>
      </c>
      <c r="AF482" s="184">
        <f t="shared" si="200"/>
        <v>0</v>
      </c>
      <c r="AG482" s="184">
        <f t="shared" si="200"/>
        <v>0</v>
      </c>
      <c r="AH482" s="184">
        <f t="shared" si="200"/>
        <v>0</v>
      </c>
      <c r="AI482" s="184">
        <f t="shared" si="200"/>
        <v>0</v>
      </c>
      <c r="AJ482" s="184">
        <f t="shared" si="200"/>
        <v>0</v>
      </c>
      <c r="AK482" s="184">
        <f t="shared" si="200"/>
        <v>0</v>
      </c>
      <c r="AL482" s="184">
        <f t="shared" si="200"/>
        <v>0</v>
      </c>
      <c r="AM482" s="184">
        <f t="shared" si="200"/>
        <v>0</v>
      </c>
      <c r="AN482" s="184">
        <f t="shared" si="200"/>
        <v>0</v>
      </c>
      <c r="AO482" s="184">
        <f t="shared" si="200"/>
        <v>0</v>
      </c>
      <c r="AP482" s="184">
        <f t="shared" si="200"/>
        <v>0</v>
      </c>
    </row>
    <row r="483" spans="1:42" x14ac:dyDescent="0.2">
      <c r="A483" s="33" t="s">
        <v>248</v>
      </c>
      <c r="B483" s="230">
        <f>SUM(IF(ISNUMBER(C483:AP483),C483:AP483))</f>
        <v>0</v>
      </c>
      <c r="C483" s="351">
        <f t="shared" ref="C483:AP483" si="201">IF(C2&lt;=analysis_period,C475/100*$Q$442,0)</f>
        <v>0</v>
      </c>
      <c r="D483" s="351">
        <f t="shared" si="201"/>
        <v>0</v>
      </c>
      <c r="E483" s="351">
        <f t="shared" si="201"/>
        <v>0</v>
      </c>
      <c r="F483" s="351">
        <f t="shared" si="201"/>
        <v>0</v>
      </c>
      <c r="G483" s="351">
        <f t="shared" si="201"/>
        <v>0</v>
      </c>
      <c r="H483" s="351">
        <f t="shared" si="201"/>
        <v>0</v>
      </c>
      <c r="I483" s="351">
        <f t="shared" si="201"/>
        <v>0</v>
      </c>
      <c r="J483" s="351">
        <f t="shared" si="201"/>
        <v>0</v>
      </c>
      <c r="K483" s="351">
        <f t="shared" si="201"/>
        <v>0</v>
      </c>
      <c r="L483" s="351">
        <f t="shared" si="201"/>
        <v>0</v>
      </c>
      <c r="M483" s="351">
        <f t="shared" si="201"/>
        <v>0</v>
      </c>
      <c r="N483" s="351">
        <f t="shared" si="201"/>
        <v>0</v>
      </c>
      <c r="O483" s="351">
        <f t="shared" si="201"/>
        <v>0</v>
      </c>
      <c r="P483" s="351">
        <f t="shared" si="201"/>
        <v>0</v>
      </c>
      <c r="Q483" s="351">
        <f t="shared" si="201"/>
        <v>0</v>
      </c>
      <c r="R483" s="351">
        <f t="shared" si="201"/>
        <v>0</v>
      </c>
      <c r="S483" s="351">
        <f t="shared" si="201"/>
        <v>0</v>
      </c>
      <c r="T483" s="351">
        <f t="shared" si="201"/>
        <v>0</v>
      </c>
      <c r="U483" s="351">
        <f t="shared" si="201"/>
        <v>0</v>
      </c>
      <c r="V483" s="351">
        <f t="shared" si="201"/>
        <v>0</v>
      </c>
      <c r="W483" s="351">
        <f t="shared" si="201"/>
        <v>0</v>
      </c>
      <c r="X483" s="351">
        <f t="shared" si="201"/>
        <v>0</v>
      </c>
      <c r="Y483" s="351">
        <f t="shared" si="201"/>
        <v>0</v>
      </c>
      <c r="Z483" s="351">
        <f t="shared" si="201"/>
        <v>0</v>
      </c>
      <c r="AA483" s="351">
        <f t="shared" si="201"/>
        <v>0</v>
      </c>
      <c r="AB483" s="351">
        <f t="shared" si="201"/>
        <v>0</v>
      </c>
      <c r="AC483" s="351">
        <f t="shared" si="201"/>
        <v>0</v>
      </c>
      <c r="AD483" s="351">
        <f t="shared" si="201"/>
        <v>0</v>
      </c>
      <c r="AE483" s="351">
        <f t="shared" si="201"/>
        <v>0</v>
      </c>
      <c r="AF483" s="351">
        <f t="shared" si="201"/>
        <v>0</v>
      </c>
      <c r="AG483" s="351">
        <f t="shared" si="201"/>
        <v>0</v>
      </c>
      <c r="AH483" s="351">
        <f t="shared" si="201"/>
        <v>0</v>
      </c>
      <c r="AI483" s="351">
        <f t="shared" si="201"/>
        <v>0</v>
      </c>
      <c r="AJ483" s="351">
        <f t="shared" si="201"/>
        <v>0</v>
      </c>
      <c r="AK483" s="351">
        <f t="shared" si="201"/>
        <v>0</v>
      </c>
      <c r="AL483" s="351">
        <f t="shared" si="201"/>
        <v>0</v>
      </c>
      <c r="AM483" s="351">
        <f t="shared" si="201"/>
        <v>0</v>
      </c>
      <c r="AN483" s="351">
        <f t="shared" si="201"/>
        <v>0</v>
      </c>
      <c r="AO483" s="351">
        <f t="shared" si="201"/>
        <v>0</v>
      </c>
      <c r="AP483" s="351">
        <f t="shared" si="201"/>
        <v>0</v>
      </c>
    </row>
    <row r="484" spans="1:42" x14ac:dyDescent="0.2">
      <c r="A484" s="33" t="s">
        <v>75</v>
      </c>
      <c r="B484" s="230">
        <f t="array" ref="B484">SUM(IF(ISNUMBER(C484:AP484),C484:AP484))</f>
        <v>0</v>
      </c>
      <c r="C484" s="190">
        <f>P443</f>
        <v>0</v>
      </c>
      <c r="D484" s="190">
        <v>0</v>
      </c>
      <c r="E484" s="190">
        <v>0</v>
      </c>
      <c r="F484" s="190">
        <v>0</v>
      </c>
      <c r="G484" s="190">
        <v>0</v>
      </c>
      <c r="H484" s="190">
        <v>0</v>
      </c>
      <c r="I484" s="190">
        <v>0</v>
      </c>
      <c r="J484" s="190">
        <v>0</v>
      </c>
      <c r="K484" s="190">
        <v>0</v>
      </c>
      <c r="L484" s="190">
        <v>0</v>
      </c>
      <c r="M484" s="190">
        <v>0</v>
      </c>
      <c r="N484" s="190">
        <v>0</v>
      </c>
      <c r="O484" s="190">
        <v>0</v>
      </c>
      <c r="P484" s="190">
        <v>0</v>
      </c>
      <c r="Q484" s="190">
        <v>0</v>
      </c>
      <c r="R484" s="190">
        <v>0</v>
      </c>
      <c r="S484" s="190">
        <v>0</v>
      </c>
      <c r="T484" s="190">
        <v>0</v>
      </c>
      <c r="U484" s="190">
        <v>0</v>
      </c>
      <c r="V484" s="190">
        <v>0</v>
      </c>
      <c r="W484" s="190">
        <v>0</v>
      </c>
      <c r="X484" s="190">
        <v>0</v>
      </c>
      <c r="Y484" s="190">
        <v>0</v>
      </c>
      <c r="Z484" s="190">
        <v>0</v>
      </c>
      <c r="AA484" s="190">
        <v>0</v>
      </c>
      <c r="AB484" s="190">
        <v>0</v>
      </c>
      <c r="AC484" s="190">
        <v>0</v>
      </c>
      <c r="AD484" s="190">
        <v>0</v>
      </c>
      <c r="AE484" s="190">
        <v>0</v>
      </c>
      <c r="AF484" s="190">
        <v>0</v>
      </c>
      <c r="AG484" s="190">
        <v>0</v>
      </c>
      <c r="AH484" s="190">
        <v>0</v>
      </c>
      <c r="AI484" s="190">
        <v>0</v>
      </c>
      <c r="AJ484" s="190">
        <v>0</v>
      </c>
      <c r="AK484" s="190">
        <v>0</v>
      </c>
      <c r="AL484" s="190">
        <v>0</v>
      </c>
      <c r="AM484" s="190">
        <v>0</v>
      </c>
      <c r="AN484" s="190">
        <v>0</v>
      </c>
      <c r="AO484" s="190">
        <v>0</v>
      </c>
      <c r="AP484" s="190">
        <v>0</v>
      </c>
    </row>
    <row r="485" spans="1:42" x14ac:dyDescent="0.2">
      <c r="A485" s="32"/>
      <c r="B485" s="231">
        <f t="array" ref="B485">SUM(IF(ISNUMBER(C485:AP485),C485:AP485))</f>
        <v>0</v>
      </c>
      <c r="C485" s="184">
        <f>SUM(C477:C484)</f>
        <v>0</v>
      </c>
      <c r="D485" s="184">
        <f t="shared" ref="D485:AP485" si="202">SUM(D477:D484)</f>
        <v>0</v>
      </c>
      <c r="E485" s="184">
        <f t="shared" si="202"/>
        <v>0</v>
      </c>
      <c r="F485" s="184">
        <f t="shared" si="202"/>
        <v>0</v>
      </c>
      <c r="G485" s="184">
        <f t="shared" si="202"/>
        <v>0</v>
      </c>
      <c r="H485" s="184">
        <f t="shared" si="202"/>
        <v>0</v>
      </c>
      <c r="I485" s="184">
        <f t="shared" si="202"/>
        <v>0</v>
      </c>
      <c r="J485" s="184">
        <f t="shared" si="202"/>
        <v>0</v>
      </c>
      <c r="K485" s="184">
        <f t="shared" si="202"/>
        <v>0</v>
      </c>
      <c r="L485" s="184">
        <f t="shared" si="202"/>
        <v>0</v>
      </c>
      <c r="M485" s="184">
        <f t="shared" si="202"/>
        <v>0</v>
      </c>
      <c r="N485" s="184">
        <f t="shared" si="202"/>
        <v>0</v>
      </c>
      <c r="O485" s="184">
        <f t="shared" si="202"/>
        <v>0</v>
      </c>
      <c r="P485" s="184">
        <f t="shared" si="202"/>
        <v>0</v>
      </c>
      <c r="Q485" s="184">
        <f t="shared" si="202"/>
        <v>0</v>
      </c>
      <c r="R485" s="184">
        <f t="shared" si="202"/>
        <v>0</v>
      </c>
      <c r="S485" s="184">
        <f t="shared" si="202"/>
        <v>0</v>
      </c>
      <c r="T485" s="184">
        <f t="shared" si="202"/>
        <v>0</v>
      </c>
      <c r="U485" s="184">
        <f t="shared" si="202"/>
        <v>0</v>
      </c>
      <c r="V485" s="184">
        <f t="shared" si="202"/>
        <v>0</v>
      </c>
      <c r="W485" s="184">
        <f t="shared" si="202"/>
        <v>0</v>
      </c>
      <c r="X485" s="184">
        <f t="shared" si="202"/>
        <v>0</v>
      </c>
      <c r="Y485" s="184">
        <f t="shared" si="202"/>
        <v>0</v>
      </c>
      <c r="Z485" s="184">
        <f t="shared" si="202"/>
        <v>0</v>
      </c>
      <c r="AA485" s="184">
        <f t="shared" si="202"/>
        <v>0</v>
      </c>
      <c r="AB485" s="184">
        <f t="shared" si="202"/>
        <v>0</v>
      </c>
      <c r="AC485" s="184">
        <f t="shared" si="202"/>
        <v>0</v>
      </c>
      <c r="AD485" s="184">
        <f t="shared" si="202"/>
        <v>0</v>
      </c>
      <c r="AE485" s="184">
        <f t="shared" si="202"/>
        <v>0</v>
      </c>
      <c r="AF485" s="184">
        <f t="shared" si="202"/>
        <v>0</v>
      </c>
      <c r="AG485" s="184">
        <f t="shared" si="202"/>
        <v>0</v>
      </c>
      <c r="AH485" s="184">
        <f t="shared" si="202"/>
        <v>0</v>
      </c>
      <c r="AI485" s="184">
        <f t="shared" si="202"/>
        <v>0</v>
      </c>
      <c r="AJ485" s="184">
        <f t="shared" si="202"/>
        <v>0</v>
      </c>
      <c r="AK485" s="184">
        <f t="shared" si="202"/>
        <v>0</v>
      </c>
      <c r="AL485" s="184">
        <f t="shared" si="202"/>
        <v>0</v>
      </c>
      <c r="AM485" s="184">
        <f t="shared" si="202"/>
        <v>0</v>
      </c>
      <c r="AN485" s="184">
        <f t="shared" si="202"/>
        <v>0</v>
      </c>
      <c r="AO485" s="184">
        <f t="shared" si="202"/>
        <v>0</v>
      </c>
      <c r="AP485" s="184">
        <f t="shared" si="202"/>
        <v>0</v>
      </c>
    </row>
    <row r="486" spans="1:42" x14ac:dyDescent="0.2">
      <c r="A486" s="32"/>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c r="AJ486" s="28"/>
      <c r="AK486" s="28"/>
      <c r="AL486" s="28"/>
      <c r="AM486" s="28"/>
      <c r="AN486" s="28"/>
      <c r="AO486" s="28"/>
      <c r="AP486" s="28"/>
    </row>
    <row r="487" spans="1:42" x14ac:dyDescent="0.2">
      <c r="A487" s="30" t="s">
        <v>63</v>
      </c>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row>
    <row r="488" spans="1:42" x14ac:dyDescent="0.2">
      <c r="A488" s="32" t="s">
        <v>65</v>
      </c>
      <c r="B488" s="37" t="str">
        <f>equip_reserve_depr_fed</f>
        <v>5-yr MACRS</v>
      </c>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row>
    <row r="489" spans="1:42" x14ac:dyDescent="0.2">
      <c r="A489" s="32" t="s">
        <v>66</v>
      </c>
      <c r="B489" s="226">
        <f t="shared" ref="B489:AP489" si="203">B2</f>
        <v>0</v>
      </c>
      <c r="C489" s="226">
        <f t="shared" si="203"/>
        <v>1</v>
      </c>
      <c r="D489" s="226">
        <f t="shared" si="203"/>
        <v>2</v>
      </c>
      <c r="E489" s="226">
        <f t="shared" si="203"/>
        <v>3</v>
      </c>
      <c r="F489" s="226">
        <f t="shared" si="203"/>
        <v>4</v>
      </c>
      <c r="G489" s="226">
        <f t="shared" si="203"/>
        <v>5</v>
      </c>
      <c r="H489" s="226">
        <f t="shared" si="203"/>
        <v>6</v>
      </c>
      <c r="I489" s="226">
        <f t="shared" si="203"/>
        <v>7</v>
      </c>
      <c r="J489" s="226">
        <f t="shared" si="203"/>
        <v>8</v>
      </c>
      <c r="K489" s="226">
        <f t="shared" si="203"/>
        <v>9</v>
      </c>
      <c r="L489" s="226">
        <f t="shared" si="203"/>
        <v>10</v>
      </c>
      <c r="M489" s="226">
        <f t="shared" si="203"/>
        <v>11</v>
      </c>
      <c r="N489" s="226">
        <f t="shared" si="203"/>
        <v>12</v>
      </c>
      <c r="O489" s="226">
        <f t="shared" si="203"/>
        <v>13</v>
      </c>
      <c r="P489" s="226">
        <f t="shared" si="203"/>
        <v>14</v>
      </c>
      <c r="Q489" s="226">
        <f t="shared" si="203"/>
        <v>15</v>
      </c>
      <c r="R489" s="226">
        <f t="shared" si="203"/>
        <v>16</v>
      </c>
      <c r="S489" s="226">
        <f t="shared" si="203"/>
        <v>17</v>
      </c>
      <c r="T489" s="226">
        <f t="shared" si="203"/>
        <v>18</v>
      </c>
      <c r="U489" s="226">
        <f t="shared" si="203"/>
        <v>19</v>
      </c>
      <c r="V489" s="226">
        <f t="shared" si="203"/>
        <v>20</v>
      </c>
      <c r="W489" s="226">
        <f t="shared" si="203"/>
        <v>21</v>
      </c>
      <c r="X489" s="226">
        <f t="shared" si="203"/>
        <v>22</v>
      </c>
      <c r="Y489" s="226">
        <f t="shared" si="203"/>
        <v>23</v>
      </c>
      <c r="Z489" s="226">
        <f t="shared" si="203"/>
        <v>24</v>
      </c>
      <c r="AA489" s="226">
        <f t="shared" si="203"/>
        <v>25</v>
      </c>
      <c r="AB489" s="226">
        <f t="shared" si="203"/>
        <v>26</v>
      </c>
      <c r="AC489" s="226">
        <f t="shared" si="203"/>
        <v>27</v>
      </c>
      <c r="AD489" s="226">
        <f t="shared" si="203"/>
        <v>28</v>
      </c>
      <c r="AE489" s="226">
        <f t="shared" si="203"/>
        <v>29</v>
      </c>
      <c r="AF489" s="226">
        <f t="shared" si="203"/>
        <v>30</v>
      </c>
      <c r="AG489" s="226">
        <f t="shared" si="203"/>
        <v>31</v>
      </c>
      <c r="AH489" s="226">
        <f t="shared" si="203"/>
        <v>32</v>
      </c>
      <c r="AI489" s="226">
        <f t="shared" si="203"/>
        <v>33</v>
      </c>
      <c r="AJ489" s="226">
        <f t="shared" si="203"/>
        <v>34</v>
      </c>
      <c r="AK489" s="226">
        <f t="shared" si="203"/>
        <v>35</v>
      </c>
      <c r="AL489" s="226">
        <f t="shared" si="203"/>
        <v>36</v>
      </c>
      <c r="AM489" s="226">
        <f t="shared" si="203"/>
        <v>37</v>
      </c>
      <c r="AN489" s="226">
        <f t="shared" si="203"/>
        <v>38</v>
      </c>
      <c r="AO489" s="226">
        <f t="shared" si="203"/>
        <v>39</v>
      </c>
      <c r="AP489" s="226">
        <f t="shared" si="203"/>
        <v>40</v>
      </c>
    </row>
    <row r="490" spans="1:42" x14ac:dyDescent="0.2">
      <c r="A490" s="32" t="s">
        <v>67</v>
      </c>
      <c r="B490" s="225">
        <v>0</v>
      </c>
      <c r="C490" s="218">
        <f t="shared" ref="C490:AP490" si="204">IF($B$488=$A469,C469,0)+IF($B$488=$A470,C470,0)+IF($B$488=$A471,C471,0)+IF($B$488=$A472,C472,0)+IF($B$488=$A473,C473,0)+IF($B$488=$A474,C474,0)</f>
        <v>20</v>
      </c>
      <c r="D490" s="218">
        <f t="shared" si="204"/>
        <v>32</v>
      </c>
      <c r="E490" s="218">
        <f t="shared" si="204"/>
        <v>19.2</v>
      </c>
      <c r="F490" s="218">
        <f t="shared" si="204"/>
        <v>11.52</v>
      </c>
      <c r="G490" s="218">
        <f t="shared" si="204"/>
        <v>11.52</v>
      </c>
      <c r="H490" s="218">
        <f t="shared" si="204"/>
        <v>5.76</v>
      </c>
      <c r="I490" s="218">
        <f t="shared" si="204"/>
        <v>0</v>
      </c>
      <c r="J490" s="218">
        <f t="shared" si="204"/>
        <v>0</v>
      </c>
      <c r="K490" s="218">
        <f t="shared" si="204"/>
        <v>0</v>
      </c>
      <c r="L490" s="218">
        <f t="shared" si="204"/>
        <v>0</v>
      </c>
      <c r="M490" s="218">
        <f t="shared" si="204"/>
        <v>0</v>
      </c>
      <c r="N490" s="218">
        <f t="shared" si="204"/>
        <v>0</v>
      </c>
      <c r="O490" s="218">
        <f t="shared" si="204"/>
        <v>0</v>
      </c>
      <c r="P490" s="218">
        <f t="shared" si="204"/>
        <v>0</v>
      </c>
      <c r="Q490" s="218">
        <f t="shared" si="204"/>
        <v>0</v>
      </c>
      <c r="R490" s="218">
        <f t="shared" si="204"/>
        <v>0</v>
      </c>
      <c r="S490" s="218">
        <f t="shared" si="204"/>
        <v>0</v>
      </c>
      <c r="T490" s="218">
        <f t="shared" si="204"/>
        <v>0</v>
      </c>
      <c r="U490" s="218">
        <f t="shared" si="204"/>
        <v>0</v>
      </c>
      <c r="V490" s="218">
        <f t="shared" si="204"/>
        <v>0</v>
      </c>
      <c r="W490" s="218">
        <f t="shared" si="204"/>
        <v>0</v>
      </c>
      <c r="X490" s="218">
        <f t="shared" si="204"/>
        <v>0</v>
      </c>
      <c r="Y490" s="218">
        <f t="shared" si="204"/>
        <v>0</v>
      </c>
      <c r="Z490" s="218">
        <f t="shared" si="204"/>
        <v>0</v>
      </c>
      <c r="AA490" s="218">
        <f t="shared" si="204"/>
        <v>0</v>
      </c>
      <c r="AB490" s="218">
        <f t="shared" si="204"/>
        <v>0</v>
      </c>
      <c r="AC490" s="218">
        <f t="shared" si="204"/>
        <v>0</v>
      </c>
      <c r="AD490" s="218">
        <f t="shared" si="204"/>
        <v>0</v>
      </c>
      <c r="AE490" s="218">
        <f t="shared" si="204"/>
        <v>0</v>
      </c>
      <c r="AF490" s="218">
        <f t="shared" si="204"/>
        <v>0</v>
      </c>
      <c r="AG490" s="218">
        <f t="shared" si="204"/>
        <v>0</v>
      </c>
      <c r="AH490" s="218">
        <f t="shared" si="204"/>
        <v>0</v>
      </c>
      <c r="AI490" s="218">
        <f t="shared" si="204"/>
        <v>0</v>
      </c>
      <c r="AJ490" s="218">
        <f t="shared" si="204"/>
        <v>0</v>
      </c>
      <c r="AK490" s="218">
        <f t="shared" si="204"/>
        <v>0</v>
      </c>
      <c r="AL490" s="218">
        <f t="shared" si="204"/>
        <v>0</v>
      </c>
      <c r="AM490" s="218">
        <f t="shared" si="204"/>
        <v>0</v>
      </c>
      <c r="AN490" s="218">
        <f t="shared" si="204"/>
        <v>0</v>
      </c>
      <c r="AO490" s="218">
        <f t="shared" si="204"/>
        <v>0</v>
      </c>
      <c r="AP490" s="218">
        <f t="shared" si="204"/>
        <v>0</v>
      </c>
    </row>
    <row r="491" spans="1:42" x14ac:dyDescent="0.2">
      <c r="A491" s="30"/>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0" t="s">
        <v>77</v>
      </c>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32" t="s">
        <v>64</v>
      </c>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row>
    <row r="494" spans="1:42" x14ac:dyDescent="0.2">
      <c r="A494" s="16">
        <v>1</v>
      </c>
      <c r="C494" s="208">
        <f t="shared" ref="C494:AP494" si="205">C358</f>
        <v>0</v>
      </c>
      <c r="D494" s="208">
        <f t="shared" si="205"/>
        <v>0</v>
      </c>
      <c r="E494" s="208">
        <f t="shared" si="205"/>
        <v>0</v>
      </c>
      <c r="F494" s="208">
        <f t="shared" si="205"/>
        <v>0</v>
      </c>
      <c r="G494" s="208">
        <f t="shared" si="205"/>
        <v>0</v>
      </c>
      <c r="H494" s="208">
        <f t="shared" si="205"/>
        <v>0</v>
      </c>
      <c r="I494" s="208">
        <f t="shared" si="205"/>
        <v>0</v>
      </c>
      <c r="J494" s="208">
        <f t="shared" si="205"/>
        <v>0</v>
      </c>
      <c r="K494" s="208">
        <f t="shared" si="205"/>
        <v>0</v>
      </c>
      <c r="L494" s="208">
        <f t="shared" si="205"/>
        <v>0</v>
      </c>
      <c r="M494" s="208">
        <f t="shared" si="205"/>
        <v>0</v>
      </c>
      <c r="N494" s="208">
        <f t="shared" si="205"/>
        <v>0</v>
      </c>
      <c r="O494" s="208">
        <f t="shared" si="205"/>
        <v>0</v>
      </c>
      <c r="P494" s="208">
        <f t="shared" si="205"/>
        <v>0</v>
      </c>
      <c r="Q494" s="208">
        <f t="shared" si="205"/>
        <v>0</v>
      </c>
      <c r="R494" s="208">
        <f t="shared" si="205"/>
        <v>0</v>
      </c>
      <c r="S494" s="208">
        <f t="shared" si="205"/>
        <v>0</v>
      </c>
      <c r="T494" s="208">
        <f t="shared" si="205"/>
        <v>0</v>
      </c>
      <c r="U494" s="208">
        <f t="shared" si="205"/>
        <v>0</v>
      </c>
      <c r="V494" s="208">
        <f t="shared" si="205"/>
        <v>0</v>
      </c>
      <c r="W494" s="208">
        <f t="shared" si="205"/>
        <v>0</v>
      </c>
      <c r="X494" s="208">
        <f t="shared" si="205"/>
        <v>0</v>
      </c>
      <c r="Y494" s="208">
        <f t="shared" si="205"/>
        <v>0</v>
      </c>
      <c r="Z494" s="208">
        <f t="shared" si="205"/>
        <v>0</v>
      </c>
      <c r="AA494" s="208">
        <f t="shared" si="205"/>
        <v>0</v>
      </c>
      <c r="AB494" s="208">
        <f t="shared" si="205"/>
        <v>0</v>
      </c>
      <c r="AC494" s="208">
        <f t="shared" si="205"/>
        <v>0</v>
      </c>
      <c r="AD494" s="208">
        <f t="shared" si="205"/>
        <v>0</v>
      </c>
      <c r="AE494" s="208">
        <f t="shared" si="205"/>
        <v>0</v>
      </c>
      <c r="AF494" s="208">
        <f t="shared" si="205"/>
        <v>0</v>
      </c>
      <c r="AG494" s="208">
        <f t="shared" si="205"/>
        <v>0</v>
      </c>
      <c r="AH494" s="208">
        <f t="shared" si="205"/>
        <v>0</v>
      </c>
      <c r="AI494" s="208">
        <f t="shared" si="205"/>
        <v>0</v>
      </c>
      <c r="AJ494" s="208">
        <f t="shared" si="205"/>
        <v>0</v>
      </c>
      <c r="AK494" s="208">
        <f t="shared" si="205"/>
        <v>0</v>
      </c>
      <c r="AL494" s="208">
        <f t="shared" si="205"/>
        <v>0</v>
      </c>
      <c r="AM494" s="208">
        <f t="shared" si="205"/>
        <v>0</v>
      </c>
      <c r="AN494" s="208">
        <f t="shared" si="205"/>
        <v>0</v>
      </c>
      <c r="AO494" s="208">
        <f t="shared" si="205"/>
        <v>0</v>
      </c>
      <c r="AP494" s="208">
        <f t="shared" si="205"/>
        <v>0</v>
      </c>
    </row>
    <row r="495" spans="1:42" x14ac:dyDescent="0.2">
      <c r="A495" s="16">
        <f>A494+1</f>
        <v>2</v>
      </c>
      <c r="C495" s="208">
        <f t="shared" ref="C495:AP495" si="206">C359</f>
        <v>0</v>
      </c>
      <c r="D495" s="208">
        <f t="shared" si="206"/>
        <v>0</v>
      </c>
      <c r="E495" s="208">
        <f t="shared" si="206"/>
        <v>0</v>
      </c>
      <c r="F495" s="208">
        <f t="shared" si="206"/>
        <v>0</v>
      </c>
      <c r="G495" s="208">
        <f t="shared" si="206"/>
        <v>0</v>
      </c>
      <c r="H495" s="208">
        <f t="shared" si="206"/>
        <v>0</v>
      </c>
      <c r="I495" s="208">
        <f t="shared" si="206"/>
        <v>0</v>
      </c>
      <c r="J495" s="208">
        <f t="shared" si="206"/>
        <v>0</v>
      </c>
      <c r="K495" s="208">
        <f t="shared" si="206"/>
        <v>0</v>
      </c>
      <c r="L495" s="208">
        <f t="shared" si="206"/>
        <v>0</v>
      </c>
      <c r="M495" s="208">
        <f t="shared" si="206"/>
        <v>0</v>
      </c>
      <c r="N495" s="208">
        <f t="shared" si="206"/>
        <v>0</v>
      </c>
      <c r="O495" s="208">
        <f t="shared" si="206"/>
        <v>0</v>
      </c>
      <c r="P495" s="208">
        <f t="shared" si="206"/>
        <v>0</v>
      </c>
      <c r="Q495" s="208">
        <f t="shared" si="206"/>
        <v>0</v>
      </c>
      <c r="R495" s="208">
        <f t="shared" si="206"/>
        <v>0</v>
      </c>
      <c r="S495" s="208">
        <f t="shared" si="206"/>
        <v>0</v>
      </c>
      <c r="T495" s="208">
        <f t="shared" si="206"/>
        <v>0</v>
      </c>
      <c r="U495" s="208">
        <f t="shared" si="206"/>
        <v>0</v>
      </c>
      <c r="V495" s="208">
        <f t="shared" si="206"/>
        <v>0</v>
      </c>
      <c r="W495" s="208">
        <f t="shared" si="206"/>
        <v>0</v>
      </c>
      <c r="X495" s="208">
        <f t="shared" si="206"/>
        <v>0</v>
      </c>
      <c r="Y495" s="208">
        <f t="shared" si="206"/>
        <v>0</v>
      </c>
      <c r="Z495" s="208">
        <f t="shared" si="206"/>
        <v>0</v>
      </c>
      <c r="AA495" s="208">
        <f t="shared" si="206"/>
        <v>0</v>
      </c>
      <c r="AB495" s="208">
        <f t="shared" si="206"/>
        <v>0</v>
      </c>
      <c r="AC495" s="208">
        <f t="shared" si="206"/>
        <v>0</v>
      </c>
      <c r="AD495" s="208">
        <f t="shared" si="206"/>
        <v>0</v>
      </c>
      <c r="AE495" s="208">
        <f t="shared" si="206"/>
        <v>0</v>
      </c>
      <c r="AF495" s="208">
        <f t="shared" si="206"/>
        <v>0</v>
      </c>
      <c r="AG495" s="208">
        <f t="shared" si="206"/>
        <v>0</v>
      </c>
      <c r="AH495" s="208">
        <f t="shared" si="206"/>
        <v>0</v>
      </c>
      <c r="AI495" s="208">
        <f t="shared" si="206"/>
        <v>0</v>
      </c>
      <c r="AJ495" s="208">
        <f t="shared" si="206"/>
        <v>0</v>
      </c>
      <c r="AK495" s="208">
        <f t="shared" si="206"/>
        <v>0</v>
      </c>
      <c r="AL495" s="208">
        <f t="shared" si="206"/>
        <v>0</v>
      </c>
      <c r="AM495" s="208">
        <f t="shared" si="206"/>
        <v>0</v>
      </c>
      <c r="AN495" s="208">
        <f t="shared" si="206"/>
        <v>0</v>
      </c>
      <c r="AO495" s="208">
        <f t="shared" si="206"/>
        <v>0</v>
      </c>
      <c r="AP495" s="208">
        <f t="shared" si="206"/>
        <v>0</v>
      </c>
    </row>
    <row r="496" spans="1:42" x14ac:dyDescent="0.2">
      <c r="A496" s="16">
        <f t="shared" ref="A496:A501" si="207">A495+1</f>
        <v>3</v>
      </c>
      <c r="C496" s="208">
        <f t="shared" ref="C496:AP496" si="208">C360</f>
        <v>0</v>
      </c>
      <c r="D496" s="208">
        <f t="shared" si="208"/>
        <v>0</v>
      </c>
      <c r="E496" s="208">
        <f t="shared" si="208"/>
        <v>0</v>
      </c>
      <c r="F496" s="208">
        <f t="shared" si="208"/>
        <v>0</v>
      </c>
      <c r="G496" s="208">
        <f t="shared" si="208"/>
        <v>0</v>
      </c>
      <c r="H496" s="208">
        <f t="shared" si="208"/>
        <v>0</v>
      </c>
      <c r="I496" s="208">
        <f t="shared" si="208"/>
        <v>0</v>
      </c>
      <c r="J496" s="208">
        <f t="shared" si="208"/>
        <v>0</v>
      </c>
      <c r="K496" s="208">
        <f t="shared" si="208"/>
        <v>0</v>
      </c>
      <c r="L496" s="208">
        <f t="shared" si="208"/>
        <v>0</v>
      </c>
      <c r="M496" s="208">
        <f t="shared" si="208"/>
        <v>0</v>
      </c>
      <c r="N496" s="208">
        <f t="shared" si="208"/>
        <v>0</v>
      </c>
      <c r="O496" s="208">
        <f t="shared" si="208"/>
        <v>0</v>
      </c>
      <c r="P496" s="208">
        <f t="shared" si="208"/>
        <v>0</v>
      </c>
      <c r="Q496" s="208">
        <f t="shared" si="208"/>
        <v>0</v>
      </c>
      <c r="R496" s="208">
        <f t="shared" si="208"/>
        <v>0</v>
      </c>
      <c r="S496" s="208">
        <f t="shared" si="208"/>
        <v>0</v>
      </c>
      <c r="T496" s="208">
        <f t="shared" si="208"/>
        <v>0</v>
      </c>
      <c r="U496" s="208">
        <f t="shared" si="208"/>
        <v>0</v>
      </c>
      <c r="V496" s="208">
        <f t="shared" si="208"/>
        <v>0</v>
      </c>
      <c r="W496" s="208">
        <f t="shared" si="208"/>
        <v>0</v>
      </c>
      <c r="X496" s="208">
        <f t="shared" si="208"/>
        <v>0</v>
      </c>
      <c r="Y496" s="208">
        <f t="shared" si="208"/>
        <v>0</v>
      </c>
      <c r="Z496" s="208">
        <f t="shared" si="208"/>
        <v>0</v>
      </c>
      <c r="AA496" s="208">
        <f t="shared" si="208"/>
        <v>0</v>
      </c>
      <c r="AB496" s="208">
        <f t="shared" si="208"/>
        <v>0</v>
      </c>
      <c r="AC496" s="208">
        <f t="shared" si="208"/>
        <v>0</v>
      </c>
      <c r="AD496" s="208">
        <f t="shared" si="208"/>
        <v>0</v>
      </c>
      <c r="AE496" s="208">
        <f t="shared" si="208"/>
        <v>0</v>
      </c>
      <c r="AF496" s="208">
        <f t="shared" si="208"/>
        <v>0</v>
      </c>
      <c r="AG496" s="208">
        <f t="shared" si="208"/>
        <v>0</v>
      </c>
      <c r="AH496" s="208">
        <f t="shared" si="208"/>
        <v>0</v>
      </c>
      <c r="AI496" s="208">
        <f t="shared" si="208"/>
        <v>0</v>
      </c>
      <c r="AJ496" s="208">
        <f t="shared" si="208"/>
        <v>0</v>
      </c>
      <c r="AK496" s="208">
        <f t="shared" si="208"/>
        <v>0</v>
      </c>
      <c r="AL496" s="208">
        <f t="shared" si="208"/>
        <v>0</v>
      </c>
      <c r="AM496" s="208">
        <f t="shared" si="208"/>
        <v>0</v>
      </c>
      <c r="AN496" s="208">
        <f t="shared" si="208"/>
        <v>0</v>
      </c>
      <c r="AO496" s="208">
        <f t="shared" si="208"/>
        <v>0</v>
      </c>
      <c r="AP496" s="208">
        <f t="shared" si="208"/>
        <v>0</v>
      </c>
    </row>
    <row r="497" spans="1:42" x14ac:dyDescent="0.2">
      <c r="A497" s="16">
        <f t="shared" si="207"/>
        <v>4</v>
      </c>
      <c r="C497" s="208">
        <f t="shared" ref="C497:AP497" si="209">C361</f>
        <v>0</v>
      </c>
      <c r="D497" s="208">
        <f t="shared" si="209"/>
        <v>0</v>
      </c>
      <c r="E497" s="208">
        <f t="shared" si="209"/>
        <v>0</v>
      </c>
      <c r="F497" s="208">
        <f t="shared" si="209"/>
        <v>0</v>
      </c>
      <c r="G497" s="208">
        <f t="shared" si="209"/>
        <v>0</v>
      </c>
      <c r="H497" s="208">
        <f t="shared" si="209"/>
        <v>0</v>
      </c>
      <c r="I497" s="208">
        <f t="shared" si="209"/>
        <v>0</v>
      </c>
      <c r="J497" s="208">
        <f t="shared" si="209"/>
        <v>0</v>
      </c>
      <c r="K497" s="208">
        <f t="shared" si="209"/>
        <v>0</v>
      </c>
      <c r="L497" s="208">
        <f t="shared" si="209"/>
        <v>0</v>
      </c>
      <c r="M497" s="208">
        <f t="shared" si="209"/>
        <v>0</v>
      </c>
      <c r="N497" s="208">
        <f t="shared" si="209"/>
        <v>0</v>
      </c>
      <c r="O497" s="208">
        <f t="shared" si="209"/>
        <v>0</v>
      </c>
      <c r="P497" s="208">
        <f t="shared" si="209"/>
        <v>0</v>
      </c>
      <c r="Q497" s="208">
        <f t="shared" si="209"/>
        <v>0</v>
      </c>
      <c r="R497" s="208">
        <f t="shared" si="209"/>
        <v>0</v>
      </c>
      <c r="S497" s="208">
        <f t="shared" si="209"/>
        <v>0</v>
      </c>
      <c r="T497" s="208">
        <f t="shared" si="209"/>
        <v>0</v>
      </c>
      <c r="U497" s="208">
        <f t="shared" si="209"/>
        <v>0</v>
      </c>
      <c r="V497" s="208">
        <f t="shared" si="209"/>
        <v>0</v>
      </c>
      <c r="W497" s="208">
        <f t="shared" si="209"/>
        <v>0</v>
      </c>
      <c r="X497" s="208">
        <f t="shared" si="209"/>
        <v>0</v>
      </c>
      <c r="Y497" s="208">
        <f t="shared" si="209"/>
        <v>0</v>
      </c>
      <c r="Z497" s="208">
        <f t="shared" si="209"/>
        <v>0</v>
      </c>
      <c r="AA497" s="208">
        <f t="shared" si="209"/>
        <v>0</v>
      </c>
      <c r="AB497" s="208">
        <f t="shared" si="209"/>
        <v>0</v>
      </c>
      <c r="AC497" s="208">
        <f t="shared" si="209"/>
        <v>0</v>
      </c>
      <c r="AD497" s="208">
        <f t="shared" si="209"/>
        <v>0</v>
      </c>
      <c r="AE497" s="208">
        <f t="shared" si="209"/>
        <v>0</v>
      </c>
      <c r="AF497" s="208">
        <f t="shared" si="209"/>
        <v>0</v>
      </c>
      <c r="AG497" s="208">
        <f t="shared" si="209"/>
        <v>0</v>
      </c>
      <c r="AH497" s="208">
        <f t="shared" si="209"/>
        <v>0</v>
      </c>
      <c r="AI497" s="208">
        <f t="shared" si="209"/>
        <v>0</v>
      </c>
      <c r="AJ497" s="208">
        <f t="shared" si="209"/>
        <v>0</v>
      </c>
      <c r="AK497" s="208">
        <f t="shared" si="209"/>
        <v>0</v>
      </c>
      <c r="AL497" s="208">
        <f t="shared" si="209"/>
        <v>0</v>
      </c>
      <c r="AM497" s="208">
        <f t="shared" si="209"/>
        <v>0</v>
      </c>
      <c r="AN497" s="208">
        <f t="shared" si="209"/>
        <v>0</v>
      </c>
      <c r="AO497" s="208">
        <f t="shared" si="209"/>
        <v>0</v>
      </c>
      <c r="AP497" s="208">
        <f t="shared" si="209"/>
        <v>0</v>
      </c>
    </row>
    <row r="498" spans="1:42" x14ac:dyDescent="0.2">
      <c r="A498" s="16">
        <f t="shared" si="207"/>
        <v>5</v>
      </c>
      <c r="C498" s="208">
        <f t="shared" ref="C498:AP498" si="210">C362</f>
        <v>0</v>
      </c>
      <c r="D498" s="208">
        <f t="shared" si="210"/>
        <v>0</v>
      </c>
      <c r="E498" s="208">
        <f t="shared" si="210"/>
        <v>0</v>
      </c>
      <c r="F498" s="208">
        <f t="shared" si="210"/>
        <v>0</v>
      </c>
      <c r="G498" s="208">
        <f t="shared" si="210"/>
        <v>0</v>
      </c>
      <c r="H498" s="208">
        <f t="shared" si="210"/>
        <v>0</v>
      </c>
      <c r="I498" s="208">
        <f t="shared" si="210"/>
        <v>0</v>
      </c>
      <c r="J498" s="208">
        <f t="shared" si="210"/>
        <v>0</v>
      </c>
      <c r="K498" s="208">
        <f t="shared" si="210"/>
        <v>0</v>
      </c>
      <c r="L498" s="208">
        <f t="shared" si="210"/>
        <v>0</v>
      </c>
      <c r="M498" s="208">
        <f t="shared" si="210"/>
        <v>0</v>
      </c>
      <c r="N498" s="208">
        <f t="shared" si="210"/>
        <v>0</v>
      </c>
      <c r="O498" s="208">
        <f t="shared" si="210"/>
        <v>0</v>
      </c>
      <c r="P498" s="208">
        <f t="shared" si="210"/>
        <v>0</v>
      </c>
      <c r="Q498" s="208">
        <f t="shared" si="210"/>
        <v>0</v>
      </c>
      <c r="R498" s="208">
        <f t="shared" si="210"/>
        <v>0</v>
      </c>
      <c r="S498" s="208">
        <f t="shared" si="210"/>
        <v>0</v>
      </c>
      <c r="T498" s="208">
        <f t="shared" si="210"/>
        <v>0</v>
      </c>
      <c r="U498" s="208">
        <f t="shared" si="210"/>
        <v>0</v>
      </c>
      <c r="V498" s="208">
        <f t="shared" si="210"/>
        <v>0</v>
      </c>
      <c r="W498" s="208">
        <f t="shared" si="210"/>
        <v>0</v>
      </c>
      <c r="X498" s="208">
        <f t="shared" si="210"/>
        <v>0</v>
      </c>
      <c r="Y498" s="208">
        <f t="shared" si="210"/>
        <v>0</v>
      </c>
      <c r="Z498" s="208">
        <f t="shared" si="210"/>
        <v>0</v>
      </c>
      <c r="AA498" s="208">
        <f t="shared" si="210"/>
        <v>0</v>
      </c>
      <c r="AB498" s="208">
        <f t="shared" si="210"/>
        <v>0</v>
      </c>
      <c r="AC498" s="208">
        <f t="shared" si="210"/>
        <v>0</v>
      </c>
      <c r="AD498" s="208">
        <f t="shared" si="210"/>
        <v>0</v>
      </c>
      <c r="AE498" s="208">
        <f t="shared" si="210"/>
        <v>0</v>
      </c>
      <c r="AF498" s="208">
        <f t="shared" si="210"/>
        <v>0</v>
      </c>
      <c r="AG498" s="208">
        <f t="shared" si="210"/>
        <v>0</v>
      </c>
      <c r="AH498" s="208">
        <f t="shared" si="210"/>
        <v>0</v>
      </c>
      <c r="AI498" s="208">
        <f t="shared" si="210"/>
        <v>0</v>
      </c>
      <c r="AJ498" s="208">
        <f t="shared" si="210"/>
        <v>0</v>
      </c>
      <c r="AK498" s="208">
        <f t="shared" si="210"/>
        <v>0</v>
      </c>
      <c r="AL498" s="208">
        <f t="shared" si="210"/>
        <v>0</v>
      </c>
      <c r="AM498" s="208">
        <f t="shared" si="210"/>
        <v>0</v>
      </c>
      <c r="AN498" s="208">
        <f t="shared" si="210"/>
        <v>0</v>
      </c>
      <c r="AO498" s="208">
        <f t="shared" si="210"/>
        <v>0</v>
      </c>
      <c r="AP498" s="208">
        <f t="shared" si="210"/>
        <v>0</v>
      </c>
    </row>
    <row r="499" spans="1:42" x14ac:dyDescent="0.2">
      <c r="A499" s="16">
        <f t="shared" si="207"/>
        <v>6</v>
      </c>
      <c r="C499" s="208">
        <f t="shared" ref="C499:AP499" si="211">C363</f>
        <v>0</v>
      </c>
      <c r="D499" s="208">
        <f t="shared" si="211"/>
        <v>0</v>
      </c>
      <c r="E499" s="208">
        <f t="shared" si="211"/>
        <v>0</v>
      </c>
      <c r="F499" s="208">
        <f t="shared" si="211"/>
        <v>0</v>
      </c>
      <c r="G499" s="208">
        <f t="shared" si="211"/>
        <v>0</v>
      </c>
      <c r="H499" s="208">
        <f t="shared" si="211"/>
        <v>0</v>
      </c>
      <c r="I499" s="208">
        <f t="shared" si="211"/>
        <v>0</v>
      </c>
      <c r="J499" s="208">
        <f t="shared" si="211"/>
        <v>0</v>
      </c>
      <c r="K499" s="208">
        <f t="shared" si="211"/>
        <v>0</v>
      </c>
      <c r="L499" s="208">
        <f t="shared" si="211"/>
        <v>0</v>
      </c>
      <c r="M499" s="208">
        <f t="shared" si="211"/>
        <v>0</v>
      </c>
      <c r="N499" s="208">
        <f t="shared" si="211"/>
        <v>0</v>
      </c>
      <c r="O499" s="208">
        <f t="shared" si="211"/>
        <v>0</v>
      </c>
      <c r="P499" s="208">
        <f t="shared" si="211"/>
        <v>0</v>
      </c>
      <c r="Q499" s="208">
        <f t="shared" si="211"/>
        <v>0</v>
      </c>
      <c r="R499" s="208">
        <f t="shared" si="211"/>
        <v>0</v>
      </c>
      <c r="S499" s="208">
        <f t="shared" si="211"/>
        <v>0</v>
      </c>
      <c r="T499" s="208">
        <f t="shared" si="211"/>
        <v>0</v>
      </c>
      <c r="U499" s="208">
        <f t="shared" si="211"/>
        <v>0</v>
      </c>
      <c r="V499" s="208">
        <f t="shared" si="211"/>
        <v>0</v>
      </c>
      <c r="W499" s="208">
        <f t="shared" si="211"/>
        <v>0</v>
      </c>
      <c r="X499" s="208">
        <f t="shared" si="211"/>
        <v>0</v>
      </c>
      <c r="Y499" s="208">
        <f t="shared" si="211"/>
        <v>0</v>
      </c>
      <c r="Z499" s="208">
        <f t="shared" si="211"/>
        <v>0</v>
      </c>
      <c r="AA499" s="208">
        <f t="shared" si="211"/>
        <v>0</v>
      </c>
      <c r="AB499" s="208">
        <f t="shared" si="211"/>
        <v>0</v>
      </c>
      <c r="AC499" s="208">
        <f t="shared" si="211"/>
        <v>0</v>
      </c>
      <c r="AD499" s="208">
        <f t="shared" si="211"/>
        <v>0</v>
      </c>
      <c r="AE499" s="208">
        <f t="shared" si="211"/>
        <v>0</v>
      </c>
      <c r="AF499" s="208">
        <f t="shared" si="211"/>
        <v>0</v>
      </c>
      <c r="AG499" s="208">
        <f t="shared" si="211"/>
        <v>0</v>
      </c>
      <c r="AH499" s="208">
        <f t="shared" si="211"/>
        <v>0</v>
      </c>
      <c r="AI499" s="208">
        <f t="shared" si="211"/>
        <v>0</v>
      </c>
      <c r="AJ499" s="208">
        <f t="shared" si="211"/>
        <v>0</v>
      </c>
      <c r="AK499" s="208">
        <f t="shared" si="211"/>
        <v>0</v>
      </c>
      <c r="AL499" s="208">
        <f t="shared" si="211"/>
        <v>0</v>
      </c>
      <c r="AM499" s="208">
        <f t="shared" si="211"/>
        <v>0</v>
      </c>
      <c r="AN499" s="208">
        <f t="shared" si="211"/>
        <v>0</v>
      </c>
      <c r="AO499" s="208">
        <f t="shared" si="211"/>
        <v>0</v>
      </c>
      <c r="AP499" s="208">
        <f t="shared" si="211"/>
        <v>0</v>
      </c>
    </row>
    <row r="500" spans="1:42" x14ac:dyDescent="0.2">
      <c r="A500" s="16">
        <f t="shared" si="207"/>
        <v>7</v>
      </c>
      <c r="C500" s="208">
        <f t="shared" ref="C500:AP500" si="212">C364</f>
        <v>0</v>
      </c>
      <c r="D500" s="208">
        <f t="shared" si="212"/>
        <v>0</v>
      </c>
      <c r="E500" s="208">
        <f t="shared" si="212"/>
        <v>0</v>
      </c>
      <c r="F500" s="208">
        <f t="shared" si="212"/>
        <v>0</v>
      </c>
      <c r="G500" s="208">
        <f t="shared" si="212"/>
        <v>0</v>
      </c>
      <c r="H500" s="208">
        <f t="shared" si="212"/>
        <v>0</v>
      </c>
      <c r="I500" s="208">
        <f t="shared" si="212"/>
        <v>0</v>
      </c>
      <c r="J500" s="208">
        <f t="shared" si="212"/>
        <v>0</v>
      </c>
      <c r="K500" s="208">
        <f t="shared" si="212"/>
        <v>0</v>
      </c>
      <c r="L500" s="208">
        <f t="shared" si="212"/>
        <v>0</v>
      </c>
      <c r="M500" s="208">
        <f t="shared" si="212"/>
        <v>0</v>
      </c>
      <c r="N500" s="208">
        <f t="shared" si="212"/>
        <v>0</v>
      </c>
      <c r="O500" s="208">
        <f t="shared" si="212"/>
        <v>0</v>
      </c>
      <c r="P500" s="208">
        <f t="shared" si="212"/>
        <v>0</v>
      </c>
      <c r="Q500" s="208">
        <f t="shared" si="212"/>
        <v>0</v>
      </c>
      <c r="R500" s="208">
        <f t="shared" si="212"/>
        <v>0</v>
      </c>
      <c r="S500" s="208">
        <f t="shared" si="212"/>
        <v>0</v>
      </c>
      <c r="T500" s="208">
        <f t="shared" si="212"/>
        <v>0</v>
      </c>
      <c r="U500" s="208">
        <f t="shared" si="212"/>
        <v>0</v>
      </c>
      <c r="V500" s="208">
        <f t="shared" si="212"/>
        <v>0</v>
      </c>
      <c r="W500" s="208">
        <f t="shared" si="212"/>
        <v>0</v>
      </c>
      <c r="X500" s="208">
        <f t="shared" si="212"/>
        <v>0</v>
      </c>
      <c r="Y500" s="208">
        <f t="shared" si="212"/>
        <v>0</v>
      </c>
      <c r="Z500" s="208">
        <f t="shared" si="212"/>
        <v>0</v>
      </c>
      <c r="AA500" s="208">
        <f t="shared" si="212"/>
        <v>0</v>
      </c>
      <c r="AB500" s="208">
        <f t="shared" si="212"/>
        <v>0</v>
      </c>
      <c r="AC500" s="208">
        <f t="shared" si="212"/>
        <v>0</v>
      </c>
      <c r="AD500" s="208">
        <f t="shared" si="212"/>
        <v>0</v>
      </c>
      <c r="AE500" s="208">
        <f t="shared" si="212"/>
        <v>0</v>
      </c>
      <c r="AF500" s="208">
        <f t="shared" si="212"/>
        <v>0</v>
      </c>
      <c r="AG500" s="208">
        <f t="shared" si="212"/>
        <v>0</v>
      </c>
      <c r="AH500" s="208">
        <f t="shared" si="212"/>
        <v>0</v>
      </c>
      <c r="AI500" s="208">
        <f t="shared" si="212"/>
        <v>0</v>
      </c>
      <c r="AJ500" s="208">
        <f t="shared" si="212"/>
        <v>0</v>
      </c>
      <c r="AK500" s="208">
        <f t="shared" si="212"/>
        <v>0</v>
      </c>
      <c r="AL500" s="208">
        <f t="shared" si="212"/>
        <v>0</v>
      </c>
      <c r="AM500" s="208">
        <f t="shared" si="212"/>
        <v>0</v>
      </c>
      <c r="AN500" s="208">
        <f t="shared" si="212"/>
        <v>0</v>
      </c>
      <c r="AO500" s="208">
        <f t="shared" si="212"/>
        <v>0</v>
      </c>
      <c r="AP500" s="208">
        <f t="shared" si="212"/>
        <v>0</v>
      </c>
    </row>
    <row r="501" spans="1:42" x14ac:dyDescent="0.2">
      <c r="A501" s="16">
        <f t="shared" si="207"/>
        <v>8</v>
      </c>
      <c r="C501" s="208">
        <f t="shared" ref="C501:AP501" si="213">C365</f>
        <v>0</v>
      </c>
      <c r="D501" s="208">
        <f t="shared" si="213"/>
        <v>0</v>
      </c>
      <c r="E501" s="208">
        <f t="shared" si="213"/>
        <v>0</v>
      </c>
      <c r="F501" s="208">
        <f t="shared" si="213"/>
        <v>0</v>
      </c>
      <c r="G501" s="208">
        <f t="shared" si="213"/>
        <v>0</v>
      </c>
      <c r="H501" s="208">
        <f t="shared" si="213"/>
        <v>0</v>
      </c>
      <c r="I501" s="208">
        <f t="shared" si="213"/>
        <v>0</v>
      </c>
      <c r="J501" s="208">
        <f t="shared" si="213"/>
        <v>0</v>
      </c>
      <c r="K501" s="208">
        <f t="shared" si="213"/>
        <v>0</v>
      </c>
      <c r="L501" s="208">
        <f t="shared" si="213"/>
        <v>0</v>
      </c>
      <c r="M501" s="208">
        <f t="shared" si="213"/>
        <v>0</v>
      </c>
      <c r="N501" s="208">
        <f t="shared" si="213"/>
        <v>0</v>
      </c>
      <c r="O501" s="208">
        <f t="shared" si="213"/>
        <v>0</v>
      </c>
      <c r="P501" s="208">
        <f t="shared" si="213"/>
        <v>0</v>
      </c>
      <c r="Q501" s="208">
        <f t="shared" si="213"/>
        <v>0</v>
      </c>
      <c r="R501" s="208">
        <f t="shared" si="213"/>
        <v>0</v>
      </c>
      <c r="S501" s="208">
        <f t="shared" si="213"/>
        <v>0</v>
      </c>
      <c r="T501" s="208">
        <f t="shared" si="213"/>
        <v>0</v>
      </c>
      <c r="U501" s="208">
        <f t="shared" si="213"/>
        <v>0</v>
      </c>
      <c r="V501" s="208">
        <f t="shared" si="213"/>
        <v>0</v>
      </c>
      <c r="W501" s="208">
        <f t="shared" si="213"/>
        <v>0</v>
      </c>
      <c r="X501" s="208">
        <f t="shared" si="213"/>
        <v>0</v>
      </c>
      <c r="Y501" s="208">
        <f t="shared" si="213"/>
        <v>0</v>
      </c>
      <c r="Z501" s="208">
        <f t="shared" si="213"/>
        <v>0</v>
      </c>
      <c r="AA501" s="208">
        <f t="shared" si="213"/>
        <v>0</v>
      </c>
      <c r="AB501" s="208">
        <f t="shared" si="213"/>
        <v>0</v>
      </c>
      <c r="AC501" s="208">
        <f t="shared" si="213"/>
        <v>0</v>
      </c>
      <c r="AD501" s="208">
        <f t="shared" si="213"/>
        <v>0</v>
      </c>
      <c r="AE501" s="208">
        <f t="shared" si="213"/>
        <v>0</v>
      </c>
      <c r="AF501" s="208">
        <f t="shared" si="213"/>
        <v>0</v>
      </c>
      <c r="AG501" s="208">
        <f t="shared" si="213"/>
        <v>0</v>
      </c>
      <c r="AH501" s="208">
        <f t="shared" si="213"/>
        <v>0</v>
      </c>
      <c r="AI501" s="208">
        <f t="shared" si="213"/>
        <v>0</v>
      </c>
      <c r="AJ501" s="208">
        <f t="shared" si="213"/>
        <v>0</v>
      </c>
      <c r="AK501" s="208">
        <f t="shared" si="213"/>
        <v>0</v>
      </c>
      <c r="AL501" s="208">
        <f t="shared" si="213"/>
        <v>0</v>
      </c>
      <c r="AM501" s="208">
        <f t="shared" si="213"/>
        <v>0</v>
      </c>
      <c r="AN501" s="208">
        <f t="shared" si="213"/>
        <v>0</v>
      </c>
      <c r="AO501" s="208">
        <f t="shared" si="213"/>
        <v>0</v>
      </c>
      <c r="AP501" s="208">
        <f t="shared" si="213"/>
        <v>0</v>
      </c>
    </row>
    <row r="502" spans="1:42" x14ac:dyDescent="0.2">
      <c r="A502" s="16">
        <f>A501+1</f>
        <v>9</v>
      </c>
      <c r="C502" s="208">
        <f t="shared" ref="C502:AP502" si="214">C366</f>
        <v>0</v>
      </c>
      <c r="D502" s="208">
        <f t="shared" si="214"/>
        <v>0</v>
      </c>
      <c r="E502" s="208">
        <f t="shared" si="214"/>
        <v>0</v>
      </c>
      <c r="F502" s="208">
        <f t="shared" si="214"/>
        <v>0</v>
      </c>
      <c r="G502" s="208">
        <f t="shared" si="214"/>
        <v>0</v>
      </c>
      <c r="H502" s="208">
        <f t="shared" si="214"/>
        <v>0</v>
      </c>
      <c r="I502" s="208">
        <f t="shared" si="214"/>
        <v>0</v>
      </c>
      <c r="J502" s="208">
        <f t="shared" si="214"/>
        <v>0</v>
      </c>
      <c r="K502" s="208">
        <f t="shared" si="214"/>
        <v>0</v>
      </c>
      <c r="L502" s="208">
        <f t="shared" si="214"/>
        <v>0</v>
      </c>
      <c r="M502" s="208">
        <f t="shared" si="214"/>
        <v>0</v>
      </c>
      <c r="N502" s="208">
        <f t="shared" si="214"/>
        <v>0</v>
      </c>
      <c r="O502" s="208">
        <f t="shared" si="214"/>
        <v>0</v>
      </c>
      <c r="P502" s="208">
        <f t="shared" si="214"/>
        <v>0</v>
      </c>
      <c r="Q502" s="208">
        <f t="shared" si="214"/>
        <v>0</v>
      </c>
      <c r="R502" s="208">
        <f t="shared" si="214"/>
        <v>0</v>
      </c>
      <c r="S502" s="208">
        <f t="shared" si="214"/>
        <v>0</v>
      </c>
      <c r="T502" s="208">
        <f t="shared" si="214"/>
        <v>0</v>
      </c>
      <c r="U502" s="208">
        <f t="shared" si="214"/>
        <v>0</v>
      </c>
      <c r="V502" s="208">
        <f t="shared" si="214"/>
        <v>0</v>
      </c>
      <c r="W502" s="208">
        <f t="shared" si="214"/>
        <v>0</v>
      </c>
      <c r="X502" s="208">
        <f t="shared" si="214"/>
        <v>0</v>
      </c>
      <c r="Y502" s="208">
        <f t="shared" si="214"/>
        <v>0</v>
      </c>
      <c r="Z502" s="208">
        <f t="shared" si="214"/>
        <v>0</v>
      </c>
      <c r="AA502" s="208">
        <f t="shared" si="214"/>
        <v>0</v>
      </c>
      <c r="AB502" s="208">
        <f t="shared" si="214"/>
        <v>0</v>
      </c>
      <c r="AC502" s="208">
        <f t="shared" si="214"/>
        <v>0</v>
      </c>
      <c r="AD502" s="208">
        <f t="shared" si="214"/>
        <v>0</v>
      </c>
      <c r="AE502" s="208">
        <f t="shared" si="214"/>
        <v>0</v>
      </c>
      <c r="AF502" s="208">
        <f t="shared" si="214"/>
        <v>0</v>
      </c>
      <c r="AG502" s="208">
        <f t="shared" si="214"/>
        <v>0</v>
      </c>
      <c r="AH502" s="208">
        <f t="shared" si="214"/>
        <v>0</v>
      </c>
      <c r="AI502" s="208">
        <f t="shared" si="214"/>
        <v>0</v>
      </c>
      <c r="AJ502" s="208">
        <f t="shared" si="214"/>
        <v>0</v>
      </c>
      <c r="AK502" s="208">
        <f t="shared" si="214"/>
        <v>0</v>
      </c>
      <c r="AL502" s="208">
        <f t="shared" si="214"/>
        <v>0</v>
      </c>
      <c r="AM502" s="208">
        <f t="shared" si="214"/>
        <v>0</v>
      </c>
      <c r="AN502" s="208">
        <f t="shared" si="214"/>
        <v>0</v>
      </c>
      <c r="AO502" s="208">
        <f t="shared" si="214"/>
        <v>0</v>
      </c>
      <c r="AP502" s="208">
        <f t="shared" si="214"/>
        <v>0</v>
      </c>
    </row>
    <row r="503" spans="1:42" x14ac:dyDescent="0.2">
      <c r="A503" s="16">
        <f t="shared" ref="A503" si="215">A502+1</f>
        <v>10</v>
      </c>
      <c r="C503" s="208">
        <f t="shared" ref="C503:AP503" si="216">C367</f>
        <v>0</v>
      </c>
      <c r="D503" s="208">
        <f t="shared" si="216"/>
        <v>0</v>
      </c>
      <c r="E503" s="208">
        <f t="shared" si="216"/>
        <v>0</v>
      </c>
      <c r="F503" s="208">
        <f t="shared" si="216"/>
        <v>0</v>
      </c>
      <c r="G503" s="208">
        <f t="shared" si="216"/>
        <v>0</v>
      </c>
      <c r="H503" s="208">
        <f t="shared" si="216"/>
        <v>0</v>
      </c>
      <c r="I503" s="208">
        <f t="shared" si="216"/>
        <v>0</v>
      </c>
      <c r="J503" s="208">
        <f t="shared" si="216"/>
        <v>0</v>
      </c>
      <c r="K503" s="208">
        <f t="shared" si="216"/>
        <v>0</v>
      </c>
      <c r="L503" s="208">
        <f t="shared" si="216"/>
        <v>0</v>
      </c>
      <c r="M503" s="208">
        <f t="shared" si="216"/>
        <v>0</v>
      </c>
      <c r="N503" s="208">
        <f t="shared" si="216"/>
        <v>0</v>
      </c>
      <c r="O503" s="208">
        <f t="shared" si="216"/>
        <v>0</v>
      </c>
      <c r="P503" s="208">
        <f t="shared" si="216"/>
        <v>0</v>
      </c>
      <c r="Q503" s="208">
        <f t="shared" si="216"/>
        <v>0</v>
      </c>
      <c r="R503" s="208">
        <f t="shared" si="216"/>
        <v>0</v>
      </c>
      <c r="S503" s="208">
        <f t="shared" si="216"/>
        <v>0</v>
      </c>
      <c r="T503" s="208">
        <f t="shared" si="216"/>
        <v>0</v>
      </c>
      <c r="U503" s="208">
        <f t="shared" si="216"/>
        <v>0</v>
      </c>
      <c r="V503" s="208">
        <f t="shared" si="216"/>
        <v>0</v>
      </c>
      <c r="W503" s="208">
        <f t="shared" si="216"/>
        <v>0</v>
      </c>
      <c r="X503" s="208">
        <f t="shared" si="216"/>
        <v>0</v>
      </c>
      <c r="Y503" s="208">
        <f t="shared" si="216"/>
        <v>0</v>
      </c>
      <c r="Z503" s="208">
        <f t="shared" si="216"/>
        <v>0</v>
      </c>
      <c r="AA503" s="208">
        <f t="shared" si="216"/>
        <v>0</v>
      </c>
      <c r="AB503" s="208">
        <f t="shared" si="216"/>
        <v>0</v>
      </c>
      <c r="AC503" s="208">
        <f t="shared" si="216"/>
        <v>0</v>
      </c>
      <c r="AD503" s="208">
        <f t="shared" si="216"/>
        <v>0</v>
      </c>
      <c r="AE503" s="208">
        <f t="shared" si="216"/>
        <v>0</v>
      </c>
      <c r="AF503" s="208">
        <f t="shared" si="216"/>
        <v>0</v>
      </c>
      <c r="AG503" s="208">
        <f t="shared" si="216"/>
        <v>0</v>
      </c>
      <c r="AH503" s="208">
        <f t="shared" si="216"/>
        <v>0</v>
      </c>
      <c r="AI503" s="208">
        <f t="shared" si="216"/>
        <v>0</v>
      </c>
      <c r="AJ503" s="208">
        <f t="shared" si="216"/>
        <v>0</v>
      </c>
      <c r="AK503" s="208">
        <f t="shared" si="216"/>
        <v>0</v>
      </c>
      <c r="AL503" s="208">
        <f t="shared" si="216"/>
        <v>0</v>
      </c>
      <c r="AM503" s="208">
        <f t="shared" si="216"/>
        <v>0</v>
      </c>
      <c r="AN503" s="208">
        <f t="shared" si="216"/>
        <v>0</v>
      </c>
      <c r="AO503" s="208">
        <f t="shared" si="216"/>
        <v>0</v>
      </c>
      <c r="AP503" s="208">
        <f t="shared" si="216"/>
        <v>0</v>
      </c>
    </row>
    <row r="504" spans="1:42" x14ac:dyDescent="0.2">
      <c r="A504" s="3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
        <v>68</v>
      </c>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16">
        <v>1</v>
      </c>
      <c r="B506" s="227">
        <f t="shared" ref="B506:B515" si="217">SUM(C506:AP506)</f>
        <v>0</v>
      </c>
      <c r="C506" s="229">
        <f t="shared" ref="C506:AP506" si="218">LOOKUP(C494,$B$489:$AP$489,$B$490:$AP$490)*$B651/100</f>
        <v>0</v>
      </c>
      <c r="D506" s="208">
        <f t="shared" si="218"/>
        <v>0</v>
      </c>
      <c r="E506" s="208">
        <f t="shared" si="218"/>
        <v>0</v>
      </c>
      <c r="F506" s="208">
        <f t="shared" si="218"/>
        <v>0</v>
      </c>
      <c r="G506" s="208">
        <f t="shared" si="218"/>
        <v>0</v>
      </c>
      <c r="H506" s="208">
        <f t="shared" si="218"/>
        <v>0</v>
      </c>
      <c r="I506" s="208">
        <f t="shared" si="218"/>
        <v>0</v>
      </c>
      <c r="J506" s="208">
        <f t="shared" si="218"/>
        <v>0</v>
      </c>
      <c r="K506" s="208">
        <f t="shared" si="218"/>
        <v>0</v>
      </c>
      <c r="L506" s="208">
        <f t="shared" si="218"/>
        <v>0</v>
      </c>
      <c r="M506" s="208">
        <f t="shared" si="218"/>
        <v>0</v>
      </c>
      <c r="N506" s="208">
        <f t="shared" si="218"/>
        <v>0</v>
      </c>
      <c r="O506" s="208">
        <f t="shared" si="218"/>
        <v>0</v>
      </c>
      <c r="P506" s="208">
        <f t="shared" si="218"/>
        <v>0</v>
      </c>
      <c r="Q506" s="208">
        <f t="shared" si="218"/>
        <v>0</v>
      </c>
      <c r="R506" s="208">
        <f t="shared" si="218"/>
        <v>0</v>
      </c>
      <c r="S506" s="208">
        <f t="shared" si="218"/>
        <v>0</v>
      </c>
      <c r="T506" s="208">
        <f t="shared" si="218"/>
        <v>0</v>
      </c>
      <c r="U506" s="208">
        <f t="shared" si="218"/>
        <v>0</v>
      </c>
      <c r="V506" s="208">
        <f t="shared" si="218"/>
        <v>0</v>
      </c>
      <c r="W506" s="208">
        <f t="shared" si="218"/>
        <v>0</v>
      </c>
      <c r="X506" s="208">
        <f t="shared" si="218"/>
        <v>0</v>
      </c>
      <c r="Y506" s="208">
        <f t="shared" si="218"/>
        <v>0</v>
      </c>
      <c r="Z506" s="208">
        <f t="shared" si="218"/>
        <v>0</v>
      </c>
      <c r="AA506" s="208">
        <f t="shared" si="218"/>
        <v>0</v>
      </c>
      <c r="AB506" s="208">
        <f t="shared" si="218"/>
        <v>0</v>
      </c>
      <c r="AC506" s="208">
        <f t="shared" si="218"/>
        <v>0</v>
      </c>
      <c r="AD506" s="208">
        <f t="shared" si="218"/>
        <v>0</v>
      </c>
      <c r="AE506" s="208">
        <f t="shared" si="218"/>
        <v>0</v>
      </c>
      <c r="AF506" s="208">
        <f t="shared" si="218"/>
        <v>0</v>
      </c>
      <c r="AG506" s="208">
        <f t="shared" si="218"/>
        <v>0</v>
      </c>
      <c r="AH506" s="208">
        <f t="shared" si="218"/>
        <v>0</v>
      </c>
      <c r="AI506" s="208">
        <f t="shared" si="218"/>
        <v>0</v>
      </c>
      <c r="AJ506" s="208">
        <f t="shared" si="218"/>
        <v>0</v>
      </c>
      <c r="AK506" s="208">
        <f t="shared" si="218"/>
        <v>0</v>
      </c>
      <c r="AL506" s="208">
        <f t="shared" si="218"/>
        <v>0</v>
      </c>
      <c r="AM506" s="208">
        <f t="shared" si="218"/>
        <v>0</v>
      </c>
      <c r="AN506" s="208">
        <f t="shared" si="218"/>
        <v>0</v>
      </c>
      <c r="AO506" s="208">
        <f t="shared" si="218"/>
        <v>0</v>
      </c>
      <c r="AP506" s="208">
        <f t="shared" si="218"/>
        <v>0</v>
      </c>
    </row>
    <row r="507" spans="1:42" x14ac:dyDescent="0.2">
      <c r="A507" s="16">
        <f>A506+1</f>
        <v>2</v>
      </c>
      <c r="B507" s="227">
        <f t="shared" si="217"/>
        <v>0</v>
      </c>
      <c r="C507" s="229">
        <f t="shared" ref="C507:AP507" si="219">LOOKUP(C495,$B$489:$AP$489,$B$490:$AP$490)*$B652/100</f>
        <v>0</v>
      </c>
      <c r="D507" s="208">
        <f t="shared" si="219"/>
        <v>0</v>
      </c>
      <c r="E507" s="208">
        <f t="shared" si="219"/>
        <v>0</v>
      </c>
      <c r="F507" s="208">
        <f t="shared" si="219"/>
        <v>0</v>
      </c>
      <c r="G507" s="208">
        <f t="shared" si="219"/>
        <v>0</v>
      </c>
      <c r="H507" s="208">
        <f t="shared" si="219"/>
        <v>0</v>
      </c>
      <c r="I507" s="208">
        <f t="shared" si="219"/>
        <v>0</v>
      </c>
      <c r="J507" s="208">
        <f t="shared" si="219"/>
        <v>0</v>
      </c>
      <c r="K507" s="208">
        <f t="shared" si="219"/>
        <v>0</v>
      </c>
      <c r="L507" s="208">
        <f t="shared" si="219"/>
        <v>0</v>
      </c>
      <c r="M507" s="208">
        <f t="shared" si="219"/>
        <v>0</v>
      </c>
      <c r="N507" s="208">
        <f t="shared" si="219"/>
        <v>0</v>
      </c>
      <c r="O507" s="208">
        <f t="shared" si="219"/>
        <v>0</v>
      </c>
      <c r="P507" s="208">
        <f t="shared" si="219"/>
        <v>0</v>
      </c>
      <c r="Q507" s="208">
        <f t="shared" si="219"/>
        <v>0</v>
      </c>
      <c r="R507" s="208">
        <f t="shared" si="219"/>
        <v>0</v>
      </c>
      <c r="S507" s="208">
        <f t="shared" si="219"/>
        <v>0</v>
      </c>
      <c r="T507" s="208">
        <f t="shared" si="219"/>
        <v>0</v>
      </c>
      <c r="U507" s="208">
        <f t="shared" si="219"/>
        <v>0</v>
      </c>
      <c r="V507" s="208">
        <f t="shared" si="219"/>
        <v>0</v>
      </c>
      <c r="W507" s="208">
        <f t="shared" si="219"/>
        <v>0</v>
      </c>
      <c r="X507" s="208">
        <f t="shared" si="219"/>
        <v>0</v>
      </c>
      <c r="Y507" s="208">
        <f t="shared" si="219"/>
        <v>0</v>
      </c>
      <c r="Z507" s="208">
        <f t="shared" si="219"/>
        <v>0</v>
      </c>
      <c r="AA507" s="208">
        <f t="shared" si="219"/>
        <v>0</v>
      </c>
      <c r="AB507" s="208">
        <f t="shared" si="219"/>
        <v>0</v>
      </c>
      <c r="AC507" s="208">
        <f t="shared" si="219"/>
        <v>0</v>
      </c>
      <c r="AD507" s="208">
        <f t="shared" si="219"/>
        <v>0</v>
      </c>
      <c r="AE507" s="208">
        <f t="shared" si="219"/>
        <v>0</v>
      </c>
      <c r="AF507" s="208">
        <f t="shared" si="219"/>
        <v>0</v>
      </c>
      <c r="AG507" s="208">
        <f t="shared" si="219"/>
        <v>0</v>
      </c>
      <c r="AH507" s="208">
        <f t="shared" si="219"/>
        <v>0</v>
      </c>
      <c r="AI507" s="208">
        <f t="shared" si="219"/>
        <v>0</v>
      </c>
      <c r="AJ507" s="208">
        <f t="shared" si="219"/>
        <v>0</v>
      </c>
      <c r="AK507" s="208">
        <f t="shared" si="219"/>
        <v>0</v>
      </c>
      <c r="AL507" s="208">
        <f t="shared" si="219"/>
        <v>0</v>
      </c>
      <c r="AM507" s="208">
        <f t="shared" si="219"/>
        <v>0</v>
      </c>
      <c r="AN507" s="208">
        <f t="shared" si="219"/>
        <v>0</v>
      </c>
      <c r="AO507" s="208">
        <f t="shared" si="219"/>
        <v>0</v>
      </c>
      <c r="AP507" s="208">
        <f t="shared" si="219"/>
        <v>0</v>
      </c>
    </row>
    <row r="508" spans="1:42" x14ac:dyDescent="0.2">
      <c r="A508" s="16">
        <f t="shared" ref="A508:A513" si="220">A507+1</f>
        <v>3</v>
      </c>
      <c r="B508" s="227">
        <f t="shared" si="217"/>
        <v>0</v>
      </c>
      <c r="C508" s="229">
        <f t="shared" ref="C508:AP508" si="221">LOOKUP(C496,$B$489:$AP$489,$B$490:$AP$490)*$B653/100</f>
        <v>0</v>
      </c>
      <c r="D508" s="208">
        <f t="shared" si="221"/>
        <v>0</v>
      </c>
      <c r="E508" s="208">
        <f t="shared" si="221"/>
        <v>0</v>
      </c>
      <c r="F508" s="208">
        <f t="shared" si="221"/>
        <v>0</v>
      </c>
      <c r="G508" s="208">
        <f t="shared" si="221"/>
        <v>0</v>
      </c>
      <c r="H508" s="208">
        <f t="shared" si="221"/>
        <v>0</v>
      </c>
      <c r="I508" s="208">
        <f t="shared" si="221"/>
        <v>0</v>
      </c>
      <c r="J508" s="208">
        <f t="shared" si="221"/>
        <v>0</v>
      </c>
      <c r="K508" s="208">
        <f t="shared" si="221"/>
        <v>0</v>
      </c>
      <c r="L508" s="208">
        <f t="shared" si="221"/>
        <v>0</v>
      </c>
      <c r="M508" s="208">
        <f t="shared" si="221"/>
        <v>0</v>
      </c>
      <c r="N508" s="208">
        <f t="shared" si="221"/>
        <v>0</v>
      </c>
      <c r="O508" s="208">
        <f t="shared" si="221"/>
        <v>0</v>
      </c>
      <c r="P508" s="208">
        <f t="shared" si="221"/>
        <v>0</v>
      </c>
      <c r="Q508" s="208">
        <f t="shared" si="221"/>
        <v>0</v>
      </c>
      <c r="R508" s="208">
        <f t="shared" si="221"/>
        <v>0</v>
      </c>
      <c r="S508" s="208">
        <f t="shared" si="221"/>
        <v>0</v>
      </c>
      <c r="T508" s="208">
        <f t="shared" si="221"/>
        <v>0</v>
      </c>
      <c r="U508" s="208">
        <f t="shared" si="221"/>
        <v>0</v>
      </c>
      <c r="V508" s="208">
        <f t="shared" si="221"/>
        <v>0</v>
      </c>
      <c r="W508" s="208">
        <f t="shared" si="221"/>
        <v>0</v>
      </c>
      <c r="X508" s="208">
        <f t="shared" si="221"/>
        <v>0</v>
      </c>
      <c r="Y508" s="208">
        <f t="shared" si="221"/>
        <v>0</v>
      </c>
      <c r="Z508" s="208">
        <f t="shared" si="221"/>
        <v>0</v>
      </c>
      <c r="AA508" s="208">
        <f t="shared" si="221"/>
        <v>0</v>
      </c>
      <c r="AB508" s="208">
        <f t="shared" si="221"/>
        <v>0</v>
      </c>
      <c r="AC508" s="208">
        <f t="shared" si="221"/>
        <v>0</v>
      </c>
      <c r="AD508" s="208">
        <f t="shared" si="221"/>
        <v>0</v>
      </c>
      <c r="AE508" s="208">
        <f t="shared" si="221"/>
        <v>0</v>
      </c>
      <c r="AF508" s="208">
        <f t="shared" si="221"/>
        <v>0</v>
      </c>
      <c r="AG508" s="208">
        <f t="shared" si="221"/>
        <v>0</v>
      </c>
      <c r="AH508" s="208">
        <f t="shared" si="221"/>
        <v>0</v>
      </c>
      <c r="AI508" s="208">
        <f t="shared" si="221"/>
        <v>0</v>
      </c>
      <c r="AJ508" s="208">
        <f t="shared" si="221"/>
        <v>0</v>
      </c>
      <c r="AK508" s="208">
        <f t="shared" si="221"/>
        <v>0</v>
      </c>
      <c r="AL508" s="208">
        <f t="shared" si="221"/>
        <v>0</v>
      </c>
      <c r="AM508" s="208">
        <f t="shared" si="221"/>
        <v>0</v>
      </c>
      <c r="AN508" s="208">
        <f t="shared" si="221"/>
        <v>0</v>
      </c>
      <c r="AO508" s="208">
        <f t="shared" si="221"/>
        <v>0</v>
      </c>
      <c r="AP508" s="208">
        <f t="shared" si="221"/>
        <v>0</v>
      </c>
    </row>
    <row r="509" spans="1:42" x14ac:dyDescent="0.2">
      <c r="A509" s="16">
        <f t="shared" si="220"/>
        <v>4</v>
      </c>
      <c r="B509" s="227">
        <f t="shared" si="217"/>
        <v>0</v>
      </c>
      <c r="C509" s="229">
        <f t="shared" ref="C509:AP509" si="222">LOOKUP(C497,$B$489:$AP$489,$B$490:$AP$490)*$B654/100</f>
        <v>0</v>
      </c>
      <c r="D509" s="208">
        <f t="shared" si="222"/>
        <v>0</v>
      </c>
      <c r="E509" s="208">
        <f t="shared" si="222"/>
        <v>0</v>
      </c>
      <c r="F509" s="208">
        <f t="shared" si="222"/>
        <v>0</v>
      </c>
      <c r="G509" s="208">
        <f t="shared" si="222"/>
        <v>0</v>
      </c>
      <c r="H509" s="208">
        <f t="shared" si="222"/>
        <v>0</v>
      </c>
      <c r="I509" s="208">
        <f t="shared" si="222"/>
        <v>0</v>
      </c>
      <c r="J509" s="208">
        <f t="shared" si="222"/>
        <v>0</v>
      </c>
      <c r="K509" s="208">
        <f t="shared" si="222"/>
        <v>0</v>
      </c>
      <c r="L509" s="208">
        <f t="shared" si="222"/>
        <v>0</v>
      </c>
      <c r="M509" s="208">
        <f t="shared" si="222"/>
        <v>0</v>
      </c>
      <c r="N509" s="208">
        <f t="shared" si="222"/>
        <v>0</v>
      </c>
      <c r="O509" s="208">
        <f t="shared" si="222"/>
        <v>0</v>
      </c>
      <c r="P509" s="208">
        <f t="shared" si="222"/>
        <v>0</v>
      </c>
      <c r="Q509" s="208">
        <f t="shared" si="222"/>
        <v>0</v>
      </c>
      <c r="R509" s="208">
        <f t="shared" si="222"/>
        <v>0</v>
      </c>
      <c r="S509" s="208">
        <f t="shared" si="222"/>
        <v>0</v>
      </c>
      <c r="T509" s="208">
        <f t="shared" si="222"/>
        <v>0</v>
      </c>
      <c r="U509" s="208">
        <f t="shared" si="222"/>
        <v>0</v>
      </c>
      <c r="V509" s="208">
        <f t="shared" si="222"/>
        <v>0</v>
      </c>
      <c r="W509" s="208">
        <f t="shared" si="222"/>
        <v>0</v>
      </c>
      <c r="X509" s="208">
        <f t="shared" si="222"/>
        <v>0</v>
      </c>
      <c r="Y509" s="208">
        <f t="shared" si="222"/>
        <v>0</v>
      </c>
      <c r="Z509" s="208">
        <f t="shared" si="222"/>
        <v>0</v>
      </c>
      <c r="AA509" s="208">
        <f t="shared" si="222"/>
        <v>0</v>
      </c>
      <c r="AB509" s="208">
        <f t="shared" si="222"/>
        <v>0</v>
      </c>
      <c r="AC509" s="208">
        <f t="shared" si="222"/>
        <v>0</v>
      </c>
      <c r="AD509" s="208">
        <f t="shared" si="222"/>
        <v>0</v>
      </c>
      <c r="AE509" s="208">
        <f t="shared" si="222"/>
        <v>0</v>
      </c>
      <c r="AF509" s="208">
        <f t="shared" si="222"/>
        <v>0</v>
      </c>
      <c r="AG509" s="208">
        <f t="shared" si="222"/>
        <v>0</v>
      </c>
      <c r="AH509" s="208">
        <f t="shared" si="222"/>
        <v>0</v>
      </c>
      <c r="AI509" s="208">
        <f t="shared" si="222"/>
        <v>0</v>
      </c>
      <c r="AJ509" s="208">
        <f t="shared" si="222"/>
        <v>0</v>
      </c>
      <c r="AK509" s="208">
        <f t="shared" si="222"/>
        <v>0</v>
      </c>
      <c r="AL509" s="208">
        <f t="shared" si="222"/>
        <v>0</v>
      </c>
      <c r="AM509" s="208">
        <f t="shared" si="222"/>
        <v>0</v>
      </c>
      <c r="AN509" s="208">
        <f t="shared" si="222"/>
        <v>0</v>
      </c>
      <c r="AO509" s="208">
        <f t="shared" si="222"/>
        <v>0</v>
      </c>
      <c r="AP509" s="208">
        <f t="shared" si="222"/>
        <v>0</v>
      </c>
    </row>
    <row r="510" spans="1:42" x14ac:dyDescent="0.2">
      <c r="A510" s="16">
        <f t="shared" si="220"/>
        <v>5</v>
      </c>
      <c r="B510" s="227">
        <f t="shared" si="217"/>
        <v>0</v>
      </c>
      <c r="C510" s="229">
        <f t="shared" ref="C510:AP510" si="223">LOOKUP(C498,$B$489:$AP$489,$B$490:$AP$490)*$B655/100</f>
        <v>0</v>
      </c>
      <c r="D510" s="208">
        <f t="shared" si="223"/>
        <v>0</v>
      </c>
      <c r="E510" s="208">
        <f t="shared" si="223"/>
        <v>0</v>
      </c>
      <c r="F510" s="208">
        <f t="shared" si="223"/>
        <v>0</v>
      </c>
      <c r="G510" s="208">
        <f t="shared" si="223"/>
        <v>0</v>
      </c>
      <c r="H510" s="208">
        <f t="shared" si="223"/>
        <v>0</v>
      </c>
      <c r="I510" s="208">
        <f t="shared" si="223"/>
        <v>0</v>
      </c>
      <c r="J510" s="208">
        <f t="shared" si="223"/>
        <v>0</v>
      </c>
      <c r="K510" s="208">
        <f t="shared" si="223"/>
        <v>0</v>
      </c>
      <c r="L510" s="208">
        <f t="shared" si="223"/>
        <v>0</v>
      </c>
      <c r="M510" s="208">
        <f t="shared" si="223"/>
        <v>0</v>
      </c>
      <c r="N510" s="208">
        <f t="shared" si="223"/>
        <v>0</v>
      </c>
      <c r="O510" s="208">
        <f t="shared" si="223"/>
        <v>0</v>
      </c>
      <c r="P510" s="208">
        <f t="shared" si="223"/>
        <v>0</v>
      </c>
      <c r="Q510" s="208">
        <f t="shared" si="223"/>
        <v>0</v>
      </c>
      <c r="R510" s="208">
        <f t="shared" si="223"/>
        <v>0</v>
      </c>
      <c r="S510" s="208">
        <f t="shared" si="223"/>
        <v>0</v>
      </c>
      <c r="T510" s="208">
        <f t="shared" si="223"/>
        <v>0</v>
      </c>
      <c r="U510" s="208">
        <f t="shared" si="223"/>
        <v>0</v>
      </c>
      <c r="V510" s="208">
        <f t="shared" si="223"/>
        <v>0</v>
      </c>
      <c r="W510" s="208">
        <f t="shared" si="223"/>
        <v>0</v>
      </c>
      <c r="X510" s="208">
        <f t="shared" si="223"/>
        <v>0</v>
      </c>
      <c r="Y510" s="208">
        <f t="shared" si="223"/>
        <v>0</v>
      </c>
      <c r="Z510" s="208">
        <f t="shared" si="223"/>
        <v>0</v>
      </c>
      <c r="AA510" s="208">
        <f t="shared" si="223"/>
        <v>0</v>
      </c>
      <c r="AB510" s="208">
        <f t="shared" si="223"/>
        <v>0</v>
      </c>
      <c r="AC510" s="208">
        <f t="shared" si="223"/>
        <v>0</v>
      </c>
      <c r="AD510" s="208">
        <f t="shared" si="223"/>
        <v>0</v>
      </c>
      <c r="AE510" s="208">
        <f t="shared" si="223"/>
        <v>0</v>
      </c>
      <c r="AF510" s="208">
        <f t="shared" si="223"/>
        <v>0</v>
      </c>
      <c r="AG510" s="208">
        <f t="shared" si="223"/>
        <v>0</v>
      </c>
      <c r="AH510" s="208">
        <f t="shared" si="223"/>
        <v>0</v>
      </c>
      <c r="AI510" s="208">
        <f t="shared" si="223"/>
        <v>0</v>
      </c>
      <c r="AJ510" s="208">
        <f t="shared" si="223"/>
        <v>0</v>
      </c>
      <c r="AK510" s="208">
        <f t="shared" si="223"/>
        <v>0</v>
      </c>
      <c r="AL510" s="208">
        <f t="shared" si="223"/>
        <v>0</v>
      </c>
      <c r="AM510" s="208">
        <f t="shared" si="223"/>
        <v>0</v>
      </c>
      <c r="AN510" s="208">
        <f t="shared" si="223"/>
        <v>0</v>
      </c>
      <c r="AO510" s="208">
        <f t="shared" si="223"/>
        <v>0</v>
      </c>
      <c r="AP510" s="208">
        <f t="shared" si="223"/>
        <v>0</v>
      </c>
    </row>
    <row r="511" spans="1:42" x14ac:dyDescent="0.2">
      <c r="A511" s="16">
        <f t="shared" si="220"/>
        <v>6</v>
      </c>
      <c r="B511" s="227">
        <f>SUM(C511:AP511)</f>
        <v>0</v>
      </c>
      <c r="C511" s="229">
        <f t="shared" ref="C511:AP511" si="224">LOOKUP(C499,$B$489:$AP$489,$B$490:$AP$490)*$B656/100</f>
        <v>0</v>
      </c>
      <c r="D511" s="208">
        <f t="shared" si="224"/>
        <v>0</v>
      </c>
      <c r="E511" s="208">
        <f t="shared" si="224"/>
        <v>0</v>
      </c>
      <c r="F511" s="208">
        <f t="shared" si="224"/>
        <v>0</v>
      </c>
      <c r="G511" s="208">
        <f t="shared" si="224"/>
        <v>0</v>
      </c>
      <c r="H511" s="208">
        <f t="shared" si="224"/>
        <v>0</v>
      </c>
      <c r="I511" s="208">
        <f t="shared" si="224"/>
        <v>0</v>
      </c>
      <c r="J511" s="208">
        <f t="shared" si="224"/>
        <v>0</v>
      </c>
      <c r="K511" s="208">
        <f t="shared" si="224"/>
        <v>0</v>
      </c>
      <c r="L511" s="208">
        <f t="shared" si="224"/>
        <v>0</v>
      </c>
      <c r="M511" s="208">
        <f t="shared" si="224"/>
        <v>0</v>
      </c>
      <c r="N511" s="208">
        <f t="shared" si="224"/>
        <v>0</v>
      </c>
      <c r="O511" s="208">
        <f t="shared" si="224"/>
        <v>0</v>
      </c>
      <c r="P511" s="208">
        <f t="shared" si="224"/>
        <v>0</v>
      </c>
      <c r="Q511" s="208">
        <f t="shared" si="224"/>
        <v>0</v>
      </c>
      <c r="R511" s="208">
        <f t="shared" si="224"/>
        <v>0</v>
      </c>
      <c r="S511" s="208">
        <f t="shared" si="224"/>
        <v>0</v>
      </c>
      <c r="T511" s="208">
        <f t="shared" si="224"/>
        <v>0</v>
      </c>
      <c r="U511" s="208">
        <f t="shared" si="224"/>
        <v>0</v>
      </c>
      <c r="V511" s="208">
        <f t="shared" si="224"/>
        <v>0</v>
      </c>
      <c r="W511" s="208">
        <f t="shared" si="224"/>
        <v>0</v>
      </c>
      <c r="X511" s="208">
        <f t="shared" si="224"/>
        <v>0</v>
      </c>
      <c r="Y511" s="208">
        <f t="shared" si="224"/>
        <v>0</v>
      </c>
      <c r="Z511" s="208">
        <f t="shared" si="224"/>
        <v>0</v>
      </c>
      <c r="AA511" s="208">
        <f t="shared" si="224"/>
        <v>0</v>
      </c>
      <c r="AB511" s="208">
        <f t="shared" si="224"/>
        <v>0</v>
      </c>
      <c r="AC511" s="208">
        <f t="shared" si="224"/>
        <v>0</v>
      </c>
      <c r="AD511" s="208">
        <f t="shared" si="224"/>
        <v>0</v>
      </c>
      <c r="AE511" s="208">
        <f t="shared" si="224"/>
        <v>0</v>
      </c>
      <c r="AF511" s="208">
        <f t="shared" si="224"/>
        <v>0</v>
      </c>
      <c r="AG511" s="208">
        <f t="shared" si="224"/>
        <v>0</v>
      </c>
      <c r="AH511" s="208">
        <f t="shared" si="224"/>
        <v>0</v>
      </c>
      <c r="AI511" s="208">
        <f t="shared" si="224"/>
        <v>0</v>
      </c>
      <c r="AJ511" s="208">
        <f t="shared" si="224"/>
        <v>0</v>
      </c>
      <c r="AK511" s="208">
        <f t="shared" si="224"/>
        <v>0</v>
      </c>
      <c r="AL511" s="208">
        <f t="shared" si="224"/>
        <v>0</v>
      </c>
      <c r="AM511" s="208">
        <f t="shared" si="224"/>
        <v>0</v>
      </c>
      <c r="AN511" s="208">
        <f t="shared" si="224"/>
        <v>0</v>
      </c>
      <c r="AO511" s="208">
        <f t="shared" si="224"/>
        <v>0</v>
      </c>
      <c r="AP511" s="208">
        <f t="shared" si="224"/>
        <v>0</v>
      </c>
    </row>
    <row r="512" spans="1:42" x14ac:dyDescent="0.2">
      <c r="A512" s="16">
        <f t="shared" si="220"/>
        <v>7</v>
      </c>
      <c r="B512" s="227">
        <f t="shared" si="217"/>
        <v>0</v>
      </c>
      <c r="C512" s="229">
        <f t="shared" ref="C512:AP512" si="225">LOOKUP(C500,$B$489:$AP$489,$B$490:$AP$490)*$B657/100</f>
        <v>0</v>
      </c>
      <c r="D512" s="208">
        <f t="shared" si="225"/>
        <v>0</v>
      </c>
      <c r="E512" s="208">
        <f t="shared" si="225"/>
        <v>0</v>
      </c>
      <c r="F512" s="208">
        <f t="shared" si="225"/>
        <v>0</v>
      </c>
      <c r="G512" s="208">
        <f t="shared" si="225"/>
        <v>0</v>
      </c>
      <c r="H512" s="208">
        <f t="shared" si="225"/>
        <v>0</v>
      </c>
      <c r="I512" s="208">
        <f t="shared" si="225"/>
        <v>0</v>
      </c>
      <c r="J512" s="208">
        <f t="shared" si="225"/>
        <v>0</v>
      </c>
      <c r="K512" s="208">
        <f t="shared" si="225"/>
        <v>0</v>
      </c>
      <c r="L512" s="208">
        <f t="shared" si="225"/>
        <v>0</v>
      </c>
      <c r="M512" s="208">
        <f t="shared" si="225"/>
        <v>0</v>
      </c>
      <c r="N512" s="208">
        <f t="shared" si="225"/>
        <v>0</v>
      </c>
      <c r="O512" s="208">
        <f t="shared" si="225"/>
        <v>0</v>
      </c>
      <c r="P512" s="208">
        <f t="shared" si="225"/>
        <v>0</v>
      </c>
      <c r="Q512" s="208">
        <f t="shared" si="225"/>
        <v>0</v>
      </c>
      <c r="R512" s="208">
        <f t="shared" si="225"/>
        <v>0</v>
      </c>
      <c r="S512" s="208">
        <f t="shared" si="225"/>
        <v>0</v>
      </c>
      <c r="T512" s="208">
        <f t="shared" si="225"/>
        <v>0</v>
      </c>
      <c r="U512" s="208">
        <f t="shared" si="225"/>
        <v>0</v>
      </c>
      <c r="V512" s="208">
        <f t="shared" si="225"/>
        <v>0</v>
      </c>
      <c r="W512" s="208">
        <f t="shared" si="225"/>
        <v>0</v>
      </c>
      <c r="X512" s="208">
        <f t="shared" si="225"/>
        <v>0</v>
      </c>
      <c r="Y512" s="208">
        <f t="shared" si="225"/>
        <v>0</v>
      </c>
      <c r="Z512" s="208">
        <f t="shared" si="225"/>
        <v>0</v>
      </c>
      <c r="AA512" s="208">
        <f t="shared" si="225"/>
        <v>0</v>
      </c>
      <c r="AB512" s="208">
        <f t="shared" si="225"/>
        <v>0</v>
      </c>
      <c r="AC512" s="208">
        <f t="shared" si="225"/>
        <v>0</v>
      </c>
      <c r="AD512" s="208">
        <f t="shared" si="225"/>
        <v>0</v>
      </c>
      <c r="AE512" s="208">
        <f t="shared" si="225"/>
        <v>0</v>
      </c>
      <c r="AF512" s="208">
        <f t="shared" si="225"/>
        <v>0</v>
      </c>
      <c r="AG512" s="208">
        <f t="shared" si="225"/>
        <v>0</v>
      </c>
      <c r="AH512" s="208">
        <f t="shared" si="225"/>
        <v>0</v>
      </c>
      <c r="AI512" s="208">
        <f t="shared" si="225"/>
        <v>0</v>
      </c>
      <c r="AJ512" s="208">
        <f t="shared" si="225"/>
        <v>0</v>
      </c>
      <c r="AK512" s="208">
        <f t="shared" si="225"/>
        <v>0</v>
      </c>
      <c r="AL512" s="208">
        <f t="shared" si="225"/>
        <v>0</v>
      </c>
      <c r="AM512" s="208">
        <f t="shared" si="225"/>
        <v>0</v>
      </c>
      <c r="AN512" s="208">
        <f t="shared" si="225"/>
        <v>0</v>
      </c>
      <c r="AO512" s="208">
        <f t="shared" si="225"/>
        <v>0</v>
      </c>
      <c r="AP512" s="208">
        <f t="shared" si="225"/>
        <v>0</v>
      </c>
    </row>
    <row r="513" spans="1:42" x14ac:dyDescent="0.2">
      <c r="A513" s="16">
        <f t="shared" si="220"/>
        <v>8</v>
      </c>
      <c r="B513" s="227">
        <f t="shared" si="217"/>
        <v>0</v>
      </c>
      <c r="C513" s="229">
        <f t="shared" ref="C513:AP513" si="226">LOOKUP(C501,$B$489:$AP$489,$B$490:$AP$490)*$B658/100</f>
        <v>0</v>
      </c>
      <c r="D513" s="208">
        <f t="shared" si="226"/>
        <v>0</v>
      </c>
      <c r="E513" s="208">
        <f t="shared" si="226"/>
        <v>0</v>
      </c>
      <c r="F513" s="208">
        <f t="shared" si="226"/>
        <v>0</v>
      </c>
      <c r="G513" s="208">
        <f t="shared" si="226"/>
        <v>0</v>
      </c>
      <c r="H513" s="208">
        <f t="shared" si="226"/>
        <v>0</v>
      </c>
      <c r="I513" s="208">
        <f t="shared" si="226"/>
        <v>0</v>
      </c>
      <c r="J513" s="208">
        <f t="shared" si="226"/>
        <v>0</v>
      </c>
      <c r="K513" s="208">
        <f t="shared" si="226"/>
        <v>0</v>
      </c>
      <c r="L513" s="208">
        <f t="shared" si="226"/>
        <v>0</v>
      </c>
      <c r="M513" s="208">
        <f t="shared" si="226"/>
        <v>0</v>
      </c>
      <c r="N513" s="208">
        <f t="shared" si="226"/>
        <v>0</v>
      </c>
      <c r="O513" s="208">
        <f t="shared" si="226"/>
        <v>0</v>
      </c>
      <c r="P513" s="208">
        <f t="shared" si="226"/>
        <v>0</v>
      </c>
      <c r="Q513" s="208">
        <f t="shared" si="226"/>
        <v>0</v>
      </c>
      <c r="R513" s="208">
        <f t="shared" si="226"/>
        <v>0</v>
      </c>
      <c r="S513" s="208">
        <f t="shared" si="226"/>
        <v>0</v>
      </c>
      <c r="T513" s="208">
        <f t="shared" si="226"/>
        <v>0</v>
      </c>
      <c r="U513" s="208">
        <f t="shared" si="226"/>
        <v>0</v>
      </c>
      <c r="V513" s="208">
        <f t="shared" si="226"/>
        <v>0</v>
      </c>
      <c r="W513" s="208">
        <f t="shared" si="226"/>
        <v>0</v>
      </c>
      <c r="X513" s="208">
        <f t="shared" si="226"/>
        <v>0</v>
      </c>
      <c r="Y513" s="208">
        <f t="shared" si="226"/>
        <v>0</v>
      </c>
      <c r="Z513" s="208">
        <f t="shared" si="226"/>
        <v>0</v>
      </c>
      <c r="AA513" s="208">
        <f t="shared" si="226"/>
        <v>0</v>
      </c>
      <c r="AB513" s="208">
        <f t="shared" si="226"/>
        <v>0</v>
      </c>
      <c r="AC513" s="208">
        <f t="shared" si="226"/>
        <v>0</v>
      </c>
      <c r="AD513" s="208">
        <f t="shared" si="226"/>
        <v>0</v>
      </c>
      <c r="AE513" s="208">
        <f t="shared" si="226"/>
        <v>0</v>
      </c>
      <c r="AF513" s="208">
        <f t="shared" si="226"/>
        <v>0</v>
      </c>
      <c r="AG513" s="208">
        <f t="shared" si="226"/>
        <v>0</v>
      </c>
      <c r="AH513" s="208">
        <f t="shared" si="226"/>
        <v>0</v>
      </c>
      <c r="AI513" s="208">
        <f t="shared" si="226"/>
        <v>0</v>
      </c>
      <c r="AJ513" s="208">
        <f t="shared" si="226"/>
        <v>0</v>
      </c>
      <c r="AK513" s="208">
        <f t="shared" si="226"/>
        <v>0</v>
      </c>
      <c r="AL513" s="208">
        <f t="shared" si="226"/>
        <v>0</v>
      </c>
      <c r="AM513" s="208">
        <f t="shared" si="226"/>
        <v>0</v>
      </c>
      <c r="AN513" s="208">
        <f t="shared" si="226"/>
        <v>0</v>
      </c>
      <c r="AO513" s="208">
        <f t="shared" si="226"/>
        <v>0</v>
      </c>
      <c r="AP513" s="208">
        <f t="shared" si="226"/>
        <v>0</v>
      </c>
    </row>
    <row r="514" spans="1:42" x14ac:dyDescent="0.2">
      <c r="A514" s="16">
        <f>A513+1</f>
        <v>9</v>
      </c>
      <c r="B514" s="227">
        <f t="shared" si="217"/>
        <v>0</v>
      </c>
      <c r="C514" s="229">
        <f t="shared" ref="C514:AP514" si="227">LOOKUP(C502,$B$489:$AP$489,$B$490:$AP$490)*$B659/100</f>
        <v>0</v>
      </c>
      <c r="D514" s="208">
        <f t="shared" si="227"/>
        <v>0</v>
      </c>
      <c r="E514" s="208">
        <f t="shared" si="227"/>
        <v>0</v>
      </c>
      <c r="F514" s="208">
        <f t="shared" si="227"/>
        <v>0</v>
      </c>
      <c r="G514" s="208">
        <f t="shared" si="227"/>
        <v>0</v>
      </c>
      <c r="H514" s="208">
        <f t="shared" si="227"/>
        <v>0</v>
      </c>
      <c r="I514" s="208">
        <f t="shared" si="227"/>
        <v>0</v>
      </c>
      <c r="J514" s="208">
        <f t="shared" si="227"/>
        <v>0</v>
      </c>
      <c r="K514" s="208">
        <f t="shared" si="227"/>
        <v>0</v>
      </c>
      <c r="L514" s="208">
        <f t="shared" si="227"/>
        <v>0</v>
      </c>
      <c r="M514" s="208">
        <f t="shared" si="227"/>
        <v>0</v>
      </c>
      <c r="N514" s="208">
        <f t="shared" si="227"/>
        <v>0</v>
      </c>
      <c r="O514" s="208">
        <f t="shared" si="227"/>
        <v>0</v>
      </c>
      <c r="P514" s="208">
        <f t="shared" si="227"/>
        <v>0</v>
      </c>
      <c r="Q514" s="208">
        <f t="shared" si="227"/>
        <v>0</v>
      </c>
      <c r="R514" s="208">
        <f t="shared" si="227"/>
        <v>0</v>
      </c>
      <c r="S514" s="208">
        <f t="shared" si="227"/>
        <v>0</v>
      </c>
      <c r="T514" s="208">
        <f t="shared" si="227"/>
        <v>0</v>
      </c>
      <c r="U514" s="208">
        <f t="shared" si="227"/>
        <v>0</v>
      </c>
      <c r="V514" s="208">
        <f t="shared" si="227"/>
        <v>0</v>
      </c>
      <c r="W514" s="208">
        <f t="shared" si="227"/>
        <v>0</v>
      </c>
      <c r="X514" s="208">
        <f t="shared" si="227"/>
        <v>0</v>
      </c>
      <c r="Y514" s="208">
        <f t="shared" si="227"/>
        <v>0</v>
      </c>
      <c r="Z514" s="208">
        <f t="shared" si="227"/>
        <v>0</v>
      </c>
      <c r="AA514" s="208">
        <f t="shared" si="227"/>
        <v>0</v>
      </c>
      <c r="AB514" s="208">
        <f t="shared" si="227"/>
        <v>0</v>
      </c>
      <c r="AC514" s="208">
        <f t="shared" si="227"/>
        <v>0</v>
      </c>
      <c r="AD514" s="208">
        <f t="shared" si="227"/>
        <v>0</v>
      </c>
      <c r="AE514" s="208">
        <f t="shared" si="227"/>
        <v>0</v>
      </c>
      <c r="AF514" s="208">
        <f t="shared" si="227"/>
        <v>0</v>
      </c>
      <c r="AG514" s="208">
        <f t="shared" si="227"/>
        <v>0</v>
      </c>
      <c r="AH514" s="208">
        <f t="shared" si="227"/>
        <v>0</v>
      </c>
      <c r="AI514" s="208">
        <f t="shared" si="227"/>
        <v>0</v>
      </c>
      <c r="AJ514" s="208">
        <f t="shared" si="227"/>
        <v>0</v>
      </c>
      <c r="AK514" s="208">
        <f t="shared" si="227"/>
        <v>0</v>
      </c>
      <c r="AL514" s="208">
        <f t="shared" si="227"/>
        <v>0</v>
      </c>
      <c r="AM514" s="208">
        <f t="shared" si="227"/>
        <v>0</v>
      </c>
      <c r="AN514" s="208">
        <f t="shared" si="227"/>
        <v>0</v>
      </c>
      <c r="AO514" s="208">
        <f t="shared" si="227"/>
        <v>0</v>
      </c>
      <c r="AP514" s="208">
        <f t="shared" si="227"/>
        <v>0</v>
      </c>
    </row>
    <row r="515" spans="1:42" x14ac:dyDescent="0.2">
      <c r="A515" s="16">
        <f t="shared" ref="A515" si="228">A514+1</f>
        <v>10</v>
      </c>
      <c r="B515" s="227">
        <f t="shared" si="217"/>
        <v>0</v>
      </c>
      <c r="C515" s="228">
        <f t="shared" ref="C515:AP515" si="229">LOOKUP(C503,$B$489:$AP$489,$B$490:$AP$490)*$B660/100</f>
        <v>0</v>
      </c>
      <c r="D515" s="212">
        <f t="shared" si="229"/>
        <v>0</v>
      </c>
      <c r="E515" s="212">
        <f t="shared" si="229"/>
        <v>0</v>
      </c>
      <c r="F515" s="212">
        <f t="shared" si="229"/>
        <v>0</v>
      </c>
      <c r="G515" s="212">
        <f t="shared" si="229"/>
        <v>0</v>
      </c>
      <c r="H515" s="212">
        <f t="shared" si="229"/>
        <v>0</v>
      </c>
      <c r="I515" s="212">
        <f t="shared" si="229"/>
        <v>0</v>
      </c>
      <c r="J515" s="212">
        <f t="shared" si="229"/>
        <v>0</v>
      </c>
      <c r="K515" s="212">
        <f t="shared" si="229"/>
        <v>0</v>
      </c>
      <c r="L515" s="212">
        <f t="shared" si="229"/>
        <v>0</v>
      </c>
      <c r="M515" s="212">
        <f t="shared" si="229"/>
        <v>0</v>
      </c>
      <c r="N515" s="212">
        <f t="shared" si="229"/>
        <v>0</v>
      </c>
      <c r="O515" s="212">
        <f t="shared" si="229"/>
        <v>0</v>
      </c>
      <c r="P515" s="212">
        <f t="shared" si="229"/>
        <v>0</v>
      </c>
      <c r="Q515" s="212">
        <f t="shared" si="229"/>
        <v>0</v>
      </c>
      <c r="R515" s="212">
        <f t="shared" si="229"/>
        <v>0</v>
      </c>
      <c r="S515" s="212">
        <f t="shared" si="229"/>
        <v>0</v>
      </c>
      <c r="T515" s="212">
        <f t="shared" si="229"/>
        <v>0</v>
      </c>
      <c r="U515" s="212">
        <f t="shared" si="229"/>
        <v>0</v>
      </c>
      <c r="V515" s="212">
        <f t="shared" si="229"/>
        <v>0</v>
      </c>
      <c r="W515" s="212">
        <f t="shared" si="229"/>
        <v>0</v>
      </c>
      <c r="X515" s="212">
        <f t="shared" si="229"/>
        <v>0</v>
      </c>
      <c r="Y515" s="212">
        <f t="shared" si="229"/>
        <v>0</v>
      </c>
      <c r="Z515" s="212">
        <f t="shared" si="229"/>
        <v>0</v>
      </c>
      <c r="AA515" s="212">
        <f t="shared" si="229"/>
        <v>0</v>
      </c>
      <c r="AB515" s="212">
        <f t="shared" si="229"/>
        <v>0</v>
      </c>
      <c r="AC515" s="212">
        <f t="shared" si="229"/>
        <v>0</v>
      </c>
      <c r="AD515" s="212">
        <f t="shared" si="229"/>
        <v>0</v>
      </c>
      <c r="AE515" s="212">
        <f t="shared" si="229"/>
        <v>0</v>
      </c>
      <c r="AF515" s="212">
        <f t="shared" si="229"/>
        <v>0</v>
      </c>
      <c r="AG515" s="212">
        <f t="shared" si="229"/>
        <v>0</v>
      </c>
      <c r="AH515" s="212">
        <f t="shared" si="229"/>
        <v>0</v>
      </c>
      <c r="AI515" s="212">
        <f t="shared" si="229"/>
        <v>0</v>
      </c>
      <c r="AJ515" s="212">
        <f t="shared" si="229"/>
        <v>0</v>
      </c>
      <c r="AK515" s="212">
        <f t="shared" si="229"/>
        <v>0</v>
      </c>
      <c r="AL515" s="212">
        <f t="shared" si="229"/>
        <v>0</v>
      </c>
      <c r="AM515" s="212">
        <f t="shared" si="229"/>
        <v>0</v>
      </c>
      <c r="AN515" s="212">
        <f t="shared" si="229"/>
        <v>0</v>
      </c>
      <c r="AO515" s="212">
        <f t="shared" si="229"/>
        <v>0</v>
      </c>
      <c r="AP515" s="212">
        <f t="shared" si="229"/>
        <v>0</v>
      </c>
    </row>
    <row r="516" spans="1:42" s="16" customFormat="1" x14ac:dyDescent="0.2">
      <c r="A516" s="39" t="s">
        <v>13</v>
      </c>
      <c r="B516" s="19"/>
      <c r="C516" s="209">
        <f>SUM(C506:C515)</f>
        <v>0</v>
      </c>
      <c r="D516" s="209">
        <f t="shared" ref="D516:AP516" si="230">SUM(D506:D515)</f>
        <v>0</v>
      </c>
      <c r="E516" s="209">
        <f t="shared" si="230"/>
        <v>0</v>
      </c>
      <c r="F516" s="209">
        <f t="shared" si="230"/>
        <v>0</v>
      </c>
      <c r="G516" s="209">
        <f t="shared" si="230"/>
        <v>0</v>
      </c>
      <c r="H516" s="209">
        <f t="shared" si="230"/>
        <v>0</v>
      </c>
      <c r="I516" s="209">
        <f t="shared" si="230"/>
        <v>0</v>
      </c>
      <c r="J516" s="209">
        <f t="shared" si="230"/>
        <v>0</v>
      </c>
      <c r="K516" s="209">
        <f t="shared" si="230"/>
        <v>0</v>
      </c>
      <c r="L516" s="209">
        <f t="shared" si="230"/>
        <v>0</v>
      </c>
      <c r="M516" s="209">
        <f t="shared" si="230"/>
        <v>0</v>
      </c>
      <c r="N516" s="209">
        <f t="shared" si="230"/>
        <v>0</v>
      </c>
      <c r="O516" s="209">
        <f t="shared" si="230"/>
        <v>0</v>
      </c>
      <c r="P516" s="209">
        <f t="shared" si="230"/>
        <v>0</v>
      </c>
      <c r="Q516" s="209">
        <f t="shared" si="230"/>
        <v>0</v>
      </c>
      <c r="R516" s="209">
        <f t="shared" si="230"/>
        <v>0</v>
      </c>
      <c r="S516" s="209">
        <f t="shared" si="230"/>
        <v>0</v>
      </c>
      <c r="T516" s="209">
        <f t="shared" si="230"/>
        <v>0</v>
      </c>
      <c r="U516" s="209">
        <f t="shared" si="230"/>
        <v>0</v>
      </c>
      <c r="V516" s="209">
        <f t="shared" si="230"/>
        <v>0</v>
      </c>
      <c r="W516" s="209">
        <f t="shared" si="230"/>
        <v>0</v>
      </c>
      <c r="X516" s="209">
        <f t="shared" si="230"/>
        <v>0</v>
      </c>
      <c r="Y516" s="209">
        <f t="shared" si="230"/>
        <v>0</v>
      </c>
      <c r="Z516" s="209">
        <f t="shared" si="230"/>
        <v>0</v>
      </c>
      <c r="AA516" s="209">
        <f t="shared" si="230"/>
        <v>0</v>
      </c>
      <c r="AB516" s="209">
        <f t="shared" si="230"/>
        <v>0</v>
      </c>
      <c r="AC516" s="209">
        <f t="shared" si="230"/>
        <v>0</v>
      </c>
      <c r="AD516" s="209">
        <f t="shared" si="230"/>
        <v>0</v>
      </c>
      <c r="AE516" s="209">
        <f t="shared" si="230"/>
        <v>0</v>
      </c>
      <c r="AF516" s="209">
        <f t="shared" si="230"/>
        <v>0</v>
      </c>
      <c r="AG516" s="209">
        <f t="shared" si="230"/>
        <v>0</v>
      </c>
      <c r="AH516" s="209">
        <f t="shared" si="230"/>
        <v>0</v>
      </c>
      <c r="AI516" s="209">
        <f t="shared" si="230"/>
        <v>0</v>
      </c>
      <c r="AJ516" s="209">
        <f t="shared" si="230"/>
        <v>0</v>
      </c>
      <c r="AK516" s="209">
        <f t="shared" si="230"/>
        <v>0</v>
      </c>
      <c r="AL516" s="209">
        <f t="shared" si="230"/>
        <v>0</v>
      </c>
      <c r="AM516" s="209">
        <f t="shared" si="230"/>
        <v>0</v>
      </c>
      <c r="AN516" s="209">
        <f t="shared" si="230"/>
        <v>0</v>
      </c>
      <c r="AO516" s="209">
        <f t="shared" si="230"/>
        <v>0</v>
      </c>
      <c r="AP516" s="209">
        <f t="shared" si="230"/>
        <v>0</v>
      </c>
    </row>
    <row r="517" spans="1:42" s="16" customFormat="1" x14ac:dyDescent="0.2">
      <c r="A517" s="39"/>
      <c r="B517" s="19"/>
      <c r="C517" s="20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row>
    <row r="518" spans="1:42" x14ac:dyDescent="0.2">
      <c r="A518" s="30" t="s">
        <v>80</v>
      </c>
      <c r="C518" s="209"/>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2" t="s">
        <v>64</v>
      </c>
      <c r="C519" s="209"/>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16">
        <v>1</v>
      </c>
      <c r="C520" s="209">
        <f t="shared" ref="C520:AP520" si="231">C383</f>
        <v>0</v>
      </c>
      <c r="D520" s="208">
        <f t="shared" si="231"/>
        <v>0</v>
      </c>
      <c r="E520" s="208">
        <f t="shared" si="231"/>
        <v>0</v>
      </c>
      <c r="F520" s="208">
        <f t="shared" si="231"/>
        <v>0</v>
      </c>
      <c r="G520" s="208">
        <f t="shared" si="231"/>
        <v>0</v>
      </c>
      <c r="H520" s="208">
        <f t="shared" si="231"/>
        <v>0</v>
      </c>
      <c r="I520" s="208">
        <f t="shared" si="231"/>
        <v>0</v>
      </c>
      <c r="J520" s="208">
        <f t="shared" si="231"/>
        <v>0</v>
      </c>
      <c r="K520" s="208">
        <f t="shared" si="231"/>
        <v>0</v>
      </c>
      <c r="L520" s="208">
        <f t="shared" si="231"/>
        <v>0</v>
      </c>
      <c r="M520" s="208">
        <f t="shared" si="231"/>
        <v>0</v>
      </c>
      <c r="N520" s="208">
        <f t="shared" si="231"/>
        <v>0</v>
      </c>
      <c r="O520" s="208">
        <f t="shared" si="231"/>
        <v>0</v>
      </c>
      <c r="P520" s="208">
        <f t="shared" si="231"/>
        <v>0</v>
      </c>
      <c r="Q520" s="208">
        <f t="shared" si="231"/>
        <v>0</v>
      </c>
      <c r="R520" s="208">
        <f t="shared" si="231"/>
        <v>0</v>
      </c>
      <c r="S520" s="208">
        <f t="shared" si="231"/>
        <v>0</v>
      </c>
      <c r="T520" s="208">
        <f t="shared" si="231"/>
        <v>0</v>
      </c>
      <c r="U520" s="208">
        <f t="shared" si="231"/>
        <v>0</v>
      </c>
      <c r="V520" s="208">
        <f t="shared" si="231"/>
        <v>0</v>
      </c>
      <c r="W520" s="208">
        <f t="shared" si="231"/>
        <v>0</v>
      </c>
      <c r="X520" s="208">
        <f t="shared" si="231"/>
        <v>0</v>
      </c>
      <c r="Y520" s="208">
        <f t="shared" si="231"/>
        <v>0</v>
      </c>
      <c r="Z520" s="208">
        <f t="shared" si="231"/>
        <v>0</v>
      </c>
      <c r="AA520" s="208">
        <f t="shared" si="231"/>
        <v>0</v>
      </c>
      <c r="AB520" s="208">
        <f t="shared" si="231"/>
        <v>0</v>
      </c>
      <c r="AC520" s="208">
        <f t="shared" si="231"/>
        <v>0</v>
      </c>
      <c r="AD520" s="208">
        <f t="shared" si="231"/>
        <v>0</v>
      </c>
      <c r="AE520" s="208">
        <f t="shared" si="231"/>
        <v>0</v>
      </c>
      <c r="AF520" s="208">
        <f t="shared" si="231"/>
        <v>0</v>
      </c>
      <c r="AG520" s="208">
        <f t="shared" si="231"/>
        <v>0</v>
      </c>
      <c r="AH520" s="208">
        <f t="shared" si="231"/>
        <v>0</v>
      </c>
      <c r="AI520" s="208">
        <f t="shared" si="231"/>
        <v>0</v>
      </c>
      <c r="AJ520" s="208">
        <f t="shared" si="231"/>
        <v>0</v>
      </c>
      <c r="AK520" s="208">
        <f t="shared" si="231"/>
        <v>0</v>
      </c>
      <c r="AL520" s="208">
        <f t="shared" si="231"/>
        <v>0</v>
      </c>
      <c r="AM520" s="208">
        <f t="shared" si="231"/>
        <v>0</v>
      </c>
      <c r="AN520" s="208">
        <f t="shared" si="231"/>
        <v>0</v>
      </c>
      <c r="AO520" s="208">
        <f t="shared" si="231"/>
        <v>0</v>
      </c>
      <c r="AP520" s="208">
        <f t="shared" si="231"/>
        <v>0</v>
      </c>
    </row>
    <row r="521" spans="1:42" x14ac:dyDescent="0.2">
      <c r="A521" s="16">
        <f>A520+1</f>
        <v>2</v>
      </c>
      <c r="C521" s="209">
        <f t="shared" ref="C521:AP521" si="232">C384</f>
        <v>0</v>
      </c>
      <c r="D521" s="208">
        <f t="shared" si="232"/>
        <v>0</v>
      </c>
      <c r="E521" s="208">
        <f t="shared" si="232"/>
        <v>0</v>
      </c>
      <c r="F521" s="208">
        <f t="shared" si="232"/>
        <v>0</v>
      </c>
      <c r="G521" s="208">
        <f t="shared" si="232"/>
        <v>0</v>
      </c>
      <c r="H521" s="208">
        <f t="shared" si="232"/>
        <v>0</v>
      </c>
      <c r="I521" s="208">
        <f t="shared" si="232"/>
        <v>0</v>
      </c>
      <c r="J521" s="208">
        <f t="shared" si="232"/>
        <v>0</v>
      </c>
      <c r="K521" s="208">
        <f t="shared" si="232"/>
        <v>0</v>
      </c>
      <c r="L521" s="208">
        <f t="shared" si="232"/>
        <v>0</v>
      </c>
      <c r="M521" s="208">
        <f t="shared" si="232"/>
        <v>0</v>
      </c>
      <c r="N521" s="208">
        <f t="shared" si="232"/>
        <v>0</v>
      </c>
      <c r="O521" s="208">
        <f t="shared" si="232"/>
        <v>0</v>
      </c>
      <c r="P521" s="208">
        <f t="shared" si="232"/>
        <v>0</v>
      </c>
      <c r="Q521" s="208">
        <f t="shared" si="232"/>
        <v>0</v>
      </c>
      <c r="R521" s="208">
        <f t="shared" si="232"/>
        <v>0</v>
      </c>
      <c r="S521" s="208">
        <f t="shared" si="232"/>
        <v>0</v>
      </c>
      <c r="T521" s="208">
        <f t="shared" si="232"/>
        <v>0</v>
      </c>
      <c r="U521" s="208">
        <f t="shared" si="232"/>
        <v>0</v>
      </c>
      <c r="V521" s="208">
        <f t="shared" si="232"/>
        <v>0</v>
      </c>
      <c r="W521" s="208">
        <f t="shared" si="232"/>
        <v>0</v>
      </c>
      <c r="X521" s="208">
        <f t="shared" si="232"/>
        <v>0</v>
      </c>
      <c r="Y521" s="208">
        <f t="shared" si="232"/>
        <v>0</v>
      </c>
      <c r="Z521" s="208">
        <f t="shared" si="232"/>
        <v>0</v>
      </c>
      <c r="AA521" s="208">
        <f t="shared" si="232"/>
        <v>0</v>
      </c>
      <c r="AB521" s="208">
        <f t="shared" si="232"/>
        <v>0</v>
      </c>
      <c r="AC521" s="208">
        <f t="shared" si="232"/>
        <v>0</v>
      </c>
      <c r="AD521" s="208">
        <f t="shared" si="232"/>
        <v>0</v>
      </c>
      <c r="AE521" s="208">
        <f t="shared" si="232"/>
        <v>0</v>
      </c>
      <c r="AF521" s="208">
        <f t="shared" si="232"/>
        <v>0</v>
      </c>
      <c r="AG521" s="208">
        <f t="shared" si="232"/>
        <v>0</v>
      </c>
      <c r="AH521" s="208">
        <f t="shared" si="232"/>
        <v>0</v>
      </c>
      <c r="AI521" s="208">
        <f t="shared" si="232"/>
        <v>0</v>
      </c>
      <c r="AJ521" s="208">
        <f t="shared" si="232"/>
        <v>0</v>
      </c>
      <c r="AK521" s="208">
        <f t="shared" si="232"/>
        <v>0</v>
      </c>
      <c r="AL521" s="208">
        <f t="shared" si="232"/>
        <v>0</v>
      </c>
      <c r="AM521" s="208">
        <f t="shared" si="232"/>
        <v>0</v>
      </c>
      <c r="AN521" s="208">
        <f t="shared" si="232"/>
        <v>0</v>
      </c>
      <c r="AO521" s="208">
        <f t="shared" si="232"/>
        <v>0</v>
      </c>
      <c r="AP521" s="208">
        <f t="shared" si="232"/>
        <v>0</v>
      </c>
    </row>
    <row r="522" spans="1:42" x14ac:dyDescent="0.2">
      <c r="A522" s="16">
        <f t="shared" ref="A522:A527" si="233">A521+1</f>
        <v>3</v>
      </c>
      <c r="C522" s="209">
        <f t="shared" ref="C522:AP522" si="234">C385</f>
        <v>0</v>
      </c>
      <c r="D522" s="208">
        <f t="shared" si="234"/>
        <v>0</v>
      </c>
      <c r="E522" s="208">
        <f t="shared" si="234"/>
        <v>0</v>
      </c>
      <c r="F522" s="208">
        <f t="shared" si="234"/>
        <v>0</v>
      </c>
      <c r="G522" s="208">
        <f t="shared" si="234"/>
        <v>0</v>
      </c>
      <c r="H522" s="208">
        <f t="shared" si="234"/>
        <v>0</v>
      </c>
      <c r="I522" s="208">
        <f t="shared" si="234"/>
        <v>0</v>
      </c>
      <c r="J522" s="208">
        <f t="shared" si="234"/>
        <v>0</v>
      </c>
      <c r="K522" s="208">
        <f t="shared" si="234"/>
        <v>0</v>
      </c>
      <c r="L522" s="208">
        <f t="shared" si="234"/>
        <v>0</v>
      </c>
      <c r="M522" s="208">
        <f t="shared" si="234"/>
        <v>0</v>
      </c>
      <c r="N522" s="208">
        <f t="shared" si="234"/>
        <v>0</v>
      </c>
      <c r="O522" s="208">
        <f t="shared" si="234"/>
        <v>0</v>
      </c>
      <c r="P522" s="208">
        <f t="shared" si="234"/>
        <v>0</v>
      </c>
      <c r="Q522" s="208">
        <f t="shared" si="234"/>
        <v>0</v>
      </c>
      <c r="R522" s="208">
        <f t="shared" si="234"/>
        <v>0</v>
      </c>
      <c r="S522" s="208">
        <f t="shared" si="234"/>
        <v>0</v>
      </c>
      <c r="T522" s="208">
        <f t="shared" si="234"/>
        <v>0</v>
      </c>
      <c r="U522" s="208">
        <f t="shared" si="234"/>
        <v>0</v>
      </c>
      <c r="V522" s="208">
        <f t="shared" si="234"/>
        <v>0</v>
      </c>
      <c r="W522" s="208">
        <f t="shared" si="234"/>
        <v>0</v>
      </c>
      <c r="X522" s="208">
        <f t="shared" si="234"/>
        <v>0</v>
      </c>
      <c r="Y522" s="208">
        <f t="shared" si="234"/>
        <v>0</v>
      </c>
      <c r="Z522" s="208">
        <f t="shared" si="234"/>
        <v>0</v>
      </c>
      <c r="AA522" s="208">
        <f t="shared" si="234"/>
        <v>0</v>
      </c>
      <c r="AB522" s="208">
        <f t="shared" si="234"/>
        <v>0</v>
      </c>
      <c r="AC522" s="208">
        <f t="shared" si="234"/>
        <v>0</v>
      </c>
      <c r="AD522" s="208">
        <f t="shared" si="234"/>
        <v>0</v>
      </c>
      <c r="AE522" s="208">
        <f t="shared" si="234"/>
        <v>0</v>
      </c>
      <c r="AF522" s="208">
        <f t="shared" si="234"/>
        <v>0</v>
      </c>
      <c r="AG522" s="208">
        <f t="shared" si="234"/>
        <v>0</v>
      </c>
      <c r="AH522" s="208">
        <f t="shared" si="234"/>
        <v>0</v>
      </c>
      <c r="AI522" s="208">
        <f t="shared" si="234"/>
        <v>0</v>
      </c>
      <c r="AJ522" s="208">
        <f t="shared" si="234"/>
        <v>0</v>
      </c>
      <c r="AK522" s="208">
        <f t="shared" si="234"/>
        <v>0</v>
      </c>
      <c r="AL522" s="208">
        <f t="shared" si="234"/>
        <v>0</v>
      </c>
      <c r="AM522" s="208">
        <f t="shared" si="234"/>
        <v>0</v>
      </c>
      <c r="AN522" s="208">
        <f t="shared" si="234"/>
        <v>0</v>
      </c>
      <c r="AO522" s="208">
        <f t="shared" si="234"/>
        <v>0</v>
      </c>
      <c r="AP522" s="208">
        <f t="shared" si="234"/>
        <v>0</v>
      </c>
    </row>
    <row r="523" spans="1:42" x14ac:dyDescent="0.2">
      <c r="A523" s="16">
        <f t="shared" si="233"/>
        <v>4</v>
      </c>
      <c r="C523" s="209">
        <f t="shared" ref="C523:AP523" si="235">C386</f>
        <v>0</v>
      </c>
      <c r="D523" s="208">
        <f t="shared" si="235"/>
        <v>0</v>
      </c>
      <c r="E523" s="208">
        <f t="shared" si="235"/>
        <v>0</v>
      </c>
      <c r="F523" s="208">
        <f t="shared" si="235"/>
        <v>0</v>
      </c>
      <c r="G523" s="208">
        <f t="shared" si="235"/>
        <v>0</v>
      </c>
      <c r="H523" s="208">
        <f t="shared" si="235"/>
        <v>0</v>
      </c>
      <c r="I523" s="208">
        <f t="shared" si="235"/>
        <v>0</v>
      </c>
      <c r="J523" s="208">
        <f t="shared" si="235"/>
        <v>0</v>
      </c>
      <c r="K523" s="208">
        <f t="shared" si="235"/>
        <v>0</v>
      </c>
      <c r="L523" s="208">
        <f t="shared" si="235"/>
        <v>0</v>
      </c>
      <c r="M523" s="208">
        <f t="shared" si="235"/>
        <v>0</v>
      </c>
      <c r="N523" s="208">
        <f t="shared" si="235"/>
        <v>0</v>
      </c>
      <c r="O523" s="208">
        <f t="shared" si="235"/>
        <v>0</v>
      </c>
      <c r="P523" s="208">
        <f t="shared" si="235"/>
        <v>0</v>
      </c>
      <c r="Q523" s="208">
        <f t="shared" si="235"/>
        <v>0</v>
      </c>
      <c r="R523" s="208">
        <f t="shared" si="235"/>
        <v>0</v>
      </c>
      <c r="S523" s="208">
        <f t="shared" si="235"/>
        <v>0</v>
      </c>
      <c r="T523" s="208">
        <f t="shared" si="235"/>
        <v>0</v>
      </c>
      <c r="U523" s="208">
        <f t="shared" si="235"/>
        <v>0</v>
      </c>
      <c r="V523" s="208">
        <f t="shared" si="235"/>
        <v>0</v>
      </c>
      <c r="W523" s="208">
        <f t="shared" si="235"/>
        <v>0</v>
      </c>
      <c r="X523" s="208">
        <f t="shared" si="235"/>
        <v>0</v>
      </c>
      <c r="Y523" s="208">
        <f t="shared" si="235"/>
        <v>0</v>
      </c>
      <c r="Z523" s="208">
        <f t="shared" si="235"/>
        <v>0</v>
      </c>
      <c r="AA523" s="208">
        <f t="shared" si="235"/>
        <v>0</v>
      </c>
      <c r="AB523" s="208">
        <f t="shared" si="235"/>
        <v>0</v>
      </c>
      <c r="AC523" s="208">
        <f t="shared" si="235"/>
        <v>0</v>
      </c>
      <c r="AD523" s="208">
        <f t="shared" si="235"/>
        <v>0</v>
      </c>
      <c r="AE523" s="208">
        <f t="shared" si="235"/>
        <v>0</v>
      </c>
      <c r="AF523" s="208">
        <f t="shared" si="235"/>
        <v>0</v>
      </c>
      <c r="AG523" s="208">
        <f t="shared" si="235"/>
        <v>0</v>
      </c>
      <c r="AH523" s="208">
        <f t="shared" si="235"/>
        <v>0</v>
      </c>
      <c r="AI523" s="208">
        <f t="shared" si="235"/>
        <v>0</v>
      </c>
      <c r="AJ523" s="208">
        <f t="shared" si="235"/>
        <v>0</v>
      </c>
      <c r="AK523" s="208">
        <f t="shared" si="235"/>
        <v>0</v>
      </c>
      <c r="AL523" s="208">
        <f t="shared" si="235"/>
        <v>0</v>
      </c>
      <c r="AM523" s="208">
        <f t="shared" si="235"/>
        <v>0</v>
      </c>
      <c r="AN523" s="208">
        <f t="shared" si="235"/>
        <v>0</v>
      </c>
      <c r="AO523" s="208">
        <f t="shared" si="235"/>
        <v>0</v>
      </c>
      <c r="AP523" s="208">
        <f t="shared" si="235"/>
        <v>0</v>
      </c>
    </row>
    <row r="524" spans="1:42" x14ac:dyDescent="0.2">
      <c r="A524" s="16">
        <f t="shared" si="233"/>
        <v>5</v>
      </c>
      <c r="C524" s="209">
        <f t="shared" ref="C524:AP524" si="236">C387</f>
        <v>0</v>
      </c>
      <c r="D524" s="208">
        <f t="shared" si="236"/>
        <v>0</v>
      </c>
      <c r="E524" s="208">
        <f t="shared" si="236"/>
        <v>0</v>
      </c>
      <c r="F524" s="208">
        <f t="shared" si="236"/>
        <v>0</v>
      </c>
      <c r="G524" s="208">
        <f t="shared" si="236"/>
        <v>0</v>
      </c>
      <c r="H524" s="208">
        <f t="shared" si="236"/>
        <v>0</v>
      </c>
      <c r="I524" s="208">
        <f t="shared" si="236"/>
        <v>0</v>
      </c>
      <c r="J524" s="208">
        <f t="shared" si="236"/>
        <v>0</v>
      </c>
      <c r="K524" s="208">
        <f t="shared" si="236"/>
        <v>0</v>
      </c>
      <c r="L524" s="208">
        <f t="shared" si="236"/>
        <v>0</v>
      </c>
      <c r="M524" s="208">
        <f t="shared" si="236"/>
        <v>0</v>
      </c>
      <c r="N524" s="208">
        <f t="shared" si="236"/>
        <v>0</v>
      </c>
      <c r="O524" s="208">
        <f t="shared" si="236"/>
        <v>0</v>
      </c>
      <c r="P524" s="208">
        <f t="shared" si="236"/>
        <v>0</v>
      </c>
      <c r="Q524" s="208">
        <f t="shared" si="236"/>
        <v>0</v>
      </c>
      <c r="R524" s="208">
        <f t="shared" si="236"/>
        <v>0</v>
      </c>
      <c r="S524" s="208">
        <f t="shared" si="236"/>
        <v>0</v>
      </c>
      <c r="T524" s="208">
        <f t="shared" si="236"/>
        <v>0</v>
      </c>
      <c r="U524" s="208">
        <f t="shared" si="236"/>
        <v>0</v>
      </c>
      <c r="V524" s="208">
        <f t="shared" si="236"/>
        <v>0</v>
      </c>
      <c r="W524" s="208">
        <f t="shared" si="236"/>
        <v>0</v>
      </c>
      <c r="X524" s="208">
        <f t="shared" si="236"/>
        <v>0</v>
      </c>
      <c r="Y524" s="208">
        <f t="shared" si="236"/>
        <v>0</v>
      </c>
      <c r="Z524" s="208">
        <f t="shared" si="236"/>
        <v>0</v>
      </c>
      <c r="AA524" s="208">
        <f t="shared" si="236"/>
        <v>0</v>
      </c>
      <c r="AB524" s="208">
        <f t="shared" si="236"/>
        <v>0</v>
      </c>
      <c r="AC524" s="208">
        <f t="shared" si="236"/>
        <v>0</v>
      </c>
      <c r="AD524" s="208">
        <f t="shared" si="236"/>
        <v>0</v>
      </c>
      <c r="AE524" s="208">
        <f t="shared" si="236"/>
        <v>0</v>
      </c>
      <c r="AF524" s="208">
        <f t="shared" si="236"/>
        <v>0</v>
      </c>
      <c r="AG524" s="208">
        <f t="shared" si="236"/>
        <v>0</v>
      </c>
      <c r="AH524" s="208">
        <f t="shared" si="236"/>
        <v>0</v>
      </c>
      <c r="AI524" s="208">
        <f t="shared" si="236"/>
        <v>0</v>
      </c>
      <c r="AJ524" s="208">
        <f t="shared" si="236"/>
        <v>0</v>
      </c>
      <c r="AK524" s="208">
        <f t="shared" si="236"/>
        <v>0</v>
      </c>
      <c r="AL524" s="208">
        <f t="shared" si="236"/>
        <v>0</v>
      </c>
      <c r="AM524" s="208">
        <f t="shared" si="236"/>
        <v>0</v>
      </c>
      <c r="AN524" s="208">
        <f t="shared" si="236"/>
        <v>0</v>
      </c>
      <c r="AO524" s="208">
        <f t="shared" si="236"/>
        <v>0</v>
      </c>
      <c r="AP524" s="208">
        <f t="shared" si="236"/>
        <v>0</v>
      </c>
    </row>
    <row r="525" spans="1:42" x14ac:dyDescent="0.2">
      <c r="A525" s="16">
        <f t="shared" si="233"/>
        <v>6</v>
      </c>
      <c r="C525" s="209">
        <f t="shared" ref="C525:AP525" si="237">C388</f>
        <v>0</v>
      </c>
      <c r="D525" s="208">
        <f t="shared" si="237"/>
        <v>0</v>
      </c>
      <c r="E525" s="208">
        <f t="shared" si="237"/>
        <v>0</v>
      </c>
      <c r="F525" s="208">
        <f t="shared" si="237"/>
        <v>0</v>
      </c>
      <c r="G525" s="208">
        <f t="shared" si="237"/>
        <v>0</v>
      </c>
      <c r="H525" s="208">
        <f t="shared" si="237"/>
        <v>0</v>
      </c>
      <c r="I525" s="208">
        <f t="shared" si="237"/>
        <v>0</v>
      </c>
      <c r="J525" s="208">
        <f t="shared" si="237"/>
        <v>0</v>
      </c>
      <c r="K525" s="208">
        <f t="shared" si="237"/>
        <v>0</v>
      </c>
      <c r="L525" s="208">
        <f t="shared" si="237"/>
        <v>0</v>
      </c>
      <c r="M525" s="208">
        <f t="shared" si="237"/>
        <v>0</v>
      </c>
      <c r="N525" s="208">
        <f t="shared" si="237"/>
        <v>0</v>
      </c>
      <c r="O525" s="208">
        <f t="shared" si="237"/>
        <v>0</v>
      </c>
      <c r="P525" s="208">
        <f t="shared" si="237"/>
        <v>0</v>
      </c>
      <c r="Q525" s="208">
        <f t="shared" si="237"/>
        <v>0</v>
      </c>
      <c r="R525" s="208">
        <f t="shared" si="237"/>
        <v>0</v>
      </c>
      <c r="S525" s="208">
        <f t="shared" si="237"/>
        <v>0</v>
      </c>
      <c r="T525" s="208">
        <f t="shared" si="237"/>
        <v>0</v>
      </c>
      <c r="U525" s="208">
        <f t="shared" si="237"/>
        <v>0</v>
      </c>
      <c r="V525" s="208">
        <f t="shared" si="237"/>
        <v>0</v>
      </c>
      <c r="W525" s="208">
        <f t="shared" si="237"/>
        <v>0</v>
      </c>
      <c r="X525" s="208">
        <f t="shared" si="237"/>
        <v>0</v>
      </c>
      <c r="Y525" s="208">
        <f t="shared" si="237"/>
        <v>0</v>
      </c>
      <c r="Z525" s="208">
        <f t="shared" si="237"/>
        <v>0</v>
      </c>
      <c r="AA525" s="208">
        <f t="shared" si="237"/>
        <v>0</v>
      </c>
      <c r="AB525" s="208">
        <f t="shared" si="237"/>
        <v>0</v>
      </c>
      <c r="AC525" s="208">
        <f t="shared" si="237"/>
        <v>0</v>
      </c>
      <c r="AD525" s="208">
        <f t="shared" si="237"/>
        <v>0</v>
      </c>
      <c r="AE525" s="208">
        <f t="shared" si="237"/>
        <v>0</v>
      </c>
      <c r="AF525" s="208">
        <f t="shared" si="237"/>
        <v>0</v>
      </c>
      <c r="AG525" s="208">
        <f t="shared" si="237"/>
        <v>0</v>
      </c>
      <c r="AH525" s="208">
        <f t="shared" si="237"/>
        <v>0</v>
      </c>
      <c r="AI525" s="208">
        <f t="shared" si="237"/>
        <v>0</v>
      </c>
      <c r="AJ525" s="208">
        <f t="shared" si="237"/>
        <v>0</v>
      </c>
      <c r="AK525" s="208">
        <f t="shared" si="237"/>
        <v>0</v>
      </c>
      <c r="AL525" s="208">
        <f t="shared" si="237"/>
        <v>0</v>
      </c>
      <c r="AM525" s="208">
        <f t="shared" si="237"/>
        <v>0</v>
      </c>
      <c r="AN525" s="208">
        <f t="shared" si="237"/>
        <v>0</v>
      </c>
      <c r="AO525" s="208">
        <f t="shared" si="237"/>
        <v>0</v>
      </c>
      <c r="AP525" s="208">
        <f t="shared" si="237"/>
        <v>0</v>
      </c>
    </row>
    <row r="526" spans="1:42" x14ac:dyDescent="0.2">
      <c r="A526" s="16">
        <f t="shared" si="233"/>
        <v>7</v>
      </c>
      <c r="C526" s="209">
        <f t="shared" ref="C526:AP526" si="238">C389</f>
        <v>0</v>
      </c>
      <c r="D526" s="208">
        <f t="shared" si="238"/>
        <v>0</v>
      </c>
      <c r="E526" s="208">
        <f t="shared" si="238"/>
        <v>0</v>
      </c>
      <c r="F526" s="208">
        <f t="shared" si="238"/>
        <v>0</v>
      </c>
      <c r="G526" s="208">
        <f t="shared" si="238"/>
        <v>0</v>
      </c>
      <c r="H526" s="208">
        <f t="shared" si="238"/>
        <v>0</v>
      </c>
      <c r="I526" s="208">
        <f t="shared" si="238"/>
        <v>0</v>
      </c>
      <c r="J526" s="208">
        <f t="shared" si="238"/>
        <v>0</v>
      </c>
      <c r="K526" s="208">
        <f t="shared" si="238"/>
        <v>0</v>
      </c>
      <c r="L526" s="208">
        <f t="shared" si="238"/>
        <v>0</v>
      </c>
      <c r="M526" s="208">
        <f t="shared" si="238"/>
        <v>0</v>
      </c>
      <c r="N526" s="208">
        <f t="shared" si="238"/>
        <v>0</v>
      </c>
      <c r="O526" s="208">
        <f t="shared" si="238"/>
        <v>0</v>
      </c>
      <c r="P526" s="208">
        <f t="shared" si="238"/>
        <v>0</v>
      </c>
      <c r="Q526" s="208">
        <f t="shared" si="238"/>
        <v>0</v>
      </c>
      <c r="R526" s="208">
        <f t="shared" si="238"/>
        <v>0</v>
      </c>
      <c r="S526" s="208">
        <f t="shared" si="238"/>
        <v>0</v>
      </c>
      <c r="T526" s="208">
        <f t="shared" si="238"/>
        <v>0</v>
      </c>
      <c r="U526" s="208">
        <f t="shared" si="238"/>
        <v>0</v>
      </c>
      <c r="V526" s="208">
        <f t="shared" si="238"/>
        <v>0</v>
      </c>
      <c r="W526" s="208">
        <f t="shared" si="238"/>
        <v>0</v>
      </c>
      <c r="X526" s="208">
        <f t="shared" si="238"/>
        <v>0</v>
      </c>
      <c r="Y526" s="208">
        <f t="shared" si="238"/>
        <v>0</v>
      </c>
      <c r="Z526" s="208">
        <f t="shared" si="238"/>
        <v>0</v>
      </c>
      <c r="AA526" s="208">
        <f t="shared" si="238"/>
        <v>0</v>
      </c>
      <c r="AB526" s="208">
        <f t="shared" si="238"/>
        <v>0</v>
      </c>
      <c r="AC526" s="208">
        <f t="shared" si="238"/>
        <v>0</v>
      </c>
      <c r="AD526" s="208">
        <f t="shared" si="238"/>
        <v>0</v>
      </c>
      <c r="AE526" s="208">
        <f t="shared" si="238"/>
        <v>0</v>
      </c>
      <c r="AF526" s="208">
        <f t="shared" si="238"/>
        <v>0</v>
      </c>
      <c r="AG526" s="208">
        <f t="shared" si="238"/>
        <v>0</v>
      </c>
      <c r="AH526" s="208">
        <f t="shared" si="238"/>
        <v>0</v>
      </c>
      <c r="AI526" s="208">
        <f t="shared" si="238"/>
        <v>0</v>
      </c>
      <c r="AJ526" s="208">
        <f t="shared" si="238"/>
        <v>0</v>
      </c>
      <c r="AK526" s="208">
        <f t="shared" si="238"/>
        <v>0</v>
      </c>
      <c r="AL526" s="208">
        <f t="shared" si="238"/>
        <v>0</v>
      </c>
      <c r="AM526" s="208">
        <f t="shared" si="238"/>
        <v>0</v>
      </c>
      <c r="AN526" s="208">
        <f t="shared" si="238"/>
        <v>0</v>
      </c>
      <c r="AO526" s="208">
        <f t="shared" si="238"/>
        <v>0</v>
      </c>
      <c r="AP526" s="208">
        <f t="shared" si="238"/>
        <v>0</v>
      </c>
    </row>
    <row r="527" spans="1:42" x14ac:dyDescent="0.2">
      <c r="A527" s="16">
        <f t="shared" si="233"/>
        <v>8</v>
      </c>
      <c r="C527" s="209">
        <f t="shared" ref="C527:AP527" si="239">C390</f>
        <v>0</v>
      </c>
      <c r="D527" s="208">
        <f t="shared" si="239"/>
        <v>0</v>
      </c>
      <c r="E527" s="208">
        <f t="shared" si="239"/>
        <v>0</v>
      </c>
      <c r="F527" s="208">
        <f t="shared" si="239"/>
        <v>0</v>
      </c>
      <c r="G527" s="208">
        <f t="shared" si="239"/>
        <v>0</v>
      </c>
      <c r="H527" s="208">
        <f t="shared" si="239"/>
        <v>0</v>
      </c>
      <c r="I527" s="208">
        <f t="shared" si="239"/>
        <v>0</v>
      </c>
      <c r="J527" s="208">
        <f t="shared" si="239"/>
        <v>0</v>
      </c>
      <c r="K527" s="208">
        <f t="shared" si="239"/>
        <v>0</v>
      </c>
      <c r="L527" s="208">
        <f t="shared" si="239"/>
        <v>0</v>
      </c>
      <c r="M527" s="208">
        <f t="shared" si="239"/>
        <v>0</v>
      </c>
      <c r="N527" s="208">
        <f t="shared" si="239"/>
        <v>0</v>
      </c>
      <c r="O527" s="208">
        <f t="shared" si="239"/>
        <v>0</v>
      </c>
      <c r="P527" s="208">
        <f t="shared" si="239"/>
        <v>0</v>
      </c>
      <c r="Q527" s="208">
        <f t="shared" si="239"/>
        <v>0</v>
      </c>
      <c r="R527" s="208">
        <f t="shared" si="239"/>
        <v>0</v>
      </c>
      <c r="S527" s="208">
        <f t="shared" si="239"/>
        <v>0</v>
      </c>
      <c r="T527" s="208">
        <f t="shared" si="239"/>
        <v>0</v>
      </c>
      <c r="U527" s="208">
        <f t="shared" si="239"/>
        <v>0</v>
      </c>
      <c r="V527" s="208">
        <f t="shared" si="239"/>
        <v>0</v>
      </c>
      <c r="W527" s="208">
        <f t="shared" si="239"/>
        <v>0</v>
      </c>
      <c r="X527" s="208">
        <f t="shared" si="239"/>
        <v>0</v>
      </c>
      <c r="Y527" s="208">
        <f t="shared" si="239"/>
        <v>0</v>
      </c>
      <c r="Z527" s="208">
        <f t="shared" si="239"/>
        <v>0</v>
      </c>
      <c r="AA527" s="208">
        <f t="shared" si="239"/>
        <v>0</v>
      </c>
      <c r="AB527" s="208">
        <f t="shared" si="239"/>
        <v>0</v>
      </c>
      <c r="AC527" s="208">
        <f t="shared" si="239"/>
        <v>0</v>
      </c>
      <c r="AD527" s="208">
        <f t="shared" si="239"/>
        <v>0</v>
      </c>
      <c r="AE527" s="208">
        <f t="shared" si="239"/>
        <v>0</v>
      </c>
      <c r="AF527" s="208">
        <f t="shared" si="239"/>
        <v>0</v>
      </c>
      <c r="AG527" s="208">
        <f t="shared" si="239"/>
        <v>0</v>
      </c>
      <c r="AH527" s="208">
        <f t="shared" si="239"/>
        <v>0</v>
      </c>
      <c r="AI527" s="208">
        <f t="shared" si="239"/>
        <v>0</v>
      </c>
      <c r="AJ527" s="208">
        <f t="shared" si="239"/>
        <v>0</v>
      </c>
      <c r="AK527" s="208">
        <f t="shared" si="239"/>
        <v>0</v>
      </c>
      <c r="AL527" s="208">
        <f t="shared" si="239"/>
        <v>0</v>
      </c>
      <c r="AM527" s="208">
        <f t="shared" si="239"/>
        <v>0</v>
      </c>
      <c r="AN527" s="208">
        <f t="shared" si="239"/>
        <v>0</v>
      </c>
      <c r="AO527" s="208">
        <f t="shared" si="239"/>
        <v>0</v>
      </c>
      <c r="AP527" s="208">
        <f t="shared" si="239"/>
        <v>0</v>
      </c>
    </row>
    <row r="528" spans="1:42" x14ac:dyDescent="0.2">
      <c r="A528" s="16">
        <f>A527+1</f>
        <v>9</v>
      </c>
      <c r="C528" s="209">
        <f t="shared" ref="C528:AP528" si="240">C391</f>
        <v>0</v>
      </c>
      <c r="D528" s="208">
        <f t="shared" si="240"/>
        <v>0</v>
      </c>
      <c r="E528" s="208">
        <f t="shared" si="240"/>
        <v>0</v>
      </c>
      <c r="F528" s="208">
        <f t="shared" si="240"/>
        <v>0</v>
      </c>
      <c r="G528" s="208">
        <f t="shared" si="240"/>
        <v>0</v>
      </c>
      <c r="H528" s="208">
        <f t="shared" si="240"/>
        <v>0</v>
      </c>
      <c r="I528" s="208">
        <f t="shared" si="240"/>
        <v>0</v>
      </c>
      <c r="J528" s="208">
        <f t="shared" si="240"/>
        <v>0</v>
      </c>
      <c r="K528" s="208">
        <f t="shared" si="240"/>
        <v>0</v>
      </c>
      <c r="L528" s="208">
        <f t="shared" si="240"/>
        <v>0</v>
      </c>
      <c r="M528" s="208">
        <f t="shared" si="240"/>
        <v>0</v>
      </c>
      <c r="N528" s="208">
        <f t="shared" si="240"/>
        <v>0</v>
      </c>
      <c r="O528" s="208">
        <f t="shared" si="240"/>
        <v>0</v>
      </c>
      <c r="P528" s="208">
        <f t="shared" si="240"/>
        <v>0</v>
      </c>
      <c r="Q528" s="208">
        <f t="shared" si="240"/>
        <v>0</v>
      </c>
      <c r="R528" s="208">
        <f t="shared" si="240"/>
        <v>0</v>
      </c>
      <c r="S528" s="208">
        <f t="shared" si="240"/>
        <v>0</v>
      </c>
      <c r="T528" s="208">
        <f t="shared" si="240"/>
        <v>0</v>
      </c>
      <c r="U528" s="208">
        <f t="shared" si="240"/>
        <v>0</v>
      </c>
      <c r="V528" s="208">
        <f t="shared" si="240"/>
        <v>0</v>
      </c>
      <c r="W528" s="208">
        <f t="shared" si="240"/>
        <v>0</v>
      </c>
      <c r="X528" s="208">
        <f t="shared" si="240"/>
        <v>0</v>
      </c>
      <c r="Y528" s="208">
        <f t="shared" si="240"/>
        <v>0</v>
      </c>
      <c r="Z528" s="208">
        <f t="shared" si="240"/>
        <v>0</v>
      </c>
      <c r="AA528" s="208">
        <f t="shared" si="240"/>
        <v>0</v>
      </c>
      <c r="AB528" s="208">
        <f t="shared" si="240"/>
        <v>0</v>
      </c>
      <c r="AC528" s="208">
        <f t="shared" si="240"/>
        <v>0</v>
      </c>
      <c r="AD528" s="208">
        <f t="shared" si="240"/>
        <v>0</v>
      </c>
      <c r="AE528" s="208">
        <f t="shared" si="240"/>
        <v>0</v>
      </c>
      <c r="AF528" s="208">
        <f t="shared" si="240"/>
        <v>0</v>
      </c>
      <c r="AG528" s="208">
        <f t="shared" si="240"/>
        <v>0</v>
      </c>
      <c r="AH528" s="208">
        <f t="shared" si="240"/>
        <v>0</v>
      </c>
      <c r="AI528" s="208">
        <f t="shared" si="240"/>
        <v>0</v>
      </c>
      <c r="AJ528" s="208">
        <f t="shared" si="240"/>
        <v>0</v>
      </c>
      <c r="AK528" s="208">
        <f t="shared" si="240"/>
        <v>0</v>
      </c>
      <c r="AL528" s="208">
        <f t="shared" si="240"/>
        <v>0</v>
      </c>
      <c r="AM528" s="208">
        <f t="shared" si="240"/>
        <v>0</v>
      </c>
      <c r="AN528" s="208">
        <f t="shared" si="240"/>
        <v>0</v>
      </c>
      <c r="AO528" s="208">
        <f t="shared" si="240"/>
        <v>0</v>
      </c>
      <c r="AP528" s="208">
        <f t="shared" si="240"/>
        <v>0</v>
      </c>
    </row>
    <row r="529" spans="1:42" x14ac:dyDescent="0.2">
      <c r="A529" s="16">
        <f t="shared" ref="A529" si="241">A528+1</f>
        <v>10</v>
      </c>
      <c r="C529" s="209">
        <f t="shared" ref="C529:AP529" si="242">C392</f>
        <v>0</v>
      </c>
      <c r="D529" s="208">
        <f t="shared" si="242"/>
        <v>0</v>
      </c>
      <c r="E529" s="208">
        <f t="shared" si="242"/>
        <v>0</v>
      </c>
      <c r="F529" s="208">
        <f t="shared" si="242"/>
        <v>0</v>
      </c>
      <c r="G529" s="208">
        <f t="shared" si="242"/>
        <v>0</v>
      </c>
      <c r="H529" s="208">
        <f t="shared" si="242"/>
        <v>0</v>
      </c>
      <c r="I529" s="208">
        <f t="shared" si="242"/>
        <v>0</v>
      </c>
      <c r="J529" s="208">
        <f t="shared" si="242"/>
        <v>0</v>
      </c>
      <c r="K529" s="208">
        <f t="shared" si="242"/>
        <v>0</v>
      </c>
      <c r="L529" s="208">
        <f t="shared" si="242"/>
        <v>0</v>
      </c>
      <c r="M529" s="208">
        <f t="shared" si="242"/>
        <v>0</v>
      </c>
      <c r="N529" s="208">
        <f t="shared" si="242"/>
        <v>0</v>
      </c>
      <c r="O529" s="208">
        <f t="shared" si="242"/>
        <v>0</v>
      </c>
      <c r="P529" s="208">
        <f t="shared" si="242"/>
        <v>0</v>
      </c>
      <c r="Q529" s="208">
        <f t="shared" si="242"/>
        <v>0</v>
      </c>
      <c r="R529" s="208">
        <f t="shared" si="242"/>
        <v>0</v>
      </c>
      <c r="S529" s="208">
        <f t="shared" si="242"/>
        <v>0</v>
      </c>
      <c r="T529" s="208">
        <f t="shared" si="242"/>
        <v>0</v>
      </c>
      <c r="U529" s="208">
        <f t="shared" si="242"/>
        <v>0</v>
      </c>
      <c r="V529" s="208">
        <f t="shared" si="242"/>
        <v>0</v>
      </c>
      <c r="W529" s="208">
        <f t="shared" si="242"/>
        <v>0</v>
      </c>
      <c r="X529" s="208">
        <f t="shared" si="242"/>
        <v>0</v>
      </c>
      <c r="Y529" s="208">
        <f t="shared" si="242"/>
        <v>0</v>
      </c>
      <c r="Z529" s="208">
        <f t="shared" si="242"/>
        <v>0</v>
      </c>
      <c r="AA529" s="208">
        <f t="shared" si="242"/>
        <v>0</v>
      </c>
      <c r="AB529" s="208">
        <f t="shared" si="242"/>
        <v>0</v>
      </c>
      <c r="AC529" s="208">
        <f t="shared" si="242"/>
        <v>0</v>
      </c>
      <c r="AD529" s="208">
        <f t="shared" si="242"/>
        <v>0</v>
      </c>
      <c r="AE529" s="208">
        <f t="shared" si="242"/>
        <v>0</v>
      </c>
      <c r="AF529" s="208">
        <f t="shared" si="242"/>
        <v>0</v>
      </c>
      <c r="AG529" s="208">
        <f t="shared" si="242"/>
        <v>0</v>
      </c>
      <c r="AH529" s="208">
        <f t="shared" si="242"/>
        <v>0</v>
      </c>
      <c r="AI529" s="208">
        <f t="shared" si="242"/>
        <v>0</v>
      </c>
      <c r="AJ529" s="208">
        <f t="shared" si="242"/>
        <v>0</v>
      </c>
      <c r="AK529" s="208">
        <f t="shared" si="242"/>
        <v>0</v>
      </c>
      <c r="AL529" s="208">
        <f t="shared" si="242"/>
        <v>0</v>
      </c>
      <c r="AM529" s="208">
        <f t="shared" si="242"/>
        <v>0</v>
      </c>
      <c r="AN529" s="208">
        <f t="shared" si="242"/>
        <v>0</v>
      </c>
      <c r="AO529" s="208">
        <f t="shared" si="242"/>
        <v>0</v>
      </c>
      <c r="AP529" s="208">
        <f t="shared" si="242"/>
        <v>0</v>
      </c>
    </row>
    <row r="530" spans="1:42" x14ac:dyDescent="0.2">
      <c r="A530" s="32"/>
      <c r="C530" s="209"/>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32" t="s">
        <v>68</v>
      </c>
      <c r="C531" s="209"/>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16">
        <v>1</v>
      </c>
      <c r="B532" s="191">
        <f t="shared" ref="B532:B541" si="243">SUM(C532:AP532)</f>
        <v>0</v>
      </c>
      <c r="C532" s="209">
        <f t="shared" ref="C532:AP532" si="244">LOOKUP(C520,$B$489:$AP$489,$B$490:$AP$490)*$B683/100</f>
        <v>0</v>
      </c>
      <c r="D532" s="209">
        <f t="shared" si="244"/>
        <v>0</v>
      </c>
      <c r="E532" s="209">
        <f t="shared" si="244"/>
        <v>0</v>
      </c>
      <c r="F532" s="209">
        <f t="shared" si="244"/>
        <v>0</v>
      </c>
      <c r="G532" s="209">
        <f t="shared" si="244"/>
        <v>0</v>
      </c>
      <c r="H532" s="209">
        <f t="shared" si="244"/>
        <v>0</v>
      </c>
      <c r="I532" s="209">
        <f t="shared" si="244"/>
        <v>0</v>
      </c>
      <c r="J532" s="209">
        <f t="shared" si="244"/>
        <v>0</v>
      </c>
      <c r="K532" s="209">
        <f t="shared" si="244"/>
        <v>0</v>
      </c>
      <c r="L532" s="209">
        <f t="shared" si="244"/>
        <v>0</v>
      </c>
      <c r="M532" s="209">
        <f t="shared" si="244"/>
        <v>0</v>
      </c>
      <c r="N532" s="209">
        <f t="shared" si="244"/>
        <v>0</v>
      </c>
      <c r="O532" s="209">
        <f t="shared" si="244"/>
        <v>0</v>
      </c>
      <c r="P532" s="209">
        <f t="shared" si="244"/>
        <v>0</v>
      </c>
      <c r="Q532" s="209">
        <f t="shared" si="244"/>
        <v>0</v>
      </c>
      <c r="R532" s="209">
        <f t="shared" si="244"/>
        <v>0</v>
      </c>
      <c r="S532" s="209">
        <f t="shared" si="244"/>
        <v>0</v>
      </c>
      <c r="T532" s="209">
        <f t="shared" si="244"/>
        <v>0</v>
      </c>
      <c r="U532" s="209">
        <f t="shared" si="244"/>
        <v>0</v>
      </c>
      <c r="V532" s="209">
        <f t="shared" si="244"/>
        <v>0</v>
      </c>
      <c r="W532" s="209">
        <f t="shared" si="244"/>
        <v>0</v>
      </c>
      <c r="X532" s="209">
        <f t="shared" si="244"/>
        <v>0</v>
      </c>
      <c r="Y532" s="209">
        <f t="shared" si="244"/>
        <v>0</v>
      </c>
      <c r="Z532" s="209">
        <f t="shared" si="244"/>
        <v>0</v>
      </c>
      <c r="AA532" s="209">
        <f t="shared" si="244"/>
        <v>0</v>
      </c>
      <c r="AB532" s="209">
        <f t="shared" si="244"/>
        <v>0</v>
      </c>
      <c r="AC532" s="209">
        <f t="shared" si="244"/>
        <v>0</v>
      </c>
      <c r="AD532" s="209">
        <f t="shared" si="244"/>
        <v>0</v>
      </c>
      <c r="AE532" s="209">
        <f t="shared" si="244"/>
        <v>0</v>
      </c>
      <c r="AF532" s="209">
        <f t="shared" si="244"/>
        <v>0</v>
      </c>
      <c r="AG532" s="209">
        <f t="shared" si="244"/>
        <v>0</v>
      </c>
      <c r="AH532" s="209">
        <f t="shared" si="244"/>
        <v>0</v>
      </c>
      <c r="AI532" s="209">
        <f t="shared" si="244"/>
        <v>0</v>
      </c>
      <c r="AJ532" s="209">
        <f t="shared" si="244"/>
        <v>0</v>
      </c>
      <c r="AK532" s="209">
        <f t="shared" si="244"/>
        <v>0</v>
      </c>
      <c r="AL532" s="209">
        <f t="shared" si="244"/>
        <v>0</v>
      </c>
      <c r="AM532" s="209">
        <f t="shared" si="244"/>
        <v>0</v>
      </c>
      <c r="AN532" s="209">
        <f t="shared" si="244"/>
        <v>0</v>
      </c>
      <c r="AO532" s="209">
        <f t="shared" si="244"/>
        <v>0</v>
      </c>
      <c r="AP532" s="209">
        <f t="shared" si="244"/>
        <v>0</v>
      </c>
    </row>
    <row r="533" spans="1:42" x14ac:dyDescent="0.2">
      <c r="A533" s="16">
        <f>A532+1</f>
        <v>2</v>
      </c>
      <c r="B533" s="191">
        <f t="shared" si="243"/>
        <v>0</v>
      </c>
      <c r="C533" s="209">
        <f t="shared" ref="C533:AP533" si="245">LOOKUP(C521,$B$489:$AP$489,$B$490:$AP$490)*$B684/100</f>
        <v>0</v>
      </c>
      <c r="D533" s="209">
        <f t="shared" si="245"/>
        <v>0</v>
      </c>
      <c r="E533" s="209">
        <f t="shared" si="245"/>
        <v>0</v>
      </c>
      <c r="F533" s="209">
        <f t="shared" si="245"/>
        <v>0</v>
      </c>
      <c r="G533" s="209">
        <f t="shared" si="245"/>
        <v>0</v>
      </c>
      <c r="H533" s="209">
        <f t="shared" si="245"/>
        <v>0</v>
      </c>
      <c r="I533" s="209">
        <f t="shared" si="245"/>
        <v>0</v>
      </c>
      <c r="J533" s="209">
        <f t="shared" si="245"/>
        <v>0</v>
      </c>
      <c r="K533" s="209">
        <f t="shared" si="245"/>
        <v>0</v>
      </c>
      <c r="L533" s="209">
        <f t="shared" si="245"/>
        <v>0</v>
      </c>
      <c r="M533" s="209">
        <f t="shared" si="245"/>
        <v>0</v>
      </c>
      <c r="N533" s="209">
        <f t="shared" si="245"/>
        <v>0</v>
      </c>
      <c r="O533" s="209">
        <f t="shared" si="245"/>
        <v>0</v>
      </c>
      <c r="P533" s="209">
        <f t="shared" si="245"/>
        <v>0</v>
      </c>
      <c r="Q533" s="209">
        <f t="shared" si="245"/>
        <v>0</v>
      </c>
      <c r="R533" s="209">
        <f t="shared" si="245"/>
        <v>0</v>
      </c>
      <c r="S533" s="209">
        <f t="shared" si="245"/>
        <v>0</v>
      </c>
      <c r="T533" s="209">
        <f t="shared" si="245"/>
        <v>0</v>
      </c>
      <c r="U533" s="209">
        <f t="shared" si="245"/>
        <v>0</v>
      </c>
      <c r="V533" s="209">
        <f t="shared" si="245"/>
        <v>0</v>
      </c>
      <c r="W533" s="209">
        <f t="shared" si="245"/>
        <v>0</v>
      </c>
      <c r="X533" s="209">
        <f t="shared" si="245"/>
        <v>0</v>
      </c>
      <c r="Y533" s="209">
        <f t="shared" si="245"/>
        <v>0</v>
      </c>
      <c r="Z533" s="209">
        <f t="shared" si="245"/>
        <v>0</v>
      </c>
      <c r="AA533" s="209">
        <f t="shared" si="245"/>
        <v>0</v>
      </c>
      <c r="AB533" s="209">
        <f t="shared" si="245"/>
        <v>0</v>
      </c>
      <c r="AC533" s="209">
        <f t="shared" si="245"/>
        <v>0</v>
      </c>
      <c r="AD533" s="209">
        <f t="shared" si="245"/>
        <v>0</v>
      </c>
      <c r="AE533" s="209">
        <f t="shared" si="245"/>
        <v>0</v>
      </c>
      <c r="AF533" s="209">
        <f t="shared" si="245"/>
        <v>0</v>
      </c>
      <c r="AG533" s="209">
        <f t="shared" si="245"/>
        <v>0</v>
      </c>
      <c r="AH533" s="209">
        <f t="shared" si="245"/>
        <v>0</v>
      </c>
      <c r="AI533" s="209">
        <f t="shared" si="245"/>
        <v>0</v>
      </c>
      <c r="AJ533" s="209">
        <f t="shared" si="245"/>
        <v>0</v>
      </c>
      <c r="AK533" s="209">
        <f t="shared" si="245"/>
        <v>0</v>
      </c>
      <c r="AL533" s="209">
        <f t="shared" si="245"/>
        <v>0</v>
      </c>
      <c r="AM533" s="209">
        <f t="shared" si="245"/>
        <v>0</v>
      </c>
      <c r="AN533" s="209">
        <f t="shared" si="245"/>
        <v>0</v>
      </c>
      <c r="AO533" s="209">
        <f t="shared" si="245"/>
        <v>0</v>
      </c>
      <c r="AP533" s="209">
        <f t="shared" si="245"/>
        <v>0</v>
      </c>
    </row>
    <row r="534" spans="1:42" x14ac:dyDescent="0.2">
      <c r="A534" s="16">
        <f t="shared" ref="A534:A539" si="246">A533+1</f>
        <v>3</v>
      </c>
      <c r="B534" s="191">
        <f t="shared" si="243"/>
        <v>0</v>
      </c>
      <c r="C534" s="209">
        <f t="shared" ref="C534:AP534" si="247">LOOKUP(C522,$B$489:$AP$489,$B$490:$AP$490)*$B685/100</f>
        <v>0</v>
      </c>
      <c r="D534" s="209">
        <f t="shared" si="247"/>
        <v>0</v>
      </c>
      <c r="E534" s="209">
        <f t="shared" si="247"/>
        <v>0</v>
      </c>
      <c r="F534" s="209">
        <f t="shared" si="247"/>
        <v>0</v>
      </c>
      <c r="G534" s="209">
        <f t="shared" si="247"/>
        <v>0</v>
      </c>
      <c r="H534" s="209">
        <f t="shared" si="247"/>
        <v>0</v>
      </c>
      <c r="I534" s="209">
        <f t="shared" si="247"/>
        <v>0</v>
      </c>
      <c r="J534" s="209">
        <f t="shared" si="247"/>
        <v>0</v>
      </c>
      <c r="K534" s="209">
        <f t="shared" si="247"/>
        <v>0</v>
      </c>
      <c r="L534" s="209">
        <f t="shared" si="247"/>
        <v>0</v>
      </c>
      <c r="M534" s="209">
        <f t="shared" si="247"/>
        <v>0</v>
      </c>
      <c r="N534" s="209">
        <f t="shared" si="247"/>
        <v>0</v>
      </c>
      <c r="O534" s="209">
        <f t="shared" si="247"/>
        <v>0</v>
      </c>
      <c r="P534" s="209">
        <f t="shared" si="247"/>
        <v>0</v>
      </c>
      <c r="Q534" s="209">
        <f t="shared" si="247"/>
        <v>0</v>
      </c>
      <c r="R534" s="209">
        <f t="shared" si="247"/>
        <v>0</v>
      </c>
      <c r="S534" s="209">
        <f t="shared" si="247"/>
        <v>0</v>
      </c>
      <c r="T534" s="209">
        <f t="shared" si="247"/>
        <v>0</v>
      </c>
      <c r="U534" s="209">
        <f t="shared" si="247"/>
        <v>0</v>
      </c>
      <c r="V534" s="209">
        <f t="shared" si="247"/>
        <v>0</v>
      </c>
      <c r="W534" s="209">
        <f t="shared" si="247"/>
        <v>0</v>
      </c>
      <c r="X534" s="209">
        <f t="shared" si="247"/>
        <v>0</v>
      </c>
      <c r="Y534" s="209">
        <f t="shared" si="247"/>
        <v>0</v>
      </c>
      <c r="Z534" s="209">
        <f t="shared" si="247"/>
        <v>0</v>
      </c>
      <c r="AA534" s="209">
        <f t="shared" si="247"/>
        <v>0</v>
      </c>
      <c r="AB534" s="209">
        <f t="shared" si="247"/>
        <v>0</v>
      </c>
      <c r="AC534" s="209">
        <f t="shared" si="247"/>
        <v>0</v>
      </c>
      <c r="AD534" s="209">
        <f t="shared" si="247"/>
        <v>0</v>
      </c>
      <c r="AE534" s="209">
        <f t="shared" si="247"/>
        <v>0</v>
      </c>
      <c r="AF534" s="209">
        <f t="shared" si="247"/>
        <v>0</v>
      </c>
      <c r="AG534" s="209">
        <f t="shared" si="247"/>
        <v>0</v>
      </c>
      <c r="AH534" s="209">
        <f t="shared" si="247"/>
        <v>0</v>
      </c>
      <c r="AI534" s="209">
        <f t="shared" si="247"/>
        <v>0</v>
      </c>
      <c r="AJ534" s="209">
        <f t="shared" si="247"/>
        <v>0</v>
      </c>
      <c r="AK534" s="209">
        <f t="shared" si="247"/>
        <v>0</v>
      </c>
      <c r="AL534" s="209">
        <f t="shared" si="247"/>
        <v>0</v>
      </c>
      <c r="AM534" s="209">
        <f t="shared" si="247"/>
        <v>0</v>
      </c>
      <c r="AN534" s="209">
        <f t="shared" si="247"/>
        <v>0</v>
      </c>
      <c r="AO534" s="209">
        <f t="shared" si="247"/>
        <v>0</v>
      </c>
      <c r="AP534" s="209">
        <f t="shared" si="247"/>
        <v>0</v>
      </c>
    </row>
    <row r="535" spans="1:42" x14ac:dyDescent="0.2">
      <c r="A535" s="16">
        <f t="shared" si="246"/>
        <v>4</v>
      </c>
      <c r="B535" s="191">
        <f t="shared" si="243"/>
        <v>0</v>
      </c>
      <c r="C535" s="209">
        <f t="shared" ref="C535:AP535" si="248">LOOKUP(C523,$B$489:$AP$489,$B$490:$AP$490)*$B686/100</f>
        <v>0</v>
      </c>
      <c r="D535" s="209">
        <f t="shared" si="248"/>
        <v>0</v>
      </c>
      <c r="E535" s="209">
        <f t="shared" si="248"/>
        <v>0</v>
      </c>
      <c r="F535" s="209">
        <f t="shared" si="248"/>
        <v>0</v>
      </c>
      <c r="G535" s="209">
        <f t="shared" si="248"/>
        <v>0</v>
      </c>
      <c r="H535" s="209">
        <f t="shared" si="248"/>
        <v>0</v>
      </c>
      <c r="I535" s="209">
        <f t="shared" si="248"/>
        <v>0</v>
      </c>
      <c r="J535" s="209">
        <f t="shared" si="248"/>
        <v>0</v>
      </c>
      <c r="K535" s="209">
        <f t="shared" si="248"/>
        <v>0</v>
      </c>
      <c r="L535" s="209">
        <f t="shared" si="248"/>
        <v>0</v>
      </c>
      <c r="M535" s="209">
        <f t="shared" si="248"/>
        <v>0</v>
      </c>
      <c r="N535" s="209">
        <f t="shared" si="248"/>
        <v>0</v>
      </c>
      <c r="O535" s="209">
        <f t="shared" si="248"/>
        <v>0</v>
      </c>
      <c r="P535" s="209">
        <f t="shared" si="248"/>
        <v>0</v>
      </c>
      <c r="Q535" s="209">
        <f t="shared" si="248"/>
        <v>0</v>
      </c>
      <c r="R535" s="209">
        <f t="shared" si="248"/>
        <v>0</v>
      </c>
      <c r="S535" s="209">
        <f t="shared" si="248"/>
        <v>0</v>
      </c>
      <c r="T535" s="209">
        <f t="shared" si="248"/>
        <v>0</v>
      </c>
      <c r="U535" s="209">
        <f t="shared" si="248"/>
        <v>0</v>
      </c>
      <c r="V535" s="209">
        <f t="shared" si="248"/>
        <v>0</v>
      </c>
      <c r="W535" s="209">
        <f t="shared" si="248"/>
        <v>0</v>
      </c>
      <c r="X535" s="209">
        <f t="shared" si="248"/>
        <v>0</v>
      </c>
      <c r="Y535" s="209">
        <f t="shared" si="248"/>
        <v>0</v>
      </c>
      <c r="Z535" s="209">
        <f t="shared" si="248"/>
        <v>0</v>
      </c>
      <c r="AA535" s="209">
        <f t="shared" si="248"/>
        <v>0</v>
      </c>
      <c r="AB535" s="209">
        <f t="shared" si="248"/>
        <v>0</v>
      </c>
      <c r="AC535" s="209">
        <f t="shared" si="248"/>
        <v>0</v>
      </c>
      <c r="AD535" s="209">
        <f t="shared" si="248"/>
        <v>0</v>
      </c>
      <c r="AE535" s="209">
        <f t="shared" si="248"/>
        <v>0</v>
      </c>
      <c r="AF535" s="209">
        <f t="shared" si="248"/>
        <v>0</v>
      </c>
      <c r="AG535" s="209">
        <f t="shared" si="248"/>
        <v>0</v>
      </c>
      <c r="AH535" s="209">
        <f t="shared" si="248"/>
        <v>0</v>
      </c>
      <c r="AI535" s="209">
        <f t="shared" si="248"/>
        <v>0</v>
      </c>
      <c r="AJ535" s="209">
        <f t="shared" si="248"/>
        <v>0</v>
      </c>
      <c r="AK535" s="209">
        <f t="shared" si="248"/>
        <v>0</v>
      </c>
      <c r="AL535" s="209">
        <f t="shared" si="248"/>
        <v>0</v>
      </c>
      <c r="AM535" s="209">
        <f t="shared" si="248"/>
        <v>0</v>
      </c>
      <c r="AN535" s="209">
        <f t="shared" si="248"/>
        <v>0</v>
      </c>
      <c r="AO535" s="209">
        <f t="shared" si="248"/>
        <v>0</v>
      </c>
      <c r="AP535" s="209">
        <f t="shared" si="248"/>
        <v>0</v>
      </c>
    </row>
    <row r="536" spans="1:42" x14ac:dyDescent="0.2">
      <c r="A536" s="16">
        <f t="shared" si="246"/>
        <v>5</v>
      </c>
      <c r="B536" s="191">
        <f t="shared" si="243"/>
        <v>0</v>
      </c>
      <c r="C536" s="209">
        <f t="shared" ref="C536:AP536" si="249">LOOKUP(C524,$B$489:$AP$489,$B$490:$AP$490)*$B687/100</f>
        <v>0</v>
      </c>
      <c r="D536" s="209">
        <f t="shared" si="249"/>
        <v>0</v>
      </c>
      <c r="E536" s="209">
        <f t="shared" si="249"/>
        <v>0</v>
      </c>
      <c r="F536" s="209">
        <f t="shared" si="249"/>
        <v>0</v>
      </c>
      <c r="G536" s="209">
        <f t="shared" si="249"/>
        <v>0</v>
      </c>
      <c r="H536" s="209">
        <f t="shared" si="249"/>
        <v>0</v>
      </c>
      <c r="I536" s="209">
        <f t="shared" si="249"/>
        <v>0</v>
      </c>
      <c r="J536" s="209">
        <f t="shared" si="249"/>
        <v>0</v>
      </c>
      <c r="K536" s="209">
        <f t="shared" si="249"/>
        <v>0</v>
      </c>
      <c r="L536" s="209">
        <f t="shared" si="249"/>
        <v>0</v>
      </c>
      <c r="M536" s="209">
        <f t="shared" si="249"/>
        <v>0</v>
      </c>
      <c r="N536" s="209">
        <f t="shared" si="249"/>
        <v>0</v>
      </c>
      <c r="O536" s="209">
        <f t="shared" si="249"/>
        <v>0</v>
      </c>
      <c r="P536" s="209">
        <f t="shared" si="249"/>
        <v>0</v>
      </c>
      <c r="Q536" s="209">
        <f t="shared" si="249"/>
        <v>0</v>
      </c>
      <c r="R536" s="209">
        <f t="shared" si="249"/>
        <v>0</v>
      </c>
      <c r="S536" s="209">
        <f t="shared" si="249"/>
        <v>0</v>
      </c>
      <c r="T536" s="209">
        <f t="shared" si="249"/>
        <v>0</v>
      </c>
      <c r="U536" s="209">
        <f t="shared" si="249"/>
        <v>0</v>
      </c>
      <c r="V536" s="209">
        <f t="shared" si="249"/>
        <v>0</v>
      </c>
      <c r="W536" s="209">
        <f t="shared" si="249"/>
        <v>0</v>
      </c>
      <c r="X536" s="209">
        <f t="shared" si="249"/>
        <v>0</v>
      </c>
      <c r="Y536" s="209">
        <f t="shared" si="249"/>
        <v>0</v>
      </c>
      <c r="Z536" s="209">
        <f t="shared" si="249"/>
        <v>0</v>
      </c>
      <c r="AA536" s="209">
        <f t="shared" si="249"/>
        <v>0</v>
      </c>
      <c r="AB536" s="209">
        <f t="shared" si="249"/>
        <v>0</v>
      </c>
      <c r="AC536" s="209">
        <f t="shared" si="249"/>
        <v>0</v>
      </c>
      <c r="AD536" s="209">
        <f t="shared" si="249"/>
        <v>0</v>
      </c>
      <c r="AE536" s="209">
        <f t="shared" si="249"/>
        <v>0</v>
      </c>
      <c r="AF536" s="209">
        <f t="shared" si="249"/>
        <v>0</v>
      </c>
      <c r="AG536" s="209">
        <f t="shared" si="249"/>
        <v>0</v>
      </c>
      <c r="AH536" s="209">
        <f t="shared" si="249"/>
        <v>0</v>
      </c>
      <c r="AI536" s="209">
        <f t="shared" si="249"/>
        <v>0</v>
      </c>
      <c r="AJ536" s="209">
        <f t="shared" si="249"/>
        <v>0</v>
      </c>
      <c r="AK536" s="209">
        <f t="shared" si="249"/>
        <v>0</v>
      </c>
      <c r="AL536" s="209">
        <f t="shared" si="249"/>
        <v>0</v>
      </c>
      <c r="AM536" s="209">
        <f t="shared" si="249"/>
        <v>0</v>
      </c>
      <c r="AN536" s="209">
        <f t="shared" si="249"/>
        <v>0</v>
      </c>
      <c r="AO536" s="209">
        <f t="shared" si="249"/>
        <v>0</v>
      </c>
      <c r="AP536" s="209">
        <f t="shared" si="249"/>
        <v>0</v>
      </c>
    </row>
    <row r="537" spans="1:42" x14ac:dyDescent="0.2">
      <c r="A537" s="16">
        <f t="shared" si="246"/>
        <v>6</v>
      </c>
      <c r="B537" s="191">
        <f t="shared" si="243"/>
        <v>0</v>
      </c>
      <c r="C537" s="209">
        <f t="shared" ref="C537:AP537" si="250">LOOKUP(C525,$B$489:$AP$489,$B$490:$AP$490)*$B688/100</f>
        <v>0</v>
      </c>
      <c r="D537" s="209">
        <f t="shared" si="250"/>
        <v>0</v>
      </c>
      <c r="E537" s="209">
        <f t="shared" si="250"/>
        <v>0</v>
      </c>
      <c r="F537" s="209">
        <f t="shared" si="250"/>
        <v>0</v>
      </c>
      <c r="G537" s="209">
        <f t="shared" si="250"/>
        <v>0</v>
      </c>
      <c r="H537" s="209">
        <f t="shared" si="250"/>
        <v>0</v>
      </c>
      <c r="I537" s="209">
        <f t="shared" si="250"/>
        <v>0</v>
      </c>
      <c r="J537" s="209">
        <f t="shared" si="250"/>
        <v>0</v>
      </c>
      <c r="K537" s="209">
        <f t="shared" si="250"/>
        <v>0</v>
      </c>
      <c r="L537" s="209">
        <f t="shared" si="250"/>
        <v>0</v>
      </c>
      <c r="M537" s="209">
        <f t="shared" si="250"/>
        <v>0</v>
      </c>
      <c r="N537" s="209">
        <f t="shared" si="250"/>
        <v>0</v>
      </c>
      <c r="O537" s="209">
        <f t="shared" si="250"/>
        <v>0</v>
      </c>
      <c r="P537" s="209">
        <f t="shared" si="250"/>
        <v>0</v>
      </c>
      <c r="Q537" s="209">
        <f t="shared" si="250"/>
        <v>0</v>
      </c>
      <c r="R537" s="209">
        <f t="shared" si="250"/>
        <v>0</v>
      </c>
      <c r="S537" s="209">
        <f t="shared" si="250"/>
        <v>0</v>
      </c>
      <c r="T537" s="209">
        <f t="shared" si="250"/>
        <v>0</v>
      </c>
      <c r="U537" s="209">
        <f t="shared" si="250"/>
        <v>0</v>
      </c>
      <c r="V537" s="209">
        <f t="shared" si="250"/>
        <v>0</v>
      </c>
      <c r="W537" s="209">
        <f t="shared" si="250"/>
        <v>0</v>
      </c>
      <c r="X537" s="209">
        <f t="shared" si="250"/>
        <v>0</v>
      </c>
      <c r="Y537" s="209">
        <f t="shared" si="250"/>
        <v>0</v>
      </c>
      <c r="Z537" s="209">
        <f t="shared" si="250"/>
        <v>0</v>
      </c>
      <c r="AA537" s="209">
        <f t="shared" si="250"/>
        <v>0</v>
      </c>
      <c r="AB537" s="209">
        <f t="shared" si="250"/>
        <v>0</v>
      </c>
      <c r="AC537" s="209">
        <f t="shared" si="250"/>
        <v>0</v>
      </c>
      <c r="AD537" s="209">
        <f t="shared" si="250"/>
        <v>0</v>
      </c>
      <c r="AE537" s="209">
        <f t="shared" si="250"/>
        <v>0</v>
      </c>
      <c r="AF537" s="209">
        <f t="shared" si="250"/>
        <v>0</v>
      </c>
      <c r="AG537" s="209">
        <f t="shared" si="250"/>
        <v>0</v>
      </c>
      <c r="AH537" s="209">
        <f t="shared" si="250"/>
        <v>0</v>
      </c>
      <c r="AI537" s="209">
        <f t="shared" si="250"/>
        <v>0</v>
      </c>
      <c r="AJ537" s="209">
        <f t="shared" si="250"/>
        <v>0</v>
      </c>
      <c r="AK537" s="209">
        <f t="shared" si="250"/>
        <v>0</v>
      </c>
      <c r="AL537" s="209">
        <f t="shared" si="250"/>
        <v>0</v>
      </c>
      <c r="AM537" s="209">
        <f t="shared" si="250"/>
        <v>0</v>
      </c>
      <c r="AN537" s="209">
        <f t="shared" si="250"/>
        <v>0</v>
      </c>
      <c r="AO537" s="209">
        <f t="shared" si="250"/>
        <v>0</v>
      </c>
      <c r="AP537" s="209">
        <f t="shared" si="250"/>
        <v>0</v>
      </c>
    </row>
    <row r="538" spans="1:42" x14ac:dyDescent="0.2">
      <c r="A538" s="16">
        <f t="shared" si="246"/>
        <v>7</v>
      </c>
      <c r="B538" s="191">
        <f t="shared" si="243"/>
        <v>0</v>
      </c>
      <c r="C538" s="209">
        <f t="shared" ref="C538:AP538" si="251">LOOKUP(C526,$B$489:$AP$489,$B$490:$AP$490)*$B689/100</f>
        <v>0</v>
      </c>
      <c r="D538" s="209">
        <f t="shared" si="251"/>
        <v>0</v>
      </c>
      <c r="E538" s="209">
        <f t="shared" si="251"/>
        <v>0</v>
      </c>
      <c r="F538" s="209">
        <f t="shared" si="251"/>
        <v>0</v>
      </c>
      <c r="G538" s="209">
        <f t="shared" si="251"/>
        <v>0</v>
      </c>
      <c r="H538" s="209">
        <f t="shared" si="251"/>
        <v>0</v>
      </c>
      <c r="I538" s="209">
        <f t="shared" si="251"/>
        <v>0</v>
      </c>
      <c r="J538" s="209">
        <f t="shared" si="251"/>
        <v>0</v>
      </c>
      <c r="K538" s="209">
        <f t="shared" si="251"/>
        <v>0</v>
      </c>
      <c r="L538" s="209">
        <f t="shared" si="251"/>
        <v>0</v>
      </c>
      <c r="M538" s="209">
        <f t="shared" si="251"/>
        <v>0</v>
      </c>
      <c r="N538" s="209">
        <f t="shared" si="251"/>
        <v>0</v>
      </c>
      <c r="O538" s="209">
        <f t="shared" si="251"/>
        <v>0</v>
      </c>
      <c r="P538" s="209">
        <f t="shared" si="251"/>
        <v>0</v>
      </c>
      <c r="Q538" s="209">
        <f t="shared" si="251"/>
        <v>0</v>
      </c>
      <c r="R538" s="209">
        <f t="shared" si="251"/>
        <v>0</v>
      </c>
      <c r="S538" s="209">
        <f t="shared" si="251"/>
        <v>0</v>
      </c>
      <c r="T538" s="209">
        <f t="shared" si="251"/>
        <v>0</v>
      </c>
      <c r="U538" s="209">
        <f t="shared" si="251"/>
        <v>0</v>
      </c>
      <c r="V538" s="209">
        <f t="shared" si="251"/>
        <v>0</v>
      </c>
      <c r="W538" s="209">
        <f t="shared" si="251"/>
        <v>0</v>
      </c>
      <c r="X538" s="209">
        <f t="shared" si="251"/>
        <v>0</v>
      </c>
      <c r="Y538" s="209">
        <f t="shared" si="251"/>
        <v>0</v>
      </c>
      <c r="Z538" s="209">
        <f t="shared" si="251"/>
        <v>0</v>
      </c>
      <c r="AA538" s="209">
        <f t="shared" si="251"/>
        <v>0</v>
      </c>
      <c r="AB538" s="209">
        <f t="shared" si="251"/>
        <v>0</v>
      </c>
      <c r="AC538" s="209">
        <f t="shared" si="251"/>
        <v>0</v>
      </c>
      <c r="AD538" s="209">
        <f t="shared" si="251"/>
        <v>0</v>
      </c>
      <c r="AE538" s="209">
        <f t="shared" si="251"/>
        <v>0</v>
      </c>
      <c r="AF538" s="209">
        <f t="shared" si="251"/>
        <v>0</v>
      </c>
      <c r="AG538" s="209">
        <f t="shared" si="251"/>
        <v>0</v>
      </c>
      <c r="AH538" s="209">
        <f t="shared" si="251"/>
        <v>0</v>
      </c>
      <c r="AI538" s="209">
        <f t="shared" si="251"/>
        <v>0</v>
      </c>
      <c r="AJ538" s="209">
        <f t="shared" si="251"/>
        <v>0</v>
      </c>
      <c r="AK538" s="209">
        <f t="shared" si="251"/>
        <v>0</v>
      </c>
      <c r="AL538" s="209">
        <f t="shared" si="251"/>
        <v>0</v>
      </c>
      <c r="AM538" s="209">
        <f t="shared" si="251"/>
        <v>0</v>
      </c>
      <c r="AN538" s="209">
        <f t="shared" si="251"/>
        <v>0</v>
      </c>
      <c r="AO538" s="209">
        <f t="shared" si="251"/>
        <v>0</v>
      </c>
      <c r="AP538" s="209">
        <f t="shared" si="251"/>
        <v>0</v>
      </c>
    </row>
    <row r="539" spans="1:42" x14ac:dyDescent="0.2">
      <c r="A539" s="16">
        <f t="shared" si="246"/>
        <v>8</v>
      </c>
      <c r="B539" s="191">
        <f t="shared" si="243"/>
        <v>0</v>
      </c>
      <c r="C539" s="209">
        <f t="shared" ref="C539:AP539" si="252">LOOKUP(C527,$B$489:$AP$489,$B$490:$AP$490)*$B690/100</f>
        <v>0</v>
      </c>
      <c r="D539" s="209">
        <f t="shared" si="252"/>
        <v>0</v>
      </c>
      <c r="E539" s="209">
        <f t="shared" si="252"/>
        <v>0</v>
      </c>
      <c r="F539" s="209">
        <f t="shared" si="252"/>
        <v>0</v>
      </c>
      <c r="G539" s="209">
        <f t="shared" si="252"/>
        <v>0</v>
      </c>
      <c r="H539" s="209">
        <f t="shared" si="252"/>
        <v>0</v>
      </c>
      <c r="I539" s="209">
        <f t="shared" si="252"/>
        <v>0</v>
      </c>
      <c r="J539" s="209">
        <f t="shared" si="252"/>
        <v>0</v>
      </c>
      <c r="K539" s="209">
        <f t="shared" si="252"/>
        <v>0</v>
      </c>
      <c r="L539" s="209">
        <f t="shared" si="252"/>
        <v>0</v>
      </c>
      <c r="M539" s="209">
        <f t="shared" si="252"/>
        <v>0</v>
      </c>
      <c r="N539" s="209">
        <f t="shared" si="252"/>
        <v>0</v>
      </c>
      <c r="O539" s="209">
        <f t="shared" si="252"/>
        <v>0</v>
      </c>
      <c r="P539" s="209">
        <f t="shared" si="252"/>
        <v>0</v>
      </c>
      <c r="Q539" s="209">
        <f t="shared" si="252"/>
        <v>0</v>
      </c>
      <c r="R539" s="209">
        <f t="shared" si="252"/>
        <v>0</v>
      </c>
      <c r="S539" s="209">
        <f t="shared" si="252"/>
        <v>0</v>
      </c>
      <c r="T539" s="209">
        <f t="shared" si="252"/>
        <v>0</v>
      </c>
      <c r="U539" s="209">
        <f t="shared" si="252"/>
        <v>0</v>
      </c>
      <c r="V539" s="209">
        <f t="shared" si="252"/>
        <v>0</v>
      </c>
      <c r="W539" s="209">
        <f t="shared" si="252"/>
        <v>0</v>
      </c>
      <c r="X539" s="209">
        <f t="shared" si="252"/>
        <v>0</v>
      </c>
      <c r="Y539" s="209">
        <f t="shared" si="252"/>
        <v>0</v>
      </c>
      <c r="Z539" s="209">
        <f t="shared" si="252"/>
        <v>0</v>
      </c>
      <c r="AA539" s="209">
        <f t="shared" si="252"/>
        <v>0</v>
      </c>
      <c r="AB539" s="209">
        <f t="shared" si="252"/>
        <v>0</v>
      </c>
      <c r="AC539" s="209">
        <f t="shared" si="252"/>
        <v>0</v>
      </c>
      <c r="AD539" s="209">
        <f t="shared" si="252"/>
        <v>0</v>
      </c>
      <c r="AE539" s="209">
        <f t="shared" si="252"/>
        <v>0</v>
      </c>
      <c r="AF539" s="209">
        <f t="shared" si="252"/>
        <v>0</v>
      </c>
      <c r="AG539" s="209">
        <f t="shared" si="252"/>
        <v>0</v>
      </c>
      <c r="AH539" s="209">
        <f t="shared" si="252"/>
        <v>0</v>
      </c>
      <c r="AI539" s="209">
        <f t="shared" si="252"/>
        <v>0</v>
      </c>
      <c r="AJ539" s="209">
        <f t="shared" si="252"/>
        <v>0</v>
      </c>
      <c r="AK539" s="209">
        <f t="shared" si="252"/>
        <v>0</v>
      </c>
      <c r="AL539" s="209">
        <f t="shared" si="252"/>
        <v>0</v>
      </c>
      <c r="AM539" s="209">
        <f t="shared" si="252"/>
        <v>0</v>
      </c>
      <c r="AN539" s="209">
        <f t="shared" si="252"/>
        <v>0</v>
      </c>
      <c r="AO539" s="209">
        <f t="shared" si="252"/>
        <v>0</v>
      </c>
      <c r="AP539" s="209">
        <f t="shared" si="252"/>
        <v>0</v>
      </c>
    </row>
    <row r="540" spans="1:42" x14ac:dyDescent="0.2">
      <c r="A540" s="16">
        <f>A539+1</f>
        <v>9</v>
      </c>
      <c r="B540" s="191">
        <f t="shared" si="243"/>
        <v>0</v>
      </c>
      <c r="C540" s="209">
        <f t="shared" ref="C540:AP540" si="253">LOOKUP(C528,$B$489:$AP$489,$B$490:$AP$490)*$B691/100</f>
        <v>0</v>
      </c>
      <c r="D540" s="209">
        <f t="shared" si="253"/>
        <v>0</v>
      </c>
      <c r="E540" s="209">
        <f t="shared" si="253"/>
        <v>0</v>
      </c>
      <c r="F540" s="209">
        <f t="shared" si="253"/>
        <v>0</v>
      </c>
      <c r="G540" s="209">
        <f t="shared" si="253"/>
        <v>0</v>
      </c>
      <c r="H540" s="209">
        <f t="shared" si="253"/>
        <v>0</v>
      </c>
      <c r="I540" s="209">
        <f t="shared" si="253"/>
        <v>0</v>
      </c>
      <c r="J540" s="209">
        <f t="shared" si="253"/>
        <v>0</v>
      </c>
      <c r="K540" s="209">
        <f t="shared" si="253"/>
        <v>0</v>
      </c>
      <c r="L540" s="209">
        <f t="shared" si="253"/>
        <v>0</v>
      </c>
      <c r="M540" s="209">
        <f t="shared" si="253"/>
        <v>0</v>
      </c>
      <c r="N540" s="209">
        <f t="shared" si="253"/>
        <v>0</v>
      </c>
      <c r="O540" s="209">
        <f t="shared" si="253"/>
        <v>0</v>
      </c>
      <c r="P540" s="209">
        <f t="shared" si="253"/>
        <v>0</v>
      </c>
      <c r="Q540" s="209">
        <f t="shared" si="253"/>
        <v>0</v>
      </c>
      <c r="R540" s="209">
        <f t="shared" si="253"/>
        <v>0</v>
      </c>
      <c r="S540" s="209">
        <f t="shared" si="253"/>
        <v>0</v>
      </c>
      <c r="T540" s="209">
        <f t="shared" si="253"/>
        <v>0</v>
      </c>
      <c r="U540" s="209">
        <f t="shared" si="253"/>
        <v>0</v>
      </c>
      <c r="V540" s="209">
        <f t="shared" si="253"/>
        <v>0</v>
      </c>
      <c r="W540" s="209">
        <f t="shared" si="253"/>
        <v>0</v>
      </c>
      <c r="X540" s="209">
        <f t="shared" si="253"/>
        <v>0</v>
      </c>
      <c r="Y540" s="209">
        <f t="shared" si="253"/>
        <v>0</v>
      </c>
      <c r="Z540" s="209">
        <f t="shared" si="253"/>
        <v>0</v>
      </c>
      <c r="AA540" s="209">
        <f t="shared" si="253"/>
        <v>0</v>
      </c>
      <c r="AB540" s="209">
        <f t="shared" si="253"/>
        <v>0</v>
      </c>
      <c r="AC540" s="209">
        <f t="shared" si="253"/>
        <v>0</v>
      </c>
      <c r="AD540" s="209">
        <f t="shared" si="253"/>
        <v>0</v>
      </c>
      <c r="AE540" s="209">
        <f t="shared" si="253"/>
        <v>0</v>
      </c>
      <c r="AF540" s="209">
        <f t="shared" si="253"/>
        <v>0</v>
      </c>
      <c r="AG540" s="209">
        <f t="shared" si="253"/>
        <v>0</v>
      </c>
      <c r="AH540" s="209">
        <f t="shared" si="253"/>
        <v>0</v>
      </c>
      <c r="AI540" s="209">
        <f t="shared" si="253"/>
        <v>0</v>
      </c>
      <c r="AJ540" s="209">
        <f t="shared" si="253"/>
        <v>0</v>
      </c>
      <c r="AK540" s="209">
        <f t="shared" si="253"/>
        <v>0</v>
      </c>
      <c r="AL540" s="209">
        <f t="shared" si="253"/>
        <v>0</v>
      </c>
      <c r="AM540" s="209">
        <f t="shared" si="253"/>
        <v>0</v>
      </c>
      <c r="AN540" s="209">
        <f t="shared" si="253"/>
        <v>0</v>
      </c>
      <c r="AO540" s="209">
        <f t="shared" si="253"/>
        <v>0</v>
      </c>
      <c r="AP540" s="209">
        <f t="shared" si="253"/>
        <v>0</v>
      </c>
    </row>
    <row r="541" spans="1:42" x14ac:dyDescent="0.2">
      <c r="A541" s="16">
        <f t="shared" ref="A541" si="254">A540+1</f>
        <v>10</v>
      </c>
      <c r="B541" s="191">
        <f t="shared" si="243"/>
        <v>0</v>
      </c>
      <c r="C541" s="376">
        <f t="shared" ref="C541:AP541" si="255">LOOKUP(C529,$B$489:$AP$489,$B$490:$AP$490)*$B692/100</f>
        <v>0</v>
      </c>
      <c r="D541" s="207">
        <f t="shared" si="255"/>
        <v>0</v>
      </c>
      <c r="E541" s="207">
        <f t="shared" si="255"/>
        <v>0</v>
      </c>
      <c r="F541" s="207">
        <f t="shared" si="255"/>
        <v>0</v>
      </c>
      <c r="G541" s="207">
        <f t="shared" si="255"/>
        <v>0</v>
      </c>
      <c r="H541" s="207">
        <f t="shared" si="255"/>
        <v>0</v>
      </c>
      <c r="I541" s="207">
        <f t="shared" si="255"/>
        <v>0</v>
      </c>
      <c r="J541" s="207">
        <f t="shared" si="255"/>
        <v>0</v>
      </c>
      <c r="K541" s="207">
        <f t="shared" si="255"/>
        <v>0</v>
      </c>
      <c r="L541" s="207">
        <f t="shared" si="255"/>
        <v>0</v>
      </c>
      <c r="M541" s="207">
        <f t="shared" si="255"/>
        <v>0</v>
      </c>
      <c r="N541" s="207">
        <f t="shared" si="255"/>
        <v>0</v>
      </c>
      <c r="O541" s="207">
        <f t="shared" si="255"/>
        <v>0</v>
      </c>
      <c r="P541" s="207">
        <f t="shared" si="255"/>
        <v>0</v>
      </c>
      <c r="Q541" s="207">
        <f t="shared" si="255"/>
        <v>0</v>
      </c>
      <c r="R541" s="207">
        <f t="shared" si="255"/>
        <v>0</v>
      </c>
      <c r="S541" s="207">
        <f t="shared" si="255"/>
        <v>0</v>
      </c>
      <c r="T541" s="207">
        <f t="shared" si="255"/>
        <v>0</v>
      </c>
      <c r="U541" s="207">
        <f t="shared" si="255"/>
        <v>0</v>
      </c>
      <c r="V541" s="207">
        <f t="shared" si="255"/>
        <v>0</v>
      </c>
      <c r="W541" s="207">
        <f t="shared" si="255"/>
        <v>0</v>
      </c>
      <c r="X541" s="207">
        <f t="shared" si="255"/>
        <v>0</v>
      </c>
      <c r="Y541" s="207">
        <f t="shared" si="255"/>
        <v>0</v>
      </c>
      <c r="Z541" s="207">
        <f t="shared" si="255"/>
        <v>0</v>
      </c>
      <c r="AA541" s="207">
        <f t="shared" si="255"/>
        <v>0</v>
      </c>
      <c r="AB541" s="207">
        <f t="shared" si="255"/>
        <v>0</v>
      </c>
      <c r="AC541" s="207">
        <f t="shared" si="255"/>
        <v>0</v>
      </c>
      <c r="AD541" s="207">
        <f t="shared" si="255"/>
        <v>0</v>
      </c>
      <c r="AE541" s="207">
        <f t="shared" si="255"/>
        <v>0</v>
      </c>
      <c r="AF541" s="207">
        <f t="shared" si="255"/>
        <v>0</v>
      </c>
      <c r="AG541" s="207">
        <f t="shared" si="255"/>
        <v>0</v>
      </c>
      <c r="AH541" s="207">
        <f t="shared" si="255"/>
        <v>0</v>
      </c>
      <c r="AI541" s="207">
        <f t="shared" si="255"/>
        <v>0</v>
      </c>
      <c r="AJ541" s="207">
        <f t="shared" si="255"/>
        <v>0</v>
      </c>
      <c r="AK541" s="207">
        <f t="shared" si="255"/>
        <v>0</v>
      </c>
      <c r="AL541" s="207">
        <f t="shared" si="255"/>
        <v>0</v>
      </c>
      <c r="AM541" s="207">
        <f t="shared" si="255"/>
        <v>0</v>
      </c>
      <c r="AN541" s="207">
        <f t="shared" si="255"/>
        <v>0</v>
      </c>
      <c r="AO541" s="207">
        <f t="shared" si="255"/>
        <v>0</v>
      </c>
      <c r="AP541" s="207">
        <f t="shared" si="255"/>
        <v>0</v>
      </c>
    </row>
    <row r="542" spans="1:42" s="16" customFormat="1" x14ac:dyDescent="0.2">
      <c r="A542" s="39" t="s">
        <v>13</v>
      </c>
      <c r="B542" s="19"/>
      <c r="C542" s="209">
        <f>SUM(C532:C541)</f>
        <v>0</v>
      </c>
      <c r="D542" s="209">
        <f t="shared" ref="D542:AP542" si="256">SUM(D532:D541)</f>
        <v>0</v>
      </c>
      <c r="E542" s="209">
        <f t="shared" si="256"/>
        <v>0</v>
      </c>
      <c r="F542" s="209">
        <f t="shared" si="256"/>
        <v>0</v>
      </c>
      <c r="G542" s="209">
        <f t="shared" si="256"/>
        <v>0</v>
      </c>
      <c r="H542" s="209">
        <f t="shared" si="256"/>
        <v>0</v>
      </c>
      <c r="I542" s="209">
        <f t="shared" si="256"/>
        <v>0</v>
      </c>
      <c r="J542" s="209">
        <f t="shared" si="256"/>
        <v>0</v>
      </c>
      <c r="K542" s="209">
        <f t="shared" si="256"/>
        <v>0</v>
      </c>
      <c r="L542" s="209">
        <f t="shared" si="256"/>
        <v>0</v>
      </c>
      <c r="M542" s="209">
        <f t="shared" si="256"/>
        <v>0</v>
      </c>
      <c r="N542" s="209">
        <f t="shared" si="256"/>
        <v>0</v>
      </c>
      <c r="O542" s="209">
        <f t="shared" si="256"/>
        <v>0</v>
      </c>
      <c r="P542" s="209">
        <f t="shared" si="256"/>
        <v>0</v>
      </c>
      <c r="Q542" s="209">
        <f t="shared" si="256"/>
        <v>0</v>
      </c>
      <c r="R542" s="209">
        <f t="shared" si="256"/>
        <v>0</v>
      </c>
      <c r="S542" s="209">
        <f t="shared" si="256"/>
        <v>0</v>
      </c>
      <c r="T542" s="209">
        <f t="shared" si="256"/>
        <v>0</v>
      </c>
      <c r="U542" s="209">
        <f t="shared" si="256"/>
        <v>0</v>
      </c>
      <c r="V542" s="209">
        <f t="shared" si="256"/>
        <v>0</v>
      </c>
      <c r="W542" s="209">
        <f t="shared" si="256"/>
        <v>0</v>
      </c>
      <c r="X542" s="209">
        <f t="shared" si="256"/>
        <v>0</v>
      </c>
      <c r="Y542" s="209">
        <f t="shared" si="256"/>
        <v>0</v>
      </c>
      <c r="Z542" s="209">
        <f t="shared" si="256"/>
        <v>0</v>
      </c>
      <c r="AA542" s="209">
        <f t="shared" si="256"/>
        <v>0</v>
      </c>
      <c r="AB542" s="209">
        <f t="shared" si="256"/>
        <v>0</v>
      </c>
      <c r="AC542" s="209">
        <f t="shared" si="256"/>
        <v>0</v>
      </c>
      <c r="AD542" s="209">
        <f t="shared" si="256"/>
        <v>0</v>
      </c>
      <c r="AE542" s="209">
        <f t="shared" si="256"/>
        <v>0</v>
      </c>
      <c r="AF542" s="209">
        <f t="shared" si="256"/>
        <v>0</v>
      </c>
      <c r="AG542" s="209">
        <f t="shared" si="256"/>
        <v>0</v>
      </c>
      <c r="AH542" s="209">
        <f t="shared" si="256"/>
        <v>0</v>
      </c>
      <c r="AI542" s="209">
        <f t="shared" si="256"/>
        <v>0</v>
      </c>
      <c r="AJ542" s="209">
        <f t="shared" si="256"/>
        <v>0</v>
      </c>
      <c r="AK542" s="209">
        <f t="shared" si="256"/>
        <v>0</v>
      </c>
      <c r="AL542" s="209">
        <f t="shared" si="256"/>
        <v>0</v>
      </c>
      <c r="AM542" s="209">
        <f t="shared" si="256"/>
        <v>0</v>
      </c>
      <c r="AN542" s="209">
        <f t="shared" si="256"/>
        <v>0</v>
      </c>
      <c r="AO542" s="209">
        <f t="shared" si="256"/>
        <v>0</v>
      </c>
      <c r="AP542" s="209">
        <f t="shared" si="256"/>
        <v>0</v>
      </c>
    </row>
    <row r="543" spans="1:42" s="16" customFormat="1" x14ac:dyDescent="0.2">
      <c r="A543" s="39"/>
      <c r="B543" s="19"/>
      <c r="C543" s="20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row>
    <row r="544" spans="1:42" x14ac:dyDescent="0.2">
      <c r="A544" s="30" t="s">
        <v>81</v>
      </c>
      <c r="C544" s="209"/>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2" t="s">
        <v>64</v>
      </c>
      <c r="C545" s="209"/>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4">
        <v>1</v>
      </c>
      <c r="C546" s="208">
        <f t="shared" ref="C546:AP546" si="257">C409</f>
        <v>0</v>
      </c>
      <c r="D546" s="208">
        <f t="shared" si="257"/>
        <v>0</v>
      </c>
      <c r="E546" s="208">
        <f t="shared" si="257"/>
        <v>0</v>
      </c>
      <c r="F546" s="208">
        <f t="shared" si="257"/>
        <v>0</v>
      </c>
      <c r="G546" s="208">
        <f t="shared" si="257"/>
        <v>0</v>
      </c>
      <c r="H546" s="208">
        <f t="shared" si="257"/>
        <v>0</v>
      </c>
      <c r="I546" s="208">
        <f t="shared" si="257"/>
        <v>0</v>
      </c>
      <c r="J546" s="208">
        <f t="shared" si="257"/>
        <v>0</v>
      </c>
      <c r="K546" s="208">
        <f t="shared" si="257"/>
        <v>0</v>
      </c>
      <c r="L546" s="208">
        <f t="shared" si="257"/>
        <v>0</v>
      </c>
      <c r="M546" s="208">
        <f t="shared" si="257"/>
        <v>0</v>
      </c>
      <c r="N546" s="208">
        <f t="shared" si="257"/>
        <v>0</v>
      </c>
      <c r="O546" s="208">
        <f t="shared" si="257"/>
        <v>0</v>
      </c>
      <c r="P546" s="208">
        <f t="shared" si="257"/>
        <v>0</v>
      </c>
      <c r="Q546" s="208">
        <f t="shared" si="257"/>
        <v>0</v>
      </c>
      <c r="R546" s="208">
        <f t="shared" si="257"/>
        <v>0</v>
      </c>
      <c r="S546" s="208">
        <f t="shared" si="257"/>
        <v>0</v>
      </c>
      <c r="T546" s="208">
        <f t="shared" si="257"/>
        <v>0</v>
      </c>
      <c r="U546" s="208">
        <f t="shared" si="257"/>
        <v>0</v>
      </c>
      <c r="V546" s="208">
        <f t="shared" si="257"/>
        <v>0</v>
      </c>
      <c r="W546" s="208">
        <f t="shared" si="257"/>
        <v>0</v>
      </c>
      <c r="X546" s="208">
        <f t="shared" si="257"/>
        <v>0</v>
      </c>
      <c r="Y546" s="208">
        <f t="shared" si="257"/>
        <v>0</v>
      </c>
      <c r="Z546" s="208">
        <f t="shared" si="257"/>
        <v>0</v>
      </c>
      <c r="AA546" s="208">
        <f t="shared" si="257"/>
        <v>0</v>
      </c>
      <c r="AB546" s="208">
        <f t="shared" si="257"/>
        <v>0</v>
      </c>
      <c r="AC546" s="208">
        <f t="shared" si="257"/>
        <v>0</v>
      </c>
      <c r="AD546" s="208">
        <f t="shared" si="257"/>
        <v>0</v>
      </c>
      <c r="AE546" s="208">
        <f t="shared" si="257"/>
        <v>0</v>
      </c>
      <c r="AF546" s="208">
        <f t="shared" si="257"/>
        <v>0</v>
      </c>
      <c r="AG546" s="208">
        <f t="shared" si="257"/>
        <v>0</v>
      </c>
      <c r="AH546" s="208">
        <f t="shared" si="257"/>
        <v>0</v>
      </c>
      <c r="AI546" s="208">
        <f t="shared" si="257"/>
        <v>0</v>
      </c>
      <c r="AJ546" s="208">
        <f t="shared" si="257"/>
        <v>0</v>
      </c>
      <c r="AK546" s="208">
        <f t="shared" si="257"/>
        <v>0</v>
      </c>
      <c r="AL546" s="208">
        <f t="shared" si="257"/>
        <v>0</v>
      </c>
      <c r="AM546" s="208">
        <f t="shared" si="257"/>
        <v>0</v>
      </c>
      <c r="AN546" s="208">
        <f t="shared" si="257"/>
        <v>0</v>
      </c>
      <c r="AO546" s="208">
        <f t="shared" si="257"/>
        <v>0</v>
      </c>
      <c r="AP546" s="208">
        <f t="shared" si="257"/>
        <v>0</v>
      </c>
    </row>
    <row r="547" spans="1:42" x14ac:dyDescent="0.2">
      <c r="A547" s="4">
        <f>A546+1</f>
        <v>2</v>
      </c>
      <c r="C547" s="208">
        <f t="shared" ref="C547:AP547" si="258">C410</f>
        <v>0</v>
      </c>
      <c r="D547" s="208">
        <f t="shared" si="258"/>
        <v>0</v>
      </c>
      <c r="E547" s="208">
        <f t="shared" si="258"/>
        <v>0</v>
      </c>
      <c r="F547" s="208">
        <f t="shared" si="258"/>
        <v>0</v>
      </c>
      <c r="G547" s="208">
        <f t="shared" si="258"/>
        <v>0</v>
      </c>
      <c r="H547" s="208">
        <f t="shared" si="258"/>
        <v>0</v>
      </c>
      <c r="I547" s="208">
        <f t="shared" si="258"/>
        <v>0</v>
      </c>
      <c r="J547" s="208">
        <f t="shared" si="258"/>
        <v>0</v>
      </c>
      <c r="K547" s="208">
        <f t="shared" si="258"/>
        <v>0</v>
      </c>
      <c r="L547" s="208">
        <f t="shared" si="258"/>
        <v>0</v>
      </c>
      <c r="M547" s="208">
        <f t="shared" si="258"/>
        <v>0</v>
      </c>
      <c r="N547" s="208">
        <f t="shared" si="258"/>
        <v>0</v>
      </c>
      <c r="O547" s="208">
        <f t="shared" si="258"/>
        <v>0</v>
      </c>
      <c r="P547" s="208">
        <f t="shared" si="258"/>
        <v>0</v>
      </c>
      <c r="Q547" s="208">
        <f t="shared" si="258"/>
        <v>0</v>
      </c>
      <c r="R547" s="208">
        <f t="shared" si="258"/>
        <v>0</v>
      </c>
      <c r="S547" s="208">
        <f t="shared" si="258"/>
        <v>0</v>
      </c>
      <c r="T547" s="208">
        <f t="shared" si="258"/>
        <v>0</v>
      </c>
      <c r="U547" s="208">
        <f t="shared" si="258"/>
        <v>0</v>
      </c>
      <c r="V547" s="208">
        <f t="shared" si="258"/>
        <v>0</v>
      </c>
      <c r="W547" s="208">
        <f t="shared" si="258"/>
        <v>0</v>
      </c>
      <c r="X547" s="208">
        <f t="shared" si="258"/>
        <v>0</v>
      </c>
      <c r="Y547" s="208">
        <f t="shared" si="258"/>
        <v>0</v>
      </c>
      <c r="Z547" s="208">
        <f t="shared" si="258"/>
        <v>0</v>
      </c>
      <c r="AA547" s="208">
        <f t="shared" si="258"/>
        <v>0</v>
      </c>
      <c r="AB547" s="208">
        <f t="shared" si="258"/>
        <v>0</v>
      </c>
      <c r="AC547" s="208">
        <f t="shared" si="258"/>
        <v>0</v>
      </c>
      <c r="AD547" s="208">
        <f t="shared" si="258"/>
        <v>0</v>
      </c>
      <c r="AE547" s="208">
        <f t="shared" si="258"/>
        <v>0</v>
      </c>
      <c r="AF547" s="208">
        <f t="shared" si="258"/>
        <v>0</v>
      </c>
      <c r="AG547" s="208">
        <f t="shared" si="258"/>
        <v>0</v>
      </c>
      <c r="AH547" s="208">
        <f t="shared" si="258"/>
        <v>0</v>
      </c>
      <c r="AI547" s="208">
        <f t="shared" si="258"/>
        <v>0</v>
      </c>
      <c r="AJ547" s="208">
        <f t="shared" si="258"/>
        <v>0</v>
      </c>
      <c r="AK547" s="208">
        <f t="shared" si="258"/>
        <v>0</v>
      </c>
      <c r="AL547" s="208">
        <f t="shared" si="258"/>
        <v>0</v>
      </c>
      <c r="AM547" s="208">
        <f t="shared" si="258"/>
        <v>0</v>
      </c>
      <c r="AN547" s="208">
        <f t="shared" si="258"/>
        <v>0</v>
      </c>
      <c r="AO547" s="208">
        <f t="shared" si="258"/>
        <v>0</v>
      </c>
      <c r="AP547" s="208">
        <f t="shared" si="258"/>
        <v>0</v>
      </c>
    </row>
    <row r="548" spans="1:42" x14ac:dyDescent="0.2">
      <c r="A548" s="4">
        <f t="shared" ref="A548:A553" si="259">A547+1</f>
        <v>3</v>
      </c>
      <c r="C548" s="208">
        <f t="shared" ref="C548:AP548" si="260">C411</f>
        <v>0</v>
      </c>
      <c r="D548" s="208">
        <f t="shared" si="260"/>
        <v>0</v>
      </c>
      <c r="E548" s="208">
        <f t="shared" si="260"/>
        <v>0</v>
      </c>
      <c r="F548" s="208">
        <f t="shared" si="260"/>
        <v>0</v>
      </c>
      <c r="G548" s="208">
        <f t="shared" si="260"/>
        <v>0</v>
      </c>
      <c r="H548" s="208">
        <f t="shared" si="260"/>
        <v>0</v>
      </c>
      <c r="I548" s="208">
        <f t="shared" si="260"/>
        <v>0</v>
      </c>
      <c r="J548" s="208">
        <f t="shared" si="260"/>
        <v>0</v>
      </c>
      <c r="K548" s="208">
        <f t="shared" si="260"/>
        <v>0</v>
      </c>
      <c r="L548" s="208">
        <f t="shared" si="260"/>
        <v>0</v>
      </c>
      <c r="M548" s="208">
        <f t="shared" si="260"/>
        <v>0</v>
      </c>
      <c r="N548" s="208">
        <f t="shared" si="260"/>
        <v>0</v>
      </c>
      <c r="O548" s="208">
        <f t="shared" si="260"/>
        <v>0</v>
      </c>
      <c r="P548" s="208">
        <f t="shared" si="260"/>
        <v>0</v>
      </c>
      <c r="Q548" s="208">
        <f t="shared" si="260"/>
        <v>0</v>
      </c>
      <c r="R548" s="208">
        <f t="shared" si="260"/>
        <v>0</v>
      </c>
      <c r="S548" s="208">
        <f t="shared" si="260"/>
        <v>0</v>
      </c>
      <c r="T548" s="208">
        <f t="shared" si="260"/>
        <v>0</v>
      </c>
      <c r="U548" s="208">
        <f t="shared" si="260"/>
        <v>0</v>
      </c>
      <c r="V548" s="208">
        <f t="shared" si="260"/>
        <v>0</v>
      </c>
      <c r="W548" s="208">
        <f t="shared" si="260"/>
        <v>0</v>
      </c>
      <c r="X548" s="208">
        <f t="shared" si="260"/>
        <v>0</v>
      </c>
      <c r="Y548" s="208">
        <f t="shared" si="260"/>
        <v>0</v>
      </c>
      <c r="Z548" s="208">
        <f t="shared" si="260"/>
        <v>0</v>
      </c>
      <c r="AA548" s="208">
        <f t="shared" si="260"/>
        <v>0</v>
      </c>
      <c r="AB548" s="208">
        <f t="shared" si="260"/>
        <v>0</v>
      </c>
      <c r="AC548" s="208">
        <f t="shared" si="260"/>
        <v>0</v>
      </c>
      <c r="AD548" s="208">
        <f t="shared" si="260"/>
        <v>0</v>
      </c>
      <c r="AE548" s="208">
        <f t="shared" si="260"/>
        <v>0</v>
      </c>
      <c r="AF548" s="208">
        <f t="shared" si="260"/>
        <v>0</v>
      </c>
      <c r="AG548" s="208">
        <f t="shared" si="260"/>
        <v>0</v>
      </c>
      <c r="AH548" s="208">
        <f t="shared" si="260"/>
        <v>0</v>
      </c>
      <c r="AI548" s="208">
        <f t="shared" si="260"/>
        <v>0</v>
      </c>
      <c r="AJ548" s="208">
        <f t="shared" si="260"/>
        <v>0</v>
      </c>
      <c r="AK548" s="208">
        <f t="shared" si="260"/>
        <v>0</v>
      </c>
      <c r="AL548" s="208">
        <f t="shared" si="260"/>
        <v>0</v>
      </c>
      <c r="AM548" s="208">
        <f t="shared" si="260"/>
        <v>0</v>
      </c>
      <c r="AN548" s="208">
        <f t="shared" si="260"/>
        <v>0</v>
      </c>
      <c r="AO548" s="208">
        <f t="shared" si="260"/>
        <v>0</v>
      </c>
      <c r="AP548" s="208">
        <f t="shared" si="260"/>
        <v>0</v>
      </c>
    </row>
    <row r="549" spans="1:42" x14ac:dyDescent="0.2">
      <c r="A549" s="4">
        <f t="shared" si="259"/>
        <v>4</v>
      </c>
      <c r="C549" s="208">
        <f t="shared" ref="C549:AP549" si="261">C412</f>
        <v>0</v>
      </c>
      <c r="D549" s="208">
        <f t="shared" si="261"/>
        <v>0</v>
      </c>
      <c r="E549" s="208">
        <f t="shared" si="261"/>
        <v>0</v>
      </c>
      <c r="F549" s="208">
        <f t="shared" si="261"/>
        <v>0</v>
      </c>
      <c r="G549" s="208">
        <f t="shared" si="261"/>
        <v>0</v>
      </c>
      <c r="H549" s="208">
        <f t="shared" si="261"/>
        <v>0</v>
      </c>
      <c r="I549" s="208">
        <f t="shared" si="261"/>
        <v>0</v>
      </c>
      <c r="J549" s="208">
        <f t="shared" si="261"/>
        <v>0</v>
      </c>
      <c r="K549" s="208">
        <f t="shared" si="261"/>
        <v>0</v>
      </c>
      <c r="L549" s="208">
        <f t="shared" si="261"/>
        <v>0</v>
      </c>
      <c r="M549" s="208">
        <f t="shared" si="261"/>
        <v>0</v>
      </c>
      <c r="N549" s="208">
        <f t="shared" si="261"/>
        <v>0</v>
      </c>
      <c r="O549" s="208">
        <f t="shared" si="261"/>
        <v>0</v>
      </c>
      <c r="P549" s="208">
        <f t="shared" si="261"/>
        <v>0</v>
      </c>
      <c r="Q549" s="208">
        <f t="shared" si="261"/>
        <v>0</v>
      </c>
      <c r="R549" s="208">
        <f t="shared" si="261"/>
        <v>0</v>
      </c>
      <c r="S549" s="208">
        <f t="shared" si="261"/>
        <v>0</v>
      </c>
      <c r="T549" s="208">
        <f t="shared" si="261"/>
        <v>0</v>
      </c>
      <c r="U549" s="208">
        <f t="shared" si="261"/>
        <v>0</v>
      </c>
      <c r="V549" s="208">
        <f t="shared" si="261"/>
        <v>0</v>
      </c>
      <c r="W549" s="208">
        <f t="shared" si="261"/>
        <v>0</v>
      </c>
      <c r="X549" s="208">
        <f t="shared" si="261"/>
        <v>0</v>
      </c>
      <c r="Y549" s="208">
        <f t="shared" si="261"/>
        <v>0</v>
      </c>
      <c r="Z549" s="208">
        <f t="shared" si="261"/>
        <v>0</v>
      </c>
      <c r="AA549" s="208">
        <f t="shared" si="261"/>
        <v>0</v>
      </c>
      <c r="AB549" s="208">
        <f t="shared" si="261"/>
        <v>0</v>
      </c>
      <c r="AC549" s="208">
        <f t="shared" si="261"/>
        <v>0</v>
      </c>
      <c r="AD549" s="208">
        <f t="shared" si="261"/>
        <v>0</v>
      </c>
      <c r="AE549" s="208">
        <f t="shared" si="261"/>
        <v>0</v>
      </c>
      <c r="AF549" s="208">
        <f t="shared" si="261"/>
        <v>0</v>
      </c>
      <c r="AG549" s="208">
        <f t="shared" si="261"/>
        <v>0</v>
      </c>
      <c r="AH549" s="208">
        <f t="shared" si="261"/>
        <v>0</v>
      </c>
      <c r="AI549" s="208">
        <f t="shared" si="261"/>
        <v>0</v>
      </c>
      <c r="AJ549" s="208">
        <f t="shared" si="261"/>
        <v>0</v>
      </c>
      <c r="AK549" s="208">
        <f t="shared" si="261"/>
        <v>0</v>
      </c>
      <c r="AL549" s="208">
        <f t="shared" si="261"/>
        <v>0</v>
      </c>
      <c r="AM549" s="208">
        <f t="shared" si="261"/>
        <v>0</v>
      </c>
      <c r="AN549" s="208">
        <f t="shared" si="261"/>
        <v>0</v>
      </c>
      <c r="AO549" s="208">
        <f t="shared" si="261"/>
        <v>0</v>
      </c>
      <c r="AP549" s="208">
        <f t="shared" si="261"/>
        <v>0</v>
      </c>
    </row>
    <row r="550" spans="1:42" x14ac:dyDescent="0.2">
      <c r="A550" s="4">
        <f t="shared" si="259"/>
        <v>5</v>
      </c>
      <c r="C550" s="208">
        <f t="shared" ref="C550:AP550" si="262">C413</f>
        <v>0</v>
      </c>
      <c r="D550" s="208">
        <f t="shared" si="262"/>
        <v>0</v>
      </c>
      <c r="E550" s="208">
        <f t="shared" si="262"/>
        <v>0</v>
      </c>
      <c r="F550" s="208">
        <f t="shared" si="262"/>
        <v>0</v>
      </c>
      <c r="G550" s="208">
        <f t="shared" si="262"/>
        <v>0</v>
      </c>
      <c r="H550" s="208">
        <f t="shared" si="262"/>
        <v>0</v>
      </c>
      <c r="I550" s="208">
        <f t="shared" si="262"/>
        <v>0</v>
      </c>
      <c r="J550" s="208">
        <f t="shared" si="262"/>
        <v>0</v>
      </c>
      <c r="K550" s="208">
        <f t="shared" si="262"/>
        <v>0</v>
      </c>
      <c r="L550" s="208">
        <f t="shared" si="262"/>
        <v>0</v>
      </c>
      <c r="M550" s="208">
        <f t="shared" si="262"/>
        <v>0</v>
      </c>
      <c r="N550" s="208">
        <f t="shared" si="262"/>
        <v>0</v>
      </c>
      <c r="O550" s="208">
        <f t="shared" si="262"/>
        <v>0</v>
      </c>
      <c r="P550" s="208">
        <f t="shared" si="262"/>
        <v>0</v>
      </c>
      <c r="Q550" s="208">
        <f t="shared" si="262"/>
        <v>0</v>
      </c>
      <c r="R550" s="208">
        <f t="shared" si="262"/>
        <v>0</v>
      </c>
      <c r="S550" s="208">
        <f t="shared" si="262"/>
        <v>0</v>
      </c>
      <c r="T550" s="208">
        <f t="shared" si="262"/>
        <v>0</v>
      </c>
      <c r="U550" s="208">
        <f t="shared" si="262"/>
        <v>0</v>
      </c>
      <c r="V550" s="208">
        <f t="shared" si="262"/>
        <v>0</v>
      </c>
      <c r="W550" s="208">
        <f t="shared" si="262"/>
        <v>0</v>
      </c>
      <c r="X550" s="208">
        <f t="shared" si="262"/>
        <v>0</v>
      </c>
      <c r="Y550" s="208">
        <f t="shared" si="262"/>
        <v>0</v>
      </c>
      <c r="Z550" s="208">
        <f t="shared" si="262"/>
        <v>0</v>
      </c>
      <c r="AA550" s="208">
        <f t="shared" si="262"/>
        <v>0</v>
      </c>
      <c r="AB550" s="208">
        <f t="shared" si="262"/>
        <v>0</v>
      </c>
      <c r="AC550" s="208">
        <f t="shared" si="262"/>
        <v>0</v>
      </c>
      <c r="AD550" s="208">
        <f t="shared" si="262"/>
        <v>0</v>
      </c>
      <c r="AE550" s="208">
        <f t="shared" si="262"/>
        <v>0</v>
      </c>
      <c r="AF550" s="208">
        <f t="shared" si="262"/>
        <v>0</v>
      </c>
      <c r="AG550" s="208">
        <f t="shared" si="262"/>
        <v>0</v>
      </c>
      <c r="AH550" s="208">
        <f t="shared" si="262"/>
        <v>0</v>
      </c>
      <c r="AI550" s="208">
        <f t="shared" si="262"/>
        <v>0</v>
      </c>
      <c r="AJ550" s="208">
        <f t="shared" si="262"/>
        <v>0</v>
      </c>
      <c r="AK550" s="208">
        <f t="shared" si="262"/>
        <v>0</v>
      </c>
      <c r="AL550" s="208">
        <f t="shared" si="262"/>
        <v>0</v>
      </c>
      <c r="AM550" s="208">
        <f t="shared" si="262"/>
        <v>0</v>
      </c>
      <c r="AN550" s="208">
        <f t="shared" si="262"/>
        <v>0</v>
      </c>
      <c r="AO550" s="208">
        <f t="shared" si="262"/>
        <v>0</v>
      </c>
      <c r="AP550" s="208">
        <f t="shared" si="262"/>
        <v>0</v>
      </c>
    </row>
    <row r="551" spans="1:42" x14ac:dyDescent="0.2">
      <c r="A551" s="4">
        <f t="shared" si="259"/>
        <v>6</v>
      </c>
      <c r="C551" s="208">
        <f t="shared" ref="C551:AP551" si="263">C414</f>
        <v>0</v>
      </c>
      <c r="D551" s="208">
        <f t="shared" si="263"/>
        <v>0</v>
      </c>
      <c r="E551" s="208">
        <f t="shared" si="263"/>
        <v>0</v>
      </c>
      <c r="F551" s="208">
        <f t="shared" si="263"/>
        <v>0</v>
      </c>
      <c r="G551" s="208">
        <f t="shared" si="263"/>
        <v>0</v>
      </c>
      <c r="H551" s="208">
        <f t="shared" si="263"/>
        <v>0</v>
      </c>
      <c r="I551" s="208">
        <f t="shared" si="263"/>
        <v>0</v>
      </c>
      <c r="J551" s="208">
        <f t="shared" si="263"/>
        <v>0</v>
      </c>
      <c r="K551" s="208">
        <f t="shared" si="263"/>
        <v>0</v>
      </c>
      <c r="L551" s="208">
        <f t="shared" si="263"/>
        <v>0</v>
      </c>
      <c r="M551" s="208">
        <f t="shared" si="263"/>
        <v>0</v>
      </c>
      <c r="N551" s="208">
        <f t="shared" si="263"/>
        <v>0</v>
      </c>
      <c r="O551" s="208">
        <f t="shared" si="263"/>
        <v>0</v>
      </c>
      <c r="P551" s="208">
        <f t="shared" si="263"/>
        <v>0</v>
      </c>
      <c r="Q551" s="208">
        <f t="shared" si="263"/>
        <v>0</v>
      </c>
      <c r="R551" s="208">
        <f t="shared" si="263"/>
        <v>0</v>
      </c>
      <c r="S551" s="208">
        <f t="shared" si="263"/>
        <v>0</v>
      </c>
      <c r="T551" s="208">
        <f t="shared" si="263"/>
        <v>0</v>
      </c>
      <c r="U551" s="208">
        <f t="shared" si="263"/>
        <v>0</v>
      </c>
      <c r="V551" s="208">
        <f t="shared" si="263"/>
        <v>0</v>
      </c>
      <c r="W551" s="208">
        <f t="shared" si="263"/>
        <v>0</v>
      </c>
      <c r="X551" s="208">
        <f t="shared" si="263"/>
        <v>0</v>
      </c>
      <c r="Y551" s="208">
        <f t="shared" si="263"/>
        <v>0</v>
      </c>
      <c r="Z551" s="208">
        <f t="shared" si="263"/>
        <v>0</v>
      </c>
      <c r="AA551" s="208">
        <f t="shared" si="263"/>
        <v>0</v>
      </c>
      <c r="AB551" s="208">
        <f t="shared" si="263"/>
        <v>0</v>
      </c>
      <c r="AC551" s="208">
        <f t="shared" si="263"/>
        <v>0</v>
      </c>
      <c r="AD551" s="208">
        <f t="shared" si="263"/>
        <v>0</v>
      </c>
      <c r="AE551" s="208">
        <f t="shared" si="263"/>
        <v>0</v>
      </c>
      <c r="AF551" s="208">
        <f t="shared" si="263"/>
        <v>0</v>
      </c>
      <c r="AG551" s="208">
        <f t="shared" si="263"/>
        <v>0</v>
      </c>
      <c r="AH551" s="208">
        <f t="shared" si="263"/>
        <v>0</v>
      </c>
      <c r="AI551" s="208">
        <f t="shared" si="263"/>
        <v>0</v>
      </c>
      <c r="AJ551" s="208">
        <f t="shared" si="263"/>
        <v>0</v>
      </c>
      <c r="AK551" s="208">
        <f t="shared" si="263"/>
        <v>0</v>
      </c>
      <c r="AL551" s="208">
        <f t="shared" si="263"/>
        <v>0</v>
      </c>
      <c r="AM551" s="208">
        <f t="shared" si="263"/>
        <v>0</v>
      </c>
      <c r="AN551" s="208">
        <f t="shared" si="263"/>
        <v>0</v>
      </c>
      <c r="AO551" s="208">
        <f t="shared" si="263"/>
        <v>0</v>
      </c>
      <c r="AP551" s="208">
        <f t="shared" si="263"/>
        <v>0</v>
      </c>
    </row>
    <row r="552" spans="1:42" x14ac:dyDescent="0.2">
      <c r="A552" s="4">
        <f t="shared" si="259"/>
        <v>7</v>
      </c>
      <c r="C552" s="208">
        <f t="shared" ref="C552:AP552" si="264">C415</f>
        <v>0</v>
      </c>
      <c r="D552" s="208">
        <f t="shared" si="264"/>
        <v>0</v>
      </c>
      <c r="E552" s="208">
        <f t="shared" si="264"/>
        <v>0</v>
      </c>
      <c r="F552" s="208">
        <f t="shared" si="264"/>
        <v>0</v>
      </c>
      <c r="G552" s="208">
        <f t="shared" si="264"/>
        <v>0</v>
      </c>
      <c r="H552" s="208">
        <f t="shared" si="264"/>
        <v>0</v>
      </c>
      <c r="I552" s="208">
        <f t="shared" si="264"/>
        <v>0</v>
      </c>
      <c r="J552" s="208">
        <f t="shared" si="264"/>
        <v>0</v>
      </c>
      <c r="K552" s="208">
        <f t="shared" si="264"/>
        <v>0</v>
      </c>
      <c r="L552" s="208">
        <f t="shared" si="264"/>
        <v>0</v>
      </c>
      <c r="M552" s="208">
        <f t="shared" si="264"/>
        <v>0</v>
      </c>
      <c r="N552" s="208">
        <f t="shared" si="264"/>
        <v>0</v>
      </c>
      <c r="O552" s="208">
        <f t="shared" si="264"/>
        <v>0</v>
      </c>
      <c r="P552" s="208">
        <f t="shared" si="264"/>
        <v>0</v>
      </c>
      <c r="Q552" s="208">
        <f t="shared" si="264"/>
        <v>0</v>
      </c>
      <c r="R552" s="208">
        <f t="shared" si="264"/>
        <v>0</v>
      </c>
      <c r="S552" s="208">
        <f t="shared" si="264"/>
        <v>0</v>
      </c>
      <c r="T552" s="208">
        <f t="shared" si="264"/>
        <v>0</v>
      </c>
      <c r="U552" s="208">
        <f t="shared" si="264"/>
        <v>0</v>
      </c>
      <c r="V552" s="208">
        <f t="shared" si="264"/>
        <v>0</v>
      </c>
      <c r="W552" s="208">
        <f t="shared" si="264"/>
        <v>0</v>
      </c>
      <c r="X552" s="208">
        <f t="shared" si="264"/>
        <v>0</v>
      </c>
      <c r="Y552" s="208">
        <f t="shared" si="264"/>
        <v>0</v>
      </c>
      <c r="Z552" s="208">
        <f t="shared" si="264"/>
        <v>0</v>
      </c>
      <c r="AA552" s="208">
        <f t="shared" si="264"/>
        <v>0</v>
      </c>
      <c r="AB552" s="208">
        <f t="shared" si="264"/>
        <v>0</v>
      </c>
      <c r="AC552" s="208">
        <f t="shared" si="264"/>
        <v>0</v>
      </c>
      <c r="AD552" s="208">
        <f t="shared" si="264"/>
        <v>0</v>
      </c>
      <c r="AE552" s="208">
        <f t="shared" si="264"/>
        <v>0</v>
      </c>
      <c r="AF552" s="208">
        <f t="shared" si="264"/>
        <v>0</v>
      </c>
      <c r="AG552" s="208">
        <f t="shared" si="264"/>
        <v>0</v>
      </c>
      <c r="AH552" s="208">
        <f t="shared" si="264"/>
        <v>0</v>
      </c>
      <c r="AI552" s="208">
        <f t="shared" si="264"/>
        <v>0</v>
      </c>
      <c r="AJ552" s="208">
        <f t="shared" si="264"/>
        <v>0</v>
      </c>
      <c r="AK552" s="208">
        <f t="shared" si="264"/>
        <v>0</v>
      </c>
      <c r="AL552" s="208">
        <f t="shared" si="264"/>
        <v>0</v>
      </c>
      <c r="AM552" s="208">
        <f t="shared" si="264"/>
        <v>0</v>
      </c>
      <c r="AN552" s="208">
        <f t="shared" si="264"/>
        <v>0</v>
      </c>
      <c r="AO552" s="208">
        <f t="shared" si="264"/>
        <v>0</v>
      </c>
      <c r="AP552" s="208">
        <f t="shared" si="264"/>
        <v>0</v>
      </c>
    </row>
    <row r="553" spans="1:42" x14ac:dyDescent="0.2">
      <c r="A553" s="4">
        <f t="shared" si="259"/>
        <v>8</v>
      </c>
      <c r="C553" s="208">
        <f t="shared" ref="C553:AP553" si="265">C416</f>
        <v>0</v>
      </c>
      <c r="D553" s="208">
        <f t="shared" si="265"/>
        <v>0</v>
      </c>
      <c r="E553" s="208">
        <f t="shared" si="265"/>
        <v>0</v>
      </c>
      <c r="F553" s="208">
        <f t="shared" si="265"/>
        <v>0</v>
      </c>
      <c r="G553" s="208">
        <f t="shared" si="265"/>
        <v>0</v>
      </c>
      <c r="H553" s="208">
        <f t="shared" si="265"/>
        <v>0</v>
      </c>
      <c r="I553" s="208">
        <f t="shared" si="265"/>
        <v>0</v>
      </c>
      <c r="J553" s="208">
        <f t="shared" si="265"/>
        <v>0</v>
      </c>
      <c r="K553" s="208">
        <f t="shared" si="265"/>
        <v>0</v>
      </c>
      <c r="L553" s="208">
        <f t="shared" si="265"/>
        <v>0</v>
      </c>
      <c r="M553" s="208">
        <f t="shared" si="265"/>
        <v>0</v>
      </c>
      <c r="N553" s="208">
        <f t="shared" si="265"/>
        <v>0</v>
      </c>
      <c r="O553" s="208">
        <f t="shared" si="265"/>
        <v>0</v>
      </c>
      <c r="P553" s="208">
        <f t="shared" si="265"/>
        <v>0</v>
      </c>
      <c r="Q553" s="208">
        <f t="shared" si="265"/>
        <v>0</v>
      </c>
      <c r="R553" s="208">
        <f t="shared" si="265"/>
        <v>0</v>
      </c>
      <c r="S553" s="208">
        <f t="shared" si="265"/>
        <v>0</v>
      </c>
      <c r="T553" s="208">
        <f t="shared" si="265"/>
        <v>0</v>
      </c>
      <c r="U553" s="208">
        <f t="shared" si="265"/>
        <v>0</v>
      </c>
      <c r="V553" s="208">
        <f t="shared" si="265"/>
        <v>0</v>
      </c>
      <c r="W553" s="208">
        <f t="shared" si="265"/>
        <v>0</v>
      </c>
      <c r="X553" s="208">
        <f t="shared" si="265"/>
        <v>0</v>
      </c>
      <c r="Y553" s="208">
        <f t="shared" si="265"/>
        <v>0</v>
      </c>
      <c r="Z553" s="208">
        <f t="shared" si="265"/>
        <v>0</v>
      </c>
      <c r="AA553" s="208">
        <f t="shared" si="265"/>
        <v>0</v>
      </c>
      <c r="AB553" s="208">
        <f t="shared" si="265"/>
        <v>0</v>
      </c>
      <c r="AC553" s="208">
        <f t="shared" si="265"/>
        <v>0</v>
      </c>
      <c r="AD553" s="208">
        <f t="shared" si="265"/>
        <v>0</v>
      </c>
      <c r="AE553" s="208">
        <f t="shared" si="265"/>
        <v>0</v>
      </c>
      <c r="AF553" s="208">
        <f t="shared" si="265"/>
        <v>0</v>
      </c>
      <c r="AG553" s="208">
        <f t="shared" si="265"/>
        <v>0</v>
      </c>
      <c r="AH553" s="208">
        <f t="shared" si="265"/>
        <v>0</v>
      </c>
      <c r="AI553" s="208">
        <f t="shared" si="265"/>
        <v>0</v>
      </c>
      <c r="AJ553" s="208">
        <f t="shared" si="265"/>
        <v>0</v>
      </c>
      <c r="AK553" s="208">
        <f t="shared" si="265"/>
        <v>0</v>
      </c>
      <c r="AL553" s="208">
        <f t="shared" si="265"/>
        <v>0</v>
      </c>
      <c r="AM553" s="208">
        <f t="shared" si="265"/>
        <v>0</v>
      </c>
      <c r="AN553" s="208">
        <f t="shared" si="265"/>
        <v>0</v>
      </c>
      <c r="AO553" s="208">
        <f t="shared" si="265"/>
        <v>0</v>
      </c>
      <c r="AP553" s="208">
        <f t="shared" si="265"/>
        <v>0</v>
      </c>
    </row>
    <row r="554" spans="1:42" x14ac:dyDescent="0.2">
      <c r="A554" s="4">
        <f>A553+1</f>
        <v>9</v>
      </c>
      <c r="C554" s="208">
        <f t="shared" ref="C554:AP554" si="266">C417</f>
        <v>0</v>
      </c>
      <c r="D554" s="208">
        <f t="shared" si="266"/>
        <v>0</v>
      </c>
      <c r="E554" s="208">
        <f t="shared" si="266"/>
        <v>0</v>
      </c>
      <c r="F554" s="208">
        <f t="shared" si="266"/>
        <v>0</v>
      </c>
      <c r="G554" s="208">
        <f t="shared" si="266"/>
        <v>0</v>
      </c>
      <c r="H554" s="208">
        <f t="shared" si="266"/>
        <v>0</v>
      </c>
      <c r="I554" s="208">
        <f t="shared" si="266"/>
        <v>0</v>
      </c>
      <c r="J554" s="208">
        <f t="shared" si="266"/>
        <v>0</v>
      </c>
      <c r="K554" s="208">
        <f t="shared" si="266"/>
        <v>0</v>
      </c>
      <c r="L554" s="208">
        <f t="shared" si="266"/>
        <v>0</v>
      </c>
      <c r="M554" s="208">
        <f t="shared" si="266"/>
        <v>0</v>
      </c>
      <c r="N554" s="208">
        <f t="shared" si="266"/>
        <v>0</v>
      </c>
      <c r="O554" s="208">
        <f t="shared" si="266"/>
        <v>0</v>
      </c>
      <c r="P554" s="208">
        <f t="shared" si="266"/>
        <v>0</v>
      </c>
      <c r="Q554" s="208">
        <f t="shared" si="266"/>
        <v>0</v>
      </c>
      <c r="R554" s="208">
        <f t="shared" si="266"/>
        <v>0</v>
      </c>
      <c r="S554" s="208">
        <f t="shared" si="266"/>
        <v>0</v>
      </c>
      <c r="T554" s="208">
        <f t="shared" si="266"/>
        <v>0</v>
      </c>
      <c r="U554" s="208">
        <f t="shared" si="266"/>
        <v>0</v>
      </c>
      <c r="V554" s="208">
        <f t="shared" si="266"/>
        <v>0</v>
      </c>
      <c r="W554" s="208">
        <f t="shared" si="266"/>
        <v>0</v>
      </c>
      <c r="X554" s="208">
        <f t="shared" si="266"/>
        <v>0</v>
      </c>
      <c r="Y554" s="208">
        <f t="shared" si="266"/>
        <v>0</v>
      </c>
      <c r="Z554" s="208">
        <f t="shared" si="266"/>
        <v>0</v>
      </c>
      <c r="AA554" s="208">
        <f t="shared" si="266"/>
        <v>0</v>
      </c>
      <c r="AB554" s="208">
        <f t="shared" si="266"/>
        <v>0</v>
      </c>
      <c r="AC554" s="208">
        <f t="shared" si="266"/>
        <v>0</v>
      </c>
      <c r="AD554" s="208">
        <f t="shared" si="266"/>
        <v>0</v>
      </c>
      <c r="AE554" s="208">
        <f t="shared" si="266"/>
        <v>0</v>
      </c>
      <c r="AF554" s="208">
        <f t="shared" si="266"/>
        <v>0</v>
      </c>
      <c r="AG554" s="208">
        <f t="shared" si="266"/>
        <v>0</v>
      </c>
      <c r="AH554" s="208">
        <f t="shared" si="266"/>
        <v>0</v>
      </c>
      <c r="AI554" s="208">
        <f t="shared" si="266"/>
        <v>0</v>
      </c>
      <c r="AJ554" s="208">
        <f t="shared" si="266"/>
        <v>0</v>
      </c>
      <c r="AK554" s="208">
        <f t="shared" si="266"/>
        <v>0</v>
      </c>
      <c r="AL554" s="208">
        <f t="shared" si="266"/>
        <v>0</v>
      </c>
      <c r="AM554" s="208">
        <f t="shared" si="266"/>
        <v>0</v>
      </c>
      <c r="AN554" s="208">
        <f t="shared" si="266"/>
        <v>0</v>
      </c>
      <c r="AO554" s="208">
        <f t="shared" si="266"/>
        <v>0</v>
      </c>
      <c r="AP554" s="208">
        <f t="shared" si="266"/>
        <v>0</v>
      </c>
    </row>
    <row r="555" spans="1:42" x14ac:dyDescent="0.2">
      <c r="A555" s="4">
        <f t="shared" ref="A555" si="267">A554+1</f>
        <v>10</v>
      </c>
      <c r="C555" s="208">
        <f t="shared" ref="C555:AP555" si="268">C418</f>
        <v>0</v>
      </c>
      <c r="D555" s="208">
        <f t="shared" si="268"/>
        <v>0</v>
      </c>
      <c r="E555" s="208">
        <f t="shared" si="268"/>
        <v>0</v>
      </c>
      <c r="F555" s="208">
        <f t="shared" si="268"/>
        <v>0</v>
      </c>
      <c r="G555" s="208">
        <f t="shared" si="268"/>
        <v>0</v>
      </c>
      <c r="H555" s="208">
        <f t="shared" si="268"/>
        <v>0</v>
      </c>
      <c r="I555" s="208">
        <f t="shared" si="268"/>
        <v>0</v>
      </c>
      <c r="J555" s="208">
        <f t="shared" si="268"/>
        <v>0</v>
      </c>
      <c r="K555" s="208">
        <f t="shared" si="268"/>
        <v>0</v>
      </c>
      <c r="L555" s="208">
        <f t="shared" si="268"/>
        <v>0</v>
      </c>
      <c r="M555" s="208">
        <f t="shared" si="268"/>
        <v>0</v>
      </c>
      <c r="N555" s="208">
        <f t="shared" si="268"/>
        <v>0</v>
      </c>
      <c r="O555" s="208">
        <f t="shared" si="268"/>
        <v>0</v>
      </c>
      <c r="P555" s="208">
        <f t="shared" si="268"/>
        <v>0</v>
      </c>
      <c r="Q555" s="208">
        <f t="shared" si="268"/>
        <v>0</v>
      </c>
      <c r="R555" s="208">
        <f t="shared" si="268"/>
        <v>0</v>
      </c>
      <c r="S555" s="208">
        <f t="shared" si="268"/>
        <v>0</v>
      </c>
      <c r="T555" s="208">
        <f t="shared" si="268"/>
        <v>0</v>
      </c>
      <c r="U555" s="208">
        <f t="shared" si="268"/>
        <v>0</v>
      </c>
      <c r="V555" s="208">
        <f t="shared" si="268"/>
        <v>0</v>
      </c>
      <c r="W555" s="208">
        <f t="shared" si="268"/>
        <v>0</v>
      </c>
      <c r="X555" s="208">
        <f t="shared" si="268"/>
        <v>0</v>
      </c>
      <c r="Y555" s="208">
        <f t="shared" si="268"/>
        <v>0</v>
      </c>
      <c r="Z555" s="208">
        <f t="shared" si="268"/>
        <v>0</v>
      </c>
      <c r="AA555" s="208">
        <f t="shared" si="268"/>
        <v>0</v>
      </c>
      <c r="AB555" s="208">
        <f t="shared" si="268"/>
        <v>0</v>
      </c>
      <c r="AC555" s="208">
        <f t="shared" si="268"/>
        <v>0</v>
      </c>
      <c r="AD555" s="208">
        <f t="shared" si="268"/>
        <v>0</v>
      </c>
      <c r="AE555" s="208">
        <f t="shared" si="268"/>
        <v>0</v>
      </c>
      <c r="AF555" s="208">
        <f t="shared" si="268"/>
        <v>0</v>
      </c>
      <c r="AG555" s="208">
        <f t="shared" si="268"/>
        <v>0</v>
      </c>
      <c r="AH555" s="208">
        <f t="shared" si="268"/>
        <v>0</v>
      </c>
      <c r="AI555" s="208">
        <f t="shared" si="268"/>
        <v>0</v>
      </c>
      <c r="AJ555" s="208">
        <f t="shared" si="268"/>
        <v>0</v>
      </c>
      <c r="AK555" s="208">
        <f t="shared" si="268"/>
        <v>0</v>
      </c>
      <c r="AL555" s="208">
        <f t="shared" si="268"/>
        <v>0</v>
      </c>
      <c r="AM555" s="208">
        <f t="shared" si="268"/>
        <v>0</v>
      </c>
      <c r="AN555" s="208">
        <f t="shared" si="268"/>
        <v>0</v>
      </c>
      <c r="AO555" s="208">
        <f t="shared" si="268"/>
        <v>0</v>
      </c>
      <c r="AP555" s="208">
        <f t="shared" si="268"/>
        <v>0</v>
      </c>
    </row>
    <row r="556" spans="1:42" x14ac:dyDescent="0.2">
      <c r="A556" s="3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row>
    <row r="557" spans="1:42" x14ac:dyDescent="0.2">
      <c r="A557" s="32" t="s">
        <v>68</v>
      </c>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row>
    <row r="558" spans="1:42" x14ac:dyDescent="0.2">
      <c r="A558" s="4">
        <v>1</v>
      </c>
      <c r="B558" s="227">
        <f t="shared" ref="B558:B567" si="269">SUM(C558:AP558)</f>
        <v>0</v>
      </c>
      <c r="C558" s="229">
        <f t="shared" ref="C558:AP558" si="270">LOOKUP(C546,$B$489:$AP$489,$B$490:$AP$490)*$B715/100</f>
        <v>0</v>
      </c>
      <c r="D558" s="208">
        <f t="shared" si="270"/>
        <v>0</v>
      </c>
      <c r="E558" s="208">
        <f t="shared" si="270"/>
        <v>0</v>
      </c>
      <c r="F558" s="208">
        <f t="shared" si="270"/>
        <v>0</v>
      </c>
      <c r="G558" s="208">
        <f t="shared" si="270"/>
        <v>0</v>
      </c>
      <c r="H558" s="208">
        <f t="shared" si="270"/>
        <v>0</v>
      </c>
      <c r="I558" s="208">
        <f t="shared" si="270"/>
        <v>0</v>
      </c>
      <c r="J558" s="208">
        <f t="shared" si="270"/>
        <v>0</v>
      </c>
      <c r="K558" s="208">
        <f t="shared" si="270"/>
        <v>0</v>
      </c>
      <c r="L558" s="208">
        <f t="shared" si="270"/>
        <v>0</v>
      </c>
      <c r="M558" s="208">
        <f t="shared" si="270"/>
        <v>0</v>
      </c>
      <c r="N558" s="208">
        <f t="shared" si="270"/>
        <v>0</v>
      </c>
      <c r="O558" s="208">
        <f t="shared" si="270"/>
        <v>0</v>
      </c>
      <c r="P558" s="208">
        <f t="shared" si="270"/>
        <v>0</v>
      </c>
      <c r="Q558" s="208">
        <f t="shared" si="270"/>
        <v>0</v>
      </c>
      <c r="R558" s="208">
        <f t="shared" si="270"/>
        <v>0</v>
      </c>
      <c r="S558" s="208">
        <f t="shared" si="270"/>
        <v>0</v>
      </c>
      <c r="T558" s="208">
        <f t="shared" si="270"/>
        <v>0</v>
      </c>
      <c r="U558" s="208">
        <f t="shared" si="270"/>
        <v>0</v>
      </c>
      <c r="V558" s="208">
        <f t="shared" si="270"/>
        <v>0</v>
      </c>
      <c r="W558" s="208">
        <f t="shared" si="270"/>
        <v>0</v>
      </c>
      <c r="X558" s="208">
        <f t="shared" si="270"/>
        <v>0</v>
      </c>
      <c r="Y558" s="208">
        <f t="shared" si="270"/>
        <v>0</v>
      </c>
      <c r="Z558" s="208">
        <f t="shared" si="270"/>
        <v>0</v>
      </c>
      <c r="AA558" s="208">
        <f t="shared" si="270"/>
        <v>0</v>
      </c>
      <c r="AB558" s="208">
        <f t="shared" si="270"/>
        <v>0</v>
      </c>
      <c r="AC558" s="208">
        <f t="shared" si="270"/>
        <v>0</v>
      </c>
      <c r="AD558" s="208">
        <f t="shared" si="270"/>
        <v>0</v>
      </c>
      <c r="AE558" s="208">
        <f t="shared" si="270"/>
        <v>0</v>
      </c>
      <c r="AF558" s="208">
        <f t="shared" si="270"/>
        <v>0</v>
      </c>
      <c r="AG558" s="208">
        <f t="shared" si="270"/>
        <v>0</v>
      </c>
      <c r="AH558" s="208">
        <f t="shared" si="270"/>
        <v>0</v>
      </c>
      <c r="AI558" s="208">
        <f t="shared" si="270"/>
        <v>0</v>
      </c>
      <c r="AJ558" s="208">
        <f t="shared" si="270"/>
        <v>0</v>
      </c>
      <c r="AK558" s="208">
        <f t="shared" si="270"/>
        <v>0</v>
      </c>
      <c r="AL558" s="208">
        <f t="shared" si="270"/>
        <v>0</v>
      </c>
      <c r="AM558" s="208">
        <f t="shared" si="270"/>
        <v>0</v>
      </c>
      <c r="AN558" s="208">
        <f t="shared" si="270"/>
        <v>0</v>
      </c>
      <c r="AO558" s="208">
        <f t="shared" si="270"/>
        <v>0</v>
      </c>
      <c r="AP558" s="208">
        <f t="shared" si="270"/>
        <v>0</v>
      </c>
    </row>
    <row r="559" spans="1:42" x14ac:dyDescent="0.2">
      <c r="A559" s="4">
        <f>A558+1</f>
        <v>2</v>
      </c>
      <c r="B559" s="227">
        <f t="shared" si="269"/>
        <v>0</v>
      </c>
      <c r="C559" s="229">
        <f t="shared" ref="C559:AP559" si="271">LOOKUP(C547,$B$489:$AP$489,$B$490:$AP$490)*$B716/100</f>
        <v>0</v>
      </c>
      <c r="D559" s="208">
        <f t="shared" si="271"/>
        <v>0</v>
      </c>
      <c r="E559" s="208">
        <f t="shared" si="271"/>
        <v>0</v>
      </c>
      <c r="F559" s="208">
        <f t="shared" si="271"/>
        <v>0</v>
      </c>
      <c r="G559" s="208">
        <f t="shared" si="271"/>
        <v>0</v>
      </c>
      <c r="H559" s="208">
        <f t="shared" si="271"/>
        <v>0</v>
      </c>
      <c r="I559" s="208">
        <f t="shared" si="271"/>
        <v>0</v>
      </c>
      <c r="J559" s="208">
        <f t="shared" si="271"/>
        <v>0</v>
      </c>
      <c r="K559" s="208">
        <f t="shared" si="271"/>
        <v>0</v>
      </c>
      <c r="L559" s="208">
        <f t="shared" si="271"/>
        <v>0</v>
      </c>
      <c r="M559" s="208">
        <f t="shared" si="271"/>
        <v>0</v>
      </c>
      <c r="N559" s="208">
        <f t="shared" si="271"/>
        <v>0</v>
      </c>
      <c r="O559" s="208">
        <f t="shared" si="271"/>
        <v>0</v>
      </c>
      <c r="P559" s="208">
        <f t="shared" si="271"/>
        <v>0</v>
      </c>
      <c r="Q559" s="208">
        <f t="shared" si="271"/>
        <v>0</v>
      </c>
      <c r="R559" s="208">
        <f t="shared" si="271"/>
        <v>0</v>
      </c>
      <c r="S559" s="208">
        <f t="shared" si="271"/>
        <v>0</v>
      </c>
      <c r="T559" s="208">
        <f t="shared" si="271"/>
        <v>0</v>
      </c>
      <c r="U559" s="208">
        <f t="shared" si="271"/>
        <v>0</v>
      </c>
      <c r="V559" s="208">
        <f t="shared" si="271"/>
        <v>0</v>
      </c>
      <c r="W559" s="208">
        <f t="shared" si="271"/>
        <v>0</v>
      </c>
      <c r="X559" s="208">
        <f t="shared" si="271"/>
        <v>0</v>
      </c>
      <c r="Y559" s="208">
        <f t="shared" si="271"/>
        <v>0</v>
      </c>
      <c r="Z559" s="208">
        <f t="shared" si="271"/>
        <v>0</v>
      </c>
      <c r="AA559" s="208">
        <f t="shared" si="271"/>
        <v>0</v>
      </c>
      <c r="AB559" s="208">
        <f t="shared" si="271"/>
        <v>0</v>
      </c>
      <c r="AC559" s="208">
        <f t="shared" si="271"/>
        <v>0</v>
      </c>
      <c r="AD559" s="208">
        <f t="shared" si="271"/>
        <v>0</v>
      </c>
      <c r="AE559" s="208">
        <f t="shared" si="271"/>
        <v>0</v>
      </c>
      <c r="AF559" s="208">
        <f t="shared" si="271"/>
        <v>0</v>
      </c>
      <c r="AG559" s="208">
        <f t="shared" si="271"/>
        <v>0</v>
      </c>
      <c r="AH559" s="208">
        <f t="shared" si="271"/>
        <v>0</v>
      </c>
      <c r="AI559" s="208">
        <f t="shared" si="271"/>
        <v>0</v>
      </c>
      <c r="AJ559" s="208">
        <f t="shared" si="271"/>
        <v>0</v>
      </c>
      <c r="AK559" s="208">
        <f t="shared" si="271"/>
        <v>0</v>
      </c>
      <c r="AL559" s="208">
        <f t="shared" si="271"/>
        <v>0</v>
      </c>
      <c r="AM559" s="208">
        <f t="shared" si="271"/>
        <v>0</v>
      </c>
      <c r="AN559" s="208">
        <f t="shared" si="271"/>
        <v>0</v>
      </c>
      <c r="AO559" s="208">
        <f t="shared" si="271"/>
        <v>0</v>
      </c>
      <c r="AP559" s="208">
        <f t="shared" si="271"/>
        <v>0</v>
      </c>
    </row>
    <row r="560" spans="1:42" x14ac:dyDescent="0.2">
      <c r="A560" s="4">
        <f t="shared" ref="A560:A565" si="272">A559+1</f>
        <v>3</v>
      </c>
      <c r="B560" s="227">
        <f t="shared" si="269"/>
        <v>0</v>
      </c>
      <c r="C560" s="229">
        <f t="shared" ref="C560:AP560" si="273">LOOKUP(C548,$B$489:$AP$489,$B$490:$AP$490)*$B717/100</f>
        <v>0</v>
      </c>
      <c r="D560" s="208">
        <f t="shared" si="273"/>
        <v>0</v>
      </c>
      <c r="E560" s="208">
        <f t="shared" si="273"/>
        <v>0</v>
      </c>
      <c r="F560" s="208">
        <f t="shared" si="273"/>
        <v>0</v>
      </c>
      <c r="G560" s="208">
        <f t="shared" si="273"/>
        <v>0</v>
      </c>
      <c r="H560" s="208">
        <f t="shared" si="273"/>
        <v>0</v>
      </c>
      <c r="I560" s="208">
        <f t="shared" si="273"/>
        <v>0</v>
      </c>
      <c r="J560" s="208">
        <f t="shared" si="273"/>
        <v>0</v>
      </c>
      <c r="K560" s="208">
        <f t="shared" si="273"/>
        <v>0</v>
      </c>
      <c r="L560" s="208">
        <f t="shared" si="273"/>
        <v>0</v>
      </c>
      <c r="M560" s="208">
        <f t="shared" si="273"/>
        <v>0</v>
      </c>
      <c r="N560" s="208">
        <f t="shared" si="273"/>
        <v>0</v>
      </c>
      <c r="O560" s="208">
        <f t="shared" si="273"/>
        <v>0</v>
      </c>
      <c r="P560" s="208">
        <f t="shared" si="273"/>
        <v>0</v>
      </c>
      <c r="Q560" s="208">
        <f t="shared" si="273"/>
        <v>0</v>
      </c>
      <c r="R560" s="208">
        <f t="shared" si="273"/>
        <v>0</v>
      </c>
      <c r="S560" s="208">
        <f t="shared" si="273"/>
        <v>0</v>
      </c>
      <c r="T560" s="208">
        <f t="shared" si="273"/>
        <v>0</v>
      </c>
      <c r="U560" s="208">
        <f t="shared" si="273"/>
        <v>0</v>
      </c>
      <c r="V560" s="208">
        <f t="shared" si="273"/>
        <v>0</v>
      </c>
      <c r="W560" s="208">
        <f t="shared" si="273"/>
        <v>0</v>
      </c>
      <c r="X560" s="208">
        <f t="shared" si="273"/>
        <v>0</v>
      </c>
      <c r="Y560" s="208">
        <f t="shared" si="273"/>
        <v>0</v>
      </c>
      <c r="Z560" s="208">
        <f t="shared" si="273"/>
        <v>0</v>
      </c>
      <c r="AA560" s="208">
        <f t="shared" si="273"/>
        <v>0</v>
      </c>
      <c r="AB560" s="208">
        <f t="shared" si="273"/>
        <v>0</v>
      </c>
      <c r="AC560" s="208">
        <f t="shared" si="273"/>
        <v>0</v>
      </c>
      <c r="AD560" s="208">
        <f t="shared" si="273"/>
        <v>0</v>
      </c>
      <c r="AE560" s="208">
        <f t="shared" si="273"/>
        <v>0</v>
      </c>
      <c r="AF560" s="208">
        <f t="shared" si="273"/>
        <v>0</v>
      </c>
      <c r="AG560" s="208">
        <f t="shared" si="273"/>
        <v>0</v>
      </c>
      <c r="AH560" s="208">
        <f t="shared" si="273"/>
        <v>0</v>
      </c>
      <c r="AI560" s="208">
        <f t="shared" si="273"/>
        <v>0</v>
      </c>
      <c r="AJ560" s="208">
        <f t="shared" si="273"/>
        <v>0</v>
      </c>
      <c r="AK560" s="208">
        <f t="shared" si="273"/>
        <v>0</v>
      </c>
      <c r="AL560" s="208">
        <f t="shared" si="273"/>
        <v>0</v>
      </c>
      <c r="AM560" s="208">
        <f t="shared" si="273"/>
        <v>0</v>
      </c>
      <c r="AN560" s="208">
        <f t="shared" si="273"/>
        <v>0</v>
      </c>
      <c r="AO560" s="208">
        <f t="shared" si="273"/>
        <v>0</v>
      </c>
      <c r="AP560" s="208">
        <f t="shared" si="273"/>
        <v>0</v>
      </c>
    </row>
    <row r="561" spans="1:42" x14ac:dyDescent="0.2">
      <c r="A561" s="4">
        <f t="shared" si="272"/>
        <v>4</v>
      </c>
      <c r="B561" s="227">
        <f t="shared" si="269"/>
        <v>0</v>
      </c>
      <c r="C561" s="229">
        <f t="shared" ref="C561:AP561" si="274">LOOKUP(C549,$B$489:$AP$489,$B$490:$AP$490)*$B718/100</f>
        <v>0</v>
      </c>
      <c r="D561" s="208">
        <f t="shared" si="274"/>
        <v>0</v>
      </c>
      <c r="E561" s="208">
        <f t="shared" si="274"/>
        <v>0</v>
      </c>
      <c r="F561" s="208">
        <f t="shared" si="274"/>
        <v>0</v>
      </c>
      <c r="G561" s="208">
        <f t="shared" si="274"/>
        <v>0</v>
      </c>
      <c r="H561" s="208">
        <f t="shared" si="274"/>
        <v>0</v>
      </c>
      <c r="I561" s="208">
        <f t="shared" si="274"/>
        <v>0</v>
      </c>
      <c r="J561" s="208">
        <f t="shared" si="274"/>
        <v>0</v>
      </c>
      <c r="K561" s="208">
        <f t="shared" si="274"/>
        <v>0</v>
      </c>
      <c r="L561" s="208">
        <f t="shared" si="274"/>
        <v>0</v>
      </c>
      <c r="M561" s="208">
        <f t="shared" si="274"/>
        <v>0</v>
      </c>
      <c r="N561" s="208">
        <f t="shared" si="274"/>
        <v>0</v>
      </c>
      <c r="O561" s="208">
        <f t="shared" si="274"/>
        <v>0</v>
      </c>
      <c r="P561" s="208">
        <f t="shared" si="274"/>
        <v>0</v>
      </c>
      <c r="Q561" s="208">
        <f t="shared" si="274"/>
        <v>0</v>
      </c>
      <c r="R561" s="208">
        <f t="shared" si="274"/>
        <v>0</v>
      </c>
      <c r="S561" s="208">
        <f t="shared" si="274"/>
        <v>0</v>
      </c>
      <c r="T561" s="208">
        <f t="shared" si="274"/>
        <v>0</v>
      </c>
      <c r="U561" s="208">
        <f t="shared" si="274"/>
        <v>0</v>
      </c>
      <c r="V561" s="208">
        <f t="shared" si="274"/>
        <v>0</v>
      </c>
      <c r="W561" s="208">
        <f t="shared" si="274"/>
        <v>0</v>
      </c>
      <c r="X561" s="208">
        <f t="shared" si="274"/>
        <v>0</v>
      </c>
      <c r="Y561" s="208">
        <f t="shared" si="274"/>
        <v>0</v>
      </c>
      <c r="Z561" s="208">
        <f t="shared" si="274"/>
        <v>0</v>
      </c>
      <c r="AA561" s="208">
        <f t="shared" si="274"/>
        <v>0</v>
      </c>
      <c r="AB561" s="208">
        <f t="shared" si="274"/>
        <v>0</v>
      </c>
      <c r="AC561" s="208">
        <f t="shared" si="274"/>
        <v>0</v>
      </c>
      <c r="AD561" s="208">
        <f t="shared" si="274"/>
        <v>0</v>
      </c>
      <c r="AE561" s="208">
        <f t="shared" si="274"/>
        <v>0</v>
      </c>
      <c r="AF561" s="208">
        <f t="shared" si="274"/>
        <v>0</v>
      </c>
      <c r="AG561" s="208">
        <f t="shared" si="274"/>
        <v>0</v>
      </c>
      <c r="AH561" s="208">
        <f t="shared" si="274"/>
        <v>0</v>
      </c>
      <c r="AI561" s="208">
        <f t="shared" si="274"/>
        <v>0</v>
      </c>
      <c r="AJ561" s="208">
        <f t="shared" si="274"/>
        <v>0</v>
      </c>
      <c r="AK561" s="208">
        <f t="shared" si="274"/>
        <v>0</v>
      </c>
      <c r="AL561" s="208">
        <f t="shared" si="274"/>
        <v>0</v>
      </c>
      <c r="AM561" s="208">
        <f t="shared" si="274"/>
        <v>0</v>
      </c>
      <c r="AN561" s="208">
        <f t="shared" si="274"/>
        <v>0</v>
      </c>
      <c r="AO561" s="208">
        <f t="shared" si="274"/>
        <v>0</v>
      </c>
      <c r="AP561" s="208">
        <f t="shared" si="274"/>
        <v>0</v>
      </c>
    </row>
    <row r="562" spans="1:42" x14ac:dyDescent="0.2">
      <c r="A562" s="4">
        <f t="shared" si="272"/>
        <v>5</v>
      </c>
      <c r="B562" s="227">
        <f t="shared" si="269"/>
        <v>0</v>
      </c>
      <c r="C562" s="229">
        <f t="shared" ref="C562:AP562" si="275">LOOKUP(C550,$B$489:$AP$489,$B$490:$AP$490)*$B719/100</f>
        <v>0</v>
      </c>
      <c r="D562" s="208">
        <f t="shared" si="275"/>
        <v>0</v>
      </c>
      <c r="E562" s="208">
        <f t="shared" si="275"/>
        <v>0</v>
      </c>
      <c r="F562" s="208">
        <f t="shared" si="275"/>
        <v>0</v>
      </c>
      <c r="G562" s="208">
        <f t="shared" si="275"/>
        <v>0</v>
      </c>
      <c r="H562" s="208">
        <f t="shared" si="275"/>
        <v>0</v>
      </c>
      <c r="I562" s="208">
        <f t="shared" si="275"/>
        <v>0</v>
      </c>
      <c r="J562" s="208">
        <f t="shared" si="275"/>
        <v>0</v>
      </c>
      <c r="K562" s="208">
        <f t="shared" si="275"/>
        <v>0</v>
      </c>
      <c r="L562" s="208">
        <f t="shared" si="275"/>
        <v>0</v>
      </c>
      <c r="M562" s="208">
        <f t="shared" si="275"/>
        <v>0</v>
      </c>
      <c r="N562" s="208">
        <f t="shared" si="275"/>
        <v>0</v>
      </c>
      <c r="O562" s="208">
        <f t="shared" si="275"/>
        <v>0</v>
      </c>
      <c r="P562" s="208">
        <f t="shared" si="275"/>
        <v>0</v>
      </c>
      <c r="Q562" s="208">
        <f t="shared" si="275"/>
        <v>0</v>
      </c>
      <c r="R562" s="208">
        <f t="shared" si="275"/>
        <v>0</v>
      </c>
      <c r="S562" s="208">
        <f t="shared" si="275"/>
        <v>0</v>
      </c>
      <c r="T562" s="208">
        <f t="shared" si="275"/>
        <v>0</v>
      </c>
      <c r="U562" s="208">
        <f t="shared" si="275"/>
        <v>0</v>
      </c>
      <c r="V562" s="208">
        <f t="shared" si="275"/>
        <v>0</v>
      </c>
      <c r="W562" s="208">
        <f t="shared" si="275"/>
        <v>0</v>
      </c>
      <c r="X562" s="208">
        <f t="shared" si="275"/>
        <v>0</v>
      </c>
      <c r="Y562" s="208">
        <f t="shared" si="275"/>
        <v>0</v>
      </c>
      <c r="Z562" s="208">
        <f t="shared" si="275"/>
        <v>0</v>
      </c>
      <c r="AA562" s="208">
        <f t="shared" si="275"/>
        <v>0</v>
      </c>
      <c r="AB562" s="208">
        <f t="shared" si="275"/>
        <v>0</v>
      </c>
      <c r="AC562" s="208">
        <f t="shared" si="275"/>
        <v>0</v>
      </c>
      <c r="AD562" s="208">
        <f t="shared" si="275"/>
        <v>0</v>
      </c>
      <c r="AE562" s="208">
        <f t="shared" si="275"/>
        <v>0</v>
      </c>
      <c r="AF562" s="208">
        <f t="shared" si="275"/>
        <v>0</v>
      </c>
      <c r="AG562" s="208">
        <f t="shared" si="275"/>
        <v>0</v>
      </c>
      <c r="AH562" s="208">
        <f t="shared" si="275"/>
        <v>0</v>
      </c>
      <c r="AI562" s="208">
        <f t="shared" si="275"/>
        <v>0</v>
      </c>
      <c r="AJ562" s="208">
        <f t="shared" si="275"/>
        <v>0</v>
      </c>
      <c r="AK562" s="208">
        <f t="shared" si="275"/>
        <v>0</v>
      </c>
      <c r="AL562" s="208">
        <f t="shared" si="275"/>
        <v>0</v>
      </c>
      <c r="AM562" s="208">
        <f t="shared" si="275"/>
        <v>0</v>
      </c>
      <c r="AN562" s="208">
        <f t="shared" si="275"/>
        <v>0</v>
      </c>
      <c r="AO562" s="208">
        <f t="shared" si="275"/>
        <v>0</v>
      </c>
      <c r="AP562" s="208">
        <f t="shared" si="275"/>
        <v>0</v>
      </c>
    </row>
    <row r="563" spans="1:42" x14ac:dyDescent="0.2">
      <c r="A563" s="4">
        <f t="shared" si="272"/>
        <v>6</v>
      </c>
      <c r="B563" s="227">
        <f t="shared" si="269"/>
        <v>0</v>
      </c>
      <c r="C563" s="229">
        <f t="shared" ref="C563:AP563" si="276">LOOKUP(C551,$B$489:$AP$489,$B$490:$AP$490)*$B720/100</f>
        <v>0</v>
      </c>
      <c r="D563" s="208">
        <f t="shared" si="276"/>
        <v>0</v>
      </c>
      <c r="E563" s="208">
        <f t="shared" si="276"/>
        <v>0</v>
      </c>
      <c r="F563" s="208">
        <f t="shared" si="276"/>
        <v>0</v>
      </c>
      <c r="G563" s="208">
        <f t="shared" si="276"/>
        <v>0</v>
      </c>
      <c r="H563" s="208">
        <f t="shared" si="276"/>
        <v>0</v>
      </c>
      <c r="I563" s="208">
        <f t="shared" si="276"/>
        <v>0</v>
      </c>
      <c r="J563" s="208">
        <f t="shared" si="276"/>
        <v>0</v>
      </c>
      <c r="K563" s="208">
        <f t="shared" si="276"/>
        <v>0</v>
      </c>
      <c r="L563" s="208">
        <f t="shared" si="276"/>
        <v>0</v>
      </c>
      <c r="M563" s="208">
        <f t="shared" si="276"/>
        <v>0</v>
      </c>
      <c r="N563" s="208">
        <f t="shared" si="276"/>
        <v>0</v>
      </c>
      <c r="O563" s="208">
        <f t="shared" si="276"/>
        <v>0</v>
      </c>
      <c r="P563" s="208">
        <f t="shared" si="276"/>
        <v>0</v>
      </c>
      <c r="Q563" s="208">
        <f t="shared" si="276"/>
        <v>0</v>
      </c>
      <c r="R563" s="208">
        <f t="shared" si="276"/>
        <v>0</v>
      </c>
      <c r="S563" s="208">
        <f t="shared" si="276"/>
        <v>0</v>
      </c>
      <c r="T563" s="208">
        <f t="shared" si="276"/>
        <v>0</v>
      </c>
      <c r="U563" s="208">
        <f t="shared" si="276"/>
        <v>0</v>
      </c>
      <c r="V563" s="208">
        <f t="shared" si="276"/>
        <v>0</v>
      </c>
      <c r="W563" s="208">
        <f t="shared" si="276"/>
        <v>0</v>
      </c>
      <c r="X563" s="208">
        <f t="shared" si="276"/>
        <v>0</v>
      </c>
      <c r="Y563" s="208">
        <f t="shared" si="276"/>
        <v>0</v>
      </c>
      <c r="Z563" s="208">
        <f t="shared" si="276"/>
        <v>0</v>
      </c>
      <c r="AA563" s="208">
        <f t="shared" si="276"/>
        <v>0</v>
      </c>
      <c r="AB563" s="208">
        <f t="shared" si="276"/>
        <v>0</v>
      </c>
      <c r="AC563" s="208">
        <f t="shared" si="276"/>
        <v>0</v>
      </c>
      <c r="AD563" s="208">
        <f t="shared" si="276"/>
        <v>0</v>
      </c>
      <c r="AE563" s="208">
        <f t="shared" si="276"/>
        <v>0</v>
      </c>
      <c r="AF563" s="208">
        <f t="shared" si="276"/>
        <v>0</v>
      </c>
      <c r="AG563" s="208">
        <f t="shared" si="276"/>
        <v>0</v>
      </c>
      <c r="AH563" s="208">
        <f t="shared" si="276"/>
        <v>0</v>
      </c>
      <c r="AI563" s="208">
        <f t="shared" si="276"/>
        <v>0</v>
      </c>
      <c r="AJ563" s="208">
        <f t="shared" si="276"/>
        <v>0</v>
      </c>
      <c r="AK563" s="208">
        <f t="shared" si="276"/>
        <v>0</v>
      </c>
      <c r="AL563" s="208">
        <f t="shared" si="276"/>
        <v>0</v>
      </c>
      <c r="AM563" s="208">
        <f t="shared" si="276"/>
        <v>0</v>
      </c>
      <c r="AN563" s="208">
        <f t="shared" si="276"/>
        <v>0</v>
      </c>
      <c r="AO563" s="208">
        <f t="shared" si="276"/>
        <v>0</v>
      </c>
      <c r="AP563" s="208">
        <f t="shared" si="276"/>
        <v>0</v>
      </c>
    </row>
    <row r="564" spans="1:42" x14ac:dyDescent="0.2">
      <c r="A564" s="4">
        <f t="shared" si="272"/>
        <v>7</v>
      </c>
      <c r="B564" s="227">
        <f t="shared" si="269"/>
        <v>0</v>
      </c>
      <c r="C564" s="229">
        <f t="shared" ref="C564:AP564" si="277">LOOKUP(C552,$B$489:$AP$489,$B$490:$AP$490)*$B721/100</f>
        <v>0</v>
      </c>
      <c r="D564" s="208">
        <f t="shared" si="277"/>
        <v>0</v>
      </c>
      <c r="E564" s="208">
        <f t="shared" si="277"/>
        <v>0</v>
      </c>
      <c r="F564" s="208">
        <f t="shared" si="277"/>
        <v>0</v>
      </c>
      <c r="G564" s="208">
        <f t="shared" si="277"/>
        <v>0</v>
      </c>
      <c r="H564" s="208">
        <f t="shared" si="277"/>
        <v>0</v>
      </c>
      <c r="I564" s="208">
        <f t="shared" si="277"/>
        <v>0</v>
      </c>
      <c r="J564" s="208">
        <f t="shared" si="277"/>
        <v>0</v>
      </c>
      <c r="K564" s="208">
        <f t="shared" si="277"/>
        <v>0</v>
      </c>
      <c r="L564" s="208">
        <f t="shared" si="277"/>
        <v>0</v>
      </c>
      <c r="M564" s="208">
        <f t="shared" si="277"/>
        <v>0</v>
      </c>
      <c r="N564" s="208">
        <f t="shared" si="277"/>
        <v>0</v>
      </c>
      <c r="O564" s="208">
        <f t="shared" si="277"/>
        <v>0</v>
      </c>
      <c r="P564" s="208">
        <f t="shared" si="277"/>
        <v>0</v>
      </c>
      <c r="Q564" s="208">
        <f t="shared" si="277"/>
        <v>0</v>
      </c>
      <c r="R564" s="208">
        <f t="shared" si="277"/>
        <v>0</v>
      </c>
      <c r="S564" s="208">
        <f t="shared" si="277"/>
        <v>0</v>
      </c>
      <c r="T564" s="208">
        <f t="shared" si="277"/>
        <v>0</v>
      </c>
      <c r="U564" s="208">
        <f t="shared" si="277"/>
        <v>0</v>
      </c>
      <c r="V564" s="208">
        <f t="shared" si="277"/>
        <v>0</v>
      </c>
      <c r="W564" s="208">
        <f t="shared" si="277"/>
        <v>0</v>
      </c>
      <c r="X564" s="208">
        <f t="shared" si="277"/>
        <v>0</v>
      </c>
      <c r="Y564" s="208">
        <f t="shared" si="277"/>
        <v>0</v>
      </c>
      <c r="Z564" s="208">
        <f t="shared" si="277"/>
        <v>0</v>
      </c>
      <c r="AA564" s="208">
        <f t="shared" si="277"/>
        <v>0</v>
      </c>
      <c r="AB564" s="208">
        <f t="shared" si="277"/>
        <v>0</v>
      </c>
      <c r="AC564" s="208">
        <f t="shared" si="277"/>
        <v>0</v>
      </c>
      <c r="AD564" s="208">
        <f t="shared" si="277"/>
        <v>0</v>
      </c>
      <c r="AE564" s="208">
        <f t="shared" si="277"/>
        <v>0</v>
      </c>
      <c r="AF564" s="208">
        <f t="shared" si="277"/>
        <v>0</v>
      </c>
      <c r="AG564" s="208">
        <f t="shared" si="277"/>
        <v>0</v>
      </c>
      <c r="AH564" s="208">
        <f t="shared" si="277"/>
        <v>0</v>
      </c>
      <c r="AI564" s="208">
        <f t="shared" si="277"/>
        <v>0</v>
      </c>
      <c r="AJ564" s="208">
        <f t="shared" si="277"/>
        <v>0</v>
      </c>
      <c r="AK564" s="208">
        <f t="shared" si="277"/>
        <v>0</v>
      </c>
      <c r="AL564" s="208">
        <f t="shared" si="277"/>
        <v>0</v>
      </c>
      <c r="AM564" s="208">
        <f t="shared" si="277"/>
        <v>0</v>
      </c>
      <c r="AN564" s="208">
        <f t="shared" si="277"/>
        <v>0</v>
      </c>
      <c r="AO564" s="208">
        <f t="shared" si="277"/>
        <v>0</v>
      </c>
      <c r="AP564" s="208">
        <f t="shared" si="277"/>
        <v>0</v>
      </c>
    </row>
    <row r="565" spans="1:42" x14ac:dyDescent="0.2">
      <c r="A565" s="4">
        <f t="shared" si="272"/>
        <v>8</v>
      </c>
      <c r="B565" s="227">
        <f t="shared" si="269"/>
        <v>0</v>
      </c>
      <c r="C565" s="229">
        <f t="shared" ref="C565:AP565" si="278">LOOKUP(C553,$B$489:$AP$489,$B$490:$AP$490)*$B722/100</f>
        <v>0</v>
      </c>
      <c r="D565" s="208">
        <f t="shared" si="278"/>
        <v>0</v>
      </c>
      <c r="E565" s="208">
        <f t="shared" si="278"/>
        <v>0</v>
      </c>
      <c r="F565" s="208">
        <f t="shared" si="278"/>
        <v>0</v>
      </c>
      <c r="G565" s="208">
        <f t="shared" si="278"/>
        <v>0</v>
      </c>
      <c r="H565" s="208">
        <f t="shared" si="278"/>
        <v>0</v>
      </c>
      <c r="I565" s="208">
        <f t="shared" si="278"/>
        <v>0</v>
      </c>
      <c r="J565" s="208">
        <f t="shared" si="278"/>
        <v>0</v>
      </c>
      <c r="K565" s="208">
        <f t="shared" si="278"/>
        <v>0</v>
      </c>
      <c r="L565" s="208">
        <f t="shared" si="278"/>
        <v>0</v>
      </c>
      <c r="M565" s="208">
        <f t="shared" si="278"/>
        <v>0</v>
      </c>
      <c r="N565" s="208">
        <f t="shared" si="278"/>
        <v>0</v>
      </c>
      <c r="O565" s="208">
        <f t="shared" si="278"/>
        <v>0</v>
      </c>
      <c r="P565" s="208">
        <f t="shared" si="278"/>
        <v>0</v>
      </c>
      <c r="Q565" s="208">
        <f t="shared" si="278"/>
        <v>0</v>
      </c>
      <c r="R565" s="208">
        <f t="shared" si="278"/>
        <v>0</v>
      </c>
      <c r="S565" s="208">
        <f t="shared" si="278"/>
        <v>0</v>
      </c>
      <c r="T565" s="208">
        <f t="shared" si="278"/>
        <v>0</v>
      </c>
      <c r="U565" s="208">
        <f t="shared" si="278"/>
        <v>0</v>
      </c>
      <c r="V565" s="208">
        <f t="shared" si="278"/>
        <v>0</v>
      </c>
      <c r="W565" s="208">
        <f t="shared" si="278"/>
        <v>0</v>
      </c>
      <c r="X565" s="208">
        <f t="shared" si="278"/>
        <v>0</v>
      </c>
      <c r="Y565" s="208">
        <f t="shared" si="278"/>
        <v>0</v>
      </c>
      <c r="Z565" s="208">
        <f t="shared" si="278"/>
        <v>0</v>
      </c>
      <c r="AA565" s="208">
        <f t="shared" si="278"/>
        <v>0</v>
      </c>
      <c r="AB565" s="208">
        <f t="shared" si="278"/>
        <v>0</v>
      </c>
      <c r="AC565" s="208">
        <f t="shared" si="278"/>
        <v>0</v>
      </c>
      <c r="AD565" s="208">
        <f t="shared" si="278"/>
        <v>0</v>
      </c>
      <c r="AE565" s="208">
        <f t="shared" si="278"/>
        <v>0</v>
      </c>
      <c r="AF565" s="208">
        <f t="shared" si="278"/>
        <v>0</v>
      </c>
      <c r="AG565" s="208">
        <f t="shared" si="278"/>
        <v>0</v>
      </c>
      <c r="AH565" s="208">
        <f t="shared" si="278"/>
        <v>0</v>
      </c>
      <c r="AI565" s="208">
        <f t="shared" si="278"/>
        <v>0</v>
      </c>
      <c r="AJ565" s="208">
        <f t="shared" si="278"/>
        <v>0</v>
      </c>
      <c r="AK565" s="208">
        <f t="shared" si="278"/>
        <v>0</v>
      </c>
      <c r="AL565" s="208">
        <f t="shared" si="278"/>
        <v>0</v>
      </c>
      <c r="AM565" s="208">
        <f t="shared" si="278"/>
        <v>0</v>
      </c>
      <c r="AN565" s="208">
        <f t="shared" si="278"/>
        <v>0</v>
      </c>
      <c r="AO565" s="208">
        <f t="shared" si="278"/>
        <v>0</v>
      </c>
      <c r="AP565" s="208">
        <f t="shared" si="278"/>
        <v>0</v>
      </c>
    </row>
    <row r="566" spans="1:42" x14ac:dyDescent="0.2">
      <c r="A566" s="4">
        <f>A565+1</f>
        <v>9</v>
      </c>
      <c r="B566" s="227">
        <f t="shared" si="269"/>
        <v>0</v>
      </c>
      <c r="C566" s="229">
        <f t="shared" ref="C566:AP566" si="279">LOOKUP(C554,$B$489:$AP$489,$B$490:$AP$490)*$B723/100</f>
        <v>0</v>
      </c>
      <c r="D566" s="208">
        <f t="shared" si="279"/>
        <v>0</v>
      </c>
      <c r="E566" s="208">
        <f t="shared" si="279"/>
        <v>0</v>
      </c>
      <c r="F566" s="208">
        <f t="shared" si="279"/>
        <v>0</v>
      </c>
      <c r="G566" s="208">
        <f t="shared" si="279"/>
        <v>0</v>
      </c>
      <c r="H566" s="208">
        <f t="shared" si="279"/>
        <v>0</v>
      </c>
      <c r="I566" s="208">
        <f t="shared" si="279"/>
        <v>0</v>
      </c>
      <c r="J566" s="208">
        <f t="shared" si="279"/>
        <v>0</v>
      </c>
      <c r="K566" s="208">
        <f t="shared" si="279"/>
        <v>0</v>
      </c>
      <c r="L566" s="208">
        <f t="shared" si="279"/>
        <v>0</v>
      </c>
      <c r="M566" s="208">
        <f t="shared" si="279"/>
        <v>0</v>
      </c>
      <c r="N566" s="208">
        <f t="shared" si="279"/>
        <v>0</v>
      </c>
      <c r="O566" s="208">
        <f t="shared" si="279"/>
        <v>0</v>
      </c>
      <c r="P566" s="208">
        <f t="shared" si="279"/>
        <v>0</v>
      </c>
      <c r="Q566" s="208">
        <f t="shared" si="279"/>
        <v>0</v>
      </c>
      <c r="R566" s="208">
        <f t="shared" si="279"/>
        <v>0</v>
      </c>
      <c r="S566" s="208">
        <f t="shared" si="279"/>
        <v>0</v>
      </c>
      <c r="T566" s="208">
        <f t="shared" si="279"/>
        <v>0</v>
      </c>
      <c r="U566" s="208">
        <f t="shared" si="279"/>
        <v>0</v>
      </c>
      <c r="V566" s="208">
        <f t="shared" si="279"/>
        <v>0</v>
      </c>
      <c r="W566" s="208">
        <f t="shared" si="279"/>
        <v>0</v>
      </c>
      <c r="X566" s="208">
        <f t="shared" si="279"/>
        <v>0</v>
      </c>
      <c r="Y566" s="208">
        <f t="shared" si="279"/>
        <v>0</v>
      </c>
      <c r="Z566" s="208">
        <f t="shared" si="279"/>
        <v>0</v>
      </c>
      <c r="AA566" s="208">
        <f t="shared" si="279"/>
        <v>0</v>
      </c>
      <c r="AB566" s="208">
        <f t="shared" si="279"/>
        <v>0</v>
      </c>
      <c r="AC566" s="208">
        <f t="shared" si="279"/>
        <v>0</v>
      </c>
      <c r="AD566" s="208">
        <f t="shared" si="279"/>
        <v>0</v>
      </c>
      <c r="AE566" s="208">
        <f t="shared" si="279"/>
        <v>0</v>
      </c>
      <c r="AF566" s="208">
        <f t="shared" si="279"/>
        <v>0</v>
      </c>
      <c r="AG566" s="208">
        <f t="shared" si="279"/>
        <v>0</v>
      </c>
      <c r="AH566" s="208">
        <f t="shared" si="279"/>
        <v>0</v>
      </c>
      <c r="AI566" s="208">
        <f t="shared" si="279"/>
        <v>0</v>
      </c>
      <c r="AJ566" s="208">
        <f t="shared" si="279"/>
        <v>0</v>
      </c>
      <c r="AK566" s="208">
        <f t="shared" si="279"/>
        <v>0</v>
      </c>
      <c r="AL566" s="208">
        <f t="shared" si="279"/>
        <v>0</v>
      </c>
      <c r="AM566" s="208">
        <f t="shared" si="279"/>
        <v>0</v>
      </c>
      <c r="AN566" s="208">
        <f t="shared" si="279"/>
        <v>0</v>
      </c>
      <c r="AO566" s="208">
        <f t="shared" si="279"/>
        <v>0</v>
      </c>
      <c r="AP566" s="208">
        <f t="shared" si="279"/>
        <v>0</v>
      </c>
    </row>
    <row r="567" spans="1:42" x14ac:dyDescent="0.2">
      <c r="A567" s="4">
        <f t="shared" ref="A567" si="280">A566+1</f>
        <v>10</v>
      </c>
      <c r="B567" s="227">
        <f t="shared" si="269"/>
        <v>0</v>
      </c>
      <c r="C567" s="228">
        <f t="shared" ref="C567:AP567" si="281">LOOKUP(C555,$B$489:$AP$489,$B$490:$AP$490)*$B724/100</f>
        <v>0</v>
      </c>
      <c r="D567" s="212">
        <f t="shared" si="281"/>
        <v>0</v>
      </c>
      <c r="E567" s="212">
        <f t="shared" si="281"/>
        <v>0</v>
      </c>
      <c r="F567" s="212">
        <f t="shared" si="281"/>
        <v>0</v>
      </c>
      <c r="G567" s="212">
        <f t="shared" si="281"/>
        <v>0</v>
      </c>
      <c r="H567" s="212">
        <f t="shared" si="281"/>
        <v>0</v>
      </c>
      <c r="I567" s="212">
        <f t="shared" si="281"/>
        <v>0</v>
      </c>
      <c r="J567" s="212">
        <f t="shared" si="281"/>
        <v>0</v>
      </c>
      <c r="K567" s="212">
        <f t="shared" si="281"/>
        <v>0</v>
      </c>
      <c r="L567" s="212">
        <f t="shared" si="281"/>
        <v>0</v>
      </c>
      <c r="M567" s="212">
        <f t="shared" si="281"/>
        <v>0</v>
      </c>
      <c r="N567" s="212">
        <f t="shared" si="281"/>
        <v>0</v>
      </c>
      <c r="O567" s="212">
        <f t="shared" si="281"/>
        <v>0</v>
      </c>
      <c r="P567" s="212">
        <f t="shared" si="281"/>
        <v>0</v>
      </c>
      <c r="Q567" s="212">
        <f t="shared" si="281"/>
        <v>0</v>
      </c>
      <c r="R567" s="212">
        <f t="shared" si="281"/>
        <v>0</v>
      </c>
      <c r="S567" s="212">
        <f t="shared" si="281"/>
        <v>0</v>
      </c>
      <c r="T567" s="212">
        <f t="shared" si="281"/>
        <v>0</v>
      </c>
      <c r="U567" s="212">
        <f t="shared" si="281"/>
        <v>0</v>
      </c>
      <c r="V567" s="212">
        <f t="shared" si="281"/>
        <v>0</v>
      </c>
      <c r="W567" s="212">
        <f t="shared" si="281"/>
        <v>0</v>
      </c>
      <c r="X567" s="212">
        <f t="shared" si="281"/>
        <v>0</v>
      </c>
      <c r="Y567" s="212">
        <f t="shared" si="281"/>
        <v>0</v>
      </c>
      <c r="Z567" s="212">
        <f t="shared" si="281"/>
        <v>0</v>
      </c>
      <c r="AA567" s="212">
        <f t="shared" si="281"/>
        <v>0</v>
      </c>
      <c r="AB567" s="212">
        <f t="shared" si="281"/>
        <v>0</v>
      </c>
      <c r="AC567" s="212">
        <f t="shared" si="281"/>
        <v>0</v>
      </c>
      <c r="AD567" s="212">
        <f t="shared" si="281"/>
        <v>0</v>
      </c>
      <c r="AE567" s="212">
        <f t="shared" si="281"/>
        <v>0</v>
      </c>
      <c r="AF567" s="212">
        <f t="shared" si="281"/>
        <v>0</v>
      </c>
      <c r="AG567" s="212">
        <f t="shared" si="281"/>
        <v>0</v>
      </c>
      <c r="AH567" s="212">
        <f t="shared" si="281"/>
        <v>0</v>
      </c>
      <c r="AI567" s="212">
        <f t="shared" si="281"/>
        <v>0</v>
      </c>
      <c r="AJ567" s="212">
        <f t="shared" si="281"/>
        <v>0</v>
      </c>
      <c r="AK567" s="212">
        <f t="shared" si="281"/>
        <v>0</v>
      </c>
      <c r="AL567" s="212">
        <f t="shared" si="281"/>
        <v>0</v>
      </c>
      <c r="AM567" s="212">
        <f t="shared" si="281"/>
        <v>0</v>
      </c>
      <c r="AN567" s="212">
        <f t="shared" si="281"/>
        <v>0</v>
      </c>
      <c r="AO567" s="212">
        <f t="shared" si="281"/>
        <v>0</v>
      </c>
      <c r="AP567" s="212">
        <f t="shared" si="281"/>
        <v>0</v>
      </c>
    </row>
    <row r="568" spans="1:42" s="16" customFormat="1" x14ac:dyDescent="0.2">
      <c r="A568" s="39" t="s">
        <v>13</v>
      </c>
      <c r="B568" s="19"/>
      <c r="C568" s="209">
        <f>SUM(C558:C567)</f>
        <v>0</v>
      </c>
      <c r="D568" s="209">
        <f t="shared" ref="D568:AP568" si="282">SUM(D558:D567)</f>
        <v>0</v>
      </c>
      <c r="E568" s="209">
        <f t="shared" si="282"/>
        <v>0</v>
      </c>
      <c r="F568" s="209">
        <f t="shared" si="282"/>
        <v>0</v>
      </c>
      <c r="G568" s="209">
        <f t="shared" si="282"/>
        <v>0</v>
      </c>
      <c r="H568" s="209">
        <f t="shared" si="282"/>
        <v>0</v>
      </c>
      <c r="I568" s="209">
        <f t="shared" si="282"/>
        <v>0</v>
      </c>
      <c r="J568" s="209">
        <f t="shared" si="282"/>
        <v>0</v>
      </c>
      <c r="K568" s="209">
        <f t="shared" si="282"/>
        <v>0</v>
      </c>
      <c r="L568" s="209">
        <f t="shared" si="282"/>
        <v>0</v>
      </c>
      <c r="M568" s="209">
        <f t="shared" si="282"/>
        <v>0</v>
      </c>
      <c r="N568" s="209">
        <f t="shared" si="282"/>
        <v>0</v>
      </c>
      <c r="O568" s="209">
        <f t="shared" si="282"/>
        <v>0</v>
      </c>
      <c r="P568" s="209">
        <f t="shared" si="282"/>
        <v>0</v>
      </c>
      <c r="Q568" s="209">
        <f t="shared" si="282"/>
        <v>0</v>
      </c>
      <c r="R568" s="209">
        <f t="shared" si="282"/>
        <v>0</v>
      </c>
      <c r="S568" s="209">
        <f t="shared" si="282"/>
        <v>0</v>
      </c>
      <c r="T568" s="209">
        <f t="shared" si="282"/>
        <v>0</v>
      </c>
      <c r="U568" s="209">
        <f t="shared" si="282"/>
        <v>0</v>
      </c>
      <c r="V568" s="209">
        <f t="shared" si="282"/>
        <v>0</v>
      </c>
      <c r="W568" s="209">
        <f t="shared" si="282"/>
        <v>0</v>
      </c>
      <c r="X568" s="209">
        <f t="shared" si="282"/>
        <v>0</v>
      </c>
      <c r="Y568" s="209">
        <f t="shared" si="282"/>
        <v>0</v>
      </c>
      <c r="Z568" s="209">
        <f t="shared" si="282"/>
        <v>0</v>
      </c>
      <c r="AA568" s="209">
        <f t="shared" si="282"/>
        <v>0</v>
      </c>
      <c r="AB568" s="209">
        <f t="shared" si="282"/>
        <v>0</v>
      </c>
      <c r="AC568" s="209">
        <f t="shared" si="282"/>
        <v>0</v>
      </c>
      <c r="AD568" s="209">
        <f t="shared" si="282"/>
        <v>0</v>
      </c>
      <c r="AE568" s="209">
        <f t="shared" si="282"/>
        <v>0</v>
      </c>
      <c r="AF568" s="209">
        <f t="shared" si="282"/>
        <v>0</v>
      </c>
      <c r="AG568" s="209">
        <f t="shared" si="282"/>
        <v>0</v>
      </c>
      <c r="AH568" s="209">
        <f t="shared" si="282"/>
        <v>0</v>
      </c>
      <c r="AI568" s="209">
        <f t="shared" si="282"/>
        <v>0</v>
      </c>
      <c r="AJ568" s="209">
        <f t="shared" si="282"/>
        <v>0</v>
      </c>
      <c r="AK568" s="209">
        <f t="shared" si="282"/>
        <v>0</v>
      </c>
      <c r="AL568" s="209">
        <f t="shared" si="282"/>
        <v>0</v>
      </c>
      <c r="AM568" s="209">
        <f t="shared" si="282"/>
        <v>0</v>
      </c>
      <c r="AN568" s="209">
        <f t="shared" si="282"/>
        <v>0</v>
      </c>
      <c r="AO568" s="209">
        <f t="shared" si="282"/>
        <v>0</v>
      </c>
      <c r="AP568" s="209">
        <f t="shared" si="282"/>
        <v>0</v>
      </c>
    </row>
    <row r="569" spans="1:42" s="16" customFormat="1" x14ac:dyDescent="0.2">
      <c r="A569" s="39"/>
      <c r="B569" s="19"/>
      <c r="C569" s="209"/>
      <c r="D569" s="209"/>
      <c r="E569" s="209"/>
      <c r="F569" s="209"/>
      <c r="G569" s="209"/>
      <c r="H569" s="209"/>
      <c r="I569" s="209"/>
      <c r="J569" s="209"/>
      <c r="K569" s="209"/>
      <c r="L569" s="209"/>
      <c r="M569" s="209"/>
      <c r="N569" s="209"/>
      <c r="O569" s="209"/>
      <c r="P569" s="209"/>
      <c r="Q569" s="209"/>
      <c r="R569" s="209"/>
      <c r="S569" s="209"/>
      <c r="T569" s="209"/>
      <c r="U569" s="209"/>
      <c r="V569" s="209"/>
      <c r="W569" s="209"/>
      <c r="X569" s="209"/>
      <c r="Y569" s="209"/>
      <c r="Z569" s="209"/>
      <c r="AA569" s="209"/>
      <c r="AB569" s="209"/>
      <c r="AC569" s="209"/>
      <c r="AD569" s="209"/>
      <c r="AE569" s="209"/>
      <c r="AF569" s="209"/>
      <c r="AG569" s="209"/>
      <c r="AH569" s="209"/>
      <c r="AI569" s="209"/>
      <c r="AJ569" s="209"/>
      <c r="AK569" s="209"/>
      <c r="AL569" s="209"/>
      <c r="AM569" s="209"/>
      <c r="AN569" s="209"/>
      <c r="AO569" s="209"/>
      <c r="AP569" s="209"/>
    </row>
    <row r="570" spans="1:42" s="16" customFormat="1" x14ac:dyDescent="0.2">
      <c r="A570" s="278" t="s">
        <v>183</v>
      </c>
      <c r="B570" s="279"/>
      <c r="C570" s="279"/>
      <c r="D570" s="279"/>
      <c r="E570" s="279"/>
      <c r="F570" s="279"/>
      <c r="G570" s="279"/>
      <c r="H570" s="279"/>
      <c r="I570" s="279"/>
      <c r="J570" s="279"/>
      <c r="K570" s="279"/>
      <c r="L570" s="279"/>
      <c r="M570" s="279"/>
      <c r="N570" s="279"/>
      <c r="O570" s="279"/>
      <c r="P570" s="279"/>
      <c r="Q570" s="279"/>
      <c r="R570" s="279"/>
      <c r="S570" s="279"/>
      <c r="T570" s="279"/>
      <c r="U570" s="279"/>
      <c r="V570" s="279"/>
      <c r="W570" s="279"/>
      <c r="X570" s="279"/>
      <c r="Y570" s="279"/>
      <c r="Z570" s="279"/>
      <c r="AA570" s="279"/>
      <c r="AB570" s="279"/>
      <c r="AC570" s="279"/>
      <c r="AD570" s="279"/>
      <c r="AE570" s="279"/>
      <c r="AF570" s="279"/>
      <c r="AG570" s="279"/>
      <c r="AH570" s="279"/>
      <c r="AI570" s="279"/>
      <c r="AJ570" s="279"/>
      <c r="AK570" s="279"/>
      <c r="AL570" s="279"/>
      <c r="AM570" s="279"/>
      <c r="AN570" s="279"/>
      <c r="AO570" s="279"/>
      <c r="AP570" s="279"/>
    </row>
    <row r="571" spans="1:42" s="16" customFormat="1" x14ac:dyDescent="0.2">
      <c r="A571" s="280" t="s">
        <v>57</v>
      </c>
      <c r="B571" s="251"/>
      <c r="C571" s="281"/>
      <c r="D571" s="281"/>
      <c r="E571" s="281"/>
      <c r="F571" s="281"/>
      <c r="G571" s="281"/>
      <c r="H571" s="281"/>
      <c r="I571" s="281"/>
      <c r="J571" s="281"/>
      <c r="K571" s="281"/>
      <c r="L571" s="281"/>
      <c r="M571" s="281"/>
      <c r="N571" s="281"/>
      <c r="O571" s="281"/>
      <c r="P571" s="281"/>
      <c r="Q571" s="281"/>
      <c r="R571" s="281"/>
      <c r="S571" s="281"/>
      <c r="T571" s="281"/>
      <c r="U571" s="281"/>
      <c r="V571" s="281"/>
      <c r="W571" s="281"/>
      <c r="X571" s="281"/>
      <c r="Y571" s="281"/>
      <c r="Z571" s="281"/>
      <c r="AA571" s="281"/>
      <c r="AB571" s="281"/>
      <c r="AC571" s="281"/>
      <c r="AD571" s="281"/>
      <c r="AE571" s="281"/>
      <c r="AF571" s="281"/>
      <c r="AG571" s="281"/>
      <c r="AH571" s="281"/>
      <c r="AI571" s="281"/>
      <c r="AJ571" s="281"/>
      <c r="AK571" s="281"/>
      <c r="AL571" s="281"/>
      <c r="AM571" s="281"/>
      <c r="AN571" s="281"/>
      <c r="AO571" s="281"/>
      <c r="AP571" s="281"/>
    </row>
    <row r="572" spans="1:42" s="16" customFormat="1" x14ac:dyDescent="0.2">
      <c r="A572" s="30" t="s">
        <v>5</v>
      </c>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c r="AA572" s="157"/>
      <c r="AB572" s="157"/>
      <c r="AC572" s="157"/>
      <c r="AD572" s="157"/>
      <c r="AE572" s="157"/>
      <c r="AF572" s="157"/>
      <c r="AG572" s="157"/>
      <c r="AH572" s="157"/>
      <c r="AI572" s="157"/>
      <c r="AJ572" s="157"/>
      <c r="AK572" s="157"/>
      <c r="AL572" s="157"/>
      <c r="AM572" s="157"/>
      <c r="AN572" s="157"/>
      <c r="AO572" s="157"/>
      <c r="AP572" s="157"/>
    </row>
    <row r="573" spans="1:42" s="16" customFormat="1" x14ac:dyDescent="0.2">
      <c r="A573" s="32" t="s">
        <v>224</v>
      </c>
      <c r="C573" s="147">
        <f>IF(ptc_sta_amount="n/a",Inputs!D165,IF(C$2&lt;=ptc_sta_term,ptc_sta_amount*(1+ptc_sta_escal/100)^B$2,0))</f>
        <v>0</v>
      </c>
      <c r="D573" s="147">
        <f>IF(ptc_sta_amount="n/a",Inputs!E165,IF(D$2&lt;=ptc_sta_term,ptc_sta_amount*(1+ptc_sta_escal/100)^C$2,0))</f>
        <v>0</v>
      </c>
      <c r="E573" s="147">
        <f>IF(ptc_sta_amount="n/a",Inputs!F165,IF(E$2&lt;=ptc_sta_term,ptc_sta_amount*(1+ptc_sta_escal/100)^D$2,0))</f>
        <v>0</v>
      </c>
      <c r="F573" s="147">
        <f>IF(ptc_sta_amount="n/a",Inputs!G165,IF(F$2&lt;=ptc_sta_term,ptc_sta_amount*(1+ptc_sta_escal/100)^E$2,0))</f>
        <v>0</v>
      </c>
      <c r="G573" s="147">
        <f>IF(ptc_sta_amount="n/a",Inputs!H165,IF(G$2&lt;=ptc_sta_term,ptc_sta_amount*(1+ptc_sta_escal/100)^F$2,0))</f>
        <v>0</v>
      </c>
      <c r="H573" s="147">
        <f>IF(ptc_sta_amount="n/a",Inputs!I165,IF(H$2&lt;=ptc_sta_term,ptc_sta_amount*(1+ptc_sta_escal/100)^G$2,0))</f>
        <v>0</v>
      </c>
      <c r="I573" s="147">
        <f>IF(ptc_sta_amount="n/a",Inputs!J165,IF(I$2&lt;=ptc_sta_term,ptc_sta_amount*(1+ptc_sta_escal/100)^H$2,0))</f>
        <v>0</v>
      </c>
      <c r="J573" s="147">
        <f>IF(ptc_sta_amount="n/a",Inputs!K165,IF(J$2&lt;=ptc_sta_term,ptc_sta_amount*(1+ptc_sta_escal/100)^I$2,0))</f>
        <v>0</v>
      </c>
      <c r="K573" s="147">
        <f>IF(ptc_sta_amount="n/a",Inputs!L165,IF(K$2&lt;=ptc_sta_term,ptc_sta_amount*(1+ptc_sta_escal/100)^J$2,0))</f>
        <v>0</v>
      </c>
      <c r="L573" s="147">
        <f>IF(ptc_sta_amount="n/a",Inputs!M165,IF(L$2&lt;=ptc_sta_term,ptc_sta_amount*(1+ptc_sta_escal/100)^K$2,0))</f>
        <v>0</v>
      </c>
      <c r="M573" s="147">
        <f>IF(ptc_sta_amount="n/a",Inputs!N165,IF(M$2&lt;=ptc_sta_term,ptc_sta_amount*(1+ptc_sta_escal/100)^L$2,0))</f>
        <v>0</v>
      </c>
      <c r="N573" s="147">
        <f>IF(ptc_sta_amount="n/a",Inputs!O165,IF(N$2&lt;=ptc_sta_term,ptc_sta_amount*(1+ptc_sta_escal/100)^M$2,0))</f>
        <v>0</v>
      </c>
      <c r="O573" s="147">
        <f>IF(ptc_sta_amount="n/a",Inputs!P165,IF(O$2&lt;=ptc_sta_term,ptc_sta_amount*(1+ptc_sta_escal/100)^N$2,0))</f>
        <v>0</v>
      </c>
      <c r="P573" s="147">
        <f>IF(ptc_sta_amount="n/a",Inputs!Q165,IF(P$2&lt;=ptc_sta_term,ptc_sta_amount*(1+ptc_sta_escal/100)^O$2,0))</f>
        <v>0</v>
      </c>
      <c r="Q573" s="147">
        <f>IF(ptc_sta_amount="n/a",Inputs!R165,IF(Q$2&lt;=ptc_sta_term,ptc_sta_amount*(1+ptc_sta_escal/100)^P$2,0))</f>
        <v>0</v>
      </c>
      <c r="R573" s="147">
        <f>IF(ptc_sta_amount="n/a",Inputs!S165,IF(R$2&lt;=ptc_sta_term,ptc_sta_amount*(1+ptc_sta_escal/100)^Q$2,0))</f>
        <v>0</v>
      </c>
      <c r="S573" s="147">
        <f>IF(ptc_sta_amount="n/a",Inputs!T165,IF(S$2&lt;=ptc_sta_term,ptc_sta_amount*(1+ptc_sta_escal/100)^R$2,0))</f>
        <v>0</v>
      </c>
      <c r="T573" s="147">
        <f>IF(ptc_sta_amount="n/a",Inputs!U165,IF(T$2&lt;=ptc_sta_term,ptc_sta_amount*(1+ptc_sta_escal/100)^S$2,0))</f>
        <v>0</v>
      </c>
      <c r="U573" s="147">
        <f>IF(ptc_sta_amount="n/a",Inputs!V165,IF(U$2&lt;=ptc_sta_term,ptc_sta_amount*(1+ptc_sta_escal/100)^T$2,0))</f>
        <v>0</v>
      </c>
      <c r="V573" s="147">
        <f>IF(ptc_sta_amount="n/a",Inputs!W165,IF(V$2&lt;=ptc_sta_term,ptc_sta_amount*(1+ptc_sta_escal/100)^U$2,0))</f>
        <v>0</v>
      </c>
      <c r="W573" s="147">
        <f>IF(ptc_sta_amount="n/a",Inputs!X165,IF(W$2&lt;=ptc_sta_term,ptc_sta_amount*(1+ptc_sta_escal/100)^V$2,0))</f>
        <v>0</v>
      </c>
      <c r="X573" s="147">
        <f>IF(ptc_sta_amount="n/a",Inputs!Y165,IF(X$2&lt;=ptc_sta_term,ptc_sta_amount*(1+ptc_sta_escal/100)^W$2,0))</f>
        <v>0</v>
      </c>
      <c r="Y573" s="147">
        <f>IF(ptc_sta_amount="n/a",Inputs!Z165,IF(Y$2&lt;=ptc_sta_term,ptc_sta_amount*(1+ptc_sta_escal/100)^X$2,0))</f>
        <v>0</v>
      </c>
      <c r="Z573" s="147">
        <f>IF(ptc_sta_amount="n/a",Inputs!AA165,IF(Z$2&lt;=ptc_sta_term,ptc_sta_amount*(1+ptc_sta_escal/100)^Y$2,0))</f>
        <v>0</v>
      </c>
      <c r="AA573" s="147">
        <f>IF(ptc_sta_amount="n/a",Inputs!AB165,IF(AA$2&lt;=ptc_sta_term,ptc_sta_amount*(1+ptc_sta_escal/100)^Z$2,0))</f>
        <v>0</v>
      </c>
      <c r="AB573" s="147">
        <f>IF(ptc_sta_amount="n/a",Inputs!AC165,IF(AB$2&lt;=ptc_sta_term,ptc_sta_amount*(1+ptc_sta_escal/100)^AA$2,0))</f>
        <v>0</v>
      </c>
      <c r="AC573" s="147">
        <f>IF(ptc_sta_amount="n/a",Inputs!AD165,IF(AC$2&lt;=ptc_sta_term,ptc_sta_amount*(1+ptc_sta_escal/100)^AB$2,0))</f>
        <v>0</v>
      </c>
      <c r="AD573" s="147">
        <f>IF(ptc_sta_amount="n/a",Inputs!AE165,IF(AD$2&lt;=ptc_sta_term,ptc_sta_amount*(1+ptc_sta_escal/100)^AC$2,0))</f>
        <v>0</v>
      </c>
      <c r="AE573" s="147">
        <f>IF(ptc_sta_amount="n/a",Inputs!AF165,IF(AE$2&lt;=ptc_sta_term,ptc_sta_amount*(1+ptc_sta_escal/100)^AD$2,0))</f>
        <v>0</v>
      </c>
      <c r="AF573" s="147">
        <f>IF(ptc_sta_amount="n/a",Inputs!AG165,IF(AF$2&lt;=ptc_sta_term,ptc_sta_amount*(1+ptc_sta_escal/100)^AE$2,0))</f>
        <v>0</v>
      </c>
      <c r="AG573" s="147">
        <f>IF(ptc_sta_amount="n/a",Inputs!AH165,IF(AG$2&lt;=ptc_sta_term,ptc_sta_amount*(1+ptc_sta_escal/100)^AF$2,0))</f>
        <v>0</v>
      </c>
      <c r="AH573" s="147">
        <f>IF(ptc_sta_amount="n/a",Inputs!AI165,IF(AH$2&lt;=ptc_sta_term,ptc_sta_amount*(1+ptc_sta_escal/100)^AG$2,0))</f>
        <v>0</v>
      </c>
      <c r="AI573" s="147">
        <f>IF(ptc_sta_amount="n/a",Inputs!AJ165,IF(AI$2&lt;=ptc_sta_term,ptc_sta_amount*(1+ptc_sta_escal/100)^AH$2,0))</f>
        <v>0</v>
      </c>
      <c r="AJ573" s="147">
        <f>IF(ptc_sta_amount="n/a",Inputs!AK165,IF(AJ$2&lt;=ptc_sta_term,ptc_sta_amount*(1+ptc_sta_escal/100)^AI$2,0))</f>
        <v>0</v>
      </c>
      <c r="AK573" s="147">
        <f>IF(ptc_sta_amount="n/a",Inputs!AL165,IF(AK$2&lt;=ptc_sta_term,ptc_sta_amount*(1+ptc_sta_escal/100)^AJ$2,0))</f>
        <v>0</v>
      </c>
      <c r="AL573" s="147">
        <f>IF(ptc_sta_amount="n/a",Inputs!AM165,IF(AL$2&lt;=ptc_sta_term,ptc_sta_amount*(1+ptc_sta_escal/100)^AK$2,0))</f>
        <v>0</v>
      </c>
      <c r="AM573" s="147">
        <f>IF(ptc_sta_amount="n/a",Inputs!AN165,IF(AM$2&lt;=ptc_sta_term,ptc_sta_amount*(1+ptc_sta_escal/100)^AL$2,0))</f>
        <v>0</v>
      </c>
      <c r="AN573" s="147">
        <f>IF(ptc_sta_amount="n/a",Inputs!AO165,IF(AN$2&lt;=ptc_sta_term,ptc_sta_amount*(1+ptc_sta_escal/100)^AM$2,0))</f>
        <v>0</v>
      </c>
      <c r="AO573" s="147">
        <f>IF(ptc_sta_amount="n/a",Inputs!AP165,IF(AO$2&lt;=ptc_sta_term,ptc_sta_amount*(1+ptc_sta_escal/100)^AN$2,0))</f>
        <v>0</v>
      </c>
      <c r="AP573" s="147">
        <f>IF(ptc_sta_amount="n/a",Inputs!AQ165,IF(AP$2&lt;=ptc_sta_term,ptc_sta_amount*(1+ptc_sta_escal/100)^AO$2,0))</f>
        <v>0</v>
      </c>
    </row>
    <row r="574" spans="1:42" s="16" customFormat="1" x14ac:dyDescent="0.2">
      <c r="A574" s="32" t="s">
        <v>225</v>
      </c>
      <c r="C574" s="147">
        <f>ROUND(C573*1000,0)</f>
        <v>0</v>
      </c>
      <c r="D574" s="147">
        <f>ROUND(D573*1000,0)</f>
        <v>0</v>
      </c>
      <c r="E574" s="147">
        <f t="shared" ref="E574:AP574" si="283">ROUND(E573*1000,0)</f>
        <v>0</v>
      </c>
      <c r="F574" s="147">
        <f t="shared" si="283"/>
        <v>0</v>
      </c>
      <c r="G574" s="147">
        <f t="shared" si="283"/>
        <v>0</v>
      </c>
      <c r="H574" s="147">
        <f t="shared" si="283"/>
        <v>0</v>
      </c>
      <c r="I574" s="147">
        <f t="shared" si="283"/>
        <v>0</v>
      </c>
      <c r="J574" s="147">
        <f t="shared" si="283"/>
        <v>0</v>
      </c>
      <c r="K574" s="147">
        <f t="shared" si="283"/>
        <v>0</v>
      </c>
      <c r="L574" s="147">
        <f t="shared" si="283"/>
        <v>0</v>
      </c>
      <c r="M574" s="147">
        <f t="shared" si="283"/>
        <v>0</v>
      </c>
      <c r="N574" s="147">
        <f t="shared" si="283"/>
        <v>0</v>
      </c>
      <c r="O574" s="147">
        <f t="shared" si="283"/>
        <v>0</v>
      </c>
      <c r="P574" s="147">
        <f t="shared" si="283"/>
        <v>0</v>
      </c>
      <c r="Q574" s="147">
        <f t="shared" si="283"/>
        <v>0</v>
      </c>
      <c r="R574" s="147">
        <f t="shared" si="283"/>
        <v>0</v>
      </c>
      <c r="S574" s="147">
        <f t="shared" si="283"/>
        <v>0</v>
      </c>
      <c r="T574" s="147">
        <f t="shared" si="283"/>
        <v>0</v>
      </c>
      <c r="U574" s="147">
        <f t="shared" si="283"/>
        <v>0</v>
      </c>
      <c r="V574" s="147">
        <f t="shared" si="283"/>
        <v>0</v>
      </c>
      <c r="W574" s="147">
        <f t="shared" si="283"/>
        <v>0</v>
      </c>
      <c r="X574" s="147">
        <f t="shared" si="283"/>
        <v>0</v>
      </c>
      <c r="Y574" s="147">
        <f t="shared" si="283"/>
        <v>0</v>
      </c>
      <c r="Z574" s="147">
        <f t="shared" si="283"/>
        <v>0</v>
      </c>
      <c r="AA574" s="147">
        <f t="shared" si="283"/>
        <v>0</v>
      </c>
      <c r="AB574" s="147">
        <f t="shared" si="283"/>
        <v>0</v>
      </c>
      <c r="AC574" s="147">
        <f t="shared" si="283"/>
        <v>0</v>
      </c>
      <c r="AD574" s="147">
        <f t="shared" si="283"/>
        <v>0</v>
      </c>
      <c r="AE574" s="147">
        <f t="shared" si="283"/>
        <v>0</v>
      </c>
      <c r="AF574" s="147">
        <f t="shared" si="283"/>
        <v>0</v>
      </c>
      <c r="AG574" s="147">
        <f t="shared" si="283"/>
        <v>0</v>
      </c>
      <c r="AH574" s="147">
        <f t="shared" si="283"/>
        <v>0</v>
      </c>
      <c r="AI574" s="147">
        <f t="shared" si="283"/>
        <v>0</v>
      </c>
      <c r="AJ574" s="147">
        <f t="shared" si="283"/>
        <v>0</v>
      </c>
      <c r="AK574" s="147">
        <f t="shared" si="283"/>
        <v>0</v>
      </c>
      <c r="AL574" s="147">
        <f t="shared" si="283"/>
        <v>0</v>
      </c>
      <c r="AM574" s="147">
        <f t="shared" si="283"/>
        <v>0</v>
      </c>
      <c r="AN574" s="147">
        <f t="shared" si="283"/>
        <v>0</v>
      </c>
      <c r="AO574" s="147">
        <f t="shared" si="283"/>
        <v>0</v>
      </c>
      <c r="AP574" s="147">
        <f t="shared" si="283"/>
        <v>0</v>
      </c>
    </row>
    <row r="575" spans="1:42" s="16" customFormat="1" x14ac:dyDescent="0.2">
      <c r="A575" s="32" t="s">
        <v>58</v>
      </c>
      <c r="C575" s="158">
        <f>C$5/1000</f>
        <v>0</v>
      </c>
      <c r="D575" s="158">
        <f>D$5/1000</f>
        <v>0</v>
      </c>
      <c r="E575" s="158">
        <f t="shared" ref="E575:AP575" si="284">E$5/1000</f>
        <v>0</v>
      </c>
      <c r="F575" s="158">
        <f t="shared" si="284"/>
        <v>0</v>
      </c>
      <c r="G575" s="158">
        <f t="shared" si="284"/>
        <v>0</v>
      </c>
      <c r="H575" s="158">
        <f t="shared" si="284"/>
        <v>0</v>
      </c>
      <c r="I575" s="158">
        <f t="shared" si="284"/>
        <v>0</v>
      </c>
      <c r="J575" s="158">
        <f t="shared" si="284"/>
        <v>0</v>
      </c>
      <c r="K575" s="158">
        <f t="shared" si="284"/>
        <v>0</v>
      </c>
      <c r="L575" s="158">
        <f t="shared" si="284"/>
        <v>0</v>
      </c>
      <c r="M575" s="158">
        <f t="shared" si="284"/>
        <v>0</v>
      </c>
      <c r="N575" s="158">
        <f t="shared" si="284"/>
        <v>0</v>
      </c>
      <c r="O575" s="158">
        <f t="shared" si="284"/>
        <v>0</v>
      </c>
      <c r="P575" s="158">
        <f t="shared" si="284"/>
        <v>0</v>
      </c>
      <c r="Q575" s="158">
        <f t="shared" si="284"/>
        <v>0</v>
      </c>
      <c r="R575" s="158">
        <f t="shared" si="284"/>
        <v>0</v>
      </c>
      <c r="S575" s="158">
        <f t="shared" si="284"/>
        <v>0</v>
      </c>
      <c r="T575" s="158">
        <f t="shared" si="284"/>
        <v>0</v>
      </c>
      <c r="U575" s="158">
        <f t="shared" si="284"/>
        <v>0</v>
      </c>
      <c r="V575" s="158">
        <f t="shared" si="284"/>
        <v>0</v>
      </c>
      <c r="W575" s="158">
        <f t="shared" si="284"/>
        <v>0</v>
      </c>
      <c r="X575" s="158">
        <f t="shared" si="284"/>
        <v>0</v>
      </c>
      <c r="Y575" s="158">
        <f t="shared" si="284"/>
        <v>0</v>
      </c>
      <c r="Z575" s="158">
        <f t="shared" si="284"/>
        <v>0</v>
      </c>
      <c r="AA575" s="158">
        <f t="shared" si="284"/>
        <v>0</v>
      </c>
      <c r="AB575" s="158">
        <f t="shared" si="284"/>
        <v>0</v>
      </c>
      <c r="AC575" s="158">
        <f t="shared" si="284"/>
        <v>0</v>
      </c>
      <c r="AD575" s="158">
        <f t="shared" si="284"/>
        <v>0</v>
      </c>
      <c r="AE575" s="158">
        <f t="shared" si="284"/>
        <v>0</v>
      </c>
      <c r="AF575" s="158">
        <f t="shared" si="284"/>
        <v>0</v>
      </c>
      <c r="AG575" s="158">
        <f t="shared" si="284"/>
        <v>0</v>
      </c>
      <c r="AH575" s="158">
        <f t="shared" si="284"/>
        <v>0</v>
      </c>
      <c r="AI575" s="158">
        <f t="shared" si="284"/>
        <v>0</v>
      </c>
      <c r="AJ575" s="158">
        <f t="shared" si="284"/>
        <v>0</v>
      </c>
      <c r="AK575" s="158">
        <f t="shared" si="284"/>
        <v>0</v>
      </c>
      <c r="AL575" s="158">
        <f t="shared" si="284"/>
        <v>0</v>
      </c>
      <c r="AM575" s="158">
        <f t="shared" si="284"/>
        <v>0</v>
      </c>
      <c r="AN575" s="158">
        <f t="shared" si="284"/>
        <v>0</v>
      </c>
      <c r="AO575" s="158">
        <f t="shared" si="284"/>
        <v>0</v>
      </c>
      <c r="AP575" s="158">
        <f t="shared" si="284"/>
        <v>0</v>
      </c>
    </row>
    <row r="576" spans="1:42" s="16" customFormat="1" x14ac:dyDescent="0.2">
      <c r="A576" s="32" t="s">
        <v>13</v>
      </c>
      <c r="C576" s="157">
        <f>C574*C575</f>
        <v>0</v>
      </c>
      <c r="D576" s="157">
        <f>D574*D575</f>
        <v>0</v>
      </c>
      <c r="E576" s="157">
        <f t="shared" ref="E576:AP576" si="285">E574*E575</f>
        <v>0</v>
      </c>
      <c r="F576" s="157">
        <f t="shared" si="285"/>
        <v>0</v>
      </c>
      <c r="G576" s="157">
        <f t="shared" si="285"/>
        <v>0</v>
      </c>
      <c r="H576" s="157">
        <f t="shared" si="285"/>
        <v>0</v>
      </c>
      <c r="I576" s="157">
        <f t="shared" si="285"/>
        <v>0</v>
      </c>
      <c r="J576" s="157">
        <f t="shared" si="285"/>
        <v>0</v>
      </c>
      <c r="K576" s="157">
        <f t="shared" si="285"/>
        <v>0</v>
      </c>
      <c r="L576" s="157">
        <f t="shared" si="285"/>
        <v>0</v>
      </c>
      <c r="M576" s="157">
        <f t="shared" si="285"/>
        <v>0</v>
      </c>
      <c r="N576" s="157">
        <f t="shared" si="285"/>
        <v>0</v>
      </c>
      <c r="O576" s="157">
        <f t="shared" si="285"/>
        <v>0</v>
      </c>
      <c r="P576" s="157">
        <f t="shared" si="285"/>
        <v>0</v>
      </c>
      <c r="Q576" s="157">
        <f t="shared" si="285"/>
        <v>0</v>
      </c>
      <c r="R576" s="157">
        <f t="shared" si="285"/>
        <v>0</v>
      </c>
      <c r="S576" s="157">
        <f t="shared" si="285"/>
        <v>0</v>
      </c>
      <c r="T576" s="157">
        <f t="shared" si="285"/>
        <v>0</v>
      </c>
      <c r="U576" s="157">
        <f t="shared" si="285"/>
        <v>0</v>
      </c>
      <c r="V576" s="157">
        <f t="shared" si="285"/>
        <v>0</v>
      </c>
      <c r="W576" s="157">
        <f t="shared" si="285"/>
        <v>0</v>
      </c>
      <c r="X576" s="157">
        <f t="shared" si="285"/>
        <v>0</v>
      </c>
      <c r="Y576" s="157">
        <f t="shared" si="285"/>
        <v>0</v>
      </c>
      <c r="Z576" s="157">
        <f t="shared" si="285"/>
        <v>0</v>
      </c>
      <c r="AA576" s="157">
        <f t="shared" si="285"/>
        <v>0</v>
      </c>
      <c r="AB576" s="157">
        <f t="shared" si="285"/>
        <v>0</v>
      </c>
      <c r="AC576" s="157">
        <f t="shared" si="285"/>
        <v>0</v>
      </c>
      <c r="AD576" s="157">
        <f t="shared" si="285"/>
        <v>0</v>
      </c>
      <c r="AE576" s="157">
        <f t="shared" si="285"/>
        <v>0</v>
      </c>
      <c r="AF576" s="157">
        <f t="shared" si="285"/>
        <v>0</v>
      </c>
      <c r="AG576" s="157">
        <f t="shared" si="285"/>
        <v>0</v>
      </c>
      <c r="AH576" s="157">
        <f t="shared" si="285"/>
        <v>0</v>
      </c>
      <c r="AI576" s="157">
        <f t="shared" si="285"/>
        <v>0</v>
      </c>
      <c r="AJ576" s="157">
        <f t="shared" si="285"/>
        <v>0</v>
      </c>
      <c r="AK576" s="157">
        <f t="shared" si="285"/>
        <v>0</v>
      </c>
      <c r="AL576" s="157">
        <f t="shared" si="285"/>
        <v>0</v>
      </c>
      <c r="AM576" s="157">
        <f t="shared" si="285"/>
        <v>0</v>
      </c>
      <c r="AN576" s="157">
        <f t="shared" si="285"/>
        <v>0</v>
      </c>
      <c r="AO576" s="157">
        <f t="shared" si="285"/>
        <v>0</v>
      </c>
      <c r="AP576" s="157">
        <f t="shared" si="285"/>
        <v>0</v>
      </c>
    </row>
    <row r="577" spans="1:42" s="16" customFormat="1" x14ac:dyDescent="0.2">
      <c r="A577" s="30" t="s">
        <v>4</v>
      </c>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row>
    <row r="578" spans="1:42" s="16" customFormat="1" x14ac:dyDescent="0.2">
      <c r="A578" s="32" t="s">
        <v>224</v>
      </c>
      <c r="C578" s="147">
        <f>IF(ptc_fed_amount="n/a",Inputs!D164,IF(C$2&lt;=ptc_fed_term,ptc_fed_amount*(1+ptc_fed_escal/100)^B$2,0))</f>
        <v>0</v>
      </c>
      <c r="D578" s="147">
        <f>IF(ptc_fed_amount="n/a",Inputs!E164,IF(D$2&lt;=ptc_fed_term,ptc_fed_amount*(1+ptc_fed_escal/100)^C$2,0))</f>
        <v>0</v>
      </c>
      <c r="E578" s="147">
        <f>IF(ptc_fed_amount="n/a",Inputs!F164,IF(E$2&lt;=ptc_fed_term,ptc_fed_amount*(1+ptc_fed_escal/100)^D$2,0))</f>
        <v>0</v>
      </c>
      <c r="F578" s="147">
        <f>IF(ptc_fed_amount="n/a",Inputs!G164,IF(F$2&lt;=ptc_fed_term,ptc_fed_amount*(1+ptc_fed_escal/100)^E$2,0))</f>
        <v>0</v>
      </c>
      <c r="G578" s="147">
        <f>IF(ptc_fed_amount="n/a",Inputs!H164,IF(G$2&lt;=ptc_fed_term,ptc_fed_amount*(1+ptc_fed_escal/100)^F$2,0))</f>
        <v>0</v>
      </c>
      <c r="H578" s="147">
        <f>IF(ptc_fed_amount="n/a",Inputs!I164,IF(H$2&lt;=ptc_fed_term,ptc_fed_amount*(1+ptc_fed_escal/100)^G$2,0))</f>
        <v>0</v>
      </c>
      <c r="I578" s="147">
        <f>IF(ptc_fed_amount="n/a",Inputs!J164,IF(I$2&lt;=ptc_fed_term,ptc_fed_amount*(1+ptc_fed_escal/100)^H$2,0))</f>
        <v>0</v>
      </c>
      <c r="J578" s="147">
        <f>IF(ptc_fed_amount="n/a",Inputs!K164,IF(J$2&lt;=ptc_fed_term,ptc_fed_amount*(1+ptc_fed_escal/100)^I$2,0))</f>
        <v>0</v>
      </c>
      <c r="K578" s="147">
        <f>IF(ptc_fed_amount="n/a",Inputs!L164,IF(K$2&lt;=ptc_fed_term,ptc_fed_amount*(1+ptc_fed_escal/100)^J$2,0))</f>
        <v>0</v>
      </c>
      <c r="L578" s="147">
        <f>IF(ptc_fed_amount="n/a",Inputs!M164,IF(L$2&lt;=ptc_fed_term,ptc_fed_amount*(1+ptc_fed_escal/100)^K$2,0))</f>
        <v>0</v>
      </c>
      <c r="M578" s="147">
        <f>IF(ptc_fed_amount="n/a",Inputs!N164,IF(M$2&lt;=ptc_fed_term,ptc_fed_amount*(1+ptc_fed_escal/100)^L$2,0))</f>
        <v>0</v>
      </c>
      <c r="N578" s="147">
        <f>IF(ptc_fed_amount="n/a",Inputs!O164,IF(N$2&lt;=ptc_fed_term,ptc_fed_amount*(1+ptc_fed_escal/100)^M$2,0))</f>
        <v>0</v>
      </c>
      <c r="O578" s="147">
        <f>IF(ptc_fed_amount="n/a",Inputs!P164,IF(O$2&lt;=ptc_fed_term,ptc_fed_amount*(1+ptc_fed_escal/100)^N$2,0))</f>
        <v>0</v>
      </c>
      <c r="P578" s="147">
        <f>IF(ptc_fed_amount="n/a",Inputs!Q164,IF(P$2&lt;=ptc_fed_term,ptc_fed_amount*(1+ptc_fed_escal/100)^O$2,0))</f>
        <v>0</v>
      </c>
      <c r="Q578" s="147">
        <f>IF(ptc_fed_amount="n/a",Inputs!R164,IF(Q$2&lt;=ptc_fed_term,ptc_fed_amount*(1+ptc_fed_escal/100)^P$2,0))</f>
        <v>0</v>
      </c>
      <c r="R578" s="147">
        <f>IF(ptc_fed_amount="n/a",Inputs!S164,IF(R$2&lt;=ptc_fed_term,ptc_fed_amount*(1+ptc_fed_escal/100)^Q$2,0))</f>
        <v>0</v>
      </c>
      <c r="S578" s="147">
        <f>IF(ptc_fed_amount="n/a",Inputs!T164,IF(S$2&lt;=ptc_fed_term,ptc_fed_amount*(1+ptc_fed_escal/100)^R$2,0))</f>
        <v>0</v>
      </c>
      <c r="T578" s="147">
        <f>IF(ptc_fed_amount="n/a",Inputs!U164,IF(T$2&lt;=ptc_fed_term,ptc_fed_amount*(1+ptc_fed_escal/100)^S$2,0))</f>
        <v>0</v>
      </c>
      <c r="U578" s="147">
        <f>IF(ptc_fed_amount="n/a",Inputs!V164,IF(U$2&lt;=ptc_fed_term,ptc_fed_amount*(1+ptc_fed_escal/100)^T$2,0))</f>
        <v>0</v>
      </c>
      <c r="V578" s="147">
        <f>IF(ptc_fed_amount="n/a",Inputs!W164,IF(V$2&lt;=ptc_fed_term,ptc_fed_amount*(1+ptc_fed_escal/100)^U$2,0))</f>
        <v>0</v>
      </c>
      <c r="W578" s="147">
        <f>IF(ptc_fed_amount="n/a",Inputs!X164,IF(W$2&lt;=ptc_fed_term,ptc_fed_amount*(1+ptc_fed_escal/100)^V$2,0))</f>
        <v>0</v>
      </c>
      <c r="X578" s="147">
        <f>IF(ptc_fed_amount="n/a",Inputs!Y164,IF(X$2&lt;=ptc_fed_term,ptc_fed_amount*(1+ptc_fed_escal/100)^W$2,0))</f>
        <v>0</v>
      </c>
      <c r="Y578" s="147">
        <f>IF(ptc_fed_amount="n/a",Inputs!Z164,IF(Y$2&lt;=ptc_fed_term,ptc_fed_amount*(1+ptc_fed_escal/100)^X$2,0))</f>
        <v>0</v>
      </c>
      <c r="Z578" s="147">
        <f>IF(ptc_fed_amount="n/a",Inputs!AA164,IF(Z$2&lt;=ptc_fed_term,ptc_fed_amount*(1+ptc_fed_escal/100)^Y$2,0))</f>
        <v>0</v>
      </c>
      <c r="AA578" s="147">
        <f>IF(ptc_fed_amount="n/a",Inputs!AB164,IF(AA$2&lt;=ptc_fed_term,ptc_fed_amount*(1+ptc_fed_escal/100)^Z$2,0))</f>
        <v>0</v>
      </c>
      <c r="AB578" s="147">
        <f>IF(ptc_fed_amount="n/a",Inputs!AC164,IF(AB$2&lt;=ptc_fed_term,ptc_fed_amount*(1+ptc_fed_escal/100)^AA$2,0))</f>
        <v>0</v>
      </c>
      <c r="AC578" s="147">
        <f>IF(ptc_fed_amount="n/a",Inputs!AD164,IF(AC$2&lt;=ptc_fed_term,ptc_fed_amount*(1+ptc_fed_escal/100)^AB$2,0))</f>
        <v>0</v>
      </c>
      <c r="AD578" s="147">
        <f>IF(ptc_fed_amount="n/a",Inputs!AE164,IF(AD$2&lt;=ptc_fed_term,ptc_fed_amount*(1+ptc_fed_escal/100)^AC$2,0))</f>
        <v>0</v>
      </c>
      <c r="AE578" s="147">
        <f>IF(ptc_fed_amount="n/a",Inputs!AF164,IF(AE$2&lt;=ptc_fed_term,ptc_fed_amount*(1+ptc_fed_escal/100)^AD$2,0))</f>
        <v>0</v>
      </c>
      <c r="AF578" s="147">
        <f>IF(ptc_fed_amount="n/a",Inputs!AG164,IF(AF$2&lt;=ptc_fed_term,ptc_fed_amount*(1+ptc_fed_escal/100)^AE$2,0))</f>
        <v>0</v>
      </c>
      <c r="AG578" s="147">
        <f>IF(ptc_fed_amount="n/a",Inputs!AH164,IF(AG$2&lt;=ptc_fed_term,ptc_fed_amount*(1+ptc_fed_escal/100)^AF$2,0))</f>
        <v>0</v>
      </c>
      <c r="AH578" s="147">
        <f>IF(ptc_fed_amount="n/a",Inputs!AI164,IF(AH$2&lt;=ptc_fed_term,ptc_fed_amount*(1+ptc_fed_escal/100)^AG$2,0))</f>
        <v>0</v>
      </c>
      <c r="AI578" s="147">
        <f>IF(ptc_fed_amount="n/a",Inputs!AJ164,IF(AI$2&lt;=ptc_fed_term,ptc_fed_amount*(1+ptc_fed_escal/100)^AH$2,0))</f>
        <v>0</v>
      </c>
      <c r="AJ578" s="147">
        <f>IF(ptc_fed_amount="n/a",Inputs!AK164,IF(AJ$2&lt;=ptc_fed_term,ptc_fed_amount*(1+ptc_fed_escal/100)^AI$2,0))</f>
        <v>0</v>
      </c>
      <c r="AK578" s="147">
        <f>IF(ptc_fed_amount="n/a",Inputs!AL164,IF(AK$2&lt;=ptc_fed_term,ptc_fed_amount*(1+ptc_fed_escal/100)^AJ$2,0))</f>
        <v>0</v>
      </c>
      <c r="AL578" s="147">
        <f>IF(ptc_fed_amount="n/a",Inputs!AM164,IF(AL$2&lt;=ptc_fed_term,ptc_fed_amount*(1+ptc_fed_escal/100)^AK$2,0))</f>
        <v>0</v>
      </c>
      <c r="AM578" s="147">
        <f>IF(ptc_fed_amount="n/a",Inputs!AN164,IF(AM$2&lt;=ptc_fed_term,ptc_fed_amount*(1+ptc_fed_escal/100)^AL$2,0))</f>
        <v>0</v>
      </c>
      <c r="AN578" s="147">
        <f>IF(ptc_fed_amount="n/a",Inputs!AO164,IF(AN$2&lt;=ptc_fed_term,ptc_fed_amount*(1+ptc_fed_escal/100)^AM$2,0))</f>
        <v>0</v>
      </c>
      <c r="AO578" s="147">
        <f>IF(ptc_fed_amount="n/a",Inputs!AP164,IF(AO$2&lt;=ptc_fed_term,ptc_fed_amount*(1+ptc_fed_escal/100)^AN$2,0))</f>
        <v>0</v>
      </c>
      <c r="AP578" s="147">
        <f>IF(ptc_fed_amount="n/a",Inputs!AQ164,IF(AP$2&lt;=ptc_fed_term,ptc_fed_amount*(1+ptc_fed_escal/100)^AO$2,0))</f>
        <v>0</v>
      </c>
    </row>
    <row r="579" spans="1:42" s="16" customFormat="1" x14ac:dyDescent="0.2">
      <c r="A579" s="32" t="s">
        <v>225</v>
      </c>
      <c r="C579" s="147">
        <f>ROUND(C578*1000,0)</f>
        <v>0</v>
      </c>
      <c r="D579" s="147">
        <f>ROUND(D578*1000,0)</f>
        <v>0</v>
      </c>
      <c r="E579" s="147">
        <f t="shared" ref="E579:AP579" si="286">ROUND(E578*1000,0)</f>
        <v>0</v>
      </c>
      <c r="F579" s="147">
        <f t="shared" si="286"/>
        <v>0</v>
      </c>
      <c r="G579" s="147">
        <f t="shared" si="286"/>
        <v>0</v>
      </c>
      <c r="H579" s="147">
        <f t="shared" si="286"/>
        <v>0</v>
      </c>
      <c r="I579" s="147">
        <f t="shared" si="286"/>
        <v>0</v>
      </c>
      <c r="J579" s="147">
        <f t="shared" si="286"/>
        <v>0</v>
      </c>
      <c r="K579" s="147">
        <f t="shared" si="286"/>
        <v>0</v>
      </c>
      <c r="L579" s="147">
        <f t="shared" si="286"/>
        <v>0</v>
      </c>
      <c r="M579" s="147">
        <f t="shared" si="286"/>
        <v>0</v>
      </c>
      <c r="N579" s="147">
        <f t="shared" si="286"/>
        <v>0</v>
      </c>
      <c r="O579" s="147">
        <f t="shared" si="286"/>
        <v>0</v>
      </c>
      <c r="P579" s="147">
        <f t="shared" si="286"/>
        <v>0</v>
      </c>
      <c r="Q579" s="147">
        <f t="shared" si="286"/>
        <v>0</v>
      </c>
      <c r="R579" s="147">
        <f t="shared" si="286"/>
        <v>0</v>
      </c>
      <c r="S579" s="147">
        <f t="shared" si="286"/>
        <v>0</v>
      </c>
      <c r="T579" s="147">
        <f t="shared" si="286"/>
        <v>0</v>
      </c>
      <c r="U579" s="147">
        <f t="shared" si="286"/>
        <v>0</v>
      </c>
      <c r="V579" s="147">
        <f t="shared" si="286"/>
        <v>0</v>
      </c>
      <c r="W579" s="147">
        <f t="shared" si="286"/>
        <v>0</v>
      </c>
      <c r="X579" s="147">
        <f t="shared" si="286"/>
        <v>0</v>
      </c>
      <c r="Y579" s="147">
        <f t="shared" si="286"/>
        <v>0</v>
      </c>
      <c r="Z579" s="147">
        <f t="shared" si="286"/>
        <v>0</v>
      </c>
      <c r="AA579" s="147">
        <f t="shared" si="286"/>
        <v>0</v>
      </c>
      <c r="AB579" s="147">
        <f t="shared" si="286"/>
        <v>0</v>
      </c>
      <c r="AC579" s="147">
        <f t="shared" si="286"/>
        <v>0</v>
      </c>
      <c r="AD579" s="147">
        <f t="shared" si="286"/>
        <v>0</v>
      </c>
      <c r="AE579" s="147">
        <f t="shared" si="286"/>
        <v>0</v>
      </c>
      <c r="AF579" s="147">
        <f t="shared" si="286"/>
        <v>0</v>
      </c>
      <c r="AG579" s="147">
        <f t="shared" si="286"/>
        <v>0</v>
      </c>
      <c r="AH579" s="147">
        <f t="shared" si="286"/>
        <v>0</v>
      </c>
      <c r="AI579" s="147">
        <f t="shared" si="286"/>
        <v>0</v>
      </c>
      <c r="AJ579" s="147">
        <f t="shared" si="286"/>
        <v>0</v>
      </c>
      <c r="AK579" s="147">
        <f t="shared" si="286"/>
        <v>0</v>
      </c>
      <c r="AL579" s="147">
        <f t="shared" si="286"/>
        <v>0</v>
      </c>
      <c r="AM579" s="147">
        <f t="shared" si="286"/>
        <v>0</v>
      </c>
      <c r="AN579" s="147">
        <f t="shared" si="286"/>
        <v>0</v>
      </c>
      <c r="AO579" s="147">
        <f t="shared" si="286"/>
        <v>0</v>
      </c>
      <c r="AP579" s="147">
        <f t="shared" si="286"/>
        <v>0</v>
      </c>
    </row>
    <row r="580" spans="1:42" s="16" customFormat="1" x14ac:dyDescent="0.2">
      <c r="A580" s="32" t="s">
        <v>58</v>
      </c>
      <c r="C580" s="158">
        <f>C$5/1000</f>
        <v>0</v>
      </c>
      <c r="D580" s="158">
        <f>D$5/1000</f>
        <v>0</v>
      </c>
      <c r="E580" s="158">
        <f t="shared" ref="E580:AP580" si="287">E$5/1000</f>
        <v>0</v>
      </c>
      <c r="F580" s="158">
        <f t="shared" si="287"/>
        <v>0</v>
      </c>
      <c r="G580" s="158">
        <f t="shared" si="287"/>
        <v>0</v>
      </c>
      <c r="H580" s="158">
        <f t="shared" si="287"/>
        <v>0</v>
      </c>
      <c r="I580" s="158">
        <f t="shared" si="287"/>
        <v>0</v>
      </c>
      <c r="J580" s="158">
        <f t="shared" si="287"/>
        <v>0</v>
      </c>
      <c r="K580" s="158">
        <f t="shared" si="287"/>
        <v>0</v>
      </c>
      <c r="L580" s="158">
        <f t="shared" si="287"/>
        <v>0</v>
      </c>
      <c r="M580" s="158">
        <f t="shared" si="287"/>
        <v>0</v>
      </c>
      <c r="N580" s="158">
        <f t="shared" si="287"/>
        <v>0</v>
      </c>
      <c r="O580" s="158">
        <f t="shared" si="287"/>
        <v>0</v>
      </c>
      <c r="P580" s="158">
        <f t="shared" si="287"/>
        <v>0</v>
      </c>
      <c r="Q580" s="158">
        <f t="shared" si="287"/>
        <v>0</v>
      </c>
      <c r="R580" s="158">
        <f t="shared" si="287"/>
        <v>0</v>
      </c>
      <c r="S580" s="158">
        <f t="shared" si="287"/>
        <v>0</v>
      </c>
      <c r="T580" s="158">
        <f t="shared" si="287"/>
        <v>0</v>
      </c>
      <c r="U580" s="158">
        <f t="shared" si="287"/>
        <v>0</v>
      </c>
      <c r="V580" s="158">
        <f t="shared" si="287"/>
        <v>0</v>
      </c>
      <c r="W580" s="158">
        <f t="shared" si="287"/>
        <v>0</v>
      </c>
      <c r="X580" s="158">
        <f t="shared" si="287"/>
        <v>0</v>
      </c>
      <c r="Y580" s="158">
        <f t="shared" si="287"/>
        <v>0</v>
      </c>
      <c r="Z580" s="158">
        <f t="shared" si="287"/>
        <v>0</v>
      </c>
      <c r="AA580" s="158">
        <f t="shared" si="287"/>
        <v>0</v>
      </c>
      <c r="AB580" s="158">
        <f t="shared" si="287"/>
        <v>0</v>
      </c>
      <c r="AC580" s="158">
        <f t="shared" si="287"/>
        <v>0</v>
      </c>
      <c r="AD580" s="158">
        <f t="shared" si="287"/>
        <v>0</v>
      </c>
      <c r="AE580" s="158">
        <f t="shared" si="287"/>
        <v>0</v>
      </c>
      <c r="AF580" s="158">
        <f t="shared" si="287"/>
        <v>0</v>
      </c>
      <c r="AG580" s="158">
        <f t="shared" si="287"/>
        <v>0</v>
      </c>
      <c r="AH580" s="158">
        <f t="shared" si="287"/>
        <v>0</v>
      </c>
      <c r="AI580" s="158">
        <f t="shared" si="287"/>
        <v>0</v>
      </c>
      <c r="AJ580" s="158">
        <f t="shared" si="287"/>
        <v>0</v>
      </c>
      <c r="AK580" s="158">
        <f t="shared" si="287"/>
        <v>0</v>
      </c>
      <c r="AL580" s="158">
        <f t="shared" si="287"/>
        <v>0</v>
      </c>
      <c r="AM580" s="158">
        <f t="shared" si="287"/>
        <v>0</v>
      </c>
      <c r="AN580" s="158">
        <f t="shared" si="287"/>
        <v>0</v>
      </c>
      <c r="AO580" s="158">
        <f t="shared" si="287"/>
        <v>0</v>
      </c>
      <c r="AP580" s="158">
        <f t="shared" si="287"/>
        <v>0</v>
      </c>
    </row>
    <row r="581" spans="1:42" s="16" customFormat="1" x14ac:dyDescent="0.2">
      <c r="A581" s="32" t="s">
        <v>13</v>
      </c>
      <c r="C581" s="157">
        <f>C579*C580</f>
        <v>0</v>
      </c>
      <c r="D581" s="157">
        <f>D579*D580</f>
        <v>0</v>
      </c>
      <c r="E581" s="157">
        <f t="shared" ref="E581:AP581" si="288">E579*E580</f>
        <v>0</v>
      </c>
      <c r="F581" s="157">
        <f t="shared" si="288"/>
        <v>0</v>
      </c>
      <c r="G581" s="157">
        <f t="shared" si="288"/>
        <v>0</v>
      </c>
      <c r="H581" s="157">
        <f t="shared" si="288"/>
        <v>0</v>
      </c>
      <c r="I581" s="157">
        <f t="shared" si="288"/>
        <v>0</v>
      </c>
      <c r="J581" s="157">
        <f t="shared" si="288"/>
        <v>0</v>
      </c>
      <c r="K581" s="157">
        <f t="shared" si="288"/>
        <v>0</v>
      </c>
      <c r="L581" s="157">
        <f t="shared" si="288"/>
        <v>0</v>
      </c>
      <c r="M581" s="157">
        <f t="shared" si="288"/>
        <v>0</v>
      </c>
      <c r="N581" s="157">
        <f t="shared" si="288"/>
        <v>0</v>
      </c>
      <c r="O581" s="157">
        <f t="shared" si="288"/>
        <v>0</v>
      </c>
      <c r="P581" s="157">
        <f t="shared" si="288"/>
        <v>0</v>
      </c>
      <c r="Q581" s="157">
        <f t="shared" si="288"/>
        <v>0</v>
      </c>
      <c r="R581" s="157">
        <f t="shared" si="288"/>
        <v>0</v>
      </c>
      <c r="S581" s="157">
        <f t="shared" si="288"/>
        <v>0</v>
      </c>
      <c r="T581" s="157">
        <f t="shared" si="288"/>
        <v>0</v>
      </c>
      <c r="U581" s="157">
        <f t="shared" si="288"/>
        <v>0</v>
      </c>
      <c r="V581" s="157">
        <f t="shared" si="288"/>
        <v>0</v>
      </c>
      <c r="W581" s="157">
        <f t="shared" si="288"/>
        <v>0</v>
      </c>
      <c r="X581" s="157">
        <f t="shared" si="288"/>
        <v>0</v>
      </c>
      <c r="Y581" s="157">
        <f t="shared" si="288"/>
        <v>0</v>
      </c>
      <c r="Z581" s="157">
        <f t="shared" si="288"/>
        <v>0</v>
      </c>
      <c r="AA581" s="157">
        <f t="shared" si="288"/>
        <v>0</v>
      </c>
      <c r="AB581" s="157">
        <f t="shared" si="288"/>
        <v>0</v>
      </c>
      <c r="AC581" s="157">
        <f t="shared" si="288"/>
        <v>0</v>
      </c>
      <c r="AD581" s="157">
        <f t="shared" si="288"/>
        <v>0</v>
      </c>
      <c r="AE581" s="157">
        <f t="shared" si="288"/>
        <v>0</v>
      </c>
      <c r="AF581" s="157">
        <f t="shared" si="288"/>
        <v>0</v>
      </c>
      <c r="AG581" s="157">
        <f t="shared" si="288"/>
        <v>0</v>
      </c>
      <c r="AH581" s="157">
        <f t="shared" si="288"/>
        <v>0</v>
      </c>
      <c r="AI581" s="157">
        <f t="shared" si="288"/>
        <v>0</v>
      </c>
      <c r="AJ581" s="157">
        <f t="shared" si="288"/>
        <v>0</v>
      </c>
      <c r="AK581" s="157">
        <f t="shared" si="288"/>
        <v>0</v>
      </c>
      <c r="AL581" s="157">
        <f t="shared" si="288"/>
        <v>0</v>
      </c>
      <c r="AM581" s="157">
        <f t="shared" si="288"/>
        <v>0</v>
      </c>
      <c r="AN581" s="157">
        <f t="shared" si="288"/>
        <v>0</v>
      </c>
      <c r="AO581" s="157">
        <f t="shared" si="288"/>
        <v>0</v>
      </c>
      <c r="AP581" s="157">
        <f t="shared" si="288"/>
        <v>0</v>
      </c>
    </row>
    <row r="582" spans="1:42" s="16" customFormat="1" x14ac:dyDescent="0.2">
      <c r="A582" s="32"/>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row>
    <row r="583" spans="1:42" x14ac:dyDescent="0.2">
      <c r="A583" s="29" t="s">
        <v>16</v>
      </c>
      <c r="B583" s="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row>
    <row r="584" spans="1:42" x14ac:dyDescent="0.2">
      <c r="A584" s="30" t="str">
        <f>Inputs!B107</f>
        <v>As fixed amount</v>
      </c>
      <c r="B584" s="16"/>
      <c r="C584" s="16"/>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32" t="str">
        <f>Inputs!B108</f>
        <v>Federal ($)</v>
      </c>
      <c r="B585" s="16"/>
      <c r="C585" s="183">
        <f>ibi_fed_amount</f>
        <v>0</v>
      </c>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32" t="str">
        <f>Inputs!B109</f>
        <v>State ($)</v>
      </c>
      <c r="B586" s="16"/>
      <c r="C586" s="183">
        <f>ibi_sta_amount</f>
        <v>0</v>
      </c>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32" t="str">
        <f>Inputs!B110</f>
        <v>Utility ($)</v>
      </c>
      <c r="B587" s="16"/>
      <c r="C587" s="183">
        <f>ibi_uti_amount</f>
        <v>0</v>
      </c>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32" t="str">
        <f>Inputs!B111</f>
        <v>Other ($)</v>
      </c>
      <c r="C588" s="158">
        <f>ibi_oth_amount</f>
        <v>0</v>
      </c>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27" t="s">
        <v>13</v>
      </c>
      <c r="C589" s="184">
        <f>SUM(C585:C588)</f>
        <v>0</v>
      </c>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2">
      <c r="A590" s="30" t="str">
        <f>Inputs!B112</f>
        <v>As percentage</v>
      </c>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row>
    <row r="591" spans="1:42" x14ac:dyDescent="0.2">
      <c r="A591" s="32" t="str">
        <f>Inputs!B113</f>
        <v>Federal (% of total installed cost)</v>
      </c>
      <c r="C591" s="204">
        <f>MIN(ibi_fed_percent/100*total_installed_cost,Inputs!D113)</f>
        <v>0</v>
      </c>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spans="1:42" x14ac:dyDescent="0.2">
      <c r="A592" s="32" t="str">
        <f>Inputs!B114</f>
        <v>State (% of total installed cost)</v>
      </c>
      <c r="C592" s="204">
        <f>MIN(ibi_sta_percent/100*total_installed_cost,Inputs!D114)</f>
        <v>0</v>
      </c>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32" t="str">
        <f>Inputs!B115</f>
        <v>Utility (% of total installed cost)</v>
      </c>
      <c r="C593" s="204">
        <f>MIN(ibi_uti_percent/100*total_installed_cost,Inputs!D115)</f>
        <v>0</v>
      </c>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32" t="str">
        <f>Inputs!B116</f>
        <v>Other (% of total installed cost)</v>
      </c>
      <c r="C594" s="204">
        <f>MIN(ibi_oth_percent/100*total_installed_cost,Inputs!D116)</f>
        <v>0</v>
      </c>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32" t="s">
        <v>13</v>
      </c>
      <c r="C595" s="163">
        <f>SUM(C591:C594)</f>
        <v>0</v>
      </c>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row>
    <row r="596" spans="1:42" x14ac:dyDescent="0.2">
      <c r="A596" s="386" t="s">
        <v>352</v>
      </c>
      <c r="B596" s="387"/>
      <c r="C596" s="388">
        <f>C589+C595</f>
        <v>0</v>
      </c>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c r="AN596" s="28"/>
      <c r="AO596" s="28"/>
      <c r="AP596" s="28"/>
    </row>
    <row r="597" spans="1:42" x14ac:dyDescent="0.2">
      <c r="A597" s="32"/>
      <c r="C597" s="157"/>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row>
    <row r="598" spans="1:42" x14ac:dyDescent="0.2">
      <c r="A598" s="29" t="s">
        <v>30</v>
      </c>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c r="AN598" s="28"/>
      <c r="AO598" s="28"/>
      <c r="AP598" s="28"/>
    </row>
    <row r="599" spans="1:42" x14ac:dyDescent="0.2">
      <c r="A599" s="30" t="str">
        <f>Inputs!B118</f>
        <v>Federal ($/W)</v>
      </c>
      <c r="B599" s="16"/>
      <c r="C599" s="204">
        <f>MIN(cbi_fed_amount*system_capacity*1000,cbi_fed_maxvalue)</f>
        <v>0</v>
      </c>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30" t="str">
        <f>Inputs!B119</f>
        <v>State ($/W)</v>
      </c>
      <c r="B600" s="16"/>
      <c r="C600" s="204">
        <f>MIN(cbi_sta_amount*system_capacity*1000,cbi_sta_maxvalue)</f>
        <v>0</v>
      </c>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spans="1:42" x14ac:dyDescent="0.2">
      <c r="A601" s="30" t="str">
        <f>Inputs!B120</f>
        <v>Utility ($/W)</v>
      </c>
      <c r="B601" s="16"/>
      <c r="C601" s="204">
        <f>MIN(cbi_uti_amount*system_capacity*1000,cbi_uti_maxvalue)</f>
        <v>0</v>
      </c>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row>
    <row r="602" spans="1:42" x14ac:dyDescent="0.2">
      <c r="A602" s="30" t="str">
        <f>Inputs!B121</f>
        <v>Other ($/W)</v>
      </c>
      <c r="C602" s="204">
        <f>MIN(cbi_oth_amount*system_capacity*1000,cbi_oth_maxvalue)</f>
        <v>0</v>
      </c>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row>
    <row r="603" spans="1:42" x14ac:dyDescent="0.2">
      <c r="A603" s="389" t="s">
        <v>344</v>
      </c>
      <c r="B603" s="387"/>
      <c r="C603" s="388">
        <f>SUM(C599:C602)</f>
        <v>0</v>
      </c>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spans="1:42" x14ac:dyDescent="0.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29" t="s">
        <v>27</v>
      </c>
    </row>
    <row r="606" spans="1:42" x14ac:dyDescent="0.2">
      <c r="A606" s="23" t="str">
        <f>Inputs!B123</f>
        <v>Federal ($/kWh)</v>
      </c>
    </row>
    <row r="607" spans="1:42" x14ac:dyDescent="0.2">
      <c r="A607" s="27" t="s">
        <v>28</v>
      </c>
      <c r="C607" s="147">
        <f>IF(pbi_fed_amount="n/a",Inputs!D159,IF(AND(C$2&lt;=pbi_fed_term,C$2&lt;=analysis_period),pbi_fed_amount*(1+pbi_fed_escal/100)^B$2,0))</f>
        <v>0</v>
      </c>
      <c r="D607" s="147">
        <f>IF(pbi_fed_amount="n/a",Inputs!E159,IF(AND(D$2&lt;=pbi_fed_term,D$2&lt;=analysis_period),pbi_fed_amount*(1+pbi_fed_escal/100)^C$2,0))</f>
        <v>0</v>
      </c>
      <c r="E607" s="147">
        <f>IF(pbi_fed_amount="n/a",Inputs!F159,IF(AND(E$2&lt;=pbi_fed_term,E$2&lt;=analysis_period),pbi_fed_amount*(1+pbi_fed_escal/100)^D$2,0))</f>
        <v>0</v>
      </c>
      <c r="F607" s="147">
        <f>IF(pbi_fed_amount="n/a",Inputs!G159,IF(AND(F$2&lt;=pbi_fed_term,F$2&lt;=analysis_period),pbi_fed_amount*(1+pbi_fed_escal/100)^E$2,0))</f>
        <v>0</v>
      </c>
      <c r="G607" s="147">
        <f>IF(pbi_fed_amount="n/a",Inputs!H159,IF(AND(G$2&lt;=pbi_fed_term,G$2&lt;=analysis_period),pbi_fed_amount*(1+pbi_fed_escal/100)^F$2,0))</f>
        <v>0</v>
      </c>
      <c r="H607" s="147">
        <f>IF(pbi_fed_amount="n/a",Inputs!I159,IF(AND(H$2&lt;=pbi_fed_term,H$2&lt;=analysis_period),pbi_fed_amount*(1+pbi_fed_escal/100)^G$2,0))</f>
        <v>0</v>
      </c>
      <c r="I607" s="147">
        <f>IF(pbi_fed_amount="n/a",Inputs!J159,IF(AND(I$2&lt;=pbi_fed_term,I$2&lt;=analysis_period),pbi_fed_amount*(1+pbi_fed_escal/100)^H$2,0))</f>
        <v>0</v>
      </c>
      <c r="J607" s="147">
        <f>IF(pbi_fed_amount="n/a",Inputs!K159,IF(AND(J$2&lt;=pbi_fed_term,J$2&lt;=analysis_period),pbi_fed_amount*(1+pbi_fed_escal/100)^I$2,0))</f>
        <v>0</v>
      </c>
      <c r="K607" s="147">
        <f>IF(pbi_fed_amount="n/a",Inputs!L159,IF(AND(K$2&lt;=pbi_fed_term,K$2&lt;=analysis_period),pbi_fed_amount*(1+pbi_fed_escal/100)^J$2,0))</f>
        <v>0</v>
      </c>
      <c r="L607" s="147">
        <f>IF(pbi_fed_amount="n/a",Inputs!M159,IF(AND(L$2&lt;=pbi_fed_term,L$2&lt;=analysis_period),pbi_fed_amount*(1+pbi_fed_escal/100)^K$2,0))</f>
        <v>0</v>
      </c>
      <c r="M607" s="147">
        <f>IF(pbi_fed_amount="n/a",Inputs!N159,IF(AND(M$2&lt;=pbi_fed_term,M$2&lt;=analysis_period),pbi_fed_amount*(1+pbi_fed_escal/100)^L$2,0))</f>
        <v>0</v>
      </c>
      <c r="N607" s="147">
        <f>IF(pbi_fed_amount="n/a",Inputs!O159,IF(AND(N$2&lt;=pbi_fed_term,N$2&lt;=analysis_period),pbi_fed_amount*(1+pbi_fed_escal/100)^M$2,0))</f>
        <v>0</v>
      </c>
      <c r="O607" s="147">
        <f>IF(pbi_fed_amount="n/a",Inputs!P159,IF(AND(O$2&lt;=pbi_fed_term,O$2&lt;=analysis_period),pbi_fed_amount*(1+pbi_fed_escal/100)^N$2,0))</f>
        <v>0</v>
      </c>
      <c r="P607" s="147">
        <f>IF(pbi_fed_amount="n/a",Inputs!Q159,IF(AND(P$2&lt;=pbi_fed_term,P$2&lt;=analysis_period),pbi_fed_amount*(1+pbi_fed_escal/100)^O$2,0))</f>
        <v>0</v>
      </c>
      <c r="Q607" s="147">
        <f>IF(pbi_fed_amount="n/a",Inputs!R159,IF(AND(Q$2&lt;=pbi_fed_term,Q$2&lt;=analysis_period),pbi_fed_amount*(1+pbi_fed_escal/100)^P$2,0))</f>
        <v>0</v>
      </c>
      <c r="R607" s="147">
        <f>IF(pbi_fed_amount="n/a",Inputs!S159,IF(AND(R$2&lt;=pbi_fed_term,R$2&lt;=analysis_period),pbi_fed_amount*(1+pbi_fed_escal/100)^Q$2,0))</f>
        <v>0</v>
      </c>
      <c r="S607" s="147">
        <f>IF(pbi_fed_amount="n/a",Inputs!T159,IF(AND(S$2&lt;=pbi_fed_term,S$2&lt;=analysis_period),pbi_fed_amount*(1+pbi_fed_escal/100)^R$2,0))</f>
        <v>0</v>
      </c>
      <c r="T607" s="147">
        <f>IF(pbi_fed_amount="n/a",Inputs!U159,IF(AND(T$2&lt;=pbi_fed_term,T$2&lt;=analysis_period),pbi_fed_amount*(1+pbi_fed_escal/100)^S$2,0))</f>
        <v>0</v>
      </c>
      <c r="U607" s="147">
        <f>IF(pbi_fed_amount="n/a",Inputs!V159,IF(AND(U$2&lt;=pbi_fed_term,U$2&lt;=analysis_period),pbi_fed_amount*(1+pbi_fed_escal/100)^T$2,0))</f>
        <v>0</v>
      </c>
      <c r="V607" s="147">
        <f>IF(pbi_fed_amount="n/a",Inputs!W159,IF(AND(V$2&lt;=pbi_fed_term,V$2&lt;=analysis_period),pbi_fed_amount*(1+pbi_fed_escal/100)^U$2,0))</f>
        <v>0</v>
      </c>
      <c r="W607" s="147">
        <f>IF(pbi_fed_amount="n/a",Inputs!X159,IF(AND(W$2&lt;=pbi_fed_term,W$2&lt;=analysis_period),pbi_fed_amount*(1+pbi_fed_escal/100)^V$2,0))</f>
        <v>0</v>
      </c>
      <c r="X607" s="147">
        <f>IF(pbi_fed_amount="n/a",Inputs!Y159,IF(AND(X$2&lt;=pbi_fed_term,X$2&lt;=analysis_period),pbi_fed_amount*(1+pbi_fed_escal/100)^W$2,0))</f>
        <v>0</v>
      </c>
      <c r="Y607" s="147">
        <f>IF(pbi_fed_amount="n/a",Inputs!Z159,IF(AND(Y$2&lt;=pbi_fed_term,Y$2&lt;=analysis_period),pbi_fed_amount*(1+pbi_fed_escal/100)^X$2,0))</f>
        <v>0</v>
      </c>
      <c r="Z607" s="147">
        <f>IF(pbi_fed_amount="n/a",Inputs!AA159,IF(AND(Z$2&lt;=pbi_fed_term,Z$2&lt;=analysis_period),pbi_fed_amount*(1+pbi_fed_escal/100)^Y$2,0))</f>
        <v>0</v>
      </c>
      <c r="AA607" s="147">
        <f>IF(pbi_fed_amount="n/a",Inputs!AB159,IF(AND(AA$2&lt;=pbi_fed_term,AA$2&lt;=analysis_period),pbi_fed_amount*(1+pbi_fed_escal/100)^Z$2,0))</f>
        <v>0</v>
      </c>
      <c r="AB607" s="147">
        <f>IF(pbi_fed_amount="n/a",Inputs!AC159,IF(AND(AB$2&lt;=pbi_fed_term,AB$2&lt;=analysis_period),pbi_fed_amount*(1+pbi_fed_escal/100)^AA$2,0))</f>
        <v>0</v>
      </c>
      <c r="AC607" s="147">
        <f>IF(pbi_fed_amount="n/a",Inputs!AD159,IF(AND(AC$2&lt;=pbi_fed_term,AC$2&lt;=analysis_period),pbi_fed_amount*(1+pbi_fed_escal/100)^AB$2,0))</f>
        <v>0</v>
      </c>
      <c r="AD607" s="147">
        <f>IF(pbi_fed_amount="n/a",Inputs!AE159,IF(AND(AD$2&lt;=pbi_fed_term,AD$2&lt;=analysis_period),pbi_fed_amount*(1+pbi_fed_escal/100)^AC$2,0))</f>
        <v>0</v>
      </c>
      <c r="AE607" s="147">
        <f>IF(pbi_fed_amount="n/a",Inputs!AF159,IF(AND(AE$2&lt;=pbi_fed_term,AE$2&lt;=analysis_period),pbi_fed_amount*(1+pbi_fed_escal/100)^AD$2,0))</f>
        <v>0</v>
      </c>
      <c r="AF607" s="147">
        <f>IF(pbi_fed_amount="n/a",Inputs!AG159,IF(AND(AF$2&lt;=pbi_fed_term,AF$2&lt;=analysis_period),pbi_fed_amount*(1+pbi_fed_escal/100)^AE$2,0))</f>
        <v>0</v>
      </c>
      <c r="AG607" s="147">
        <f>IF(pbi_fed_amount="n/a",Inputs!AH159,IF(AND(AG$2&lt;=pbi_fed_term,AG$2&lt;=analysis_period),pbi_fed_amount*(1+pbi_fed_escal/100)^AF$2,0))</f>
        <v>0</v>
      </c>
      <c r="AH607" s="147">
        <f>IF(pbi_fed_amount="n/a",Inputs!AI159,IF(AND(AH$2&lt;=pbi_fed_term,AH$2&lt;=analysis_period),pbi_fed_amount*(1+pbi_fed_escal/100)^AG$2,0))</f>
        <v>0</v>
      </c>
      <c r="AI607" s="147">
        <f>IF(pbi_fed_amount="n/a",Inputs!AJ159,IF(AND(AI$2&lt;=pbi_fed_term,AI$2&lt;=analysis_period),pbi_fed_amount*(1+pbi_fed_escal/100)^AH$2,0))</f>
        <v>0</v>
      </c>
      <c r="AJ607" s="147">
        <f>IF(pbi_fed_amount="n/a",Inputs!AK159,IF(AND(AJ$2&lt;=pbi_fed_term,AJ$2&lt;=analysis_period),pbi_fed_amount*(1+pbi_fed_escal/100)^AI$2,0))</f>
        <v>0</v>
      </c>
      <c r="AK607" s="147">
        <f>IF(pbi_fed_amount="n/a",Inputs!AL159,IF(AND(AK$2&lt;=pbi_fed_term,AK$2&lt;=analysis_period),pbi_fed_amount*(1+pbi_fed_escal/100)^AJ$2,0))</f>
        <v>0</v>
      </c>
      <c r="AL607" s="147">
        <f>IF(pbi_fed_amount="n/a",Inputs!AM159,IF(AND(AL$2&lt;=pbi_fed_term,AL$2&lt;=analysis_period),pbi_fed_amount*(1+pbi_fed_escal/100)^AK$2,0))</f>
        <v>0</v>
      </c>
      <c r="AM607" s="147">
        <f>IF(pbi_fed_amount="n/a",Inputs!AN159,IF(AND(AM$2&lt;=pbi_fed_term,AM$2&lt;=analysis_period),pbi_fed_amount*(1+pbi_fed_escal/100)^AL$2,0))</f>
        <v>0</v>
      </c>
      <c r="AN607" s="147">
        <f>IF(pbi_fed_amount="n/a",Inputs!AO159,IF(AND(AN$2&lt;=pbi_fed_term,AN$2&lt;=analysis_period),pbi_fed_amount*(1+pbi_fed_escal/100)^AM$2,0))</f>
        <v>0</v>
      </c>
      <c r="AO607" s="147">
        <f>IF(pbi_fed_amount="n/a",Inputs!AP159,IF(AND(AO$2&lt;=pbi_fed_term,AO$2&lt;=analysis_period),pbi_fed_amount*(1+pbi_fed_escal/100)^AN$2,0))</f>
        <v>0</v>
      </c>
      <c r="AP607" s="147">
        <f>IF(pbi_fed_amount="n/a",Inputs!AQ159,IF(AND(AP$2&lt;=pbi_fed_term,AP$2&lt;=analysis_period),pbi_fed_amount*(1+pbi_fed_escal/100)^AO$2,0))</f>
        <v>0</v>
      </c>
    </row>
    <row r="608" spans="1:42" x14ac:dyDescent="0.2">
      <c r="A608" s="27" t="s">
        <v>29</v>
      </c>
      <c r="C608" s="158">
        <f>C$5</f>
        <v>0</v>
      </c>
      <c r="D608" s="158">
        <f t="shared" ref="D608:AP608" si="289">D$5</f>
        <v>0</v>
      </c>
      <c r="E608" s="158">
        <f t="shared" si="289"/>
        <v>0</v>
      </c>
      <c r="F608" s="158">
        <f t="shared" si="289"/>
        <v>0</v>
      </c>
      <c r="G608" s="158">
        <f t="shared" si="289"/>
        <v>0</v>
      </c>
      <c r="H608" s="158">
        <f t="shared" si="289"/>
        <v>0</v>
      </c>
      <c r="I608" s="158">
        <f t="shared" si="289"/>
        <v>0</v>
      </c>
      <c r="J608" s="158">
        <f t="shared" si="289"/>
        <v>0</v>
      </c>
      <c r="K608" s="158">
        <f t="shared" si="289"/>
        <v>0</v>
      </c>
      <c r="L608" s="158">
        <f t="shared" si="289"/>
        <v>0</v>
      </c>
      <c r="M608" s="158">
        <f t="shared" si="289"/>
        <v>0</v>
      </c>
      <c r="N608" s="158">
        <f t="shared" si="289"/>
        <v>0</v>
      </c>
      <c r="O608" s="158">
        <f t="shared" si="289"/>
        <v>0</v>
      </c>
      <c r="P608" s="158">
        <f t="shared" si="289"/>
        <v>0</v>
      </c>
      <c r="Q608" s="158">
        <f t="shared" si="289"/>
        <v>0</v>
      </c>
      <c r="R608" s="158">
        <f t="shared" si="289"/>
        <v>0</v>
      </c>
      <c r="S608" s="158">
        <f t="shared" si="289"/>
        <v>0</v>
      </c>
      <c r="T608" s="158">
        <f t="shared" si="289"/>
        <v>0</v>
      </c>
      <c r="U608" s="158">
        <f t="shared" si="289"/>
        <v>0</v>
      </c>
      <c r="V608" s="158">
        <f t="shared" si="289"/>
        <v>0</v>
      </c>
      <c r="W608" s="158">
        <f t="shared" si="289"/>
        <v>0</v>
      </c>
      <c r="X608" s="158">
        <f t="shared" si="289"/>
        <v>0</v>
      </c>
      <c r="Y608" s="158">
        <f t="shared" si="289"/>
        <v>0</v>
      </c>
      <c r="Z608" s="158">
        <f t="shared" si="289"/>
        <v>0</v>
      </c>
      <c r="AA608" s="158">
        <f t="shared" si="289"/>
        <v>0</v>
      </c>
      <c r="AB608" s="158">
        <f t="shared" si="289"/>
        <v>0</v>
      </c>
      <c r="AC608" s="158">
        <f t="shared" si="289"/>
        <v>0</v>
      </c>
      <c r="AD608" s="158">
        <f t="shared" si="289"/>
        <v>0</v>
      </c>
      <c r="AE608" s="158">
        <f t="shared" si="289"/>
        <v>0</v>
      </c>
      <c r="AF608" s="158">
        <f t="shared" si="289"/>
        <v>0</v>
      </c>
      <c r="AG608" s="158">
        <f t="shared" si="289"/>
        <v>0</v>
      </c>
      <c r="AH608" s="158">
        <f t="shared" si="289"/>
        <v>0</v>
      </c>
      <c r="AI608" s="158">
        <f t="shared" si="289"/>
        <v>0</v>
      </c>
      <c r="AJ608" s="158">
        <f t="shared" si="289"/>
        <v>0</v>
      </c>
      <c r="AK608" s="158">
        <f t="shared" si="289"/>
        <v>0</v>
      </c>
      <c r="AL608" s="158">
        <f t="shared" si="289"/>
        <v>0</v>
      </c>
      <c r="AM608" s="158">
        <f t="shared" si="289"/>
        <v>0</v>
      </c>
      <c r="AN608" s="158">
        <f t="shared" si="289"/>
        <v>0</v>
      </c>
      <c r="AO608" s="158">
        <f t="shared" si="289"/>
        <v>0</v>
      </c>
      <c r="AP608" s="158">
        <f t="shared" si="289"/>
        <v>0</v>
      </c>
    </row>
    <row r="609" spans="1:42" x14ac:dyDescent="0.2">
      <c r="A609" s="27" t="s">
        <v>13</v>
      </c>
      <c r="C609" s="183">
        <f>C607*C608</f>
        <v>0</v>
      </c>
      <c r="D609" s="183">
        <f t="shared" ref="D609:AP609" si="290">D607*D608</f>
        <v>0</v>
      </c>
      <c r="E609" s="183">
        <f t="shared" si="290"/>
        <v>0</v>
      </c>
      <c r="F609" s="183">
        <f t="shared" si="290"/>
        <v>0</v>
      </c>
      <c r="G609" s="183">
        <f t="shared" si="290"/>
        <v>0</v>
      </c>
      <c r="H609" s="183">
        <f t="shared" si="290"/>
        <v>0</v>
      </c>
      <c r="I609" s="183">
        <f t="shared" si="290"/>
        <v>0</v>
      </c>
      <c r="J609" s="183">
        <f t="shared" si="290"/>
        <v>0</v>
      </c>
      <c r="K609" s="183">
        <f t="shared" si="290"/>
        <v>0</v>
      </c>
      <c r="L609" s="183">
        <f t="shared" si="290"/>
        <v>0</v>
      </c>
      <c r="M609" s="183">
        <f t="shared" si="290"/>
        <v>0</v>
      </c>
      <c r="N609" s="183">
        <f t="shared" si="290"/>
        <v>0</v>
      </c>
      <c r="O609" s="183">
        <f t="shared" si="290"/>
        <v>0</v>
      </c>
      <c r="P609" s="183">
        <f t="shared" si="290"/>
        <v>0</v>
      </c>
      <c r="Q609" s="183">
        <f t="shared" si="290"/>
        <v>0</v>
      </c>
      <c r="R609" s="183">
        <f t="shared" si="290"/>
        <v>0</v>
      </c>
      <c r="S609" s="183">
        <f t="shared" si="290"/>
        <v>0</v>
      </c>
      <c r="T609" s="183">
        <f t="shared" si="290"/>
        <v>0</v>
      </c>
      <c r="U609" s="183">
        <f t="shared" si="290"/>
        <v>0</v>
      </c>
      <c r="V609" s="183">
        <f t="shared" si="290"/>
        <v>0</v>
      </c>
      <c r="W609" s="183">
        <f t="shared" si="290"/>
        <v>0</v>
      </c>
      <c r="X609" s="183">
        <f t="shared" si="290"/>
        <v>0</v>
      </c>
      <c r="Y609" s="183">
        <f t="shared" si="290"/>
        <v>0</v>
      </c>
      <c r="Z609" s="183">
        <f t="shared" si="290"/>
        <v>0</v>
      </c>
      <c r="AA609" s="183">
        <f t="shared" si="290"/>
        <v>0</v>
      </c>
      <c r="AB609" s="183">
        <f t="shared" si="290"/>
        <v>0</v>
      </c>
      <c r="AC609" s="183">
        <f t="shared" si="290"/>
        <v>0</v>
      </c>
      <c r="AD609" s="183">
        <f t="shared" si="290"/>
        <v>0</v>
      </c>
      <c r="AE609" s="183">
        <f t="shared" si="290"/>
        <v>0</v>
      </c>
      <c r="AF609" s="183">
        <f t="shared" si="290"/>
        <v>0</v>
      </c>
      <c r="AG609" s="183">
        <f t="shared" si="290"/>
        <v>0</v>
      </c>
      <c r="AH609" s="183">
        <f t="shared" si="290"/>
        <v>0</v>
      </c>
      <c r="AI609" s="183">
        <f t="shared" si="290"/>
        <v>0</v>
      </c>
      <c r="AJ609" s="183">
        <f t="shared" si="290"/>
        <v>0</v>
      </c>
      <c r="AK609" s="183">
        <f t="shared" si="290"/>
        <v>0</v>
      </c>
      <c r="AL609" s="183">
        <f t="shared" si="290"/>
        <v>0</v>
      </c>
      <c r="AM609" s="183">
        <f t="shared" si="290"/>
        <v>0</v>
      </c>
      <c r="AN609" s="183">
        <f t="shared" si="290"/>
        <v>0</v>
      </c>
      <c r="AO609" s="183">
        <f t="shared" si="290"/>
        <v>0</v>
      </c>
      <c r="AP609" s="183">
        <f t="shared" si="290"/>
        <v>0</v>
      </c>
    </row>
    <row r="610" spans="1:42" x14ac:dyDescent="0.2">
      <c r="A610" s="23" t="str">
        <f>Inputs!B124</f>
        <v>State ($/kWh)</v>
      </c>
    </row>
    <row r="611" spans="1:42" x14ac:dyDescent="0.2">
      <c r="A611" s="27" t="s">
        <v>28</v>
      </c>
      <c r="C611" s="131">
        <f>IF(pbi_sta_amount="n/a",Inputs!D160,IF(AND(C$2&lt;=pbi_sta_term,C$2&lt;=analysis_period),pbi_sta_amount*(1+pbi_sta_escal/100)^B$2,0))</f>
        <v>0</v>
      </c>
      <c r="D611" s="131">
        <f>IF(pbi_sta_amount="n/a",Inputs!E160,IF(AND(D$2&lt;=pbi_sta_term,D$2&lt;=analysis_period),pbi_sta_amount*(1+pbi_sta_escal/100)^C$2,0))</f>
        <v>0</v>
      </c>
      <c r="E611" s="131">
        <f>IF(pbi_sta_amount="n/a",Inputs!F160,IF(AND(E$2&lt;=pbi_sta_term,E$2&lt;=analysis_period),pbi_sta_amount*(1+pbi_sta_escal/100)^D$2,0))</f>
        <v>0</v>
      </c>
      <c r="F611" s="131">
        <f>IF(pbi_sta_amount="n/a",Inputs!G160,IF(AND(F$2&lt;=pbi_sta_term,F$2&lt;=analysis_period),pbi_sta_amount*(1+pbi_sta_escal/100)^E$2,0))</f>
        <v>0</v>
      </c>
      <c r="G611" s="131">
        <f>IF(pbi_sta_amount="n/a",Inputs!H160,IF(AND(G$2&lt;=pbi_sta_term,G$2&lt;=analysis_period),pbi_sta_amount*(1+pbi_sta_escal/100)^F$2,0))</f>
        <v>0</v>
      </c>
      <c r="H611" s="131">
        <f>IF(pbi_sta_amount="n/a",Inputs!I160,IF(AND(H$2&lt;=pbi_sta_term,H$2&lt;=analysis_period),pbi_sta_amount*(1+pbi_sta_escal/100)^G$2,0))</f>
        <v>0</v>
      </c>
      <c r="I611" s="131">
        <f>IF(pbi_sta_amount="n/a",Inputs!J160,IF(AND(I$2&lt;=pbi_sta_term,I$2&lt;=analysis_period),pbi_sta_amount*(1+pbi_sta_escal/100)^H$2,0))</f>
        <v>0</v>
      </c>
      <c r="J611" s="131">
        <f>IF(pbi_sta_amount="n/a",Inputs!K160,IF(AND(J$2&lt;=pbi_sta_term,J$2&lt;=analysis_period),pbi_sta_amount*(1+pbi_sta_escal/100)^I$2,0))</f>
        <v>0</v>
      </c>
      <c r="K611" s="131">
        <f>IF(pbi_sta_amount="n/a",Inputs!L160,IF(AND(K$2&lt;=pbi_sta_term,K$2&lt;=analysis_period),pbi_sta_amount*(1+pbi_sta_escal/100)^J$2,0))</f>
        <v>0</v>
      </c>
      <c r="L611" s="131">
        <f>IF(pbi_sta_amount="n/a",Inputs!M160,IF(AND(L$2&lt;=pbi_sta_term,L$2&lt;=analysis_period),pbi_sta_amount*(1+pbi_sta_escal/100)^K$2,0))</f>
        <v>0</v>
      </c>
      <c r="M611" s="131">
        <f>IF(pbi_sta_amount="n/a",Inputs!N160,IF(AND(M$2&lt;=pbi_sta_term,M$2&lt;=analysis_period),pbi_sta_amount*(1+pbi_sta_escal/100)^L$2,0))</f>
        <v>0</v>
      </c>
      <c r="N611" s="131">
        <f>IF(pbi_sta_amount="n/a",Inputs!O160,IF(AND(N$2&lt;=pbi_sta_term,N$2&lt;=analysis_period),pbi_sta_amount*(1+pbi_sta_escal/100)^M$2,0))</f>
        <v>0</v>
      </c>
      <c r="O611" s="131">
        <f>IF(pbi_sta_amount="n/a",Inputs!P160,IF(AND(O$2&lt;=pbi_sta_term,O$2&lt;=analysis_period),pbi_sta_amount*(1+pbi_sta_escal/100)^N$2,0))</f>
        <v>0</v>
      </c>
      <c r="P611" s="131">
        <f>IF(pbi_sta_amount="n/a",Inputs!Q160,IF(AND(P$2&lt;=pbi_sta_term,P$2&lt;=analysis_period),pbi_sta_amount*(1+pbi_sta_escal/100)^O$2,0))</f>
        <v>0</v>
      </c>
      <c r="Q611" s="131">
        <f>IF(pbi_sta_amount="n/a",Inputs!R160,IF(AND(Q$2&lt;=pbi_sta_term,Q$2&lt;=analysis_period),pbi_sta_amount*(1+pbi_sta_escal/100)^P$2,0))</f>
        <v>0</v>
      </c>
      <c r="R611" s="131">
        <f>IF(pbi_sta_amount="n/a",Inputs!S160,IF(AND(R$2&lt;=pbi_sta_term,R$2&lt;=analysis_period),pbi_sta_amount*(1+pbi_sta_escal/100)^Q$2,0))</f>
        <v>0</v>
      </c>
      <c r="S611" s="131">
        <f>IF(pbi_sta_amount="n/a",Inputs!T160,IF(AND(S$2&lt;=pbi_sta_term,S$2&lt;=analysis_period),pbi_sta_amount*(1+pbi_sta_escal/100)^R$2,0))</f>
        <v>0</v>
      </c>
      <c r="T611" s="131">
        <f>IF(pbi_sta_amount="n/a",Inputs!U160,IF(AND(T$2&lt;=pbi_sta_term,T$2&lt;=analysis_period),pbi_sta_amount*(1+pbi_sta_escal/100)^S$2,0))</f>
        <v>0</v>
      </c>
      <c r="U611" s="131">
        <f>IF(pbi_sta_amount="n/a",Inputs!V160,IF(AND(U$2&lt;=pbi_sta_term,U$2&lt;=analysis_period),pbi_sta_amount*(1+pbi_sta_escal/100)^T$2,0))</f>
        <v>0</v>
      </c>
      <c r="V611" s="131">
        <f>IF(pbi_sta_amount="n/a",Inputs!W160,IF(AND(V$2&lt;=pbi_sta_term,V$2&lt;=analysis_period),pbi_sta_amount*(1+pbi_sta_escal/100)^U$2,0))</f>
        <v>0</v>
      </c>
      <c r="W611" s="131">
        <f>IF(pbi_sta_amount="n/a",Inputs!X160,IF(AND(W$2&lt;=pbi_sta_term,W$2&lt;=analysis_period),pbi_sta_amount*(1+pbi_sta_escal/100)^V$2,0))</f>
        <v>0</v>
      </c>
      <c r="X611" s="131">
        <f>IF(pbi_sta_amount="n/a",Inputs!Y160,IF(AND(X$2&lt;=pbi_sta_term,X$2&lt;=analysis_period),pbi_sta_amount*(1+pbi_sta_escal/100)^W$2,0))</f>
        <v>0</v>
      </c>
      <c r="Y611" s="131">
        <f>IF(pbi_sta_amount="n/a",Inputs!Z160,IF(AND(Y$2&lt;=pbi_sta_term,Y$2&lt;=analysis_period),pbi_sta_amount*(1+pbi_sta_escal/100)^X$2,0))</f>
        <v>0</v>
      </c>
      <c r="Z611" s="131">
        <f>IF(pbi_sta_amount="n/a",Inputs!AA160,IF(AND(Z$2&lt;=pbi_sta_term,Z$2&lt;=analysis_period),pbi_sta_amount*(1+pbi_sta_escal/100)^Y$2,0))</f>
        <v>0</v>
      </c>
      <c r="AA611" s="131">
        <f>IF(pbi_sta_amount="n/a",Inputs!AB160,IF(AND(AA$2&lt;=pbi_sta_term,AA$2&lt;=analysis_period),pbi_sta_amount*(1+pbi_sta_escal/100)^Z$2,0))</f>
        <v>0</v>
      </c>
      <c r="AB611" s="131">
        <f>IF(pbi_sta_amount="n/a",Inputs!AC160,IF(AND(AB$2&lt;=pbi_sta_term,AB$2&lt;=analysis_period),pbi_sta_amount*(1+pbi_sta_escal/100)^AA$2,0))</f>
        <v>0</v>
      </c>
      <c r="AC611" s="131">
        <f>IF(pbi_sta_amount="n/a",Inputs!AD160,IF(AND(AC$2&lt;=pbi_sta_term,AC$2&lt;=analysis_period),pbi_sta_amount*(1+pbi_sta_escal/100)^AB$2,0))</f>
        <v>0</v>
      </c>
      <c r="AD611" s="131">
        <f>IF(pbi_sta_amount="n/a",Inputs!AE160,IF(AND(AD$2&lt;=pbi_sta_term,AD$2&lt;=analysis_period),pbi_sta_amount*(1+pbi_sta_escal/100)^AC$2,0))</f>
        <v>0</v>
      </c>
      <c r="AE611" s="131">
        <f>IF(pbi_sta_amount="n/a",Inputs!AF160,IF(AND(AE$2&lt;=pbi_sta_term,AE$2&lt;=analysis_period),pbi_sta_amount*(1+pbi_sta_escal/100)^AD$2,0))</f>
        <v>0</v>
      </c>
      <c r="AF611" s="131">
        <f>IF(pbi_sta_amount="n/a",Inputs!AG160,IF(AND(AF$2&lt;=pbi_sta_term,AF$2&lt;=analysis_period),pbi_sta_amount*(1+pbi_sta_escal/100)^AE$2,0))</f>
        <v>0</v>
      </c>
      <c r="AG611" s="131">
        <f>IF(pbi_sta_amount="n/a",Inputs!AH160,IF(AND(AG$2&lt;=pbi_sta_term,AG$2&lt;=analysis_period),pbi_sta_amount*(1+pbi_sta_escal/100)^AF$2,0))</f>
        <v>0</v>
      </c>
      <c r="AH611" s="131">
        <f>IF(pbi_sta_amount="n/a",Inputs!AI160,IF(AND(AH$2&lt;=pbi_sta_term,AH$2&lt;=analysis_period),pbi_sta_amount*(1+pbi_sta_escal/100)^AG$2,0))</f>
        <v>0</v>
      </c>
      <c r="AI611" s="131">
        <f>IF(pbi_sta_amount="n/a",Inputs!AJ160,IF(AND(AI$2&lt;=pbi_sta_term,AI$2&lt;=analysis_period),pbi_sta_amount*(1+pbi_sta_escal/100)^AH$2,0))</f>
        <v>0</v>
      </c>
      <c r="AJ611" s="131">
        <f>IF(pbi_sta_amount="n/a",Inputs!AK160,IF(AND(AJ$2&lt;=pbi_sta_term,AJ$2&lt;=analysis_period),pbi_sta_amount*(1+pbi_sta_escal/100)^AI$2,0))</f>
        <v>0</v>
      </c>
      <c r="AK611" s="131">
        <f>IF(pbi_sta_amount="n/a",Inputs!AL160,IF(AND(AK$2&lt;=pbi_sta_term,AK$2&lt;=analysis_period),pbi_sta_amount*(1+pbi_sta_escal/100)^AJ$2,0))</f>
        <v>0</v>
      </c>
      <c r="AL611" s="131">
        <f>IF(pbi_sta_amount="n/a",Inputs!AM160,IF(AND(AL$2&lt;=pbi_sta_term,AL$2&lt;=analysis_period),pbi_sta_amount*(1+pbi_sta_escal/100)^AK$2,0))</f>
        <v>0</v>
      </c>
      <c r="AM611" s="131">
        <f>IF(pbi_sta_amount="n/a",Inputs!AN160,IF(AND(AM$2&lt;=pbi_sta_term,AM$2&lt;=analysis_period),pbi_sta_amount*(1+pbi_sta_escal/100)^AL$2,0))</f>
        <v>0</v>
      </c>
      <c r="AN611" s="131">
        <f>IF(pbi_sta_amount="n/a",Inputs!AO160,IF(AND(AN$2&lt;=pbi_sta_term,AN$2&lt;=analysis_period),pbi_sta_amount*(1+pbi_sta_escal/100)^AM$2,0))</f>
        <v>0</v>
      </c>
      <c r="AO611" s="131">
        <f>IF(pbi_sta_amount="n/a",Inputs!AP160,IF(AND(AO$2&lt;=pbi_sta_term,AO$2&lt;=analysis_period),pbi_sta_amount*(1+pbi_sta_escal/100)^AN$2,0))</f>
        <v>0</v>
      </c>
      <c r="AP611" s="131">
        <f>IF(pbi_sta_amount="n/a",Inputs!AQ160,IF(AND(AP$2&lt;=pbi_sta_term,AP$2&lt;=analysis_period),pbi_sta_amount*(1+pbi_sta_escal/100)^AO$2,0))</f>
        <v>0</v>
      </c>
    </row>
    <row r="612" spans="1:42" x14ac:dyDescent="0.2">
      <c r="A612" s="27" t="s">
        <v>29</v>
      </c>
      <c r="C612" s="158">
        <f>C$5</f>
        <v>0</v>
      </c>
      <c r="D612" s="158">
        <f t="shared" ref="D612:AP612" si="291">D$5</f>
        <v>0</v>
      </c>
      <c r="E612" s="158">
        <f t="shared" si="291"/>
        <v>0</v>
      </c>
      <c r="F612" s="158">
        <f t="shared" si="291"/>
        <v>0</v>
      </c>
      <c r="G612" s="158">
        <f t="shared" si="291"/>
        <v>0</v>
      </c>
      <c r="H612" s="158">
        <f t="shared" si="291"/>
        <v>0</v>
      </c>
      <c r="I612" s="158">
        <f t="shared" si="291"/>
        <v>0</v>
      </c>
      <c r="J612" s="158">
        <f t="shared" si="291"/>
        <v>0</v>
      </c>
      <c r="K612" s="158">
        <f t="shared" si="291"/>
        <v>0</v>
      </c>
      <c r="L612" s="158">
        <f t="shared" si="291"/>
        <v>0</v>
      </c>
      <c r="M612" s="158">
        <f t="shared" si="291"/>
        <v>0</v>
      </c>
      <c r="N612" s="158">
        <f t="shared" si="291"/>
        <v>0</v>
      </c>
      <c r="O612" s="158">
        <f t="shared" si="291"/>
        <v>0</v>
      </c>
      <c r="P612" s="158">
        <f t="shared" si="291"/>
        <v>0</v>
      </c>
      <c r="Q612" s="158">
        <f t="shared" si="291"/>
        <v>0</v>
      </c>
      <c r="R612" s="158">
        <f t="shared" si="291"/>
        <v>0</v>
      </c>
      <c r="S612" s="158">
        <f t="shared" si="291"/>
        <v>0</v>
      </c>
      <c r="T612" s="158">
        <f t="shared" si="291"/>
        <v>0</v>
      </c>
      <c r="U612" s="158">
        <f t="shared" si="291"/>
        <v>0</v>
      </c>
      <c r="V612" s="158">
        <f t="shared" si="291"/>
        <v>0</v>
      </c>
      <c r="W612" s="158">
        <f t="shared" si="291"/>
        <v>0</v>
      </c>
      <c r="X612" s="158">
        <f t="shared" si="291"/>
        <v>0</v>
      </c>
      <c r="Y612" s="158">
        <f t="shared" si="291"/>
        <v>0</v>
      </c>
      <c r="Z612" s="158">
        <f t="shared" si="291"/>
        <v>0</v>
      </c>
      <c r="AA612" s="158">
        <f t="shared" si="291"/>
        <v>0</v>
      </c>
      <c r="AB612" s="158">
        <f t="shared" si="291"/>
        <v>0</v>
      </c>
      <c r="AC612" s="158">
        <f t="shared" si="291"/>
        <v>0</v>
      </c>
      <c r="AD612" s="158">
        <f t="shared" si="291"/>
        <v>0</v>
      </c>
      <c r="AE612" s="158">
        <f t="shared" si="291"/>
        <v>0</v>
      </c>
      <c r="AF612" s="158">
        <f t="shared" si="291"/>
        <v>0</v>
      </c>
      <c r="AG612" s="158">
        <f t="shared" si="291"/>
        <v>0</v>
      </c>
      <c r="AH612" s="158">
        <f t="shared" si="291"/>
        <v>0</v>
      </c>
      <c r="AI612" s="158">
        <f t="shared" si="291"/>
        <v>0</v>
      </c>
      <c r="AJ612" s="158">
        <f t="shared" si="291"/>
        <v>0</v>
      </c>
      <c r="AK612" s="158">
        <f t="shared" si="291"/>
        <v>0</v>
      </c>
      <c r="AL612" s="158">
        <f t="shared" si="291"/>
        <v>0</v>
      </c>
      <c r="AM612" s="158">
        <f t="shared" si="291"/>
        <v>0</v>
      </c>
      <c r="AN612" s="158">
        <f t="shared" si="291"/>
        <v>0</v>
      </c>
      <c r="AO612" s="158">
        <f t="shared" si="291"/>
        <v>0</v>
      </c>
      <c r="AP612" s="158">
        <f t="shared" si="291"/>
        <v>0</v>
      </c>
    </row>
    <row r="613" spans="1:42" x14ac:dyDescent="0.2">
      <c r="A613" s="27" t="s">
        <v>13</v>
      </c>
      <c r="C613" s="183">
        <f>C611*C612</f>
        <v>0</v>
      </c>
      <c r="D613" s="183">
        <f t="shared" ref="D613:AP613" si="292">D611*D612</f>
        <v>0</v>
      </c>
      <c r="E613" s="183">
        <f t="shared" si="292"/>
        <v>0</v>
      </c>
      <c r="F613" s="183">
        <f t="shared" si="292"/>
        <v>0</v>
      </c>
      <c r="G613" s="183">
        <f t="shared" si="292"/>
        <v>0</v>
      </c>
      <c r="H613" s="183">
        <f t="shared" si="292"/>
        <v>0</v>
      </c>
      <c r="I613" s="183">
        <f t="shared" si="292"/>
        <v>0</v>
      </c>
      <c r="J613" s="183">
        <f t="shared" si="292"/>
        <v>0</v>
      </c>
      <c r="K613" s="183">
        <f t="shared" si="292"/>
        <v>0</v>
      </c>
      <c r="L613" s="183">
        <f t="shared" si="292"/>
        <v>0</v>
      </c>
      <c r="M613" s="183">
        <f t="shared" si="292"/>
        <v>0</v>
      </c>
      <c r="N613" s="183">
        <f t="shared" si="292"/>
        <v>0</v>
      </c>
      <c r="O613" s="183">
        <f t="shared" si="292"/>
        <v>0</v>
      </c>
      <c r="P613" s="183">
        <f t="shared" si="292"/>
        <v>0</v>
      </c>
      <c r="Q613" s="183">
        <f t="shared" si="292"/>
        <v>0</v>
      </c>
      <c r="R613" s="183">
        <f t="shared" si="292"/>
        <v>0</v>
      </c>
      <c r="S613" s="183">
        <f t="shared" si="292"/>
        <v>0</v>
      </c>
      <c r="T613" s="183">
        <f t="shared" si="292"/>
        <v>0</v>
      </c>
      <c r="U613" s="183">
        <f t="shared" si="292"/>
        <v>0</v>
      </c>
      <c r="V613" s="183">
        <f t="shared" si="292"/>
        <v>0</v>
      </c>
      <c r="W613" s="183">
        <f t="shared" si="292"/>
        <v>0</v>
      </c>
      <c r="X613" s="183">
        <f t="shared" si="292"/>
        <v>0</v>
      </c>
      <c r="Y613" s="183">
        <f t="shared" si="292"/>
        <v>0</v>
      </c>
      <c r="Z613" s="183">
        <f t="shared" si="292"/>
        <v>0</v>
      </c>
      <c r="AA613" s="183">
        <f t="shared" si="292"/>
        <v>0</v>
      </c>
      <c r="AB613" s="183">
        <f t="shared" si="292"/>
        <v>0</v>
      </c>
      <c r="AC613" s="183">
        <f t="shared" si="292"/>
        <v>0</v>
      </c>
      <c r="AD613" s="183">
        <f t="shared" si="292"/>
        <v>0</v>
      </c>
      <c r="AE613" s="183">
        <f t="shared" si="292"/>
        <v>0</v>
      </c>
      <c r="AF613" s="183">
        <f t="shared" si="292"/>
        <v>0</v>
      </c>
      <c r="AG613" s="183">
        <f t="shared" si="292"/>
        <v>0</v>
      </c>
      <c r="AH613" s="183">
        <f t="shared" si="292"/>
        <v>0</v>
      </c>
      <c r="AI613" s="183">
        <f t="shared" si="292"/>
        <v>0</v>
      </c>
      <c r="AJ613" s="183">
        <f t="shared" si="292"/>
        <v>0</v>
      </c>
      <c r="AK613" s="183">
        <f t="shared" si="292"/>
        <v>0</v>
      </c>
      <c r="AL613" s="183">
        <f t="shared" si="292"/>
        <v>0</v>
      </c>
      <c r="AM613" s="183">
        <f t="shared" si="292"/>
        <v>0</v>
      </c>
      <c r="AN613" s="183">
        <f t="shared" si="292"/>
        <v>0</v>
      </c>
      <c r="AO613" s="183">
        <f t="shared" si="292"/>
        <v>0</v>
      </c>
      <c r="AP613" s="183">
        <f t="shared" si="292"/>
        <v>0</v>
      </c>
    </row>
    <row r="614" spans="1:42" x14ac:dyDescent="0.2">
      <c r="A614" s="23" t="str">
        <f>Inputs!B125</f>
        <v>Utility ($/kWh)</v>
      </c>
    </row>
    <row r="615" spans="1:42" x14ac:dyDescent="0.2">
      <c r="A615" s="27" t="s">
        <v>28</v>
      </c>
      <c r="C615" s="131">
        <f>IF(pbi_uti_amount="n/a",Inputs!D161,IF(AND(C$2&lt;=pbi_uti_term,C$2&lt;=analysis_period),pbi_uti_amount*(1+pbi_uti_escal/100)^B$2,0))</f>
        <v>0</v>
      </c>
      <c r="D615" s="131">
        <f>IF(pbi_uti_amount="n/a",Inputs!E161,IF(AND(D$2&lt;=pbi_uti_term,D$2&lt;=analysis_period),pbi_uti_amount*(1+pbi_uti_escal/100)^C$2,0))</f>
        <v>0</v>
      </c>
      <c r="E615" s="131">
        <f>IF(pbi_uti_amount="n/a",Inputs!F161,IF(AND(E$2&lt;=pbi_uti_term,E$2&lt;=analysis_period),pbi_uti_amount*(1+pbi_uti_escal/100)^D$2,0))</f>
        <v>0</v>
      </c>
      <c r="F615" s="131">
        <f>IF(pbi_uti_amount="n/a",Inputs!G161,IF(AND(F$2&lt;=pbi_uti_term,F$2&lt;=analysis_period),pbi_uti_amount*(1+pbi_uti_escal/100)^E$2,0))</f>
        <v>0</v>
      </c>
      <c r="G615" s="131">
        <f>IF(pbi_uti_amount="n/a",Inputs!H161,IF(AND(G$2&lt;=pbi_uti_term,G$2&lt;=analysis_period),pbi_uti_amount*(1+pbi_uti_escal/100)^F$2,0))</f>
        <v>0</v>
      </c>
      <c r="H615" s="131">
        <f>IF(pbi_uti_amount="n/a",Inputs!I161,IF(AND(H$2&lt;=pbi_uti_term,H$2&lt;=analysis_period),pbi_uti_amount*(1+pbi_uti_escal/100)^G$2,0))</f>
        <v>0</v>
      </c>
      <c r="I615" s="131">
        <f>IF(pbi_uti_amount="n/a",Inputs!J161,IF(AND(I$2&lt;=pbi_uti_term,I$2&lt;=analysis_period),pbi_uti_amount*(1+pbi_uti_escal/100)^H$2,0))</f>
        <v>0</v>
      </c>
      <c r="J615" s="131">
        <f>IF(pbi_uti_amount="n/a",Inputs!K161,IF(AND(J$2&lt;=pbi_uti_term,J$2&lt;=analysis_period),pbi_uti_amount*(1+pbi_uti_escal/100)^I$2,0))</f>
        <v>0</v>
      </c>
      <c r="K615" s="131">
        <f>IF(pbi_uti_amount="n/a",Inputs!L161,IF(AND(K$2&lt;=pbi_uti_term,K$2&lt;=analysis_period),pbi_uti_amount*(1+pbi_uti_escal/100)^J$2,0))</f>
        <v>0</v>
      </c>
      <c r="L615" s="131">
        <f>IF(pbi_uti_amount="n/a",Inputs!M161,IF(AND(L$2&lt;=pbi_uti_term,L$2&lt;=analysis_period),pbi_uti_amount*(1+pbi_uti_escal/100)^K$2,0))</f>
        <v>0</v>
      </c>
      <c r="M615" s="131">
        <f>IF(pbi_uti_amount="n/a",Inputs!N161,IF(AND(M$2&lt;=pbi_uti_term,M$2&lt;=analysis_period),pbi_uti_amount*(1+pbi_uti_escal/100)^L$2,0))</f>
        <v>0</v>
      </c>
      <c r="N615" s="131">
        <f>IF(pbi_uti_amount="n/a",Inputs!O161,IF(AND(N$2&lt;=pbi_uti_term,N$2&lt;=analysis_period),pbi_uti_amount*(1+pbi_uti_escal/100)^M$2,0))</f>
        <v>0</v>
      </c>
      <c r="O615" s="131">
        <f>IF(pbi_uti_amount="n/a",Inputs!P161,IF(AND(O$2&lt;=pbi_uti_term,O$2&lt;=analysis_period),pbi_uti_amount*(1+pbi_uti_escal/100)^N$2,0))</f>
        <v>0</v>
      </c>
      <c r="P615" s="131">
        <f>IF(pbi_uti_amount="n/a",Inputs!Q161,IF(AND(P$2&lt;=pbi_uti_term,P$2&lt;=analysis_period),pbi_uti_amount*(1+pbi_uti_escal/100)^O$2,0))</f>
        <v>0</v>
      </c>
      <c r="Q615" s="131">
        <f>IF(pbi_uti_amount="n/a",Inputs!R161,IF(AND(Q$2&lt;=pbi_uti_term,Q$2&lt;=analysis_period),pbi_uti_amount*(1+pbi_uti_escal/100)^P$2,0))</f>
        <v>0</v>
      </c>
      <c r="R615" s="131">
        <f>IF(pbi_uti_amount="n/a",Inputs!S161,IF(AND(R$2&lt;=pbi_uti_term,R$2&lt;=analysis_period),pbi_uti_amount*(1+pbi_uti_escal/100)^Q$2,0))</f>
        <v>0</v>
      </c>
      <c r="S615" s="131">
        <f>IF(pbi_uti_amount="n/a",Inputs!T161,IF(AND(S$2&lt;=pbi_uti_term,S$2&lt;=analysis_period),pbi_uti_amount*(1+pbi_uti_escal/100)^R$2,0))</f>
        <v>0</v>
      </c>
      <c r="T615" s="131">
        <f>IF(pbi_uti_amount="n/a",Inputs!U161,IF(AND(T$2&lt;=pbi_uti_term,T$2&lt;=analysis_period),pbi_uti_amount*(1+pbi_uti_escal/100)^S$2,0))</f>
        <v>0</v>
      </c>
      <c r="U615" s="131">
        <f>IF(pbi_uti_amount="n/a",Inputs!V161,IF(AND(U$2&lt;=pbi_uti_term,U$2&lt;=analysis_period),pbi_uti_amount*(1+pbi_uti_escal/100)^T$2,0))</f>
        <v>0</v>
      </c>
      <c r="V615" s="131">
        <f>IF(pbi_uti_amount="n/a",Inputs!W161,IF(AND(V$2&lt;=pbi_uti_term,V$2&lt;=analysis_period),pbi_uti_amount*(1+pbi_uti_escal/100)^U$2,0))</f>
        <v>0</v>
      </c>
      <c r="W615" s="131">
        <f>IF(pbi_uti_amount="n/a",Inputs!X161,IF(AND(W$2&lt;=pbi_uti_term,W$2&lt;=analysis_period),pbi_uti_amount*(1+pbi_uti_escal/100)^V$2,0))</f>
        <v>0</v>
      </c>
      <c r="X615" s="131">
        <f>IF(pbi_uti_amount="n/a",Inputs!Y161,IF(AND(X$2&lt;=pbi_uti_term,X$2&lt;=analysis_period),pbi_uti_amount*(1+pbi_uti_escal/100)^W$2,0))</f>
        <v>0</v>
      </c>
      <c r="Y615" s="131">
        <f>IF(pbi_uti_amount="n/a",Inputs!Z161,IF(AND(Y$2&lt;=pbi_uti_term,Y$2&lt;=analysis_period),pbi_uti_amount*(1+pbi_uti_escal/100)^X$2,0))</f>
        <v>0</v>
      </c>
      <c r="Z615" s="131">
        <f>IF(pbi_uti_amount="n/a",Inputs!AA161,IF(AND(Z$2&lt;=pbi_uti_term,Z$2&lt;=analysis_period),pbi_uti_amount*(1+pbi_uti_escal/100)^Y$2,0))</f>
        <v>0</v>
      </c>
      <c r="AA615" s="131">
        <f>IF(pbi_uti_amount="n/a",Inputs!AB161,IF(AND(AA$2&lt;=pbi_uti_term,AA$2&lt;=analysis_period),pbi_uti_amount*(1+pbi_uti_escal/100)^Z$2,0))</f>
        <v>0</v>
      </c>
      <c r="AB615" s="131">
        <f>IF(pbi_uti_amount="n/a",Inputs!AC161,IF(AND(AB$2&lt;=pbi_uti_term,AB$2&lt;=analysis_period),pbi_uti_amount*(1+pbi_uti_escal/100)^AA$2,0))</f>
        <v>0</v>
      </c>
      <c r="AC615" s="131">
        <f>IF(pbi_uti_amount="n/a",Inputs!AD161,IF(AND(AC$2&lt;=pbi_uti_term,AC$2&lt;=analysis_period),pbi_uti_amount*(1+pbi_uti_escal/100)^AB$2,0))</f>
        <v>0</v>
      </c>
      <c r="AD615" s="131">
        <f>IF(pbi_uti_amount="n/a",Inputs!AE161,IF(AND(AD$2&lt;=pbi_uti_term,AD$2&lt;=analysis_period),pbi_uti_amount*(1+pbi_uti_escal/100)^AC$2,0))</f>
        <v>0</v>
      </c>
      <c r="AE615" s="131">
        <f>IF(pbi_uti_amount="n/a",Inputs!AF161,IF(AND(AE$2&lt;=pbi_uti_term,AE$2&lt;=analysis_period),pbi_uti_amount*(1+pbi_uti_escal/100)^AD$2,0))</f>
        <v>0</v>
      </c>
      <c r="AF615" s="131">
        <f>IF(pbi_uti_amount="n/a",Inputs!AG161,IF(AND(AF$2&lt;=pbi_uti_term,AF$2&lt;=analysis_period),pbi_uti_amount*(1+pbi_uti_escal/100)^AE$2,0))</f>
        <v>0</v>
      </c>
      <c r="AG615" s="131">
        <f>IF(pbi_uti_amount="n/a",Inputs!AH161,IF(AND(AG$2&lt;=pbi_uti_term,AG$2&lt;=analysis_period),pbi_uti_amount*(1+pbi_uti_escal/100)^AF$2,0))</f>
        <v>0</v>
      </c>
      <c r="AH615" s="131">
        <f>IF(pbi_uti_amount="n/a",Inputs!AI161,IF(AND(AH$2&lt;=pbi_uti_term,AH$2&lt;=analysis_period),pbi_uti_amount*(1+pbi_uti_escal/100)^AG$2,0))</f>
        <v>0</v>
      </c>
      <c r="AI615" s="131">
        <f>IF(pbi_uti_amount="n/a",Inputs!AJ161,IF(AND(AI$2&lt;=pbi_uti_term,AI$2&lt;=analysis_period),pbi_uti_amount*(1+pbi_uti_escal/100)^AH$2,0))</f>
        <v>0</v>
      </c>
      <c r="AJ615" s="131">
        <f>IF(pbi_uti_amount="n/a",Inputs!AK161,IF(AND(AJ$2&lt;=pbi_uti_term,AJ$2&lt;=analysis_period),pbi_uti_amount*(1+pbi_uti_escal/100)^AI$2,0))</f>
        <v>0</v>
      </c>
      <c r="AK615" s="131">
        <f>IF(pbi_uti_amount="n/a",Inputs!AL161,IF(AND(AK$2&lt;=pbi_uti_term,AK$2&lt;=analysis_period),pbi_uti_amount*(1+pbi_uti_escal/100)^AJ$2,0))</f>
        <v>0</v>
      </c>
      <c r="AL615" s="131">
        <f>IF(pbi_uti_amount="n/a",Inputs!AM161,IF(AND(AL$2&lt;=pbi_uti_term,AL$2&lt;=analysis_period),pbi_uti_amount*(1+pbi_uti_escal/100)^AK$2,0))</f>
        <v>0</v>
      </c>
      <c r="AM615" s="131">
        <f>IF(pbi_uti_amount="n/a",Inputs!AN161,IF(AND(AM$2&lt;=pbi_uti_term,AM$2&lt;=analysis_period),pbi_uti_amount*(1+pbi_uti_escal/100)^AL$2,0))</f>
        <v>0</v>
      </c>
      <c r="AN615" s="131">
        <f>IF(pbi_uti_amount="n/a",Inputs!AO161,IF(AND(AN$2&lt;=pbi_uti_term,AN$2&lt;=analysis_period),pbi_uti_amount*(1+pbi_uti_escal/100)^AM$2,0))</f>
        <v>0</v>
      </c>
      <c r="AO615" s="131">
        <f>IF(pbi_uti_amount="n/a",Inputs!AP161,IF(AND(AO$2&lt;=pbi_uti_term,AO$2&lt;=analysis_period),pbi_uti_amount*(1+pbi_uti_escal/100)^AN$2,0))</f>
        <v>0</v>
      </c>
      <c r="AP615" s="131">
        <f>IF(pbi_uti_amount="n/a",Inputs!AQ161,IF(AND(AP$2&lt;=pbi_uti_term,AP$2&lt;=analysis_period),pbi_uti_amount*(1+pbi_uti_escal/100)^AO$2,0))</f>
        <v>0</v>
      </c>
    </row>
    <row r="616" spans="1:42" x14ac:dyDescent="0.2">
      <c r="A616" s="27" t="s">
        <v>29</v>
      </c>
      <c r="C616" s="158">
        <f>C$5</f>
        <v>0</v>
      </c>
      <c r="D616" s="158">
        <f t="shared" ref="D616:AP616" si="293">D$5</f>
        <v>0</v>
      </c>
      <c r="E616" s="158">
        <f t="shared" si="293"/>
        <v>0</v>
      </c>
      <c r="F616" s="158">
        <f t="shared" si="293"/>
        <v>0</v>
      </c>
      <c r="G616" s="158">
        <f t="shared" si="293"/>
        <v>0</v>
      </c>
      <c r="H616" s="158">
        <f t="shared" si="293"/>
        <v>0</v>
      </c>
      <c r="I616" s="158">
        <f t="shared" si="293"/>
        <v>0</v>
      </c>
      <c r="J616" s="158">
        <f t="shared" si="293"/>
        <v>0</v>
      </c>
      <c r="K616" s="158">
        <f t="shared" si="293"/>
        <v>0</v>
      </c>
      <c r="L616" s="158">
        <f t="shared" si="293"/>
        <v>0</v>
      </c>
      <c r="M616" s="158">
        <f t="shared" si="293"/>
        <v>0</v>
      </c>
      <c r="N616" s="158">
        <f t="shared" si="293"/>
        <v>0</v>
      </c>
      <c r="O616" s="158">
        <f t="shared" si="293"/>
        <v>0</v>
      </c>
      <c r="P616" s="158">
        <f t="shared" si="293"/>
        <v>0</v>
      </c>
      <c r="Q616" s="158">
        <f t="shared" si="293"/>
        <v>0</v>
      </c>
      <c r="R616" s="158">
        <f t="shared" si="293"/>
        <v>0</v>
      </c>
      <c r="S616" s="158">
        <f t="shared" si="293"/>
        <v>0</v>
      </c>
      <c r="T616" s="158">
        <f t="shared" si="293"/>
        <v>0</v>
      </c>
      <c r="U616" s="158">
        <f t="shared" si="293"/>
        <v>0</v>
      </c>
      <c r="V616" s="158">
        <f t="shared" si="293"/>
        <v>0</v>
      </c>
      <c r="W616" s="158">
        <f t="shared" si="293"/>
        <v>0</v>
      </c>
      <c r="X616" s="158">
        <f t="shared" si="293"/>
        <v>0</v>
      </c>
      <c r="Y616" s="158">
        <f t="shared" si="293"/>
        <v>0</v>
      </c>
      <c r="Z616" s="158">
        <f t="shared" si="293"/>
        <v>0</v>
      </c>
      <c r="AA616" s="158">
        <f t="shared" si="293"/>
        <v>0</v>
      </c>
      <c r="AB616" s="158">
        <f t="shared" si="293"/>
        <v>0</v>
      </c>
      <c r="AC616" s="158">
        <f t="shared" si="293"/>
        <v>0</v>
      </c>
      <c r="AD616" s="158">
        <f t="shared" si="293"/>
        <v>0</v>
      </c>
      <c r="AE616" s="158">
        <f t="shared" si="293"/>
        <v>0</v>
      </c>
      <c r="AF616" s="158">
        <f t="shared" si="293"/>
        <v>0</v>
      </c>
      <c r="AG616" s="158">
        <f t="shared" si="293"/>
        <v>0</v>
      </c>
      <c r="AH616" s="158">
        <f t="shared" si="293"/>
        <v>0</v>
      </c>
      <c r="AI616" s="158">
        <f t="shared" si="293"/>
        <v>0</v>
      </c>
      <c r="AJ616" s="158">
        <f t="shared" si="293"/>
        <v>0</v>
      </c>
      <c r="AK616" s="158">
        <f t="shared" si="293"/>
        <v>0</v>
      </c>
      <c r="AL616" s="158">
        <f t="shared" si="293"/>
        <v>0</v>
      </c>
      <c r="AM616" s="158">
        <f t="shared" si="293"/>
        <v>0</v>
      </c>
      <c r="AN616" s="158">
        <f t="shared" si="293"/>
        <v>0</v>
      </c>
      <c r="AO616" s="158">
        <f t="shared" si="293"/>
        <v>0</v>
      </c>
      <c r="AP616" s="158">
        <f t="shared" si="293"/>
        <v>0</v>
      </c>
    </row>
    <row r="617" spans="1:42" x14ac:dyDescent="0.2">
      <c r="A617" s="27" t="s">
        <v>13</v>
      </c>
      <c r="C617" s="183">
        <f>C615*C616</f>
        <v>0</v>
      </c>
      <c r="D617" s="183">
        <f t="shared" ref="D617:AP617" si="294">D615*D616</f>
        <v>0</v>
      </c>
      <c r="E617" s="183">
        <f t="shared" si="294"/>
        <v>0</v>
      </c>
      <c r="F617" s="183">
        <f t="shared" si="294"/>
        <v>0</v>
      </c>
      <c r="G617" s="183">
        <f t="shared" si="294"/>
        <v>0</v>
      </c>
      <c r="H617" s="183">
        <f t="shared" si="294"/>
        <v>0</v>
      </c>
      <c r="I617" s="183">
        <f t="shared" si="294"/>
        <v>0</v>
      </c>
      <c r="J617" s="183">
        <f t="shared" si="294"/>
        <v>0</v>
      </c>
      <c r="K617" s="183">
        <f t="shared" si="294"/>
        <v>0</v>
      </c>
      <c r="L617" s="183">
        <f t="shared" si="294"/>
        <v>0</v>
      </c>
      <c r="M617" s="183">
        <f t="shared" si="294"/>
        <v>0</v>
      </c>
      <c r="N617" s="183">
        <f t="shared" si="294"/>
        <v>0</v>
      </c>
      <c r="O617" s="183">
        <f t="shared" si="294"/>
        <v>0</v>
      </c>
      <c r="P617" s="183">
        <f t="shared" si="294"/>
        <v>0</v>
      </c>
      <c r="Q617" s="183">
        <f t="shared" si="294"/>
        <v>0</v>
      </c>
      <c r="R617" s="183">
        <f t="shared" si="294"/>
        <v>0</v>
      </c>
      <c r="S617" s="183">
        <f t="shared" si="294"/>
        <v>0</v>
      </c>
      <c r="T617" s="183">
        <f t="shared" si="294"/>
        <v>0</v>
      </c>
      <c r="U617" s="183">
        <f t="shared" si="294"/>
        <v>0</v>
      </c>
      <c r="V617" s="183">
        <f t="shared" si="294"/>
        <v>0</v>
      </c>
      <c r="W617" s="183">
        <f t="shared" si="294"/>
        <v>0</v>
      </c>
      <c r="X617" s="183">
        <f t="shared" si="294"/>
        <v>0</v>
      </c>
      <c r="Y617" s="183">
        <f t="shared" si="294"/>
        <v>0</v>
      </c>
      <c r="Z617" s="183">
        <f t="shared" si="294"/>
        <v>0</v>
      </c>
      <c r="AA617" s="183">
        <f t="shared" si="294"/>
        <v>0</v>
      </c>
      <c r="AB617" s="183">
        <f t="shared" si="294"/>
        <v>0</v>
      </c>
      <c r="AC617" s="183">
        <f t="shared" si="294"/>
        <v>0</v>
      </c>
      <c r="AD617" s="183">
        <f t="shared" si="294"/>
        <v>0</v>
      </c>
      <c r="AE617" s="183">
        <f t="shared" si="294"/>
        <v>0</v>
      </c>
      <c r="AF617" s="183">
        <f t="shared" si="294"/>
        <v>0</v>
      </c>
      <c r="AG617" s="183">
        <f t="shared" si="294"/>
        <v>0</v>
      </c>
      <c r="AH617" s="183">
        <f t="shared" si="294"/>
        <v>0</v>
      </c>
      <c r="AI617" s="183">
        <f t="shared" si="294"/>
        <v>0</v>
      </c>
      <c r="AJ617" s="183">
        <f t="shared" si="294"/>
        <v>0</v>
      </c>
      <c r="AK617" s="183">
        <f t="shared" si="294"/>
        <v>0</v>
      </c>
      <c r="AL617" s="183">
        <f t="shared" si="294"/>
        <v>0</v>
      </c>
      <c r="AM617" s="183">
        <f t="shared" si="294"/>
        <v>0</v>
      </c>
      <c r="AN617" s="183">
        <f t="shared" si="294"/>
        <v>0</v>
      </c>
      <c r="AO617" s="183">
        <f t="shared" si="294"/>
        <v>0</v>
      </c>
      <c r="AP617" s="183">
        <f t="shared" si="294"/>
        <v>0</v>
      </c>
    </row>
    <row r="618" spans="1:42" x14ac:dyDescent="0.2">
      <c r="A618" s="23" t="str">
        <f>Inputs!B126</f>
        <v>Other ($/kWh)</v>
      </c>
    </row>
    <row r="619" spans="1:42" x14ac:dyDescent="0.2">
      <c r="A619" s="27" t="s">
        <v>28</v>
      </c>
      <c r="C619" s="138">
        <f>IF(pbi_oth_amount="n/a",Inputs!D162,IF(AND(C$2&lt;=pbi_oth_term,C$2&lt;=analysis_period),pbi_oth_amount*(1+pbi_oth_escal/100)^B$2,0))</f>
        <v>0</v>
      </c>
      <c r="D619" s="138">
        <f>IF(pbi_oth_amount="n/a",Inputs!E162,IF(AND(D$2&lt;=pbi_oth_term,D$2&lt;=analysis_period),pbi_oth_amount*(1+pbi_oth_escal/100)^C$2,0))</f>
        <v>0</v>
      </c>
      <c r="E619" s="138">
        <f>IF(pbi_oth_amount="n/a",Inputs!F162,IF(AND(E$2&lt;=pbi_oth_term,E$2&lt;=analysis_period),pbi_oth_amount*(1+pbi_oth_escal/100)^D$2,0))</f>
        <v>0</v>
      </c>
      <c r="F619" s="138">
        <f>IF(pbi_oth_amount="n/a",Inputs!G162,IF(AND(F$2&lt;=pbi_oth_term,F$2&lt;=analysis_period),pbi_oth_amount*(1+pbi_oth_escal/100)^E$2,0))</f>
        <v>0</v>
      </c>
      <c r="G619" s="138">
        <f>IF(pbi_oth_amount="n/a",Inputs!H162,IF(AND(G$2&lt;=pbi_oth_term,G$2&lt;=analysis_period),pbi_oth_amount*(1+pbi_oth_escal/100)^F$2,0))</f>
        <v>0</v>
      </c>
      <c r="H619" s="138">
        <f>IF(pbi_oth_amount="n/a",Inputs!I162,IF(AND(H$2&lt;=pbi_oth_term,H$2&lt;=analysis_period),pbi_oth_amount*(1+pbi_oth_escal/100)^G$2,0))</f>
        <v>0</v>
      </c>
      <c r="I619" s="138">
        <f>IF(pbi_oth_amount="n/a",Inputs!J162,IF(AND(I$2&lt;=pbi_oth_term,I$2&lt;=analysis_period),pbi_oth_amount*(1+pbi_oth_escal/100)^H$2,0))</f>
        <v>0</v>
      </c>
      <c r="J619" s="138">
        <f>IF(pbi_oth_amount="n/a",Inputs!K162,IF(AND(J$2&lt;=pbi_oth_term,J$2&lt;=analysis_period),pbi_oth_amount*(1+pbi_oth_escal/100)^I$2,0))</f>
        <v>0</v>
      </c>
      <c r="K619" s="138">
        <f>IF(pbi_oth_amount="n/a",Inputs!L162,IF(AND(K$2&lt;=pbi_oth_term,K$2&lt;=analysis_period),pbi_oth_amount*(1+pbi_oth_escal/100)^J$2,0))</f>
        <v>0</v>
      </c>
      <c r="L619" s="138">
        <f>IF(pbi_oth_amount="n/a",Inputs!M162,IF(AND(L$2&lt;=pbi_oth_term,L$2&lt;=analysis_period),pbi_oth_amount*(1+pbi_oth_escal/100)^K$2,0))</f>
        <v>0</v>
      </c>
      <c r="M619" s="138">
        <f>IF(pbi_oth_amount="n/a",Inputs!N162,IF(AND(M$2&lt;=pbi_oth_term,M$2&lt;=analysis_period),pbi_oth_amount*(1+pbi_oth_escal/100)^L$2,0))</f>
        <v>0</v>
      </c>
      <c r="N619" s="138">
        <f>IF(pbi_oth_amount="n/a",Inputs!O162,IF(AND(N$2&lt;=pbi_oth_term,N$2&lt;=analysis_period),pbi_oth_amount*(1+pbi_oth_escal/100)^M$2,0))</f>
        <v>0</v>
      </c>
      <c r="O619" s="138">
        <f>IF(pbi_oth_amount="n/a",Inputs!P162,IF(AND(O$2&lt;=pbi_oth_term,O$2&lt;=analysis_period),pbi_oth_amount*(1+pbi_oth_escal/100)^N$2,0))</f>
        <v>0</v>
      </c>
      <c r="P619" s="138">
        <f>IF(pbi_oth_amount="n/a",Inputs!Q162,IF(AND(P$2&lt;=pbi_oth_term,P$2&lt;=analysis_period),pbi_oth_amount*(1+pbi_oth_escal/100)^O$2,0))</f>
        <v>0</v>
      </c>
      <c r="Q619" s="138">
        <f>IF(pbi_oth_amount="n/a",Inputs!R162,IF(AND(Q$2&lt;=pbi_oth_term,Q$2&lt;=analysis_period),pbi_oth_amount*(1+pbi_oth_escal/100)^P$2,0))</f>
        <v>0</v>
      </c>
      <c r="R619" s="138">
        <f>IF(pbi_oth_amount="n/a",Inputs!S162,IF(AND(R$2&lt;=pbi_oth_term,R$2&lt;=analysis_period),pbi_oth_amount*(1+pbi_oth_escal/100)^Q$2,0))</f>
        <v>0</v>
      </c>
      <c r="S619" s="138">
        <f>IF(pbi_oth_amount="n/a",Inputs!T162,IF(AND(S$2&lt;=pbi_oth_term,S$2&lt;=analysis_period),pbi_oth_amount*(1+pbi_oth_escal/100)^R$2,0))</f>
        <v>0</v>
      </c>
      <c r="T619" s="138">
        <f>IF(pbi_oth_amount="n/a",Inputs!U162,IF(AND(T$2&lt;=pbi_oth_term,T$2&lt;=analysis_period),pbi_oth_amount*(1+pbi_oth_escal/100)^S$2,0))</f>
        <v>0</v>
      </c>
      <c r="U619" s="138">
        <f>IF(pbi_oth_amount="n/a",Inputs!V162,IF(AND(U$2&lt;=pbi_oth_term,U$2&lt;=analysis_period),pbi_oth_amount*(1+pbi_oth_escal/100)^T$2,0))</f>
        <v>0</v>
      </c>
      <c r="V619" s="138">
        <f>IF(pbi_oth_amount="n/a",Inputs!W162,IF(AND(V$2&lt;=pbi_oth_term,V$2&lt;=analysis_period),pbi_oth_amount*(1+pbi_oth_escal/100)^U$2,0))</f>
        <v>0</v>
      </c>
      <c r="W619" s="138">
        <f>IF(pbi_oth_amount="n/a",Inputs!X162,IF(AND(W$2&lt;=pbi_oth_term,W$2&lt;=analysis_period),pbi_oth_amount*(1+pbi_oth_escal/100)^V$2,0))</f>
        <v>0</v>
      </c>
      <c r="X619" s="138">
        <f>IF(pbi_oth_amount="n/a",Inputs!Y162,IF(AND(X$2&lt;=pbi_oth_term,X$2&lt;=analysis_period),pbi_oth_amount*(1+pbi_oth_escal/100)^W$2,0))</f>
        <v>0</v>
      </c>
      <c r="Y619" s="138">
        <f>IF(pbi_oth_amount="n/a",Inputs!Z162,IF(AND(Y$2&lt;=pbi_oth_term,Y$2&lt;=analysis_period),pbi_oth_amount*(1+pbi_oth_escal/100)^X$2,0))</f>
        <v>0</v>
      </c>
      <c r="Z619" s="138">
        <f>IF(pbi_oth_amount="n/a",Inputs!AA162,IF(AND(Z$2&lt;=pbi_oth_term,Z$2&lt;=analysis_period),pbi_oth_amount*(1+pbi_oth_escal/100)^Y$2,0))</f>
        <v>0</v>
      </c>
      <c r="AA619" s="138">
        <f>IF(pbi_oth_amount="n/a",Inputs!AB162,IF(AND(AA$2&lt;=pbi_oth_term,AA$2&lt;=analysis_period),pbi_oth_amount*(1+pbi_oth_escal/100)^Z$2,0))</f>
        <v>0</v>
      </c>
      <c r="AB619" s="138">
        <f>IF(pbi_oth_amount="n/a",Inputs!AC162,IF(AND(AB$2&lt;=pbi_oth_term,AB$2&lt;=analysis_period),pbi_oth_amount*(1+pbi_oth_escal/100)^AA$2,0))</f>
        <v>0</v>
      </c>
      <c r="AC619" s="138">
        <f>IF(pbi_oth_amount="n/a",Inputs!AD162,IF(AND(AC$2&lt;=pbi_oth_term,AC$2&lt;=analysis_period),pbi_oth_amount*(1+pbi_oth_escal/100)^AB$2,0))</f>
        <v>0</v>
      </c>
      <c r="AD619" s="138">
        <f>IF(pbi_oth_amount="n/a",Inputs!AE162,IF(AND(AD$2&lt;=pbi_oth_term,AD$2&lt;=analysis_period),pbi_oth_amount*(1+pbi_oth_escal/100)^AC$2,0))</f>
        <v>0</v>
      </c>
      <c r="AE619" s="138">
        <f>IF(pbi_oth_amount="n/a",Inputs!AF162,IF(AND(AE$2&lt;=pbi_oth_term,AE$2&lt;=analysis_period),pbi_oth_amount*(1+pbi_oth_escal/100)^AD$2,0))</f>
        <v>0</v>
      </c>
      <c r="AF619" s="138">
        <f>IF(pbi_oth_amount="n/a",Inputs!AG162,IF(AND(AF$2&lt;=pbi_oth_term,AF$2&lt;=analysis_period),pbi_oth_amount*(1+pbi_oth_escal/100)^AE$2,0))</f>
        <v>0</v>
      </c>
      <c r="AG619" s="138">
        <f>IF(pbi_oth_amount="n/a",Inputs!AH162,IF(AND(AG$2&lt;=pbi_oth_term,AG$2&lt;=analysis_period),pbi_oth_amount*(1+pbi_oth_escal/100)^AF$2,0))</f>
        <v>0</v>
      </c>
      <c r="AH619" s="138">
        <f>IF(pbi_oth_amount="n/a",Inputs!AI162,IF(AND(AH$2&lt;=pbi_oth_term,AH$2&lt;=analysis_period),pbi_oth_amount*(1+pbi_oth_escal/100)^AG$2,0))</f>
        <v>0</v>
      </c>
      <c r="AI619" s="138">
        <f>IF(pbi_oth_amount="n/a",Inputs!AJ162,IF(AND(AI$2&lt;=pbi_oth_term,AI$2&lt;=analysis_period),pbi_oth_amount*(1+pbi_oth_escal/100)^AH$2,0))</f>
        <v>0</v>
      </c>
      <c r="AJ619" s="138">
        <f>IF(pbi_oth_amount="n/a",Inputs!AK162,IF(AND(AJ$2&lt;=pbi_oth_term,AJ$2&lt;=analysis_period),pbi_oth_amount*(1+pbi_oth_escal/100)^AI$2,0))</f>
        <v>0</v>
      </c>
      <c r="AK619" s="138">
        <f>IF(pbi_oth_amount="n/a",Inputs!AL162,IF(AND(AK$2&lt;=pbi_oth_term,AK$2&lt;=analysis_period),pbi_oth_amount*(1+pbi_oth_escal/100)^AJ$2,0))</f>
        <v>0</v>
      </c>
      <c r="AL619" s="138">
        <f>IF(pbi_oth_amount="n/a",Inputs!AM162,IF(AND(AL$2&lt;=pbi_oth_term,AL$2&lt;=analysis_period),pbi_oth_amount*(1+pbi_oth_escal/100)^AK$2,0))</f>
        <v>0</v>
      </c>
      <c r="AM619" s="138">
        <f>IF(pbi_oth_amount="n/a",Inputs!AN162,IF(AND(AM$2&lt;=pbi_oth_term,AM$2&lt;=analysis_period),pbi_oth_amount*(1+pbi_oth_escal/100)^AL$2,0))</f>
        <v>0</v>
      </c>
      <c r="AN619" s="138">
        <f>IF(pbi_oth_amount="n/a",Inputs!AO162,IF(AND(AN$2&lt;=pbi_oth_term,AN$2&lt;=analysis_period),pbi_oth_amount*(1+pbi_oth_escal/100)^AM$2,0))</f>
        <v>0</v>
      </c>
      <c r="AO619" s="138">
        <f>IF(pbi_oth_amount="n/a",Inputs!AP162,IF(AND(AO$2&lt;=pbi_oth_term,AO$2&lt;=analysis_period),pbi_oth_amount*(1+pbi_oth_escal/100)^AN$2,0))</f>
        <v>0</v>
      </c>
      <c r="AP619" s="138">
        <f>IF(pbi_oth_amount="n/a",Inputs!AQ162,IF(AND(AP$2&lt;=pbi_oth_term,AP$2&lt;=analysis_period),pbi_oth_amount*(1+pbi_oth_escal/100)^AO$2,0))</f>
        <v>0</v>
      </c>
    </row>
    <row r="620" spans="1:42" x14ac:dyDescent="0.2">
      <c r="A620" s="27" t="s">
        <v>29</v>
      </c>
      <c r="C620" s="158">
        <f>C$5</f>
        <v>0</v>
      </c>
      <c r="D620" s="158">
        <f t="shared" ref="D620:AP620" si="295">D$5</f>
        <v>0</v>
      </c>
      <c r="E620" s="158">
        <f t="shared" si="295"/>
        <v>0</v>
      </c>
      <c r="F620" s="158">
        <f t="shared" si="295"/>
        <v>0</v>
      </c>
      <c r="G620" s="158">
        <f t="shared" si="295"/>
        <v>0</v>
      </c>
      <c r="H620" s="158">
        <f t="shared" si="295"/>
        <v>0</v>
      </c>
      <c r="I620" s="158">
        <f t="shared" si="295"/>
        <v>0</v>
      </c>
      <c r="J620" s="158">
        <f t="shared" si="295"/>
        <v>0</v>
      </c>
      <c r="K620" s="158">
        <f t="shared" si="295"/>
        <v>0</v>
      </c>
      <c r="L620" s="158">
        <f t="shared" si="295"/>
        <v>0</v>
      </c>
      <c r="M620" s="158">
        <f t="shared" si="295"/>
        <v>0</v>
      </c>
      <c r="N620" s="158">
        <f t="shared" si="295"/>
        <v>0</v>
      </c>
      <c r="O620" s="158">
        <f t="shared" si="295"/>
        <v>0</v>
      </c>
      <c r="P620" s="158">
        <f t="shared" si="295"/>
        <v>0</v>
      </c>
      <c r="Q620" s="158">
        <f t="shared" si="295"/>
        <v>0</v>
      </c>
      <c r="R620" s="158">
        <f t="shared" si="295"/>
        <v>0</v>
      </c>
      <c r="S620" s="158">
        <f t="shared" si="295"/>
        <v>0</v>
      </c>
      <c r="T620" s="158">
        <f t="shared" si="295"/>
        <v>0</v>
      </c>
      <c r="U620" s="158">
        <f t="shared" si="295"/>
        <v>0</v>
      </c>
      <c r="V620" s="158">
        <f t="shared" si="295"/>
        <v>0</v>
      </c>
      <c r="W620" s="158">
        <f t="shared" si="295"/>
        <v>0</v>
      </c>
      <c r="X620" s="158">
        <f t="shared" si="295"/>
        <v>0</v>
      </c>
      <c r="Y620" s="158">
        <f t="shared" si="295"/>
        <v>0</v>
      </c>
      <c r="Z620" s="158">
        <f t="shared" si="295"/>
        <v>0</v>
      </c>
      <c r="AA620" s="158">
        <f t="shared" si="295"/>
        <v>0</v>
      </c>
      <c r="AB620" s="158">
        <f t="shared" si="295"/>
        <v>0</v>
      </c>
      <c r="AC620" s="158">
        <f t="shared" si="295"/>
        <v>0</v>
      </c>
      <c r="AD620" s="158">
        <f t="shared" si="295"/>
        <v>0</v>
      </c>
      <c r="AE620" s="158">
        <f t="shared" si="295"/>
        <v>0</v>
      </c>
      <c r="AF620" s="158">
        <f t="shared" si="295"/>
        <v>0</v>
      </c>
      <c r="AG620" s="158">
        <f t="shared" si="295"/>
        <v>0</v>
      </c>
      <c r="AH620" s="158">
        <f t="shared" si="295"/>
        <v>0</v>
      </c>
      <c r="AI620" s="158">
        <f t="shared" si="295"/>
        <v>0</v>
      </c>
      <c r="AJ620" s="158">
        <f t="shared" si="295"/>
        <v>0</v>
      </c>
      <c r="AK620" s="158">
        <f t="shared" si="295"/>
        <v>0</v>
      </c>
      <c r="AL620" s="158">
        <f t="shared" si="295"/>
        <v>0</v>
      </c>
      <c r="AM620" s="158">
        <f t="shared" si="295"/>
        <v>0</v>
      </c>
      <c r="AN620" s="158">
        <f t="shared" si="295"/>
        <v>0</v>
      </c>
      <c r="AO620" s="158">
        <f t="shared" si="295"/>
        <v>0</v>
      </c>
      <c r="AP620" s="158">
        <f t="shared" si="295"/>
        <v>0</v>
      </c>
    </row>
    <row r="621" spans="1:42" x14ac:dyDescent="0.2">
      <c r="A621" s="27" t="s">
        <v>13</v>
      </c>
      <c r="C621" s="183">
        <f>C619*C620</f>
        <v>0</v>
      </c>
      <c r="D621" s="183">
        <f t="shared" ref="D621:AP621" si="296">D619*D620</f>
        <v>0</v>
      </c>
      <c r="E621" s="183">
        <f t="shared" si="296"/>
        <v>0</v>
      </c>
      <c r="F621" s="183">
        <f t="shared" si="296"/>
        <v>0</v>
      </c>
      <c r="G621" s="183">
        <f t="shared" si="296"/>
        <v>0</v>
      </c>
      <c r="H621" s="183">
        <f t="shared" si="296"/>
        <v>0</v>
      </c>
      <c r="I621" s="183">
        <f t="shared" si="296"/>
        <v>0</v>
      </c>
      <c r="J621" s="183">
        <f t="shared" si="296"/>
        <v>0</v>
      </c>
      <c r="K621" s="183">
        <f t="shared" si="296"/>
        <v>0</v>
      </c>
      <c r="L621" s="183">
        <f t="shared" si="296"/>
        <v>0</v>
      </c>
      <c r="M621" s="183">
        <f t="shared" si="296"/>
        <v>0</v>
      </c>
      <c r="N621" s="183">
        <f t="shared" si="296"/>
        <v>0</v>
      </c>
      <c r="O621" s="183">
        <f t="shared" si="296"/>
        <v>0</v>
      </c>
      <c r="P621" s="183">
        <f t="shared" si="296"/>
        <v>0</v>
      </c>
      <c r="Q621" s="183">
        <f t="shared" si="296"/>
        <v>0</v>
      </c>
      <c r="R621" s="183">
        <f t="shared" si="296"/>
        <v>0</v>
      </c>
      <c r="S621" s="183">
        <f t="shared" si="296"/>
        <v>0</v>
      </c>
      <c r="T621" s="183">
        <f t="shared" si="296"/>
        <v>0</v>
      </c>
      <c r="U621" s="183">
        <f t="shared" si="296"/>
        <v>0</v>
      </c>
      <c r="V621" s="183">
        <f t="shared" si="296"/>
        <v>0</v>
      </c>
      <c r="W621" s="183">
        <f t="shared" si="296"/>
        <v>0</v>
      </c>
      <c r="X621" s="183">
        <f t="shared" si="296"/>
        <v>0</v>
      </c>
      <c r="Y621" s="183">
        <f t="shared" si="296"/>
        <v>0</v>
      </c>
      <c r="Z621" s="183">
        <f t="shared" si="296"/>
        <v>0</v>
      </c>
      <c r="AA621" s="183">
        <f t="shared" si="296"/>
        <v>0</v>
      </c>
      <c r="AB621" s="183">
        <f t="shared" si="296"/>
        <v>0</v>
      </c>
      <c r="AC621" s="183">
        <f t="shared" si="296"/>
        <v>0</v>
      </c>
      <c r="AD621" s="183">
        <f t="shared" si="296"/>
        <v>0</v>
      </c>
      <c r="AE621" s="183">
        <f t="shared" si="296"/>
        <v>0</v>
      </c>
      <c r="AF621" s="183">
        <f t="shared" si="296"/>
        <v>0</v>
      </c>
      <c r="AG621" s="183">
        <f t="shared" si="296"/>
        <v>0</v>
      </c>
      <c r="AH621" s="183">
        <f t="shared" si="296"/>
        <v>0</v>
      </c>
      <c r="AI621" s="183">
        <f t="shared" si="296"/>
        <v>0</v>
      </c>
      <c r="AJ621" s="183">
        <f t="shared" si="296"/>
        <v>0</v>
      </c>
      <c r="AK621" s="183">
        <f t="shared" si="296"/>
        <v>0</v>
      </c>
      <c r="AL621" s="183">
        <f t="shared" si="296"/>
        <v>0</v>
      </c>
      <c r="AM621" s="183">
        <f t="shared" si="296"/>
        <v>0</v>
      </c>
      <c r="AN621" s="183">
        <f t="shared" si="296"/>
        <v>0</v>
      </c>
      <c r="AO621" s="183">
        <f t="shared" si="296"/>
        <v>0</v>
      </c>
      <c r="AP621" s="183">
        <f t="shared" si="296"/>
        <v>0</v>
      </c>
    </row>
    <row r="622" spans="1:42" x14ac:dyDescent="0.2">
      <c r="A622" s="387" t="s">
        <v>22</v>
      </c>
      <c r="B622" s="387"/>
      <c r="C622" s="188">
        <f>C609+C613+C617+C621</f>
        <v>0</v>
      </c>
      <c r="D622" s="188">
        <f t="shared" ref="D622:AP622" si="297">D609+D613+D617+D621</f>
        <v>0</v>
      </c>
      <c r="E622" s="188">
        <f t="shared" si="297"/>
        <v>0</v>
      </c>
      <c r="F622" s="188">
        <f t="shared" si="297"/>
        <v>0</v>
      </c>
      <c r="G622" s="188">
        <f t="shared" si="297"/>
        <v>0</v>
      </c>
      <c r="H622" s="188">
        <f t="shared" si="297"/>
        <v>0</v>
      </c>
      <c r="I622" s="188">
        <f t="shared" si="297"/>
        <v>0</v>
      </c>
      <c r="J622" s="188">
        <f t="shared" si="297"/>
        <v>0</v>
      </c>
      <c r="K622" s="188">
        <f t="shared" si="297"/>
        <v>0</v>
      </c>
      <c r="L622" s="188">
        <f t="shared" si="297"/>
        <v>0</v>
      </c>
      <c r="M622" s="188">
        <f t="shared" si="297"/>
        <v>0</v>
      </c>
      <c r="N622" s="188">
        <f t="shared" si="297"/>
        <v>0</v>
      </c>
      <c r="O622" s="188">
        <f t="shared" si="297"/>
        <v>0</v>
      </c>
      <c r="P622" s="188">
        <f t="shared" si="297"/>
        <v>0</v>
      </c>
      <c r="Q622" s="188">
        <f t="shared" si="297"/>
        <v>0</v>
      </c>
      <c r="R622" s="188">
        <f t="shared" si="297"/>
        <v>0</v>
      </c>
      <c r="S622" s="188">
        <f t="shared" si="297"/>
        <v>0</v>
      </c>
      <c r="T622" s="188">
        <f t="shared" si="297"/>
        <v>0</v>
      </c>
      <c r="U622" s="188">
        <f t="shared" si="297"/>
        <v>0</v>
      </c>
      <c r="V622" s="188">
        <f t="shared" si="297"/>
        <v>0</v>
      </c>
      <c r="W622" s="188">
        <f t="shared" si="297"/>
        <v>0</v>
      </c>
      <c r="X622" s="188">
        <f t="shared" si="297"/>
        <v>0</v>
      </c>
      <c r="Y622" s="188">
        <f t="shared" si="297"/>
        <v>0</v>
      </c>
      <c r="Z622" s="188">
        <f t="shared" si="297"/>
        <v>0</v>
      </c>
      <c r="AA622" s="188">
        <f t="shared" si="297"/>
        <v>0</v>
      </c>
      <c r="AB622" s="188">
        <f t="shared" si="297"/>
        <v>0</v>
      </c>
      <c r="AC622" s="188">
        <f t="shared" si="297"/>
        <v>0</v>
      </c>
      <c r="AD622" s="188">
        <f t="shared" si="297"/>
        <v>0</v>
      </c>
      <c r="AE622" s="188">
        <f t="shared" si="297"/>
        <v>0</v>
      </c>
      <c r="AF622" s="188">
        <f t="shared" si="297"/>
        <v>0</v>
      </c>
      <c r="AG622" s="188">
        <f t="shared" si="297"/>
        <v>0</v>
      </c>
      <c r="AH622" s="188">
        <f t="shared" si="297"/>
        <v>0</v>
      </c>
      <c r="AI622" s="188">
        <f t="shared" si="297"/>
        <v>0</v>
      </c>
      <c r="AJ622" s="188">
        <f t="shared" si="297"/>
        <v>0</v>
      </c>
      <c r="AK622" s="188">
        <f t="shared" si="297"/>
        <v>0</v>
      </c>
      <c r="AL622" s="188">
        <f t="shared" si="297"/>
        <v>0</v>
      </c>
      <c r="AM622" s="188">
        <f t="shared" si="297"/>
        <v>0</v>
      </c>
      <c r="AN622" s="188">
        <f t="shared" si="297"/>
        <v>0</v>
      </c>
      <c r="AO622" s="188">
        <f t="shared" si="297"/>
        <v>0</v>
      </c>
      <c r="AP622" s="188">
        <f t="shared" si="297"/>
        <v>0</v>
      </c>
    </row>
    <row r="623" spans="1:42" x14ac:dyDescent="0.2">
      <c r="A623" s="31"/>
      <c r="B623" s="236"/>
    </row>
    <row r="624" spans="1:42" x14ac:dyDescent="0.2">
      <c r="A624" s="107" t="s">
        <v>61</v>
      </c>
      <c r="B624" s="276"/>
      <c r="C624" s="276"/>
      <c r="D624" s="276"/>
      <c r="E624" s="276"/>
      <c r="F624" s="276"/>
      <c r="G624" s="276"/>
      <c r="H624" s="276"/>
      <c r="I624" s="276"/>
      <c r="J624" s="276"/>
      <c r="K624" s="276"/>
      <c r="L624" s="276"/>
      <c r="M624" s="276"/>
      <c r="N624" s="276"/>
      <c r="O624" s="276"/>
      <c r="P624" s="276"/>
      <c r="Q624" s="276"/>
      <c r="R624" s="276"/>
      <c r="S624" s="276"/>
      <c r="T624" s="276"/>
      <c r="U624" s="276"/>
      <c r="V624" s="276"/>
      <c r="W624" s="276"/>
      <c r="X624" s="276"/>
      <c r="Y624" s="276"/>
      <c r="Z624" s="276"/>
      <c r="AA624" s="276"/>
      <c r="AB624" s="276"/>
      <c r="AC624" s="276"/>
      <c r="AD624" s="276"/>
      <c r="AE624" s="276"/>
      <c r="AF624" s="276"/>
      <c r="AG624" s="276"/>
      <c r="AH624" s="276"/>
      <c r="AI624" s="276"/>
      <c r="AJ624" s="276"/>
      <c r="AK624" s="276"/>
      <c r="AL624" s="276"/>
      <c r="AM624" s="276"/>
      <c r="AN624" s="276"/>
      <c r="AO624" s="276"/>
      <c r="AP624" s="276"/>
    </row>
    <row r="625" spans="1:42" x14ac:dyDescent="0.2">
      <c r="A625" s="25" t="s">
        <v>227</v>
      </c>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row>
    <row r="626" spans="1:42" x14ac:dyDescent="0.2">
      <c r="A626" s="4" t="s">
        <v>228</v>
      </c>
      <c r="B626" s="211">
        <v>0</v>
      </c>
      <c r="C626" s="211">
        <f>B629</f>
        <v>0</v>
      </c>
      <c r="D626" s="211">
        <f t="shared" ref="D626:AP626" si="298">C629</f>
        <v>0</v>
      </c>
      <c r="E626" s="211">
        <f t="shared" si="298"/>
        <v>0</v>
      </c>
      <c r="F626" s="211">
        <f t="shared" si="298"/>
        <v>0</v>
      </c>
      <c r="G626" s="211">
        <f t="shared" si="298"/>
        <v>0</v>
      </c>
      <c r="H626" s="211">
        <f t="shared" si="298"/>
        <v>0</v>
      </c>
      <c r="I626" s="211">
        <f t="shared" si="298"/>
        <v>0</v>
      </c>
      <c r="J626" s="211">
        <f t="shared" si="298"/>
        <v>0</v>
      </c>
      <c r="K626" s="211">
        <f t="shared" si="298"/>
        <v>0</v>
      </c>
      <c r="L626" s="211">
        <f t="shared" si="298"/>
        <v>0</v>
      </c>
      <c r="M626" s="211">
        <f t="shared" si="298"/>
        <v>0</v>
      </c>
      <c r="N626" s="211">
        <f t="shared" si="298"/>
        <v>0</v>
      </c>
      <c r="O626" s="211">
        <f t="shared" si="298"/>
        <v>0</v>
      </c>
      <c r="P626" s="211">
        <f t="shared" si="298"/>
        <v>0</v>
      </c>
      <c r="Q626" s="211">
        <f t="shared" si="298"/>
        <v>0</v>
      </c>
      <c r="R626" s="211">
        <f t="shared" si="298"/>
        <v>0</v>
      </c>
      <c r="S626" s="211">
        <f t="shared" si="298"/>
        <v>0</v>
      </c>
      <c r="T626" s="211">
        <f t="shared" si="298"/>
        <v>0</v>
      </c>
      <c r="U626" s="211">
        <f t="shared" si="298"/>
        <v>0</v>
      </c>
      <c r="V626" s="211">
        <f t="shared" si="298"/>
        <v>0</v>
      </c>
      <c r="W626" s="211">
        <f t="shared" si="298"/>
        <v>0</v>
      </c>
      <c r="X626" s="211">
        <f t="shared" si="298"/>
        <v>0</v>
      </c>
      <c r="Y626" s="211">
        <f t="shared" si="298"/>
        <v>0</v>
      </c>
      <c r="Z626" s="211">
        <f t="shared" si="298"/>
        <v>0</v>
      </c>
      <c r="AA626" s="211">
        <f t="shared" si="298"/>
        <v>0</v>
      </c>
      <c r="AB626" s="211">
        <f t="shared" si="298"/>
        <v>0</v>
      </c>
      <c r="AC626" s="211">
        <f t="shared" si="298"/>
        <v>0</v>
      </c>
      <c r="AD626" s="211">
        <f t="shared" si="298"/>
        <v>0</v>
      </c>
      <c r="AE626" s="211">
        <f t="shared" si="298"/>
        <v>0</v>
      </c>
      <c r="AF626" s="211">
        <f t="shared" si="298"/>
        <v>0</v>
      </c>
      <c r="AG626" s="211">
        <f t="shared" si="298"/>
        <v>0</v>
      </c>
      <c r="AH626" s="211">
        <f t="shared" si="298"/>
        <v>0</v>
      </c>
      <c r="AI626" s="211">
        <f t="shared" si="298"/>
        <v>0</v>
      </c>
      <c r="AJ626" s="211">
        <f t="shared" si="298"/>
        <v>0</v>
      </c>
      <c r="AK626" s="211">
        <f t="shared" si="298"/>
        <v>0</v>
      </c>
      <c r="AL626" s="211">
        <f t="shared" si="298"/>
        <v>0</v>
      </c>
      <c r="AM626" s="211">
        <f t="shared" si="298"/>
        <v>0</v>
      </c>
      <c r="AN626" s="211">
        <f t="shared" si="298"/>
        <v>0</v>
      </c>
      <c r="AO626" s="211">
        <f t="shared" si="298"/>
        <v>0</v>
      </c>
      <c r="AP626" s="211">
        <f t="shared" si="298"/>
        <v>0</v>
      </c>
    </row>
    <row r="627" spans="1:42" x14ac:dyDescent="0.2">
      <c r="A627" s="4" t="s">
        <v>24</v>
      </c>
      <c r="B627" s="211">
        <f t="shared" ref="B627:AP627" si="299">IF(B$2&lt;analysis_period,B629-B626,0)</f>
        <v>0</v>
      </c>
      <c r="C627" s="211">
        <f t="shared" si="299"/>
        <v>0</v>
      </c>
      <c r="D627" s="211">
        <f t="shared" si="299"/>
        <v>0</v>
      </c>
      <c r="E627" s="211">
        <f t="shared" si="299"/>
        <v>0</v>
      </c>
      <c r="F627" s="211">
        <f t="shared" si="299"/>
        <v>0</v>
      </c>
      <c r="G627" s="211">
        <f t="shared" si="299"/>
        <v>0</v>
      </c>
      <c r="H627" s="211">
        <f t="shared" si="299"/>
        <v>0</v>
      </c>
      <c r="I627" s="211">
        <f t="shared" si="299"/>
        <v>0</v>
      </c>
      <c r="J627" s="211">
        <f t="shared" si="299"/>
        <v>0</v>
      </c>
      <c r="K627" s="211">
        <f t="shared" si="299"/>
        <v>0</v>
      </c>
      <c r="L627" s="211">
        <f t="shared" si="299"/>
        <v>0</v>
      </c>
      <c r="M627" s="211">
        <f t="shared" si="299"/>
        <v>0</v>
      </c>
      <c r="N627" s="211">
        <f t="shared" si="299"/>
        <v>0</v>
      </c>
      <c r="O627" s="211">
        <f t="shared" si="299"/>
        <v>0</v>
      </c>
      <c r="P627" s="211">
        <f t="shared" si="299"/>
        <v>0</v>
      </c>
      <c r="Q627" s="211">
        <f t="shared" si="299"/>
        <v>0</v>
      </c>
      <c r="R627" s="211">
        <f t="shared" si="299"/>
        <v>0</v>
      </c>
      <c r="S627" s="211">
        <f t="shared" si="299"/>
        <v>0</v>
      </c>
      <c r="T627" s="211">
        <f t="shared" si="299"/>
        <v>0</v>
      </c>
      <c r="U627" s="211">
        <f t="shared" si="299"/>
        <v>0</v>
      </c>
      <c r="V627" s="211">
        <f t="shared" si="299"/>
        <v>0</v>
      </c>
      <c r="W627" s="211">
        <f t="shared" si="299"/>
        <v>0</v>
      </c>
      <c r="X627" s="211">
        <f t="shared" si="299"/>
        <v>0</v>
      </c>
      <c r="Y627" s="211">
        <f t="shared" si="299"/>
        <v>0</v>
      </c>
      <c r="Z627" s="211">
        <f t="shared" si="299"/>
        <v>0</v>
      </c>
      <c r="AA627" s="211">
        <f t="shared" si="299"/>
        <v>0</v>
      </c>
      <c r="AB627" s="211">
        <f t="shared" si="299"/>
        <v>0</v>
      </c>
      <c r="AC627" s="211">
        <f t="shared" si="299"/>
        <v>0</v>
      </c>
      <c r="AD627" s="211">
        <f t="shared" si="299"/>
        <v>0</v>
      </c>
      <c r="AE627" s="211">
        <f t="shared" si="299"/>
        <v>0</v>
      </c>
      <c r="AF627" s="211">
        <f t="shared" si="299"/>
        <v>0</v>
      </c>
      <c r="AG627" s="211">
        <f t="shared" si="299"/>
        <v>0</v>
      </c>
      <c r="AH627" s="211">
        <f t="shared" si="299"/>
        <v>0</v>
      </c>
      <c r="AI627" s="211">
        <f t="shared" si="299"/>
        <v>0</v>
      </c>
      <c r="AJ627" s="211">
        <f t="shared" si="299"/>
        <v>0</v>
      </c>
      <c r="AK627" s="211">
        <f t="shared" si="299"/>
        <v>0</v>
      </c>
      <c r="AL627" s="211">
        <f t="shared" si="299"/>
        <v>0</v>
      </c>
      <c r="AM627" s="211">
        <f t="shared" si="299"/>
        <v>0</v>
      </c>
      <c r="AN627" s="211">
        <f t="shared" si="299"/>
        <v>0</v>
      </c>
      <c r="AO627" s="211">
        <f t="shared" si="299"/>
        <v>0</v>
      </c>
      <c r="AP627" s="211">
        <f t="shared" si="299"/>
        <v>0</v>
      </c>
    </row>
    <row r="628" spans="1:42" x14ac:dyDescent="0.2">
      <c r="A628" s="4" t="s">
        <v>229</v>
      </c>
      <c r="B628" s="212">
        <v>0</v>
      </c>
      <c r="C628" s="212">
        <f>IF(C$2=analysis_period,-C626,0)</f>
        <v>0</v>
      </c>
      <c r="D628" s="212">
        <f t="shared" ref="D628:AP628" si="300">IF(D$2=analysis_period,-D626,0)</f>
        <v>0</v>
      </c>
      <c r="E628" s="212">
        <f t="shared" si="300"/>
        <v>0</v>
      </c>
      <c r="F628" s="212">
        <f t="shared" si="300"/>
        <v>0</v>
      </c>
      <c r="G628" s="212">
        <f t="shared" si="300"/>
        <v>0</v>
      </c>
      <c r="H628" s="212">
        <f t="shared" si="300"/>
        <v>0</v>
      </c>
      <c r="I628" s="212">
        <f t="shared" si="300"/>
        <v>0</v>
      </c>
      <c r="J628" s="212">
        <f t="shared" si="300"/>
        <v>0</v>
      </c>
      <c r="K628" s="212">
        <f t="shared" si="300"/>
        <v>0</v>
      </c>
      <c r="L628" s="212">
        <f t="shared" si="300"/>
        <v>0</v>
      </c>
      <c r="M628" s="212">
        <f t="shared" si="300"/>
        <v>0</v>
      </c>
      <c r="N628" s="212">
        <f t="shared" si="300"/>
        <v>0</v>
      </c>
      <c r="O628" s="212">
        <f t="shared" si="300"/>
        <v>0</v>
      </c>
      <c r="P628" s="212">
        <f t="shared" si="300"/>
        <v>0</v>
      </c>
      <c r="Q628" s="212">
        <f t="shared" si="300"/>
        <v>0</v>
      </c>
      <c r="R628" s="212">
        <f t="shared" si="300"/>
        <v>0</v>
      </c>
      <c r="S628" s="212">
        <f t="shared" si="300"/>
        <v>0</v>
      </c>
      <c r="T628" s="212">
        <f t="shared" si="300"/>
        <v>0</v>
      </c>
      <c r="U628" s="212">
        <f t="shared" si="300"/>
        <v>0</v>
      </c>
      <c r="V628" s="212">
        <f t="shared" si="300"/>
        <v>0</v>
      </c>
      <c r="W628" s="212">
        <f t="shared" si="300"/>
        <v>0</v>
      </c>
      <c r="X628" s="212">
        <f t="shared" si="300"/>
        <v>0</v>
      </c>
      <c r="Y628" s="212">
        <f t="shared" si="300"/>
        <v>0</v>
      </c>
      <c r="Z628" s="212">
        <f t="shared" si="300"/>
        <v>0</v>
      </c>
      <c r="AA628" s="212">
        <f t="shared" si="300"/>
        <v>0</v>
      </c>
      <c r="AB628" s="212">
        <f t="shared" si="300"/>
        <v>0</v>
      </c>
      <c r="AC628" s="212">
        <f t="shared" si="300"/>
        <v>0</v>
      </c>
      <c r="AD628" s="212">
        <f t="shared" si="300"/>
        <v>0</v>
      </c>
      <c r="AE628" s="212">
        <f t="shared" si="300"/>
        <v>0</v>
      </c>
      <c r="AF628" s="212">
        <f t="shared" si="300"/>
        <v>0</v>
      </c>
      <c r="AG628" s="212">
        <f t="shared" si="300"/>
        <v>0</v>
      </c>
      <c r="AH628" s="212">
        <f t="shared" si="300"/>
        <v>0</v>
      </c>
      <c r="AI628" s="212">
        <f t="shared" si="300"/>
        <v>0</v>
      </c>
      <c r="AJ628" s="212">
        <f t="shared" si="300"/>
        <v>0</v>
      </c>
      <c r="AK628" s="212">
        <f t="shared" si="300"/>
        <v>0</v>
      </c>
      <c r="AL628" s="212">
        <f t="shared" si="300"/>
        <v>0</v>
      </c>
      <c r="AM628" s="212">
        <f t="shared" si="300"/>
        <v>0</v>
      </c>
      <c r="AN628" s="212">
        <f t="shared" si="300"/>
        <v>0</v>
      </c>
      <c r="AO628" s="212">
        <f t="shared" si="300"/>
        <v>0</v>
      </c>
      <c r="AP628" s="212">
        <f t="shared" si="300"/>
        <v>0</v>
      </c>
    </row>
    <row r="629" spans="1:42" s="16" customFormat="1" x14ac:dyDescent="0.2">
      <c r="A629" s="16" t="s">
        <v>218</v>
      </c>
      <c r="B629" s="206">
        <f t="shared" ref="B629:AP629" si="301">(C$53-C$51)*(months_working_reserve/12)</f>
        <v>0</v>
      </c>
      <c r="C629" s="206">
        <f t="shared" si="301"/>
        <v>0</v>
      </c>
      <c r="D629" s="206">
        <f t="shared" si="301"/>
        <v>0</v>
      </c>
      <c r="E629" s="206">
        <f t="shared" si="301"/>
        <v>0</v>
      </c>
      <c r="F629" s="206">
        <f t="shared" si="301"/>
        <v>0</v>
      </c>
      <c r="G629" s="206">
        <f t="shared" si="301"/>
        <v>0</v>
      </c>
      <c r="H629" s="206">
        <f t="shared" si="301"/>
        <v>0</v>
      </c>
      <c r="I629" s="206">
        <f t="shared" si="301"/>
        <v>0</v>
      </c>
      <c r="J629" s="206">
        <f t="shared" si="301"/>
        <v>0</v>
      </c>
      <c r="K629" s="206">
        <f t="shared" si="301"/>
        <v>0</v>
      </c>
      <c r="L629" s="206">
        <f t="shared" si="301"/>
        <v>0</v>
      </c>
      <c r="M629" s="206">
        <f t="shared" si="301"/>
        <v>0</v>
      </c>
      <c r="N629" s="206">
        <f t="shared" si="301"/>
        <v>0</v>
      </c>
      <c r="O629" s="206">
        <f t="shared" si="301"/>
        <v>0</v>
      </c>
      <c r="P629" s="206">
        <f t="shared" si="301"/>
        <v>0</v>
      </c>
      <c r="Q629" s="206">
        <f t="shared" si="301"/>
        <v>0</v>
      </c>
      <c r="R629" s="206">
        <f t="shared" si="301"/>
        <v>0</v>
      </c>
      <c r="S629" s="206">
        <f t="shared" si="301"/>
        <v>0</v>
      </c>
      <c r="T629" s="206">
        <f t="shared" si="301"/>
        <v>0</v>
      </c>
      <c r="U629" s="206">
        <f t="shared" si="301"/>
        <v>0</v>
      </c>
      <c r="V629" s="206">
        <f t="shared" si="301"/>
        <v>0</v>
      </c>
      <c r="W629" s="206">
        <f t="shared" si="301"/>
        <v>0</v>
      </c>
      <c r="X629" s="206">
        <f t="shared" si="301"/>
        <v>0</v>
      </c>
      <c r="Y629" s="206">
        <f t="shared" si="301"/>
        <v>0</v>
      </c>
      <c r="Z629" s="206">
        <f t="shared" si="301"/>
        <v>0</v>
      </c>
      <c r="AA629" s="206">
        <f t="shared" si="301"/>
        <v>0</v>
      </c>
      <c r="AB629" s="206">
        <f t="shared" si="301"/>
        <v>0</v>
      </c>
      <c r="AC629" s="206">
        <f t="shared" si="301"/>
        <v>0</v>
      </c>
      <c r="AD629" s="206">
        <f t="shared" si="301"/>
        <v>0</v>
      </c>
      <c r="AE629" s="206">
        <f t="shared" si="301"/>
        <v>0</v>
      </c>
      <c r="AF629" s="206">
        <f t="shared" si="301"/>
        <v>0</v>
      </c>
      <c r="AG629" s="206">
        <f t="shared" si="301"/>
        <v>0</v>
      </c>
      <c r="AH629" s="206">
        <f t="shared" si="301"/>
        <v>0</v>
      </c>
      <c r="AI629" s="206">
        <f t="shared" si="301"/>
        <v>0</v>
      </c>
      <c r="AJ629" s="206">
        <f t="shared" si="301"/>
        <v>0</v>
      </c>
      <c r="AK629" s="206">
        <f t="shared" si="301"/>
        <v>0</v>
      </c>
      <c r="AL629" s="206">
        <f t="shared" si="301"/>
        <v>0</v>
      </c>
      <c r="AM629" s="206">
        <f t="shared" si="301"/>
        <v>0</v>
      </c>
      <c r="AN629" s="206">
        <f t="shared" si="301"/>
        <v>0</v>
      </c>
      <c r="AO629" s="206">
        <f t="shared" si="301"/>
        <v>0</v>
      </c>
      <c r="AP629" s="206">
        <f t="shared" si="301"/>
        <v>0</v>
      </c>
    </row>
    <row r="630" spans="1:42" s="16" customFormat="1" x14ac:dyDescent="0.2">
      <c r="B630" s="206"/>
      <c r="C630" s="206"/>
      <c r="D630" s="206"/>
      <c r="E630" s="206"/>
      <c r="F630" s="206"/>
      <c r="G630" s="206"/>
      <c r="H630" s="206"/>
      <c r="I630" s="206"/>
      <c r="J630" s="206"/>
      <c r="K630" s="206"/>
      <c r="L630" s="206"/>
      <c r="M630" s="206"/>
      <c r="N630" s="206"/>
      <c r="O630" s="206"/>
      <c r="P630" s="206"/>
      <c r="Q630" s="206"/>
      <c r="R630" s="206"/>
      <c r="S630" s="206"/>
      <c r="T630" s="206"/>
      <c r="U630" s="206"/>
      <c r="V630" s="206"/>
      <c r="W630" s="206"/>
      <c r="X630" s="206"/>
      <c r="Y630" s="206"/>
      <c r="Z630" s="206"/>
      <c r="AA630" s="206"/>
      <c r="AB630" s="206"/>
      <c r="AC630" s="206"/>
      <c r="AD630" s="206"/>
      <c r="AE630" s="206"/>
      <c r="AF630" s="206"/>
      <c r="AG630" s="206"/>
      <c r="AH630" s="206"/>
      <c r="AI630" s="206"/>
      <c r="AJ630" s="206"/>
      <c r="AK630" s="206"/>
      <c r="AL630" s="206"/>
      <c r="AM630" s="206"/>
      <c r="AN630" s="206"/>
      <c r="AO630" s="206"/>
      <c r="AP630" s="206"/>
    </row>
    <row r="631" spans="1:42" s="16" customFormat="1" x14ac:dyDescent="0.2">
      <c r="A631" s="25" t="s">
        <v>276</v>
      </c>
      <c r="B631" s="206"/>
      <c r="C631" s="206"/>
      <c r="D631" s="206"/>
      <c r="E631" s="206"/>
      <c r="F631" s="206"/>
      <c r="G631" s="206"/>
      <c r="H631" s="206"/>
      <c r="I631" s="206"/>
      <c r="J631" s="206"/>
      <c r="K631" s="206"/>
      <c r="L631" s="206"/>
      <c r="M631" s="206"/>
      <c r="N631" s="206"/>
      <c r="O631" s="206"/>
      <c r="P631" s="206"/>
      <c r="Q631" s="206"/>
      <c r="R631" s="206"/>
      <c r="S631" s="206"/>
      <c r="T631" s="206"/>
      <c r="U631" s="206"/>
      <c r="V631" s="206"/>
      <c r="W631" s="206"/>
      <c r="X631" s="206"/>
      <c r="Y631" s="206"/>
      <c r="Z631" s="206"/>
      <c r="AA631" s="206"/>
      <c r="AB631" s="206"/>
      <c r="AC631" s="206"/>
      <c r="AD631" s="206"/>
      <c r="AE631" s="206"/>
      <c r="AF631" s="206"/>
      <c r="AG631" s="206"/>
      <c r="AH631" s="206"/>
      <c r="AI631" s="206"/>
      <c r="AJ631" s="206"/>
      <c r="AK631" s="206"/>
      <c r="AL631" s="206"/>
      <c r="AM631" s="206"/>
      <c r="AN631" s="206"/>
      <c r="AO631" s="206"/>
      <c r="AP631" s="206"/>
    </row>
    <row r="632" spans="1:42" s="16" customFormat="1" x14ac:dyDescent="0.2">
      <c r="A632" s="4" t="s">
        <v>228</v>
      </c>
      <c r="B632" s="206">
        <v>0</v>
      </c>
      <c r="C632" s="206">
        <f>B635</f>
        <v>0</v>
      </c>
      <c r="D632" s="206">
        <f t="shared" ref="D632:AP632" si="302">C635</f>
        <v>0</v>
      </c>
      <c r="E632" s="206">
        <f t="shared" si="302"/>
        <v>0</v>
      </c>
      <c r="F632" s="206">
        <f t="shared" si="302"/>
        <v>0</v>
      </c>
      <c r="G632" s="206">
        <f t="shared" si="302"/>
        <v>0</v>
      </c>
      <c r="H632" s="206">
        <f t="shared" si="302"/>
        <v>0</v>
      </c>
      <c r="I632" s="206">
        <f t="shared" si="302"/>
        <v>0</v>
      </c>
      <c r="J632" s="206">
        <f t="shared" si="302"/>
        <v>0</v>
      </c>
      <c r="K632" s="206">
        <f t="shared" si="302"/>
        <v>0</v>
      </c>
      <c r="L632" s="206">
        <f t="shared" si="302"/>
        <v>0</v>
      </c>
      <c r="M632" s="206">
        <f t="shared" si="302"/>
        <v>0</v>
      </c>
      <c r="N632" s="206">
        <f t="shared" si="302"/>
        <v>0</v>
      </c>
      <c r="O632" s="206">
        <f t="shared" si="302"/>
        <v>0</v>
      </c>
      <c r="P632" s="206">
        <f t="shared" si="302"/>
        <v>0</v>
      </c>
      <c r="Q632" s="206">
        <f t="shared" si="302"/>
        <v>0</v>
      </c>
      <c r="R632" s="206">
        <f t="shared" si="302"/>
        <v>0</v>
      </c>
      <c r="S632" s="206">
        <f t="shared" si="302"/>
        <v>0</v>
      </c>
      <c r="T632" s="206">
        <f t="shared" si="302"/>
        <v>0</v>
      </c>
      <c r="U632" s="206">
        <f t="shared" si="302"/>
        <v>0</v>
      </c>
      <c r="V632" s="206">
        <f t="shared" si="302"/>
        <v>0</v>
      </c>
      <c r="W632" s="206">
        <f t="shared" si="302"/>
        <v>0</v>
      </c>
      <c r="X632" s="206">
        <f t="shared" si="302"/>
        <v>0</v>
      </c>
      <c r="Y632" s="206">
        <f t="shared" si="302"/>
        <v>0</v>
      </c>
      <c r="Z632" s="206">
        <f t="shared" si="302"/>
        <v>0</v>
      </c>
      <c r="AA632" s="206">
        <f t="shared" si="302"/>
        <v>0</v>
      </c>
      <c r="AB632" s="206">
        <f t="shared" si="302"/>
        <v>0</v>
      </c>
      <c r="AC632" s="206">
        <f t="shared" si="302"/>
        <v>0</v>
      </c>
      <c r="AD632" s="206">
        <f t="shared" si="302"/>
        <v>0</v>
      </c>
      <c r="AE632" s="206">
        <f t="shared" si="302"/>
        <v>0</v>
      </c>
      <c r="AF632" s="206">
        <f t="shared" si="302"/>
        <v>0</v>
      </c>
      <c r="AG632" s="206">
        <f t="shared" si="302"/>
        <v>0</v>
      </c>
      <c r="AH632" s="206">
        <f t="shared" si="302"/>
        <v>0</v>
      </c>
      <c r="AI632" s="206">
        <f t="shared" si="302"/>
        <v>0</v>
      </c>
      <c r="AJ632" s="206">
        <f t="shared" si="302"/>
        <v>0</v>
      </c>
      <c r="AK632" s="206">
        <f t="shared" si="302"/>
        <v>0</v>
      </c>
      <c r="AL632" s="206">
        <f t="shared" si="302"/>
        <v>0</v>
      </c>
      <c r="AM632" s="206">
        <f t="shared" si="302"/>
        <v>0</v>
      </c>
      <c r="AN632" s="206">
        <f t="shared" si="302"/>
        <v>0</v>
      </c>
      <c r="AO632" s="206">
        <f t="shared" si="302"/>
        <v>0</v>
      </c>
      <c r="AP632" s="206">
        <f t="shared" si="302"/>
        <v>0</v>
      </c>
    </row>
    <row r="633" spans="1:42" s="16" customFormat="1" x14ac:dyDescent="0.2">
      <c r="A633" s="4" t="s">
        <v>24</v>
      </c>
      <c r="B633" s="206">
        <f>C$112*tax_investor_required_lease_reserve/12</f>
        <v>0</v>
      </c>
      <c r="C633" s="206">
        <v>0</v>
      </c>
      <c r="D633" s="206">
        <v>0</v>
      </c>
      <c r="E633" s="206">
        <v>0</v>
      </c>
      <c r="F633" s="206">
        <v>0</v>
      </c>
      <c r="G633" s="206">
        <v>0</v>
      </c>
      <c r="H633" s="206">
        <v>0</v>
      </c>
      <c r="I633" s="206">
        <v>0</v>
      </c>
      <c r="J633" s="206">
        <v>0</v>
      </c>
      <c r="K633" s="206">
        <v>0</v>
      </c>
      <c r="L633" s="206">
        <v>0</v>
      </c>
      <c r="M633" s="206">
        <v>0</v>
      </c>
      <c r="N633" s="206">
        <v>0</v>
      </c>
      <c r="O633" s="206">
        <v>0</v>
      </c>
      <c r="P633" s="206">
        <v>0</v>
      </c>
      <c r="Q633" s="206">
        <v>0</v>
      </c>
      <c r="R633" s="206">
        <v>0</v>
      </c>
      <c r="S633" s="206">
        <v>0</v>
      </c>
      <c r="T633" s="206">
        <v>0</v>
      </c>
      <c r="U633" s="206">
        <v>0</v>
      </c>
      <c r="V633" s="206">
        <v>0</v>
      </c>
      <c r="W633" s="206">
        <v>0</v>
      </c>
      <c r="X633" s="206">
        <v>0</v>
      </c>
      <c r="Y633" s="206">
        <v>0</v>
      </c>
      <c r="Z633" s="206">
        <v>0</v>
      </c>
      <c r="AA633" s="206">
        <v>0</v>
      </c>
      <c r="AB633" s="206">
        <v>0</v>
      </c>
      <c r="AC633" s="206">
        <v>0</v>
      </c>
      <c r="AD633" s="206">
        <v>0</v>
      </c>
      <c r="AE633" s="206">
        <v>0</v>
      </c>
      <c r="AF633" s="206">
        <v>0</v>
      </c>
      <c r="AG633" s="206">
        <v>0</v>
      </c>
      <c r="AH633" s="206">
        <v>0</v>
      </c>
      <c r="AI633" s="206">
        <v>0</v>
      </c>
      <c r="AJ633" s="206">
        <v>0</v>
      </c>
      <c r="AK633" s="206">
        <v>0</v>
      </c>
      <c r="AL633" s="206">
        <v>0</v>
      </c>
      <c r="AM633" s="206">
        <v>0</v>
      </c>
      <c r="AN633" s="206">
        <v>0</v>
      </c>
      <c r="AO633" s="206">
        <v>0</v>
      </c>
      <c r="AP633" s="206">
        <v>0</v>
      </c>
    </row>
    <row r="634" spans="1:42" s="16" customFormat="1" x14ac:dyDescent="0.2">
      <c r="A634" s="4" t="s">
        <v>229</v>
      </c>
      <c r="B634" s="207">
        <v>0</v>
      </c>
      <c r="C634" s="207">
        <f>IF(C$2=analysis_period,-C632,0)</f>
        <v>0</v>
      </c>
      <c r="D634" s="207">
        <f t="shared" ref="D634:AP634" si="303">IF(D$2=analysis_period,-$B$635,0)</f>
        <v>0</v>
      </c>
      <c r="E634" s="207">
        <f t="shared" si="303"/>
        <v>0</v>
      </c>
      <c r="F634" s="207">
        <f t="shared" si="303"/>
        <v>0</v>
      </c>
      <c r="G634" s="207">
        <f t="shared" si="303"/>
        <v>0</v>
      </c>
      <c r="H634" s="207">
        <f t="shared" si="303"/>
        <v>0</v>
      </c>
      <c r="I634" s="207">
        <f t="shared" si="303"/>
        <v>0</v>
      </c>
      <c r="J634" s="207">
        <f t="shared" si="303"/>
        <v>0</v>
      </c>
      <c r="K634" s="207">
        <f t="shared" si="303"/>
        <v>0</v>
      </c>
      <c r="L634" s="207">
        <f t="shared" si="303"/>
        <v>0</v>
      </c>
      <c r="M634" s="207">
        <f t="shared" si="303"/>
        <v>0</v>
      </c>
      <c r="N634" s="207">
        <f t="shared" si="303"/>
        <v>0</v>
      </c>
      <c r="O634" s="207">
        <f t="shared" si="303"/>
        <v>0</v>
      </c>
      <c r="P634" s="207">
        <f t="shared" si="303"/>
        <v>0</v>
      </c>
      <c r="Q634" s="207">
        <f t="shared" si="303"/>
        <v>0</v>
      </c>
      <c r="R634" s="207">
        <f t="shared" si="303"/>
        <v>0</v>
      </c>
      <c r="S634" s="207">
        <f t="shared" si="303"/>
        <v>0</v>
      </c>
      <c r="T634" s="207">
        <f t="shared" si="303"/>
        <v>0</v>
      </c>
      <c r="U634" s="207">
        <f t="shared" si="303"/>
        <v>0</v>
      </c>
      <c r="V634" s="207">
        <f t="shared" si="303"/>
        <v>0</v>
      </c>
      <c r="W634" s="207">
        <f t="shared" si="303"/>
        <v>0</v>
      </c>
      <c r="X634" s="207">
        <f t="shared" si="303"/>
        <v>0</v>
      </c>
      <c r="Y634" s="207">
        <f t="shared" si="303"/>
        <v>0</v>
      </c>
      <c r="Z634" s="207">
        <f t="shared" si="303"/>
        <v>0</v>
      </c>
      <c r="AA634" s="207">
        <f t="shared" si="303"/>
        <v>0</v>
      </c>
      <c r="AB634" s="207">
        <f t="shared" si="303"/>
        <v>0</v>
      </c>
      <c r="AC634" s="207">
        <f t="shared" si="303"/>
        <v>0</v>
      </c>
      <c r="AD634" s="207">
        <f t="shared" si="303"/>
        <v>0</v>
      </c>
      <c r="AE634" s="207">
        <f t="shared" si="303"/>
        <v>0</v>
      </c>
      <c r="AF634" s="207">
        <f t="shared" si="303"/>
        <v>0</v>
      </c>
      <c r="AG634" s="207">
        <f t="shared" si="303"/>
        <v>0</v>
      </c>
      <c r="AH634" s="207">
        <f t="shared" si="303"/>
        <v>0</v>
      </c>
      <c r="AI634" s="207">
        <f t="shared" si="303"/>
        <v>0</v>
      </c>
      <c r="AJ634" s="207">
        <f t="shared" si="303"/>
        <v>0</v>
      </c>
      <c r="AK634" s="207">
        <f t="shared" si="303"/>
        <v>0</v>
      </c>
      <c r="AL634" s="207">
        <f t="shared" si="303"/>
        <v>0</v>
      </c>
      <c r="AM634" s="207">
        <f t="shared" si="303"/>
        <v>0</v>
      </c>
      <c r="AN634" s="207">
        <f t="shared" si="303"/>
        <v>0</v>
      </c>
      <c r="AO634" s="207">
        <f t="shared" si="303"/>
        <v>0</v>
      </c>
      <c r="AP634" s="207">
        <f t="shared" si="303"/>
        <v>0</v>
      </c>
    </row>
    <row r="635" spans="1:42" s="16" customFormat="1" x14ac:dyDescent="0.2">
      <c r="A635" s="16" t="s">
        <v>218</v>
      </c>
      <c r="B635" s="206">
        <f>SUM(B632:B634)</f>
        <v>0</v>
      </c>
      <c r="C635" s="206">
        <f>SUM(C632:C634)</f>
        <v>0</v>
      </c>
      <c r="D635" s="206">
        <f t="shared" ref="D635:AP635" si="304">SUM(D632:D634)</f>
        <v>0</v>
      </c>
      <c r="E635" s="206">
        <f t="shared" si="304"/>
        <v>0</v>
      </c>
      <c r="F635" s="206">
        <f t="shared" si="304"/>
        <v>0</v>
      </c>
      <c r="G635" s="206">
        <f t="shared" si="304"/>
        <v>0</v>
      </c>
      <c r="H635" s="206">
        <f t="shared" si="304"/>
        <v>0</v>
      </c>
      <c r="I635" s="206">
        <f t="shared" si="304"/>
        <v>0</v>
      </c>
      <c r="J635" s="206">
        <f t="shared" si="304"/>
        <v>0</v>
      </c>
      <c r="K635" s="206">
        <f t="shared" si="304"/>
        <v>0</v>
      </c>
      <c r="L635" s="206">
        <f t="shared" si="304"/>
        <v>0</v>
      </c>
      <c r="M635" s="206">
        <f t="shared" si="304"/>
        <v>0</v>
      </c>
      <c r="N635" s="206">
        <f t="shared" si="304"/>
        <v>0</v>
      </c>
      <c r="O635" s="206">
        <f t="shared" si="304"/>
        <v>0</v>
      </c>
      <c r="P635" s="206">
        <f t="shared" si="304"/>
        <v>0</v>
      </c>
      <c r="Q635" s="206">
        <f t="shared" si="304"/>
        <v>0</v>
      </c>
      <c r="R635" s="206">
        <f t="shared" si="304"/>
        <v>0</v>
      </c>
      <c r="S635" s="206">
        <f t="shared" si="304"/>
        <v>0</v>
      </c>
      <c r="T635" s="206">
        <f t="shared" si="304"/>
        <v>0</v>
      </c>
      <c r="U635" s="206">
        <f t="shared" si="304"/>
        <v>0</v>
      </c>
      <c r="V635" s="206">
        <f t="shared" si="304"/>
        <v>0</v>
      </c>
      <c r="W635" s="206">
        <f t="shared" si="304"/>
        <v>0</v>
      </c>
      <c r="X635" s="206">
        <f t="shared" si="304"/>
        <v>0</v>
      </c>
      <c r="Y635" s="206">
        <f t="shared" si="304"/>
        <v>0</v>
      </c>
      <c r="Z635" s="206">
        <f t="shared" si="304"/>
        <v>0</v>
      </c>
      <c r="AA635" s="206">
        <f t="shared" si="304"/>
        <v>0</v>
      </c>
      <c r="AB635" s="206">
        <f t="shared" si="304"/>
        <v>0</v>
      </c>
      <c r="AC635" s="206">
        <f t="shared" si="304"/>
        <v>0</v>
      </c>
      <c r="AD635" s="206">
        <f t="shared" si="304"/>
        <v>0</v>
      </c>
      <c r="AE635" s="206">
        <f t="shared" si="304"/>
        <v>0</v>
      </c>
      <c r="AF635" s="206">
        <f t="shared" si="304"/>
        <v>0</v>
      </c>
      <c r="AG635" s="206">
        <f t="shared" si="304"/>
        <v>0</v>
      </c>
      <c r="AH635" s="206">
        <f t="shared" si="304"/>
        <v>0</v>
      </c>
      <c r="AI635" s="206">
        <f t="shared" si="304"/>
        <v>0</v>
      </c>
      <c r="AJ635" s="206">
        <f t="shared" si="304"/>
        <v>0</v>
      </c>
      <c r="AK635" s="206">
        <f t="shared" si="304"/>
        <v>0</v>
      </c>
      <c r="AL635" s="206">
        <f t="shared" si="304"/>
        <v>0</v>
      </c>
      <c r="AM635" s="206">
        <f t="shared" si="304"/>
        <v>0</v>
      </c>
      <c r="AN635" s="206">
        <f t="shared" si="304"/>
        <v>0</v>
      </c>
      <c r="AO635" s="206">
        <f t="shared" si="304"/>
        <v>0</v>
      </c>
      <c r="AP635" s="206">
        <f t="shared" si="304"/>
        <v>0</v>
      </c>
    </row>
    <row r="636" spans="1:42" s="16" customFormat="1" x14ac:dyDescent="0.2">
      <c r="B636" s="206"/>
      <c r="C636" s="206"/>
      <c r="D636" s="206"/>
      <c r="E636" s="206"/>
      <c r="F636" s="206"/>
      <c r="G636" s="206"/>
      <c r="H636" s="206"/>
      <c r="I636" s="206"/>
      <c r="J636" s="206"/>
      <c r="K636" s="206"/>
      <c r="L636" s="206"/>
      <c r="M636" s="206"/>
      <c r="N636" s="206"/>
      <c r="O636" s="206"/>
      <c r="P636" s="206"/>
      <c r="Q636" s="206"/>
      <c r="R636" s="206"/>
      <c r="S636" s="206"/>
      <c r="T636" s="206"/>
      <c r="U636" s="206"/>
      <c r="V636" s="206"/>
      <c r="W636" s="206"/>
      <c r="X636" s="206"/>
      <c r="Y636" s="206"/>
      <c r="Z636" s="206"/>
      <c r="AA636" s="206"/>
      <c r="AB636" s="206"/>
      <c r="AC636" s="206"/>
      <c r="AD636" s="206"/>
      <c r="AE636" s="206"/>
      <c r="AF636" s="206"/>
      <c r="AG636" s="206"/>
      <c r="AH636" s="206"/>
      <c r="AI636" s="206"/>
      <c r="AJ636" s="206"/>
      <c r="AK636" s="206"/>
      <c r="AL636" s="206"/>
      <c r="AM636" s="206"/>
      <c r="AN636" s="206"/>
      <c r="AO636" s="206"/>
      <c r="AP636" s="206"/>
    </row>
    <row r="637" spans="1:42" s="16" customFormat="1" x14ac:dyDescent="0.2">
      <c r="A637" s="25" t="s">
        <v>236</v>
      </c>
      <c r="B637" s="206"/>
      <c r="C637" s="206"/>
      <c r="D637" s="206"/>
      <c r="E637" s="206"/>
      <c r="F637" s="206"/>
      <c r="G637" s="206"/>
      <c r="H637" s="206"/>
      <c r="I637" s="206"/>
      <c r="J637" s="206"/>
      <c r="K637" s="206"/>
      <c r="L637" s="206"/>
      <c r="M637" s="206"/>
      <c r="N637" s="206"/>
      <c r="O637" s="206"/>
      <c r="P637" s="206"/>
      <c r="Q637" s="206"/>
      <c r="R637" s="206"/>
      <c r="S637" s="206"/>
      <c r="T637" s="206"/>
      <c r="U637" s="206"/>
      <c r="V637" s="206"/>
      <c r="W637" s="206"/>
      <c r="X637" s="206"/>
      <c r="Y637" s="206"/>
      <c r="Z637" s="206"/>
      <c r="AA637" s="206"/>
      <c r="AB637" s="206"/>
      <c r="AC637" s="206"/>
      <c r="AD637" s="206"/>
      <c r="AE637" s="206"/>
      <c r="AF637" s="206"/>
      <c r="AG637" s="206"/>
      <c r="AH637" s="206"/>
      <c r="AI637" s="206"/>
      <c r="AJ637" s="206"/>
      <c r="AK637" s="206"/>
      <c r="AL637" s="206"/>
      <c r="AM637" s="206"/>
      <c r="AN637" s="206"/>
      <c r="AO637" s="206"/>
      <c r="AP637" s="206"/>
    </row>
    <row r="638" spans="1:42" s="16" customFormat="1" x14ac:dyDescent="0.2">
      <c r="A638" s="4" t="s">
        <v>228</v>
      </c>
      <c r="B638" s="211">
        <v>0</v>
      </c>
      <c r="C638" s="211">
        <f>B641</f>
        <v>0</v>
      </c>
      <c r="D638" s="211">
        <f t="shared" ref="D638" si="305">C641</f>
        <v>0</v>
      </c>
      <c r="E638" s="211">
        <f t="shared" ref="E638" si="306">D641</f>
        <v>0</v>
      </c>
      <c r="F638" s="211">
        <f t="shared" ref="F638" si="307">E641</f>
        <v>0</v>
      </c>
      <c r="G638" s="211">
        <f t="shared" ref="G638" si="308">F641</f>
        <v>0</v>
      </c>
      <c r="H638" s="211">
        <f t="shared" ref="H638" si="309">G641</f>
        <v>0</v>
      </c>
      <c r="I638" s="211">
        <f t="shared" ref="I638" si="310">H641</f>
        <v>0</v>
      </c>
      <c r="J638" s="211">
        <f t="shared" ref="J638" si="311">I641</f>
        <v>0</v>
      </c>
      <c r="K638" s="211">
        <f t="shared" ref="K638" si="312">J641</f>
        <v>0</v>
      </c>
      <c r="L638" s="211">
        <f t="shared" ref="L638" si="313">K641</f>
        <v>0</v>
      </c>
      <c r="M638" s="211">
        <f t="shared" ref="M638" si="314">L641</f>
        <v>0</v>
      </c>
      <c r="N638" s="211">
        <f t="shared" ref="N638" si="315">M641</f>
        <v>0</v>
      </c>
      <c r="O638" s="211">
        <f t="shared" ref="O638" si="316">N641</f>
        <v>0</v>
      </c>
      <c r="P638" s="211">
        <f t="shared" ref="P638" si="317">O641</f>
        <v>0</v>
      </c>
      <c r="Q638" s="211">
        <f t="shared" ref="Q638" si="318">P641</f>
        <v>0</v>
      </c>
      <c r="R638" s="211">
        <f t="shared" ref="R638" si="319">Q641</f>
        <v>0</v>
      </c>
      <c r="S638" s="211">
        <f t="shared" ref="S638" si="320">R641</f>
        <v>0</v>
      </c>
      <c r="T638" s="211">
        <f t="shared" ref="T638" si="321">S641</f>
        <v>0</v>
      </c>
      <c r="U638" s="211">
        <f t="shared" ref="U638" si="322">T641</f>
        <v>0</v>
      </c>
      <c r="V638" s="211">
        <f t="shared" ref="V638" si="323">U641</f>
        <v>0</v>
      </c>
      <c r="W638" s="211">
        <f t="shared" ref="W638" si="324">V641</f>
        <v>0</v>
      </c>
      <c r="X638" s="211">
        <f t="shared" ref="X638" si="325">W641</f>
        <v>0</v>
      </c>
      <c r="Y638" s="211">
        <f t="shared" ref="Y638" si="326">X641</f>
        <v>0</v>
      </c>
      <c r="Z638" s="211">
        <f t="shared" ref="Z638" si="327">Y641</f>
        <v>0</v>
      </c>
      <c r="AA638" s="211">
        <f t="shared" ref="AA638" si="328">Z641</f>
        <v>0</v>
      </c>
      <c r="AB638" s="211">
        <f t="shared" ref="AB638" si="329">AA641</f>
        <v>0</v>
      </c>
      <c r="AC638" s="211">
        <f t="shared" ref="AC638" si="330">AB641</f>
        <v>0</v>
      </c>
      <c r="AD638" s="211">
        <f t="shared" ref="AD638" si="331">AC641</f>
        <v>0</v>
      </c>
      <c r="AE638" s="211">
        <f t="shared" ref="AE638" si="332">AD641</f>
        <v>0</v>
      </c>
      <c r="AF638" s="211">
        <f t="shared" ref="AF638" si="333">AE641</f>
        <v>0</v>
      </c>
      <c r="AG638" s="211">
        <f t="shared" ref="AG638" si="334">AF641</f>
        <v>0</v>
      </c>
      <c r="AH638" s="211">
        <f t="shared" ref="AH638" si="335">AG641</f>
        <v>0</v>
      </c>
      <c r="AI638" s="211">
        <f t="shared" ref="AI638" si="336">AH641</f>
        <v>0</v>
      </c>
      <c r="AJ638" s="211">
        <f t="shared" ref="AJ638" si="337">AI641</f>
        <v>0</v>
      </c>
      <c r="AK638" s="211">
        <f t="shared" ref="AK638" si="338">AJ641</f>
        <v>0</v>
      </c>
      <c r="AL638" s="211">
        <f t="shared" ref="AL638" si="339">AK641</f>
        <v>0</v>
      </c>
      <c r="AM638" s="211">
        <f t="shared" ref="AM638" si="340">AL641</f>
        <v>0</v>
      </c>
      <c r="AN638" s="211">
        <f t="shared" ref="AN638" si="341">AM641</f>
        <v>0</v>
      </c>
      <c r="AO638" s="211">
        <f t="shared" ref="AO638" si="342">AN641</f>
        <v>0</v>
      </c>
      <c r="AP638" s="211">
        <f t="shared" ref="AP638" si="343">AO641</f>
        <v>0</v>
      </c>
    </row>
    <row r="639" spans="1:42" s="16" customFormat="1" x14ac:dyDescent="0.2">
      <c r="A639" s="4" t="s">
        <v>24</v>
      </c>
      <c r="B639" s="211">
        <f t="shared" ref="B639:AP639" si="344">IF(B$2&lt;analysis_period,B641-B638,0)</f>
        <v>0</v>
      </c>
      <c r="C639" s="211">
        <f t="shared" si="344"/>
        <v>0</v>
      </c>
      <c r="D639" s="211">
        <f t="shared" si="344"/>
        <v>0</v>
      </c>
      <c r="E639" s="211">
        <f t="shared" si="344"/>
        <v>0</v>
      </c>
      <c r="F639" s="211">
        <f t="shared" si="344"/>
        <v>0</v>
      </c>
      <c r="G639" s="211">
        <f t="shared" si="344"/>
        <v>0</v>
      </c>
      <c r="H639" s="211">
        <f t="shared" si="344"/>
        <v>0</v>
      </c>
      <c r="I639" s="211">
        <f t="shared" si="344"/>
        <v>0</v>
      </c>
      <c r="J639" s="211">
        <f t="shared" si="344"/>
        <v>0</v>
      </c>
      <c r="K639" s="211">
        <f t="shared" si="344"/>
        <v>0</v>
      </c>
      <c r="L639" s="211">
        <f t="shared" si="344"/>
        <v>0</v>
      </c>
      <c r="M639" s="211">
        <f t="shared" si="344"/>
        <v>0</v>
      </c>
      <c r="N639" s="211">
        <f t="shared" si="344"/>
        <v>0</v>
      </c>
      <c r="O639" s="211">
        <f t="shared" si="344"/>
        <v>0</v>
      </c>
      <c r="P639" s="211">
        <f t="shared" si="344"/>
        <v>0</v>
      </c>
      <c r="Q639" s="211">
        <f t="shared" si="344"/>
        <v>0</v>
      </c>
      <c r="R639" s="211">
        <f t="shared" si="344"/>
        <v>0</v>
      </c>
      <c r="S639" s="211">
        <f t="shared" si="344"/>
        <v>0</v>
      </c>
      <c r="T639" s="211">
        <f t="shared" si="344"/>
        <v>0</v>
      </c>
      <c r="U639" s="211">
        <f t="shared" si="344"/>
        <v>0</v>
      </c>
      <c r="V639" s="211">
        <f t="shared" si="344"/>
        <v>0</v>
      </c>
      <c r="W639" s="211">
        <f t="shared" si="344"/>
        <v>0</v>
      </c>
      <c r="X639" s="211">
        <f t="shared" si="344"/>
        <v>0</v>
      </c>
      <c r="Y639" s="211">
        <f t="shared" si="344"/>
        <v>0</v>
      </c>
      <c r="Z639" s="211">
        <f t="shared" si="344"/>
        <v>0</v>
      </c>
      <c r="AA639" s="211">
        <f t="shared" si="344"/>
        <v>0</v>
      </c>
      <c r="AB639" s="211">
        <f t="shared" si="344"/>
        <v>0</v>
      </c>
      <c r="AC639" s="211">
        <f t="shared" si="344"/>
        <v>0</v>
      </c>
      <c r="AD639" s="211">
        <f t="shared" si="344"/>
        <v>0</v>
      </c>
      <c r="AE639" s="211">
        <f t="shared" si="344"/>
        <v>0</v>
      </c>
      <c r="AF639" s="211">
        <f t="shared" si="344"/>
        <v>0</v>
      </c>
      <c r="AG639" s="211">
        <f t="shared" si="344"/>
        <v>0</v>
      </c>
      <c r="AH639" s="211">
        <f t="shared" si="344"/>
        <v>0</v>
      </c>
      <c r="AI639" s="211">
        <f t="shared" si="344"/>
        <v>0</v>
      </c>
      <c r="AJ639" s="211">
        <f t="shared" si="344"/>
        <v>0</v>
      </c>
      <c r="AK639" s="211">
        <f t="shared" si="344"/>
        <v>0</v>
      </c>
      <c r="AL639" s="211">
        <f t="shared" si="344"/>
        <v>0</v>
      </c>
      <c r="AM639" s="211">
        <f t="shared" si="344"/>
        <v>0</v>
      </c>
      <c r="AN639" s="211">
        <f t="shared" si="344"/>
        <v>0</v>
      </c>
      <c r="AO639" s="211">
        <f t="shared" si="344"/>
        <v>0</v>
      </c>
      <c r="AP639" s="211">
        <f t="shared" si="344"/>
        <v>0</v>
      </c>
    </row>
    <row r="640" spans="1:42" s="16" customFormat="1" x14ac:dyDescent="0.2">
      <c r="A640" s="4" t="s">
        <v>229</v>
      </c>
      <c r="B640" s="212">
        <v>0</v>
      </c>
      <c r="C640" s="212">
        <f t="shared" ref="C640:AP640" si="345">IF(C$2=analysis_period,-C638,0)</f>
        <v>0</v>
      </c>
      <c r="D640" s="212">
        <f t="shared" si="345"/>
        <v>0</v>
      </c>
      <c r="E640" s="212">
        <f t="shared" si="345"/>
        <v>0</v>
      </c>
      <c r="F640" s="212">
        <f t="shared" si="345"/>
        <v>0</v>
      </c>
      <c r="G640" s="212">
        <f t="shared" si="345"/>
        <v>0</v>
      </c>
      <c r="H640" s="212">
        <f t="shared" si="345"/>
        <v>0</v>
      </c>
      <c r="I640" s="212">
        <f t="shared" si="345"/>
        <v>0</v>
      </c>
      <c r="J640" s="212">
        <f t="shared" si="345"/>
        <v>0</v>
      </c>
      <c r="K640" s="212">
        <f t="shared" si="345"/>
        <v>0</v>
      </c>
      <c r="L640" s="212">
        <f t="shared" si="345"/>
        <v>0</v>
      </c>
      <c r="M640" s="212">
        <f t="shared" si="345"/>
        <v>0</v>
      </c>
      <c r="N640" s="212">
        <f t="shared" si="345"/>
        <v>0</v>
      </c>
      <c r="O640" s="212">
        <f t="shared" si="345"/>
        <v>0</v>
      </c>
      <c r="P640" s="212">
        <f t="shared" si="345"/>
        <v>0</v>
      </c>
      <c r="Q640" s="212">
        <f t="shared" si="345"/>
        <v>0</v>
      </c>
      <c r="R640" s="212">
        <f t="shared" si="345"/>
        <v>0</v>
      </c>
      <c r="S640" s="212">
        <f t="shared" si="345"/>
        <v>0</v>
      </c>
      <c r="T640" s="212">
        <f t="shared" si="345"/>
        <v>0</v>
      </c>
      <c r="U640" s="212">
        <f t="shared" si="345"/>
        <v>0</v>
      </c>
      <c r="V640" s="212">
        <f t="shared" si="345"/>
        <v>0</v>
      </c>
      <c r="W640" s="212">
        <f t="shared" si="345"/>
        <v>0</v>
      </c>
      <c r="X640" s="212">
        <f t="shared" si="345"/>
        <v>0</v>
      </c>
      <c r="Y640" s="212">
        <f t="shared" si="345"/>
        <v>0</v>
      </c>
      <c r="Z640" s="212">
        <f t="shared" si="345"/>
        <v>0</v>
      </c>
      <c r="AA640" s="212">
        <f t="shared" si="345"/>
        <v>0</v>
      </c>
      <c r="AB640" s="212">
        <f t="shared" si="345"/>
        <v>0</v>
      </c>
      <c r="AC640" s="212">
        <f t="shared" si="345"/>
        <v>0</v>
      </c>
      <c r="AD640" s="212">
        <f t="shared" si="345"/>
        <v>0</v>
      </c>
      <c r="AE640" s="212">
        <f t="shared" si="345"/>
        <v>0</v>
      </c>
      <c r="AF640" s="212">
        <f t="shared" si="345"/>
        <v>0</v>
      </c>
      <c r="AG640" s="212">
        <f t="shared" si="345"/>
        <v>0</v>
      </c>
      <c r="AH640" s="212">
        <f t="shared" si="345"/>
        <v>0</v>
      </c>
      <c r="AI640" s="212">
        <f t="shared" si="345"/>
        <v>0</v>
      </c>
      <c r="AJ640" s="212">
        <f t="shared" si="345"/>
        <v>0</v>
      </c>
      <c r="AK640" s="212">
        <f t="shared" si="345"/>
        <v>0</v>
      </c>
      <c r="AL640" s="212">
        <f t="shared" si="345"/>
        <v>0</v>
      </c>
      <c r="AM640" s="212">
        <f t="shared" si="345"/>
        <v>0</v>
      </c>
      <c r="AN640" s="212">
        <f t="shared" si="345"/>
        <v>0</v>
      </c>
      <c r="AO640" s="212">
        <f t="shared" si="345"/>
        <v>0</v>
      </c>
      <c r="AP640" s="212">
        <f t="shared" si="345"/>
        <v>0</v>
      </c>
    </row>
    <row r="641" spans="1:42" x14ac:dyDescent="0.2">
      <c r="A641" s="16" t="s">
        <v>218</v>
      </c>
      <c r="B641" s="206">
        <f t="shared" ref="B641:AP641" si="346">C$17*(months_receivables_reserve/12)</f>
        <v>0</v>
      </c>
      <c r="C641" s="206">
        <f t="shared" si="346"/>
        <v>0</v>
      </c>
      <c r="D641" s="206">
        <f t="shared" si="346"/>
        <v>0</v>
      </c>
      <c r="E641" s="206">
        <f t="shared" si="346"/>
        <v>0</v>
      </c>
      <c r="F641" s="206">
        <f t="shared" si="346"/>
        <v>0</v>
      </c>
      <c r="G641" s="206">
        <f t="shared" si="346"/>
        <v>0</v>
      </c>
      <c r="H641" s="206">
        <f t="shared" si="346"/>
        <v>0</v>
      </c>
      <c r="I641" s="206">
        <f t="shared" si="346"/>
        <v>0</v>
      </c>
      <c r="J641" s="206">
        <f t="shared" si="346"/>
        <v>0</v>
      </c>
      <c r="K641" s="206">
        <f t="shared" si="346"/>
        <v>0</v>
      </c>
      <c r="L641" s="206">
        <f t="shared" si="346"/>
        <v>0</v>
      </c>
      <c r="M641" s="206">
        <f t="shared" si="346"/>
        <v>0</v>
      </c>
      <c r="N641" s="206">
        <f t="shared" si="346"/>
        <v>0</v>
      </c>
      <c r="O641" s="206">
        <f t="shared" si="346"/>
        <v>0</v>
      </c>
      <c r="P641" s="206">
        <f t="shared" si="346"/>
        <v>0</v>
      </c>
      <c r="Q641" s="206">
        <f t="shared" si="346"/>
        <v>0</v>
      </c>
      <c r="R641" s="206">
        <f t="shared" si="346"/>
        <v>0</v>
      </c>
      <c r="S641" s="206">
        <f t="shared" si="346"/>
        <v>0</v>
      </c>
      <c r="T641" s="206">
        <f t="shared" si="346"/>
        <v>0</v>
      </c>
      <c r="U641" s="206">
        <f t="shared" si="346"/>
        <v>0</v>
      </c>
      <c r="V641" s="206">
        <f t="shared" si="346"/>
        <v>0</v>
      </c>
      <c r="W641" s="206">
        <f t="shared" si="346"/>
        <v>0</v>
      </c>
      <c r="X641" s="206">
        <f t="shared" si="346"/>
        <v>0</v>
      </c>
      <c r="Y641" s="206">
        <f t="shared" si="346"/>
        <v>0</v>
      </c>
      <c r="Z641" s="206">
        <f t="shared" si="346"/>
        <v>0</v>
      </c>
      <c r="AA641" s="206">
        <f t="shared" si="346"/>
        <v>0</v>
      </c>
      <c r="AB641" s="206">
        <f t="shared" si="346"/>
        <v>0</v>
      </c>
      <c r="AC641" s="206">
        <f t="shared" si="346"/>
        <v>0</v>
      </c>
      <c r="AD641" s="206">
        <f t="shared" si="346"/>
        <v>0</v>
      </c>
      <c r="AE641" s="206">
        <f t="shared" si="346"/>
        <v>0</v>
      </c>
      <c r="AF641" s="206">
        <f t="shared" si="346"/>
        <v>0</v>
      </c>
      <c r="AG641" s="206">
        <f t="shared" si="346"/>
        <v>0</v>
      </c>
      <c r="AH641" s="206">
        <f t="shared" si="346"/>
        <v>0</v>
      </c>
      <c r="AI641" s="206">
        <f t="shared" si="346"/>
        <v>0</v>
      </c>
      <c r="AJ641" s="206">
        <f t="shared" si="346"/>
        <v>0</v>
      </c>
      <c r="AK641" s="206">
        <f t="shared" si="346"/>
        <v>0</v>
      </c>
      <c r="AL641" s="206">
        <f t="shared" si="346"/>
        <v>0</v>
      </c>
      <c r="AM641" s="206">
        <f t="shared" si="346"/>
        <v>0</v>
      </c>
      <c r="AN641" s="206">
        <f t="shared" si="346"/>
        <v>0</v>
      </c>
      <c r="AO641" s="206">
        <f t="shared" si="346"/>
        <v>0</v>
      </c>
      <c r="AP641" s="206">
        <f t="shared" si="346"/>
        <v>0</v>
      </c>
    </row>
    <row r="642" spans="1:42" x14ac:dyDescent="0.2">
      <c r="A642" s="16"/>
      <c r="B642" s="20"/>
      <c r="C642" s="20"/>
      <c r="D642" s="20"/>
      <c r="E642" s="20"/>
      <c r="F642" s="20"/>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c r="AJ642" s="28"/>
      <c r="AK642" s="28"/>
      <c r="AL642" s="28"/>
      <c r="AM642" s="28"/>
      <c r="AN642" s="28"/>
      <c r="AO642" s="28"/>
      <c r="AP642" s="28"/>
    </row>
    <row r="643" spans="1:42" x14ac:dyDescent="0.2">
      <c r="A643" s="25" t="s">
        <v>230</v>
      </c>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row>
    <row r="644" spans="1:42" x14ac:dyDescent="0.2">
      <c r="A644" s="4" t="s">
        <v>228</v>
      </c>
      <c r="B644" s="211">
        <v>0</v>
      </c>
      <c r="C644" s="211">
        <f>B647</f>
        <v>0</v>
      </c>
      <c r="D644" s="211">
        <f t="shared" ref="D644:AP644" si="347">C647</f>
        <v>0</v>
      </c>
      <c r="E644" s="211">
        <f t="shared" si="347"/>
        <v>0</v>
      </c>
      <c r="F644" s="211">
        <f t="shared" si="347"/>
        <v>0</v>
      </c>
      <c r="G644" s="211">
        <f t="shared" si="347"/>
        <v>0</v>
      </c>
      <c r="H644" s="211">
        <f t="shared" si="347"/>
        <v>0</v>
      </c>
      <c r="I644" s="211">
        <f t="shared" si="347"/>
        <v>0</v>
      </c>
      <c r="J644" s="211">
        <f t="shared" si="347"/>
        <v>0</v>
      </c>
      <c r="K644" s="211">
        <f t="shared" si="347"/>
        <v>0</v>
      </c>
      <c r="L644" s="211">
        <f t="shared" si="347"/>
        <v>0</v>
      </c>
      <c r="M644" s="211">
        <f t="shared" si="347"/>
        <v>0</v>
      </c>
      <c r="N644" s="211">
        <f t="shared" si="347"/>
        <v>0</v>
      </c>
      <c r="O644" s="211">
        <f t="shared" si="347"/>
        <v>0</v>
      </c>
      <c r="P644" s="211">
        <f t="shared" si="347"/>
        <v>0</v>
      </c>
      <c r="Q644" s="211">
        <f t="shared" si="347"/>
        <v>0</v>
      </c>
      <c r="R644" s="211">
        <f t="shared" si="347"/>
        <v>0</v>
      </c>
      <c r="S644" s="211">
        <f t="shared" si="347"/>
        <v>0</v>
      </c>
      <c r="T644" s="211">
        <f t="shared" si="347"/>
        <v>0</v>
      </c>
      <c r="U644" s="211">
        <f t="shared" si="347"/>
        <v>0</v>
      </c>
      <c r="V644" s="211">
        <f t="shared" si="347"/>
        <v>0</v>
      </c>
      <c r="W644" s="211">
        <f t="shared" si="347"/>
        <v>0</v>
      </c>
      <c r="X644" s="211">
        <f t="shared" si="347"/>
        <v>0</v>
      </c>
      <c r="Y644" s="211">
        <f t="shared" si="347"/>
        <v>0</v>
      </c>
      <c r="Z644" s="211">
        <f t="shared" si="347"/>
        <v>0</v>
      </c>
      <c r="AA644" s="211">
        <f t="shared" si="347"/>
        <v>0</v>
      </c>
      <c r="AB644" s="211">
        <f t="shared" si="347"/>
        <v>0</v>
      </c>
      <c r="AC644" s="211">
        <f t="shared" si="347"/>
        <v>0</v>
      </c>
      <c r="AD644" s="211">
        <f t="shared" si="347"/>
        <v>0</v>
      </c>
      <c r="AE644" s="211">
        <f t="shared" si="347"/>
        <v>0</v>
      </c>
      <c r="AF644" s="211">
        <f t="shared" si="347"/>
        <v>0</v>
      </c>
      <c r="AG644" s="211">
        <f t="shared" si="347"/>
        <v>0</v>
      </c>
      <c r="AH644" s="211">
        <f t="shared" si="347"/>
        <v>0</v>
      </c>
      <c r="AI644" s="211">
        <f t="shared" si="347"/>
        <v>0</v>
      </c>
      <c r="AJ644" s="211">
        <f t="shared" si="347"/>
        <v>0</v>
      </c>
      <c r="AK644" s="211">
        <f t="shared" si="347"/>
        <v>0</v>
      </c>
      <c r="AL644" s="211">
        <f t="shared" si="347"/>
        <v>0</v>
      </c>
      <c r="AM644" s="211">
        <f t="shared" si="347"/>
        <v>0</v>
      </c>
      <c r="AN644" s="211">
        <f t="shared" si="347"/>
        <v>0</v>
      </c>
      <c r="AO644" s="211">
        <f t="shared" si="347"/>
        <v>0</v>
      </c>
      <c r="AP644" s="211">
        <f t="shared" si="347"/>
        <v>0</v>
      </c>
    </row>
    <row r="645" spans="1:42" x14ac:dyDescent="0.2">
      <c r="A645" s="4" t="s">
        <v>62</v>
      </c>
      <c r="B645" s="211">
        <v>0</v>
      </c>
      <c r="C645" s="211">
        <f>C673</f>
        <v>0</v>
      </c>
      <c r="D645" s="211">
        <f t="shared" ref="D645:AP645" si="348">D673</f>
        <v>0</v>
      </c>
      <c r="E645" s="211">
        <f t="shared" si="348"/>
        <v>0</v>
      </c>
      <c r="F645" s="211">
        <f t="shared" si="348"/>
        <v>0</v>
      </c>
      <c r="G645" s="211">
        <f t="shared" si="348"/>
        <v>0</v>
      </c>
      <c r="H645" s="211">
        <f t="shared" si="348"/>
        <v>0</v>
      </c>
      <c r="I645" s="211">
        <f t="shared" si="348"/>
        <v>0</v>
      </c>
      <c r="J645" s="211">
        <f t="shared" si="348"/>
        <v>0</v>
      </c>
      <c r="K645" s="211">
        <f t="shared" si="348"/>
        <v>0</v>
      </c>
      <c r="L645" s="211">
        <f t="shared" si="348"/>
        <v>0</v>
      </c>
      <c r="M645" s="211">
        <f t="shared" si="348"/>
        <v>0</v>
      </c>
      <c r="N645" s="211">
        <f t="shared" si="348"/>
        <v>0</v>
      </c>
      <c r="O645" s="211">
        <f t="shared" si="348"/>
        <v>0</v>
      </c>
      <c r="P645" s="211">
        <f t="shared" si="348"/>
        <v>0</v>
      </c>
      <c r="Q645" s="211">
        <f t="shared" si="348"/>
        <v>0</v>
      </c>
      <c r="R645" s="211">
        <f t="shared" si="348"/>
        <v>0</v>
      </c>
      <c r="S645" s="211">
        <f t="shared" si="348"/>
        <v>0</v>
      </c>
      <c r="T645" s="211">
        <f t="shared" si="348"/>
        <v>0</v>
      </c>
      <c r="U645" s="211">
        <f t="shared" si="348"/>
        <v>0</v>
      </c>
      <c r="V645" s="211">
        <f t="shared" si="348"/>
        <v>0</v>
      </c>
      <c r="W645" s="211">
        <f t="shared" si="348"/>
        <v>0</v>
      </c>
      <c r="X645" s="211">
        <f t="shared" si="348"/>
        <v>0</v>
      </c>
      <c r="Y645" s="211">
        <f t="shared" si="348"/>
        <v>0</v>
      </c>
      <c r="Z645" s="211">
        <f t="shared" si="348"/>
        <v>0</v>
      </c>
      <c r="AA645" s="211">
        <f t="shared" si="348"/>
        <v>0</v>
      </c>
      <c r="AB645" s="211">
        <f t="shared" si="348"/>
        <v>0</v>
      </c>
      <c r="AC645" s="211">
        <f t="shared" si="348"/>
        <v>0</v>
      </c>
      <c r="AD645" s="211">
        <f t="shared" si="348"/>
        <v>0</v>
      </c>
      <c r="AE645" s="211">
        <f t="shared" si="348"/>
        <v>0</v>
      </c>
      <c r="AF645" s="211">
        <f t="shared" si="348"/>
        <v>0</v>
      </c>
      <c r="AG645" s="211">
        <f t="shared" si="348"/>
        <v>0</v>
      </c>
      <c r="AH645" s="211">
        <f t="shared" si="348"/>
        <v>0</v>
      </c>
      <c r="AI645" s="211">
        <f t="shared" si="348"/>
        <v>0</v>
      </c>
      <c r="AJ645" s="211">
        <f t="shared" si="348"/>
        <v>0</v>
      </c>
      <c r="AK645" s="211">
        <f t="shared" si="348"/>
        <v>0</v>
      </c>
      <c r="AL645" s="211">
        <f t="shared" si="348"/>
        <v>0</v>
      </c>
      <c r="AM645" s="211">
        <f t="shared" si="348"/>
        <v>0</v>
      </c>
      <c r="AN645" s="211">
        <f t="shared" si="348"/>
        <v>0</v>
      </c>
      <c r="AO645" s="211">
        <f t="shared" si="348"/>
        <v>0</v>
      </c>
      <c r="AP645" s="211">
        <f t="shared" si="348"/>
        <v>0</v>
      </c>
    </row>
    <row r="646" spans="1:42" x14ac:dyDescent="0.2">
      <c r="A646" s="4" t="s">
        <v>229</v>
      </c>
      <c r="B646" s="212">
        <v>0</v>
      </c>
      <c r="C646" s="212">
        <f>-C661</f>
        <v>0</v>
      </c>
      <c r="D646" s="212">
        <f t="shared" ref="D646:AP646" si="349">-D661</f>
        <v>0</v>
      </c>
      <c r="E646" s="212">
        <f t="shared" si="349"/>
        <v>0</v>
      </c>
      <c r="F646" s="212">
        <f t="shared" si="349"/>
        <v>0</v>
      </c>
      <c r="G646" s="212">
        <f t="shared" si="349"/>
        <v>0</v>
      </c>
      <c r="H646" s="212">
        <f t="shared" si="349"/>
        <v>0</v>
      </c>
      <c r="I646" s="212">
        <f t="shared" si="349"/>
        <v>0</v>
      </c>
      <c r="J646" s="212">
        <f t="shared" si="349"/>
        <v>0</v>
      </c>
      <c r="K646" s="212">
        <f t="shared" si="349"/>
        <v>0</v>
      </c>
      <c r="L646" s="212">
        <f t="shared" si="349"/>
        <v>0</v>
      </c>
      <c r="M646" s="212">
        <f t="shared" si="349"/>
        <v>0</v>
      </c>
      <c r="N646" s="212">
        <f t="shared" si="349"/>
        <v>0</v>
      </c>
      <c r="O646" s="212">
        <f t="shared" si="349"/>
        <v>0</v>
      </c>
      <c r="P646" s="212">
        <f t="shared" si="349"/>
        <v>0</v>
      </c>
      <c r="Q646" s="212">
        <f t="shared" si="349"/>
        <v>0</v>
      </c>
      <c r="R646" s="212">
        <f t="shared" si="349"/>
        <v>0</v>
      </c>
      <c r="S646" s="212">
        <f t="shared" si="349"/>
        <v>0</v>
      </c>
      <c r="T646" s="212">
        <f t="shared" si="349"/>
        <v>0</v>
      </c>
      <c r="U646" s="212">
        <f t="shared" si="349"/>
        <v>0</v>
      </c>
      <c r="V646" s="212">
        <f t="shared" si="349"/>
        <v>0</v>
      </c>
      <c r="W646" s="212">
        <f t="shared" si="349"/>
        <v>0</v>
      </c>
      <c r="X646" s="212">
        <f t="shared" si="349"/>
        <v>0</v>
      </c>
      <c r="Y646" s="212">
        <f t="shared" si="349"/>
        <v>0</v>
      </c>
      <c r="Z646" s="212">
        <f t="shared" si="349"/>
        <v>0</v>
      </c>
      <c r="AA646" s="212">
        <f t="shared" si="349"/>
        <v>0</v>
      </c>
      <c r="AB646" s="212">
        <f t="shared" si="349"/>
        <v>0</v>
      </c>
      <c r="AC646" s="212">
        <f t="shared" si="349"/>
        <v>0</v>
      </c>
      <c r="AD646" s="212">
        <f t="shared" si="349"/>
        <v>0</v>
      </c>
      <c r="AE646" s="212">
        <f t="shared" si="349"/>
        <v>0</v>
      </c>
      <c r="AF646" s="212">
        <f t="shared" si="349"/>
        <v>0</v>
      </c>
      <c r="AG646" s="212">
        <f t="shared" si="349"/>
        <v>0</v>
      </c>
      <c r="AH646" s="212">
        <f t="shared" si="349"/>
        <v>0</v>
      </c>
      <c r="AI646" s="212">
        <f t="shared" si="349"/>
        <v>0</v>
      </c>
      <c r="AJ646" s="212">
        <f t="shared" si="349"/>
        <v>0</v>
      </c>
      <c r="AK646" s="212">
        <f t="shared" si="349"/>
        <v>0</v>
      </c>
      <c r="AL646" s="212">
        <f t="shared" si="349"/>
        <v>0</v>
      </c>
      <c r="AM646" s="212">
        <f t="shared" si="349"/>
        <v>0</v>
      </c>
      <c r="AN646" s="212">
        <f t="shared" si="349"/>
        <v>0</v>
      </c>
      <c r="AO646" s="212">
        <f t="shared" si="349"/>
        <v>0</v>
      </c>
      <c r="AP646" s="212">
        <f t="shared" si="349"/>
        <v>0</v>
      </c>
    </row>
    <row r="647" spans="1:42" x14ac:dyDescent="0.2">
      <c r="A647" s="4" t="s">
        <v>218</v>
      </c>
      <c r="B647" s="211">
        <f>SUM(B644:B646)</f>
        <v>0</v>
      </c>
      <c r="C647" s="211">
        <f>SUM(C644:C646)</f>
        <v>0</v>
      </c>
      <c r="D647" s="211">
        <f t="shared" ref="D647:AP647" si="350">SUM(D644:D646)</f>
        <v>0</v>
      </c>
      <c r="E647" s="211">
        <f t="shared" si="350"/>
        <v>0</v>
      </c>
      <c r="F647" s="211">
        <f t="shared" si="350"/>
        <v>0</v>
      </c>
      <c r="G647" s="211">
        <f t="shared" si="350"/>
        <v>0</v>
      </c>
      <c r="H647" s="211">
        <f t="shared" si="350"/>
        <v>0</v>
      </c>
      <c r="I647" s="211">
        <f t="shared" si="350"/>
        <v>0</v>
      </c>
      <c r="J647" s="211">
        <f t="shared" si="350"/>
        <v>0</v>
      </c>
      <c r="K647" s="211">
        <f t="shared" si="350"/>
        <v>0</v>
      </c>
      <c r="L647" s="211">
        <f t="shared" si="350"/>
        <v>0</v>
      </c>
      <c r="M647" s="211">
        <f t="shared" si="350"/>
        <v>0</v>
      </c>
      <c r="N647" s="211">
        <f t="shared" si="350"/>
        <v>0</v>
      </c>
      <c r="O647" s="211">
        <f t="shared" si="350"/>
        <v>0</v>
      </c>
      <c r="P647" s="211">
        <f t="shared" si="350"/>
        <v>0</v>
      </c>
      <c r="Q647" s="211">
        <f t="shared" si="350"/>
        <v>0</v>
      </c>
      <c r="R647" s="211">
        <f t="shared" si="350"/>
        <v>0</v>
      </c>
      <c r="S647" s="211">
        <f t="shared" si="350"/>
        <v>0</v>
      </c>
      <c r="T647" s="211">
        <f t="shared" si="350"/>
        <v>0</v>
      </c>
      <c r="U647" s="211">
        <f t="shared" si="350"/>
        <v>0</v>
      </c>
      <c r="V647" s="211">
        <f t="shared" si="350"/>
        <v>0</v>
      </c>
      <c r="W647" s="211">
        <f t="shared" si="350"/>
        <v>0</v>
      </c>
      <c r="X647" s="211">
        <f t="shared" si="350"/>
        <v>0</v>
      </c>
      <c r="Y647" s="211">
        <f t="shared" si="350"/>
        <v>0</v>
      </c>
      <c r="Z647" s="211">
        <f t="shared" si="350"/>
        <v>0</v>
      </c>
      <c r="AA647" s="211">
        <f t="shared" si="350"/>
        <v>0</v>
      </c>
      <c r="AB647" s="211">
        <f t="shared" si="350"/>
        <v>0</v>
      </c>
      <c r="AC647" s="211">
        <f t="shared" si="350"/>
        <v>0</v>
      </c>
      <c r="AD647" s="211">
        <f t="shared" si="350"/>
        <v>0</v>
      </c>
      <c r="AE647" s="211">
        <f t="shared" si="350"/>
        <v>0</v>
      </c>
      <c r="AF647" s="211">
        <f t="shared" si="350"/>
        <v>0</v>
      </c>
      <c r="AG647" s="211">
        <f t="shared" si="350"/>
        <v>0</v>
      </c>
      <c r="AH647" s="211">
        <f t="shared" si="350"/>
        <v>0</v>
      </c>
      <c r="AI647" s="211">
        <f t="shared" si="350"/>
        <v>0</v>
      </c>
      <c r="AJ647" s="211">
        <f t="shared" si="350"/>
        <v>0</v>
      </c>
      <c r="AK647" s="211">
        <f t="shared" si="350"/>
        <v>0</v>
      </c>
      <c r="AL647" s="211">
        <f t="shared" si="350"/>
        <v>0</v>
      </c>
      <c r="AM647" s="211">
        <f t="shared" si="350"/>
        <v>0</v>
      </c>
      <c r="AN647" s="211">
        <f t="shared" si="350"/>
        <v>0</v>
      </c>
      <c r="AO647" s="211">
        <f t="shared" si="350"/>
        <v>0</v>
      </c>
      <c r="AP647" s="211">
        <f t="shared" si="350"/>
        <v>0</v>
      </c>
    </row>
    <row r="648" spans="1:42" x14ac:dyDescent="0.2">
      <c r="B648" s="20"/>
      <c r="C648" s="20"/>
      <c r="D648" s="20"/>
      <c r="E648" s="20"/>
      <c r="F648" s="20"/>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c r="AN648" s="28"/>
      <c r="AO648" s="28"/>
      <c r="AP648" s="28"/>
    </row>
    <row r="649" spans="1:42" x14ac:dyDescent="0.2">
      <c r="A649" s="4" t="s">
        <v>231</v>
      </c>
      <c r="B649" s="20"/>
      <c r="C649" s="20"/>
      <c r="D649" s="20"/>
      <c r="E649" s="20"/>
      <c r="F649" s="20"/>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row>
    <row r="650" spans="1:42" x14ac:dyDescent="0.2">
      <c r="A650" s="4" t="s">
        <v>232</v>
      </c>
      <c r="B650" s="20"/>
      <c r="C650" s="20"/>
      <c r="D650" s="20"/>
      <c r="E650" s="20"/>
      <c r="F650" s="20"/>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c r="AJ650" s="28"/>
      <c r="AK650" s="28"/>
      <c r="AL650" s="28"/>
      <c r="AM650" s="28"/>
      <c r="AN650" s="28"/>
      <c r="AO650" s="28"/>
      <c r="AP650" s="28"/>
    </row>
    <row r="651" spans="1:42" x14ac:dyDescent="0.2">
      <c r="A651" s="4">
        <v>1</v>
      </c>
      <c r="B651" s="227">
        <f t="shared" ref="B651:B660" si="351">SUM(C651:AP651)</f>
        <v>0</v>
      </c>
      <c r="C651" s="208">
        <f t="shared" ref="C651:AP651" si="352">IF(C$2&gt;analysis_period,0,IF(C$2=equip1_reserve_freq*$A651,equip1_reserve_cost*system_capacity*1000*(1+inflation_rate/100)^B$2,0))</f>
        <v>0</v>
      </c>
      <c r="D651" s="208">
        <f t="shared" si="352"/>
        <v>0</v>
      </c>
      <c r="E651" s="208">
        <f t="shared" si="352"/>
        <v>0</v>
      </c>
      <c r="F651" s="208">
        <f t="shared" si="352"/>
        <v>0</v>
      </c>
      <c r="G651" s="208">
        <f t="shared" si="352"/>
        <v>0</v>
      </c>
      <c r="H651" s="208">
        <f t="shared" si="352"/>
        <v>0</v>
      </c>
      <c r="I651" s="208">
        <f t="shared" si="352"/>
        <v>0</v>
      </c>
      <c r="J651" s="208">
        <f t="shared" si="352"/>
        <v>0</v>
      </c>
      <c r="K651" s="208">
        <f t="shared" si="352"/>
        <v>0</v>
      </c>
      <c r="L651" s="208">
        <f t="shared" si="352"/>
        <v>0</v>
      </c>
      <c r="M651" s="208">
        <f t="shared" si="352"/>
        <v>0</v>
      </c>
      <c r="N651" s="208">
        <f t="shared" si="352"/>
        <v>0</v>
      </c>
      <c r="O651" s="208">
        <f t="shared" si="352"/>
        <v>0</v>
      </c>
      <c r="P651" s="208">
        <f t="shared" si="352"/>
        <v>0</v>
      </c>
      <c r="Q651" s="208">
        <f t="shared" si="352"/>
        <v>0</v>
      </c>
      <c r="R651" s="208">
        <f t="shared" si="352"/>
        <v>0</v>
      </c>
      <c r="S651" s="208">
        <f t="shared" si="352"/>
        <v>0</v>
      </c>
      <c r="T651" s="208">
        <f t="shared" si="352"/>
        <v>0</v>
      </c>
      <c r="U651" s="208">
        <f t="shared" si="352"/>
        <v>0</v>
      </c>
      <c r="V651" s="208">
        <f t="shared" si="352"/>
        <v>0</v>
      </c>
      <c r="W651" s="208">
        <f t="shared" si="352"/>
        <v>0</v>
      </c>
      <c r="X651" s="208">
        <f t="shared" si="352"/>
        <v>0</v>
      </c>
      <c r="Y651" s="208">
        <f t="shared" si="352"/>
        <v>0</v>
      </c>
      <c r="Z651" s="208">
        <f t="shared" si="352"/>
        <v>0</v>
      </c>
      <c r="AA651" s="208">
        <f t="shared" si="352"/>
        <v>0</v>
      </c>
      <c r="AB651" s="208">
        <f t="shared" si="352"/>
        <v>0</v>
      </c>
      <c r="AC651" s="208">
        <f t="shared" si="352"/>
        <v>0</v>
      </c>
      <c r="AD651" s="208">
        <f t="shared" si="352"/>
        <v>0</v>
      </c>
      <c r="AE651" s="208">
        <f t="shared" si="352"/>
        <v>0</v>
      </c>
      <c r="AF651" s="208">
        <f t="shared" si="352"/>
        <v>0</v>
      </c>
      <c r="AG651" s="208">
        <f t="shared" si="352"/>
        <v>0</v>
      </c>
      <c r="AH651" s="208">
        <f t="shared" si="352"/>
        <v>0</v>
      </c>
      <c r="AI651" s="208">
        <f t="shared" si="352"/>
        <v>0</v>
      </c>
      <c r="AJ651" s="208">
        <f t="shared" si="352"/>
        <v>0</v>
      </c>
      <c r="AK651" s="208">
        <f t="shared" si="352"/>
        <v>0</v>
      </c>
      <c r="AL651" s="208">
        <f t="shared" si="352"/>
        <v>0</v>
      </c>
      <c r="AM651" s="208">
        <f t="shared" si="352"/>
        <v>0</v>
      </c>
      <c r="AN651" s="208">
        <f t="shared" si="352"/>
        <v>0</v>
      </c>
      <c r="AO651" s="208">
        <f t="shared" si="352"/>
        <v>0</v>
      </c>
      <c r="AP651" s="208">
        <f t="shared" si="352"/>
        <v>0</v>
      </c>
    </row>
    <row r="652" spans="1:42" x14ac:dyDescent="0.2">
      <c r="A652" s="4">
        <f>A651+1</f>
        <v>2</v>
      </c>
      <c r="B652" s="227">
        <f t="shared" si="351"/>
        <v>0</v>
      </c>
      <c r="C652" s="208">
        <f t="shared" ref="C652:AP652" si="353">IF(C$2&gt;analysis_period,0,IF(C$2=equip1_reserve_freq*$A652,equip1_reserve_cost*system_capacity*1000*(1+inflation_rate/100)^B$2,0))</f>
        <v>0</v>
      </c>
      <c r="D652" s="208">
        <f t="shared" si="353"/>
        <v>0</v>
      </c>
      <c r="E652" s="208">
        <f t="shared" si="353"/>
        <v>0</v>
      </c>
      <c r="F652" s="208">
        <f t="shared" si="353"/>
        <v>0</v>
      </c>
      <c r="G652" s="208">
        <f t="shared" si="353"/>
        <v>0</v>
      </c>
      <c r="H652" s="208">
        <f t="shared" si="353"/>
        <v>0</v>
      </c>
      <c r="I652" s="208">
        <f t="shared" si="353"/>
        <v>0</v>
      </c>
      <c r="J652" s="208">
        <f t="shared" si="353"/>
        <v>0</v>
      </c>
      <c r="K652" s="208">
        <f t="shared" si="353"/>
        <v>0</v>
      </c>
      <c r="L652" s="208">
        <f t="shared" si="353"/>
        <v>0</v>
      </c>
      <c r="M652" s="208">
        <f t="shared" si="353"/>
        <v>0</v>
      </c>
      <c r="N652" s="208">
        <f t="shared" si="353"/>
        <v>0</v>
      </c>
      <c r="O652" s="208">
        <f t="shared" si="353"/>
        <v>0</v>
      </c>
      <c r="P652" s="208">
        <f t="shared" si="353"/>
        <v>0</v>
      </c>
      <c r="Q652" s="208">
        <f t="shared" si="353"/>
        <v>0</v>
      </c>
      <c r="R652" s="208">
        <f t="shared" si="353"/>
        <v>0</v>
      </c>
      <c r="S652" s="208">
        <f t="shared" si="353"/>
        <v>0</v>
      </c>
      <c r="T652" s="208">
        <f t="shared" si="353"/>
        <v>0</v>
      </c>
      <c r="U652" s="208">
        <f t="shared" si="353"/>
        <v>0</v>
      </c>
      <c r="V652" s="208">
        <f t="shared" si="353"/>
        <v>0</v>
      </c>
      <c r="W652" s="208">
        <f t="shared" si="353"/>
        <v>0</v>
      </c>
      <c r="X652" s="208">
        <f t="shared" si="353"/>
        <v>0</v>
      </c>
      <c r="Y652" s="208">
        <f t="shared" si="353"/>
        <v>0</v>
      </c>
      <c r="Z652" s="208">
        <f t="shared" si="353"/>
        <v>0</v>
      </c>
      <c r="AA652" s="208">
        <f t="shared" si="353"/>
        <v>0</v>
      </c>
      <c r="AB652" s="208">
        <f t="shared" si="353"/>
        <v>0</v>
      </c>
      <c r="AC652" s="208">
        <f t="shared" si="353"/>
        <v>0</v>
      </c>
      <c r="AD652" s="208">
        <f t="shared" si="353"/>
        <v>0</v>
      </c>
      <c r="AE652" s="208">
        <f t="shared" si="353"/>
        <v>0</v>
      </c>
      <c r="AF652" s="208">
        <f t="shared" si="353"/>
        <v>0</v>
      </c>
      <c r="AG652" s="208">
        <f t="shared" si="353"/>
        <v>0</v>
      </c>
      <c r="AH652" s="208">
        <f t="shared" si="353"/>
        <v>0</v>
      </c>
      <c r="AI652" s="208">
        <f t="shared" si="353"/>
        <v>0</v>
      </c>
      <c r="AJ652" s="208">
        <f t="shared" si="353"/>
        <v>0</v>
      </c>
      <c r="AK652" s="208">
        <f t="shared" si="353"/>
        <v>0</v>
      </c>
      <c r="AL652" s="208">
        <f t="shared" si="353"/>
        <v>0</v>
      </c>
      <c r="AM652" s="208">
        <f t="shared" si="353"/>
        <v>0</v>
      </c>
      <c r="AN652" s="208">
        <f t="shared" si="353"/>
        <v>0</v>
      </c>
      <c r="AO652" s="208">
        <f t="shared" si="353"/>
        <v>0</v>
      </c>
      <c r="AP652" s="208">
        <f t="shared" si="353"/>
        <v>0</v>
      </c>
    </row>
    <row r="653" spans="1:42" x14ac:dyDescent="0.2">
      <c r="A653" s="4">
        <f t="shared" ref="A653:A660" si="354">A652+1</f>
        <v>3</v>
      </c>
      <c r="B653" s="227">
        <f t="shared" si="351"/>
        <v>0</v>
      </c>
      <c r="C653" s="208">
        <f t="shared" ref="C653:AP653" si="355">IF(C$2&gt;analysis_period,0,IF(C$2=equip1_reserve_freq*$A653,equip1_reserve_cost*system_capacity*1000*(1+inflation_rate/100)^B$2,0))</f>
        <v>0</v>
      </c>
      <c r="D653" s="208">
        <f t="shared" si="355"/>
        <v>0</v>
      </c>
      <c r="E653" s="208">
        <f t="shared" si="355"/>
        <v>0</v>
      </c>
      <c r="F653" s="208">
        <f t="shared" si="355"/>
        <v>0</v>
      </c>
      <c r="G653" s="208">
        <f t="shared" si="355"/>
        <v>0</v>
      </c>
      <c r="H653" s="208">
        <f t="shared" si="355"/>
        <v>0</v>
      </c>
      <c r="I653" s="208">
        <f t="shared" si="355"/>
        <v>0</v>
      </c>
      <c r="J653" s="208">
        <f t="shared" si="355"/>
        <v>0</v>
      </c>
      <c r="K653" s="208">
        <f t="shared" si="355"/>
        <v>0</v>
      </c>
      <c r="L653" s="208">
        <f t="shared" si="355"/>
        <v>0</v>
      </c>
      <c r="M653" s="208">
        <f t="shared" si="355"/>
        <v>0</v>
      </c>
      <c r="N653" s="208">
        <f t="shared" si="355"/>
        <v>0</v>
      </c>
      <c r="O653" s="208">
        <f t="shared" si="355"/>
        <v>0</v>
      </c>
      <c r="P653" s="208">
        <f t="shared" si="355"/>
        <v>0</v>
      </c>
      <c r="Q653" s="208">
        <f t="shared" si="355"/>
        <v>0</v>
      </c>
      <c r="R653" s="208">
        <f t="shared" si="355"/>
        <v>0</v>
      </c>
      <c r="S653" s="208">
        <f t="shared" si="355"/>
        <v>0</v>
      </c>
      <c r="T653" s="208">
        <f t="shared" si="355"/>
        <v>0</v>
      </c>
      <c r="U653" s="208">
        <f t="shared" si="355"/>
        <v>0</v>
      </c>
      <c r="V653" s="208">
        <f t="shared" si="355"/>
        <v>0</v>
      </c>
      <c r="W653" s="208">
        <f t="shared" si="355"/>
        <v>0</v>
      </c>
      <c r="X653" s="208">
        <f t="shared" si="355"/>
        <v>0</v>
      </c>
      <c r="Y653" s="208">
        <f t="shared" si="355"/>
        <v>0</v>
      </c>
      <c r="Z653" s="208">
        <f t="shared" si="355"/>
        <v>0</v>
      </c>
      <c r="AA653" s="208">
        <f t="shared" si="355"/>
        <v>0</v>
      </c>
      <c r="AB653" s="208">
        <f t="shared" si="355"/>
        <v>0</v>
      </c>
      <c r="AC653" s="208">
        <f t="shared" si="355"/>
        <v>0</v>
      </c>
      <c r="AD653" s="208">
        <f t="shared" si="355"/>
        <v>0</v>
      </c>
      <c r="AE653" s="208">
        <f t="shared" si="355"/>
        <v>0</v>
      </c>
      <c r="AF653" s="208">
        <f t="shared" si="355"/>
        <v>0</v>
      </c>
      <c r="AG653" s="208">
        <f t="shared" si="355"/>
        <v>0</v>
      </c>
      <c r="AH653" s="208">
        <f t="shared" si="355"/>
        <v>0</v>
      </c>
      <c r="AI653" s="208">
        <f t="shared" si="355"/>
        <v>0</v>
      </c>
      <c r="AJ653" s="208">
        <f t="shared" si="355"/>
        <v>0</v>
      </c>
      <c r="AK653" s="208">
        <f t="shared" si="355"/>
        <v>0</v>
      </c>
      <c r="AL653" s="208">
        <f t="shared" si="355"/>
        <v>0</v>
      </c>
      <c r="AM653" s="208">
        <f t="shared" si="355"/>
        <v>0</v>
      </c>
      <c r="AN653" s="208">
        <f t="shared" si="355"/>
        <v>0</v>
      </c>
      <c r="AO653" s="208">
        <f t="shared" si="355"/>
        <v>0</v>
      </c>
      <c r="AP653" s="208">
        <f t="shared" si="355"/>
        <v>0</v>
      </c>
    </row>
    <row r="654" spans="1:42" x14ac:dyDescent="0.2">
      <c r="A654" s="4">
        <f t="shared" si="354"/>
        <v>4</v>
      </c>
      <c r="B654" s="227">
        <f t="shared" si="351"/>
        <v>0</v>
      </c>
      <c r="C654" s="208">
        <f t="shared" ref="C654:AP654" si="356">IF(C$2&gt;analysis_period,0,IF(C$2=equip1_reserve_freq*$A654,equip1_reserve_cost*system_capacity*1000*(1+inflation_rate/100)^B$2,0))</f>
        <v>0</v>
      </c>
      <c r="D654" s="208">
        <f t="shared" si="356"/>
        <v>0</v>
      </c>
      <c r="E654" s="208">
        <f t="shared" si="356"/>
        <v>0</v>
      </c>
      <c r="F654" s="208">
        <f t="shared" si="356"/>
        <v>0</v>
      </c>
      <c r="G654" s="208">
        <f t="shared" si="356"/>
        <v>0</v>
      </c>
      <c r="H654" s="208">
        <f t="shared" si="356"/>
        <v>0</v>
      </c>
      <c r="I654" s="208">
        <f t="shared" si="356"/>
        <v>0</v>
      </c>
      <c r="J654" s="208">
        <f t="shared" si="356"/>
        <v>0</v>
      </c>
      <c r="K654" s="208">
        <f t="shared" si="356"/>
        <v>0</v>
      </c>
      <c r="L654" s="208">
        <f t="shared" si="356"/>
        <v>0</v>
      </c>
      <c r="M654" s="208">
        <f t="shared" si="356"/>
        <v>0</v>
      </c>
      <c r="N654" s="208">
        <f t="shared" si="356"/>
        <v>0</v>
      </c>
      <c r="O654" s="208">
        <f t="shared" si="356"/>
        <v>0</v>
      </c>
      <c r="P654" s="208">
        <f t="shared" si="356"/>
        <v>0</v>
      </c>
      <c r="Q654" s="208">
        <f t="shared" si="356"/>
        <v>0</v>
      </c>
      <c r="R654" s="208">
        <f t="shared" si="356"/>
        <v>0</v>
      </c>
      <c r="S654" s="208">
        <f t="shared" si="356"/>
        <v>0</v>
      </c>
      <c r="T654" s="208">
        <f t="shared" si="356"/>
        <v>0</v>
      </c>
      <c r="U654" s="208">
        <f t="shared" si="356"/>
        <v>0</v>
      </c>
      <c r="V654" s="208">
        <f t="shared" si="356"/>
        <v>0</v>
      </c>
      <c r="W654" s="208">
        <f t="shared" si="356"/>
        <v>0</v>
      </c>
      <c r="X654" s="208">
        <f t="shared" si="356"/>
        <v>0</v>
      </c>
      <c r="Y654" s="208">
        <f t="shared" si="356"/>
        <v>0</v>
      </c>
      <c r="Z654" s="208">
        <f t="shared" si="356"/>
        <v>0</v>
      </c>
      <c r="AA654" s="208">
        <f t="shared" si="356"/>
        <v>0</v>
      </c>
      <c r="AB654" s="208">
        <f t="shared" si="356"/>
        <v>0</v>
      </c>
      <c r="AC654" s="208">
        <f t="shared" si="356"/>
        <v>0</v>
      </c>
      <c r="AD654" s="208">
        <f t="shared" si="356"/>
        <v>0</v>
      </c>
      <c r="AE654" s="208">
        <f t="shared" si="356"/>
        <v>0</v>
      </c>
      <c r="AF654" s="208">
        <f t="shared" si="356"/>
        <v>0</v>
      </c>
      <c r="AG654" s="208">
        <f t="shared" si="356"/>
        <v>0</v>
      </c>
      <c r="AH654" s="208">
        <f t="shared" si="356"/>
        <v>0</v>
      </c>
      <c r="AI654" s="208">
        <f t="shared" si="356"/>
        <v>0</v>
      </c>
      <c r="AJ654" s="208">
        <f t="shared" si="356"/>
        <v>0</v>
      </c>
      <c r="AK654" s="208">
        <f t="shared" si="356"/>
        <v>0</v>
      </c>
      <c r="AL654" s="208">
        <f t="shared" si="356"/>
        <v>0</v>
      </c>
      <c r="AM654" s="208">
        <f t="shared" si="356"/>
        <v>0</v>
      </c>
      <c r="AN654" s="208">
        <f t="shared" si="356"/>
        <v>0</v>
      </c>
      <c r="AO654" s="208">
        <f t="shared" si="356"/>
        <v>0</v>
      </c>
      <c r="AP654" s="208">
        <f t="shared" si="356"/>
        <v>0</v>
      </c>
    </row>
    <row r="655" spans="1:42" x14ac:dyDescent="0.2">
      <c r="A655" s="4">
        <f t="shared" si="354"/>
        <v>5</v>
      </c>
      <c r="B655" s="227">
        <f t="shared" si="351"/>
        <v>0</v>
      </c>
      <c r="C655" s="208">
        <f t="shared" ref="C655:AP655" si="357">IF(C$2&gt;analysis_period,0,IF(C$2=equip1_reserve_freq*$A655,equip1_reserve_cost*system_capacity*1000*(1+inflation_rate/100)^B$2,0))</f>
        <v>0</v>
      </c>
      <c r="D655" s="208">
        <f t="shared" si="357"/>
        <v>0</v>
      </c>
      <c r="E655" s="208">
        <f t="shared" si="357"/>
        <v>0</v>
      </c>
      <c r="F655" s="208">
        <f t="shared" si="357"/>
        <v>0</v>
      </c>
      <c r="G655" s="208">
        <f t="shared" si="357"/>
        <v>0</v>
      </c>
      <c r="H655" s="208">
        <f t="shared" si="357"/>
        <v>0</v>
      </c>
      <c r="I655" s="208">
        <f t="shared" si="357"/>
        <v>0</v>
      </c>
      <c r="J655" s="208">
        <f t="shared" si="357"/>
        <v>0</v>
      </c>
      <c r="K655" s="208">
        <f t="shared" si="357"/>
        <v>0</v>
      </c>
      <c r="L655" s="208">
        <f t="shared" si="357"/>
        <v>0</v>
      </c>
      <c r="M655" s="208">
        <f t="shared" si="357"/>
        <v>0</v>
      </c>
      <c r="N655" s="208">
        <f t="shared" si="357"/>
        <v>0</v>
      </c>
      <c r="O655" s="208">
        <f t="shared" si="357"/>
        <v>0</v>
      </c>
      <c r="P655" s="208">
        <f t="shared" si="357"/>
        <v>0</v>
      </c>
      <c r="Q655" s="208">
        <f t="shared" si="357"/>
        <v>0</v>
      </c>
      <c r="R655" s="208">
        <f t="shared" si="357"/>
        <v>0</v>
      </c>
      <c r="S655" s="208">
        <f t="shared" si="357"/>
        <v>0</v>
      </c>
      <c r="T655" s="208">
        <f t="shared" si="357"/>
        <v>0</v>
      </c>
      <c r="U655" s="208">
        <f t="shared" si="357"/>
        <v>0</v>
      </c>
      <c r="V655" s="208">
        <f t="shared" si="357"/>
        <v>0</v>
      </c>
      <c r="W655" s="208">
        <f t="shared" si="357"/>
        <v>0</v>
      </c>
      <c r="X655" s="208">
        <f t="shared" si="357"/>
        <v>0</v>
      </c>
      <c r="Y655" s="208">
        <f t="shared" si="357"/>
        <v>0</v>
      </c>
      <c r="Z655" s="208">
        <f t="shared" si="357"/>
        <v>0</v>
      </c>
      <c r="AA655" s="208">
        <f t="shared" si="357"/>
        <v>0</v>
      </c>
      <c r="AB655" s="208">
        <f t="shared" si="357"/>
        <v>0</v>
      </c>
      <c r="AC655" s="208">
        <f t="shared" si="357"/>
        <v>0</v>
      </c>
      <c r="AD655" s="208">
        <f t="shared" si="357"/>
        <v>0</v>
      </c>
      <c r="AE655" s="208">
        <f t="shared" si="357"/>
        <v>0</v>
      </c>
      <c r="AF655" s="208">
        <f t="shared" si="357"/>
        <v>0</v>
      </c>
      <c r="AG655" s="208">
        <f t="shared" si="357"/>
        <v>0</v>
      </c>
      <c r="AH655" s="208">
        <f t="shared" si="357"/>
        <v>0</v>
      </c>
      <c r="AI655" s="208">
        <f t="shared" si="357"/>
        <v>0</v>
      </c>
      <c r="AJ655" s="208">
        <f t="shared" si="357"/>
        <v>0</v>
      </c>
      <c r="AK655" s="208">
        <f t="shared" si="357"/>
        <v>0</v>
      </c>
      <c r="AL655" s="208">
        <f t="shared" si="357"/>
        <v>0</v>
      </c>
      <c r="AM655" s="208">
        <f t="shared" si="357"/>
        <v>0</v>
      </c>
      <c r="AN655" s="208">
        <f t="shared" si="357"/>
        <v>0</v>
      </c>
      <c r="AO655" s="208">
        <f t="shared" si="357"/>
        <v>0</v>
      </c>
      <c r="AP655" s="208">
        <f t="shared" si="357"/>
        <v>0</v>
      </c>
    </row>
    <row r="656" spans="1:42" x14ac:dyDescent="0.2">
      <c r="A656" s="4">
        <f t="shared" si="354"/>
        <v>6</v>
      </c>
      <c r="B656" s="227">
        <f t="shared" si="351"/>
        <v>0</v>
      </c>
      <c r="C656" s="208">
        <f t="shared" ref="C656:AP656" si="358">IF(C$2&gt;analysis_period,0,IF(C$2=equip1_reserve_freq*$A656,equip1_reserve_cost*system_capacity*1000*(1+inflation_rate/100)^B$2,0))</f>
        <v>0</v>
      </c>
      <c r="D656" s="208">
        <f t="shared" si="358"/>
        <v>0</v>
      </c>
      <c r="E656" s="208">
        <f t="shared" si="358"/>
        <v>0</v>
      </c>
      <c r="F656" s="208">
        <f t="shared" si="358"/>
        <v>0</v>
      </c>
      <c r="G656" s="208">
        <f t="shared" si="358"/>
        <v>0</v>
      </c>
      <c r="H656" s="208">
        <f t="shared" si="358"/>
        <v>0</v>
      </c>
      <c r="I656" s="208">
        <f t="shared" si="358"/>
        <v>0</v>
      </c>
      <c r="J656" s="208">
        <f t="shared" si="358"/>
        <v>0</v>
      </c>
      <c r="K656" s="208">
        <f t="shared" si="358"/>
        <v>0</v>
      </c>
      <c r="L656" s="208">
        <f t="shared" si="358"/>
        <v>0</v>
      </c>
      <c r="M656" s="208">
        <f t="shared" si="358"/>
        <v>0</v>
      </c>
      <c r="N656" s="208">
        <f t="shared" si="358"/>
        <v>0</v>
      </c>
      <c r="O656" s="208">
        <f t="shared" si="358"/>
        <v>0</v>
      </c>
      <c r="P656" s="208">
        <f t="shared" si="358"/>
        <v>0</v>
      </c>
      <c r="Q656" s="208">
        <f t="shared" si="358"/>
        <v>0</v>
      </c>
      <c r="R656" s="208">
        <f t="shared" si="358"/>
        <v>0</v>
      </c>
      <c r="S656" s="208">
        <f t="shared" si="358"/>
        <v>0</v>
      </c>
      <c r="T656" s="208">
        <f t="shared" si="358"/>
        <v>0</v>
      </c>
      <c r="U656" s="208">
        <f t="shared" si="358"/>
        <v>0</v>
      </c>
      <c r="V656" s="208">
        <f t="shared" si="358"/>
        <v>0</v>
      </c>
      <c r="W656" s="208">
        <f t="shared" si="358"/>
        <v>0</v>
      </c>
      <c r="X656" s="208">
        <f t="shared" si="358"/>
        <v>0</v>
      </c>
      <c r="Y656" s="208">
        <f t="shared" si="358"/>
        <v>0</v>
      </c>
      <c r="Z656" s="208">
        <f t="shared" si="358"/>
        <v>0</v>
      </c>
      <c r="AA656" s="208">
        <f t="shared" si="358"/>
        <v>0</v>
      </c>
      <c r="AB656" s="208">
        <f t="shared" si="358"/>
        <v>0</v>
      </c>
      <c r="AC656" s="208">
        <f t="shared" si="358"/>
        <v>0</v>
      </c>
      <c r="AD656" s="208">
        <f t="shared" si="358"/>
        <v>0</v>
      </c>
      <c r="AE656" s="208">
        <f t="shared" si="358"/>
        <v>0</v>
      </c>
      <c r="AF656" s="208">
        <f t="shared" si="358"/>
        <v>0</v>
      </c>
      <c r="AG656" s="208">
        <f t="shared" si="358"/>
        <v>0</v>
      </c>
      <c r="AH656" s="208">
        <f t="shared" si="358"/>
        <v>0</v>
      </c>
      <c r="AI656" s="208">
        <f t="shared" si="358"/>
        <v>0</v>
      </c>
      <c r="AJ656" s="208">
        <f t="shared" si="358"/>
        <v>0</v>
      </c>
      <c r="AK656" s="208">
        <f t="shared" si="358"/>
        <v>0</v>
      </c>
      <c r="AL656" s="208">
        <f t="shared" si="358"/>
        <v>0</v>
      </c>
      <c r="AM656" s="208">
        <f t="shared" si="358"/>
        <v>0</v>
      </c>
      <c r="AN656" s="208">
        <f t="shared" si="358"/>
        <v>0</v>
      </c>
      <c r="AO656" s="208">
        <f t="shared" si="358"/>
        <v>0</v>
      </c>
      <c r="AP656" s="208">
        <f t="shared" si="358"/>
        <v>0</v>
      </c>
    </row>
    <row r="657" spans="1:42" x14ac:dyDescent="0.2">
      <c r="A657" s="4">
        <f t="shared" si="354"/>
        <v>7</v>
      </c>
      <c r="B657" s="227">
        <f t="shared" si="351"/>
        <v>0</v>
      </c>
      <c r="C657" s="208">
        <f t="shared" ref="C657:AP657" si="359">IF(C$2&gt;analysis_period,0,IF(C$2=equip1_reserve_freq*$A657,equip1_reserve_cost*system_capacity*1000*(1+inflation_rate/100)^B$2,0))</f>
        <v>0</v>
      </c>
      <c r="D657" s="208">
        <f t="shared" si="359"/>
        <v>0</v>
      </c>
      <c r="E657" s="208">
        <f t="shared" si="359"/>
        <v>0</v>
      </c>
      <c r="F657" s="208">
        <f t="shared" si="359"/>
        <v>0</v>
      </c>
      <c r="G657" s="208">
        <f t="shared" si="359"/>
        <v>0</v>
      </c>
      <c r="H657" s="208">
        <f t="shared" si="359"/>
        <v>0</v>
      </c>
      <c r="I657" s="208">
        <f t="shared" si="359"/>
        <v>0</v>
      </c>
      <c r="J657" s="208">
        <f t="shared" si="359"/>
        <v>0</v>
      </c>
      <c r="K657" s="208">
        <f t="shared" si="359"/>
        <v>0</v>
      </c>
      <c r="L657" s="208">
        <f t="shared" si="359"/>
        <v>0</v>
      </c>
      <c r="M657" s="208">
        <f t="shared" si="359"/>
        <v>0</v>
      </c>
      <c r="N657" s="208">
        <f t="shared" si="359"/>
        <v>0</v>
      </c>
      <c r="O657" s="208">
        <f t="shared" si="359"/>
        <v>0</v>
      </c>
      <c r="P657" s="208">
        <f t="shared" si="359"/>
        <v>0</v>
      </c>
      <c r="Q657" s="208">
        <f t="shared" si="359"/>
        <v>0</v>
      </c>
      <c r="R657" s="208">
        <f t="shared" si="359"/>
        <v>0</v>
      </c>
      <c r="S657" s="208">
        <f t="shared" si="359"/>
        <v>0</v>
      </c>
      <c r="T657" s="208">
        <f t="shared" si="359"/>
        <v>0</v>
      </c>
      <c r="U657" s="208">
        <f t="shared" si="359"/>
        <v>0</v>
      </c>
      <c r="V657" s="208">
        <f t="shared" si="359"/>
        <v>0</v>
      </c>
      <c r="W657" s="208">
        <f t="shared" si="359"/>
        <v>0</v>
      </c>
      <c r="X657" s="208">
        <f t="shared" si="359"/>
        <v>0</v>
      </c>
      <c r="Y657" s="208">
        <f t="shared" si="359"/>
        <v>0</v>
      </c>
      <c r="Z657" s="208">
        <f t="shared" si="359"/>
        <v>0</v>
      </c>
      <c r="AA657" s="208">
        <f t="shared" si="359"/>
        <v>0</v>
      </c>
      <c r="AB657" s="208">
        <f t="shared" si="359"/>
        <v>0</v>
      </c>
      <c r="AC657" s="208">
        <f t="shared" si="359"/>
        <v>0</v>
      </c>
      <c r="AD657" s="208">
        <f t="shared" si="359"/>
        <v>0</v>
      </c>
      <c r="AE657" s="208">
        <f t="shared" si="359"/>
        <v>0</v>
      </c>
      <c r="AF657" s="208">
        <f t="shared" si="359"/>
        <v>0</v>
      </c>
      <c r="AG657" s="208">
        <f t="shared" si="359"/>
        <v>0</v>
      </c>
      <c r="AH657" s="208">
        <f t="shared" si="359"/>
        <v>0</v>
      </c>
      <c r="AI657" s="208">
        <f t="shared" si="359"/>
        <v>0</v>
      </c>
      <c r="AJ657" s="208">
        <f t="shared" si="359"/>
        <v>0</v>
      </c>
      <c r="AK657" s="208">
        <f t="shared" si="359"/>
        <v>0</v>
      </c>
      <c r="AL657" s="208">
        <f t="shared" si="359"/>
        <v>0</v>
      </c>
      <c r="AM657" s="208">
        <f t="shared" si="359"/>
        <v>0</v>
      </c>
      <c r="AN657" s="208">
        <f t="shared" si="359"/>
        <v>0</v>
      </c>
      <c r="AO657" s="208">
        <f t="shared" si="359"/>
        <v>0</v>
      </c>
      <c r="AP657" s="208">
        <f t="shared" si="359"/>
        <v>0</v>
      </c>
    </row>
    <row r="658" spans="1:42" x14ac:dyDescent="0.2">
      <c r="A658" s="4">
        <f t="shared" si="354"/>
        <v>8</v>
      </c>
      <c r="B658" s="227">
        <f t="shared" si="351"/>
        <v>0</v>
      </c>
      <c r="C658" s="208">
        <f t="shared" ref="C658:AP658" si="360">IF(C$2&gt;analysis_period,0,IF(C$2=equip1_reserve_freq*$A658,equip1_reserve_cost*system_capacity*1000*(1+inflation_rate/100)^B$2,0))</f>
        <v>0</v>
      </c>
      <c r="D658" s="208">
        <f t="shared" si="360"/>
        <v>0</v>
      </c>
      <c r="E658" s="208">
        <f t="shared" si="360"/>
        <v>0</v>
      </c>
      <c r="F658" s="208">
        <f t="shared" si="360"/>
        <v>0</v>
      </c>
      <c r="G658" s="208">
        <f t="shared" si="360"/>
        <v>0</v>
      </c>
      <c r="H658" s="208">
        <f t="shared" si="360"/>
        <v>0</v>
      </c>
      <c r="I658" s="208">
        <f t="shared" si="360"/>
        <v>0</v>
      </c>
      <c r="J658" s="208">
        <f t="shared" si="360"/>
        <v>0</v>
      </c>
      <c r="K658" s="208">
        <f t="shared" si="360"/>
        <v>0</v>
      </c>
      <c r="L658" s="208">
        <f t="shared" si="360"/>
        <v>0</v>
      </c>
      <c r="M658" s="208">
        <f t="shared" si="360"/>
        <v>0</v>
      </c>
      <c r="N658" s="208">
        <f t="shared" si="360"/>
        <v>0</v>
      </c>
      <c r="O658" s="208">
        <f t="shared" si="360"/>
        <v>0</v>
      </c>
      <c r="P658" s="208">
        <f t="shared" si="360"/>
        <v>0</v>
      </c>
      <c r="Q658" s="208">
        <f t="shared" si="360"/>
        <v>0</v>
      </c>
      <c r="R658" s="208">
        <f t="shared" si="360"/>
        <v>0</v>
      </c>
      <c r="S658" s="208">
        <f t="shared" si="360"/>
        <v>0</v>
      </c>
      <c r="T658" s="208">
        <f t="shared" si="360"/>
        <v>0</v>
      </c>
      <c r="U658" s="208">
        <f t="shared" si="360"/>
        <v>0</v>
      </c>
      <c r="V658" s="208">
        <f t="shared" si="360"/>
        <v>0</v>
      </c>
      <c r="W658" s="208">
        <f t="shared" si="360"/>
        <v>0</v>
      </c>
      <c r="X658" s="208">
        <f t="shared" si="360"/>
        <v>0</v>
      </c>
      <c r="Y658" s="208">
        <f t="shared" si="360"/>
        <v>0</v>
      </c>
      <c r="Z658" s="208">
        <f t="shared" si="360"/>
        <v>0</v>
      </c>
      <c r="AA658" s="208">
        <f t="shared" si="360"/>
        <v>0</v>
      </c>
      <c r="AB658" s="208">
        <f t="shared" si="360"/>
        <v>0</v>
      </c>
      <c r="AC658" s="208">
        <f t="shared" si="360"/>
        <v>0</v>
      </c>
      <c r="AD658" s="208">
        <f t="shared" si="360"/>
        <v>0</v>
      </c>
      <c r="AE658" s="208">
        <f t="shared" si="360"/>
        <v>0</v>
      </c>
      <c r="AF658" s="208">
        <f t="shared" si="360"/>
        <v>0</v>
      </c>
      <c r="AG658" s="208">
        <f t="shared" si="360"/>
        <v>0</v>
      </c>
      <c r="AH658" s="208">
        <f t="shared" si="360"/>
        <v>0</v>
      </c>
      <c r="AI658" s="208">
        <f t="shared" si="360"/>
        <v>0</v>
      </c>
      <c r="AJ658" s="208">
        <f t="shared" si="360"/>
        <v>0</v>
      </c>
      <c r="AK658" s="208">
        <f t="shared" si="360"/>
        <v>0</v>
      </c>
      <c r="AL658" s="208">
        <f t="shared" si="360"/>
        <v>0</v>
      </c>
      <c r="AM658" s="208">
        <f t="shared" si="360"/>
        <v>0</v>
      </c>
      <c r="AN658" s="208">
        <f t="shared" si="360"/>
        <v>0</v>
      </c>
      <c r="AO658" s="208">
        <f t="shared" si="360"/>
        <v>0</v>
      </c>
      <c r="AP658" s="208">
        <f t="shared" si="360"/>
        <v>0</v>
      </c>
    </row>
    <row r="659" spans="1:42" x14ac:dyDescent="0.2">
      <c r="A659" s="4">
        <f>A658+1</f>
        <v>9</v>
      </c>
      <c r="B659" s="227">
        <f t="shared" si="351"/>
        <v>0</v>
      </c>
      <c r="C659" s="208">
        <f t="shared" ref="C659:AP659" si="361">IF(C$2&gt;analysis_period,0,IF(C$2=equip1_reserve_freq*$A659,equip1_reserve_cost*system_capacity*1000*(1+inflation_rate/100)^B$2,0))</f>
        <v>0</v>
      </c>
      <c r="D659" s="208">
        <f t="shared" si="361"/>
        <v>0</v>
      </c>
      <c r="E659" s="208">
        <f t="shared" si="361"/>
        <v>0</v>
      </c>
      <c r="F659" s="208">
        <f t="shared" si="361"/>
        <v>0</v>
      </c>
      <c r="G659" s="208">
        <f t="shared" si="361"/>
        <v>0</v>
      </c>
      <c r="H659" s="208">
        <f t="shared" si="361"/>
        <v>0</v>
      </c>
      <c r="I659" s="208">
        <f t="shared" si="361"/>
        <v>0</v>
      </c>
      <c r="J659" s="208">
        <f t="shared" si="361"/>
        <v>0</v>
      </c>
      <c r="K659" s="208">
        <f t="shared" si="361"/>
        <v>0</v>
      </c>
      <c r="L659" s="208">
        <f t="shared" si="361"/>
        <v>0</v>
      </c>
      <c r="M659" s="208">
        <f t="shared" si="361"/>
        <v>0</v>
      </c>
      <c r="N659" s="208">
        <f t="shared" si="361"/>
        <v>0</v>
      </c>
      <c r="O659" s="208">
        <f t="shared" si="361"/>
        <v>0</v>
      </c>
      <c r="P659" s="208">
        <f t="shared" si="361"/>
        <v>0</v>
      </c>
      <c r="Q659" s="208">
        <f t="shared" si="361"/>
        <v>0</v>
      </c>
      <c r="R659" s="208">
        <f t="shared" si="361"/>
        <v>0</v>
      </c>
      <c r="S659" s="208">
        <f t="shared" si="361"/>
        <v>0</v>
      </c>
      <c r="T659" s="208">
        <f t="shared" si="361"/>
        <v>0</v>
      </c>
      <c r="U659" s="208">
        <f t="shared" si="361"/>
        <v>0</v>
      </c>
      <c r="V659" s="208">
        <f t="shared" si="361"/>
        <v>0</v>
      </c>
      <c r="W659" s="208">
        <f t="shared" si="361"/>
        <v>0</v>
      </c>
      <c r="X659" s="208">
        <f t="shared" si="361"/>
        <v>0</v>
      </c>
      <c r="Y659" s="208">
        <f t="shared" si="361"/>
        <v>0</v>
      </c>
      <c r="Z659" s="208">
        <f t="shared" si="361"/>
        <v>0</v>
      </c>
      <c r="AA659" s="208">
        <f t="shared" si="361"/>
        <v>0</v>
      </c>
      <c r="AB659" s="208">
        <f t="shared" si="361"/>
        <v>0</v>
      </c>
      <c r="AC659" s="208">
        <f t="shared" si="361"/>
        <v>0</v>
      </c>
      <c r="AD659" s="208">
        <f t="shared" si="361"/>
        <v>0</v>
      </c>
      <c r="AE659" s="208">
        <f t="shared" si="361"/>
        <v>0</v>
      </c>
      <c r="AF659" s="208">
        <f t="shared" si="361"/>
        <v>0</v>
      </c>
      <c r="AG659" s="208">
        <f t="shared" si="361"/>
        <v>0</v>
      </c>
      <c r="AH659" s="208">
        <f t="shared" si="361"/>
        <v>0</v>
      </c>
      <c r="AI659" s="208">
        <f t="shared" si="361"/>
        <v>0</v>
      </c>
      <c r="AJ659" s="208">
        <f t="shared" si="361"/>
        <v>0</v>
      </c>
      <c r="AK659" s="208">
        <f t="shared" si="361"/>
        <v>0</v>
      </c>
      <c r="AL659" s="208">
        <f t="shared" si="361"/>
        <v>0</v>
      </c>
      <c r="AM659" s="208">
        <f t="shared" si="361"/>
        <v>0</v>
      </c>
      <c r="AN659" s="208">
        <f t="shared" si="361"/>
        <v>0</v>
      </c>
      <c r="AO659" s="208">
        <f t="shared" si="361"/>
        <v>0</v>
      </c>
      <c r="AP659" s="208">
        <f t="shared" si="361"/>
        <v>0</v>
      </c>
    </row>
    <row r="660" spans="1:42" x14ac:dyDescent="0.2">
      <c r="A660" s="4">
        <f t="shared" si="354"/>
        <v>10</v>
      </c>
      <c r="B660" s="227">
        <f t="shared" si="351"/>
        <v>0</v>
      </c>
      <c r="C660" s="208">
        <f t="shared" ref="C660:AP660" si="362">IF(C$2&gt;analysis_period,0,IF(C$2=equip1_reserve_freq*$A660,equip1_reserve_cost*system_capacity*1000*(1+inflation_rate/100)^B$2,0))</f>
        <v>0</v>
      </c>
      <c r="D660" s="208">
        <f t="shared" si="362"/>
        <v>0</v>
      </c>
      <c r="E660" s="208">
        <f t="shared" si="362"/>
        <v>0</v>
      </c>
      <c r="F660" s="208">
        <f t="shared" si="362"/>
        <v>0</v>
      </c>
      <c r="G660" s="208">
        <f t="shared" si="362"/>
        <v>0</v>
      </c>
      <c r="H660" s="208">
        <f t="shared" si="362"/>
        <v>0</v>
      </c>
      <c r="I660" s="208">
        <f t="shared" si="362"/>
        <v>0</v>
      </c>
      <c r="J660" s="208">
        <f t="shared" si="362"/>
        <v>0</v>
      </c>
      <c r="K660" s="208">
        <f t="shared" si="362"/>
        <v>0</v>
      </c>
      <c r="L660" s="208">
        <f t="shared" si="362"/>
        <v>0</v>
      </c>
      <c r="M660" s="208">
        <f t="shared" si="362"/>
        <v>0</v>
      </c>
      <c r="N660" s="208">
        <f t="shared" si="362"/>
        <v>0</v>
      </c>
      <c r="O660" s="208">
        <f t="shared" si="362"/>
        <v>0</v>
      </c>
      <c r="P660" s="208">
        <f t="shared" si="362"/>
        <v>0</v>
      </c>
      <c r="Q660" s="208">
        <f t="shared" si="362"/>
        <v>0</v>
      </c>
      <c r="R660" s="208">
        <f t="shared" si="362"/>
        <v>0</v>
      </c>
      <c r="S660" s="208">
        <f t="shared" si="362"/>
        <v>0</v>
      </c>
      <c r="T660" s="208">
        <f t="shared" si="362"/>
        <v>0</v>
      </c>
      <c r="U660" s="208">
        <f t="shared" si="362"/>
        <v>0</v>
      </c>
      <c r="V660" s="208">
        <f t="shared" si="362"/>
        <v>0</v>
      </c>
      <c r="W660" s="208">
        <f t="shared" si="362"/>
        <v>0</v>
      </c>
      <c r="X660" s="208">
        <f t="shared" si="362"/>
        <v>0</v>
      </c>
      <c r="Y660" s="208">
        <f t="shared" si="362"/>
        <v>0</v>
      </c>
      <c r="Z660" s="208">
        <f t="shared" si="362"/>
        <v>0</v>
      </c>
      <c r="AA660" s="208">
        <f t="shared" si="362"/>
        <v>0</v>
      </c>
      <c r="AB660" s="208">
        <f t="shared" si="362"/>
        <v>0</v>
      </c>
      <c r="AC660" s="208">
        <f t="shared" si="362"/>
        <v>0</v>
      </c>
      <c r="AD660" s="208">
        <f t="shared" si="362"/>
        <v>0</v>
      </c>
      <c r="AE660" s="208">
        <f t="shared" si="362"/>
        <v>0</v>
      </c>
      <c r="AF660" s="208">
        <f t="shared" si="362"/>
        <v>0</v>
      </c>
      <c r="AG660" s="208">
        <f t="shared" si="362"/>
        <v>0</v>
      </c>
      <c r="AH660" s="208">
        <f t="shared" si="362"/>
        <v>0</v>
      </c>
      <c r="AI660" s="208">
        <f t="shared" si="362"/>
        <v>0</v>
      </c>
      <c r="AJ660" s="208">
        <f t="shared" si="362"/>
        <v>0</v>
      </c>
      <c r="AK660" s="208">
        <f t="shared" si="362"/>
        <v>0</v>
      </c>
      <c r="AL660" s="208">
        <f t="shared" si="362"/>
        <v>0</v>
      </c>
      <c r="AM660" s="208">
        <f t="shared" si="362"/>
        <v>0</v>
      </c>
      <c r="AN660" s="208">
        <f t="shared" si="362"/>
        <v>0</v>
      </c>
      <c r="AO660" s="208">
        <f t="shared" si="362"/>
        <v>0</v>
      </c>
      <c r="AP660" s="208">
        <f t="shared" si="362"/>
        <v>0</v>
      </c>
    </row>
    <row r="661" spans="1:42" x14ac:dyDescent="0.2">
      <c r="A661" s="37" t="s">
        <v>13</v>
      </c>
      <c r="B661" s="28"/>
      <c r="C661" s="211">
        <f>SUM(C651:C660)</f>
        <v>0</v>
      </c>
      <c r="D661" s="211">
        <f t="shared" ref="D661:AD661" si="363">SUM(D651:D660)</f>
        <v>0</v>
      </c>
      <c r="E661" s="211">
        <f t="shared" si="363"/>
        <v>0</v>
      </c>
      <c r="F661" s="211">
        <f t="shared" si="363"/>
        <v>0</v>
      </c>
      <c r="G661" s="211">
        <f t="shared" si="363"/>
        <v>0</v>
      </c>
      <c r="H661" s="211">
        <f t="shared" si="363"/>
        <v>0</v>
      </c>
      <c r="I661" s="211">
        <f t="shared" si="363"/>
        <v>0</v>
      </c>
      <c r="J661" s="211">
        <f t="shared" si="363"/>
        <v>0</v>
      </c>
      <c r="K661" s="211">
        <f t="shared" si="363"/>
        <v>0</v>
      </c>
      <c r="L661" s="211">
        <f t="shared" si="363"/>
        <v>0</v>
      </c>
      <c r="M661" s="211">
        <f t="shared" si="363"/>
        <v>0</v>
      </c>
      <c r="N661" s="211">
        <f t="shared" si="363"/>
        <v>0</v>
      </c>
      <c r="O661" s="211">
        <f t="shared" si="363"/>
        <v>0</v>
      </c>
      <c r="P661" s="211">
        <f t="shared" si="363"/>
        <v>0</v>
      </c>
      <c r="Q661" s="211">
        <f t="shared" si="363"/>
        <v>0</v>
      </c>
      <c r="R661" s="211">
        <f t="shared" si="363"/>
        <v>0</v>
      </c>
      <c r="S661" s="211">
        <f t="shared" si="363"/>
        <v>0</v>
      </c>
      <c r="T661" s="211">
        <f t="shared" si="363"/>
        <v>0</v>
      </c>
      <c r="U661" s="211">
        <f t="shared" si="363"/>
        <v>0</v>
      </c>
      <c r="V661" s="211">
        <f t="shared" si="363"/>
        <v>0</v>
      </c>
      <c r="W661" s="211">
        <f t="shared" si="363"/>
        <v>0</v>
      </c>
      <c r="X661" s="211">
        <f t="shared" si="363"/>
        <v>0</v>
      </c>
      <c r="Y661" s="211">
        <f t="shared" si="363"/>
        <v>0</v>
      </c>
      <c r="Z661" s="211">
        <f t="shared" si="363"/>
        <v>0</v>
      </c>
      <c r="AA661" s="211">
        <f t="shared" si="363"/>
        <v>0</v>
      </c>
      <c r="AB661" s="211">
        <f t="shared" si="363"/>
        <v>0</v>
      </c>
      <c r="AC661" s="211">
        <f t="shared" si="363"/>
        <v>0</v>
      </c>
      <c r="AD661" s="211">
        <f t="shared" si="363"/>
        <v>0</v>
      </c>
      <c r="AE661" s="211">
        <f t="shared" ref="AE661" si="364">SUM(AE651:AE660)</f>
        <v>0</v>
      </c>
      <c r="AF661" s="211">
        <f t="shared" ref="AF661:AP661" si="365">SUM(AF651:AF660)</f>
        <v>0</v>
      </c>
      <c r="AG661" s="211">
        <f t="shared" si="365"/>
        <v>0</v>
      </c>
      <c r="AH661" s="211">
        <f t="shared" si="365"/>
        <v>0</v>
      </c>
      <c r="AI661" s="211">
        <f t="shared" si="365"/>
        <v>0</v>
      </c>
      <c r="AJ661" s="211">
        <f t="shared" si="365"/>
        <v>0</v>
      </c>
      <c r="AK661" s="211">
        <f t="shared" si="365"/>
        <v>0</v>
      </c>
      <c r="AL661" s="211">
        <f t="shared" si="365"/>
        <v>0</v>
      </c>
      <c r="AM661" s="211">
        <f t="shared" si="365"/>
        <v>0</v>
      </c>
      <c r="AN661" s="211">
        <f t="shared" si="365"/>
        <v>0</v>
      </c>
      <c r="AO661" s="211">
        <f t="shared" si="365"/>
        <v>0</v>
      </c>
      <c r="AP661" s="211">
        <f t="shared" si="365"/>
        <v>0</v>
      </c>
    </row>
    <row r="662" spans="1:42" x14ac:dyDescent="0.2">
      <c r="A662" s="4" t="s">
        <v>233</v>
      </c>
      <c r="B662" s="20"/>
      <c r="C662" s="20"/>
      <c r="D662" s="20"/>
      <c r="E662" s="20"/>
      <c r="F662" s="20"/>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c r="AM662" s="28"/>
      <c r="AN662" s="28"/>
      <c r="AO662" s="28"/>
      <c r="AP662" s="28"/>
    </row>
    <row r="663" spans="1:42" x14ac:dyDescent="0.2">
      <c r="A663" s="4">
        <v>1</v>
      </c>
      <c r="B663" s="227">
        <f t="shared" ref="B663:B672" si="366">SUM(C663:AP663)</f>
        <v>0</v>
      </c>
      <c r="C663" s="211">
        <f t="shared" ref="C663:AP663" si="367">IF(C$2&lt;=equip1_reserve_freq*$A$651,$B$651/(equip1_reserve_freq),0)</f>
        <v>0</v>
      </c>
      <c r="D663" s="211">
        <f t="shared" si="367"/>
        <v>0</v>
      </c>
      <c r="E663" s="211">
        <f t="shared" si="367"/>
        <v>0</v>
      </c>
      <c r="F663" s="211">
        <f t="shared" si="367"/>
        <v>0</v>
      </c>
      <c r="G663" s="211">
        <f t="shared" si="367"/>
        <v>0</v>
      </c>
      <c r="H663" s="211">
        <f t="shared" si="367"/>
        <v>0</v>
      </c>
      <c r="I663" s="211">
        <f t="shared" si="367"/>
        <v>0</v>
      </c>
      <c r="J663" s="211">
        <f t="shared" si="367"/>
        <v>0</v>
      </c>
      <c r="K663" s="211">
        <f t="shared" si="367"/>
        <v>0</v>
      </c>
      <c r="L663" s="211">
        <f t="shared" si="367"/>
        <v>0</v>
      </c>
      <c r="M663" s="211">
        <f t="shared" si="367"/>
        <v>0</v>
      </c>
      <c r="N663" s="211">
        <f t="shared" si="367"/>
        <v>0</v>
      </c>
      <c r="O663" s="211">
        <f t="shared" si="367"/>
        <v>0</v>
      </c>
      <c r="P663" s="211">
        <f t="shared" si="367"/>
        <v>0</v>
      </c>
      <c r="Q663" s="211">
        <f t="shared" si="367"/>
        <v>0</v>
      </c>
      <c r="R663" s="211">
        <f t="shared" si="367"/>
        <v>0</v>
      </c>
      <c r="S663" s="211">
        <f t="shared" si="367"/>
        <v>0</v>
      </c>
      <c r="T663" s="211">
        <f t="shared" si="367"/>
        <v>0</v>
      </c>
      <c r="U663" s="211">
        <f t="shared" si="367"/>
        <v>0</v>
      </c>
      <c r="V663" s="211">
        <f t="shared" si="367"/>
        <v>0</v>
      </c>
      <c r="W663" s="211">
        <f t="shared" si="367"/>
        <v>0</v>
      </c>
      <c r="X663" s="211">
        <f t="shared" si="367"/>
        <v>0</v>
      </c>
      <c r="Y663" s="211">
        <f t="shared" si="367"/>
        <v>0</v>
      </c>
      <c r="Z663" s="211">
        <f t="shared" si="367"/>
        <v>0</v>
      </c>
      <c r="AA663" s="211">
        <f t="shared" si="367"/>
        <v>0</v>
      </c>
      <c r="AB663" s="211">
        <f t="shared" si="367"/>
        <v>0</v>
      </c>
      <c r="AC663" s="211">
        <f t="shared" si="367"/>
        <v>0</v>
      </c>
      <c r="AD663" s="211">
        <f t="shared" si="367"/>
        <v>0</v>
      </c>
      <c r="AE663" s="211">
        <f t="shared" si="367"/>
        <v>0</v>
      </c>
      <c r="AF663" s="211">
        <f t="shared" si="367"/>
        <v>0</v>
      </c>
      <c r="AG663" s="211">
        <f t="shared" si="367"/>
        <v>0</v>
      </c>
      <c r="AH663" s="211">
        <f t="shared" si="367"/>
        <v>0</v>
      </c>
      <c r="AI663" s="211">
        <f t="shared" si="367"/>
        <v>0</v>
      </c>
      <c r="AJ663" s="211">
        <f t="shared" si="367"/>
        <v>0</v>
      </c>
      <c r="AK663" s="211">
        <f t="shared" si="367"/>
        <v>0</v>
      </c>
      <c r="AL663" s="211">
        <f t="shared" si="367"/>
        <v>0</v>
      </c>
      <c r="AM663" s="211">
        <f t="shared" si="367"/>
        <v>0</v>
      </c>
      <c r="AN663" s="211">
        <f t="shared" si="367"/>
        <v>0</v>
      </c>
      <c r="AO663" s="211">
        <f t="shared" si="367"/>
        <v>0</v>
      </c>
      <c r="AP663" s="211">
        <f t="shared" si="367"/>
        <v>0</v>
      </c>
    </row>
    <row r="664" spans="1:42" x14ac:dyDescent="0.2">
      <c r="A664" s="4">
        <f>A663+1</f>
        <v>2</v>
      </c>
      <c r="B664" s="227">
        <f t="shared" si="366"/>
        <v>0</v>
      </c>
      <c r="C664" s="229">
        <f t="shared" ref="C664:AP664" si="368">IF(AND(C$2&gt;equip1_reserve_freq*$A651,C$2&lt;=equip1_reserve_freq*$A652),$B652/(equip1_reserve_freq),0)</f>
        <v>0</v>
      </c>
      <c r="D664" s="208">
        <f t="shared" si="368"/>
        <v>0</v>
      </c>
      <c r="E664" s="208">
        <f t="shared" si="368"/>
        <v>0</v>
      </c>
      <c r="F664" s="208">
        <f t="shared" si="368"/>
        <v>0</v>
      </c>
      <c r="G664" s="208">
        <f t="shared" si="368"/>
        <v>0</v>
      </c>
      <c r="H664" s="208">
        <f t="shared" si="368"/>
        <v>0</v>
      </c>
      <c r="I664" s="208">
        <f t="shared" si="368"/>
        <v>0</v>
      </c>
      <c r="J664" s="208">
        <f t="shared" si="368"/>
        <v>0</v>
      </c>
      <c r="K664" s="208">
        <f t="shared" si="368"/>
        <v>0</v>
      </c>
      <c r="L664" s="208">
        <f t="shared" si="368"/>
        <v>0</v>
      </c>
      <c r="M664" s="208">
        <f t="shared" si="368"/>
        <v>0</v>
      </c>
      <c r="N664" s="208">
        <f t="shared" si="368"/>
        <v>0</v>
      </c>
      <c r="O664" s="208">
        <f t="shared" si="368"/>
        <v>0</v>
      </c>
      <c r="P664" s="208">
        <f t="shared" si="368"/>
        <v>0</v>
      </c>
      <c r="Q664" s="208">
        <f t="shared" si="368"/>
        <v>0</v>
      </c>
      <c r="R664" s="208">
        <f t="shared" si="368"/>
        <v>0</v>
      </c>
      <c r="S664" s="208">
        <f t="shared" si="368"/>
        <v>0</v>
      </c>
      <c r="T664" s="208">
        <f t="shared" si="368"/>
        <v>0</v>
      </c>
      <c r="U664" s="208">
        <f t="shared" si="368"/>
        <v>0</v>
      </c>
      <c r="V664" s="208">
        <f t="shared" si="368"/>
        <v>0</v>
      </c>
      <c r="W664" s="208">
        <f t="shared" si="368"/>
        <v>0</v>
      </c>
      <c r="X664" s="208">
        <f t="shared" si="368"/>
        <v>0</v>
      </c>
      <c r="Y664" s="208">
        <f t="shared" si="368"/>
        <v>0</v>
      </c>
      <c r="Z664" s="208">
        <f t="shared" si="368"/>
        <v>0</v>
      </c>
      <c r="AA664" s="208">
        <f t="shared" si="368"/>
        <v>0</v>
      </c>
      <c r="AB664" s="208">
        <f t="shared" si="368"/>
        <v>0</v>
      </c>
      <c r="AC664" s="208">
        <f t="shared" si="368"/>
        <v>0</v>
      </c>
      <c r="AD664" s="208">
        <f t="shared" si="368"/>
        <v>0</v>
      </c>
      <c r="AE664" s="208">
        <f t="shared" si="368"/>
        <v>0</v>
      </c>
      <c r="AF664" s="208">
        <f t="shared" si="368"/>
        <v>0</v>
      </c>
      <c r="AG664" s="208">
        <f t="shared" si="368"/>
        <v>0</v>
      </c>
      <c r="AH664" s="208">
        <f t="shared" si="368"/>
        <v>0</v>
      </c>
      <c r="AI664" s="208">
        <f t="shared" si="368"/>
        <v>0</v>
      </c>
      <c r="AJ664" s="208">
        <f t="shared" si="368"/>
        <v>0</v>
      </c>
      <c r="AK664" s="208">
        <f t="shared" si="368"/>
        <v>0</v>
      </c>
      <c r="AL664" s="208">
        <f t="shared" si="368"/>
        <v>0</v>
      </c>
      <c r="AM664" s="208">
        <f t="shared" si="368"/>
        <v>0</v>
      </c>
      <c r="AN664" s="208">
        <f t="shared" si="368"/>
        <v>0</v>
      </c>
      <c r="AO664" s="208">
        <f t="shared" si="368"/>
        <v>0</v>
      </c>
      <c r="AP664" s="208">
        <f t="shared" si="368"/>
        <v>0</v>
      </c>
    </row>
    <row r="665" spans="1:42" x14ac:dyDescent="0.2">
      <c r="A665" s="4">
        <f t="shared" ref="A665:A670" si="369">A664+1</f>
        <v>3</v>
      </c>
      <c r="B665" s="227">
        <f t="shared" si="366"/>
        <v>0</v>
      </c>
      <c r="C665" s="229">
        <f t="shared" ref="C665:AP665" si="370">IF(AND(C$2&gt;equip1_reserve_freq*$A652,C$2&lt;=equip1_reserve_freq*$A653),$B653/(equip1_reserve_freq),0)</f>
        <v>0</v>
      </c>
      <c r="D665" s="208">
        <f t="shared" si="370"/>
        <v>0</v>
      </c>
      <c r="E665" s="208">
        <f t="shared" si="370"/>
        <v>0</v>
      </c>
      <c r="F665" s="208">
        <f t="shared" si="370"/>
        <v>0</v>
      </c>
      <c r="G665" s="208">
        <f t="shared" si="370"/>
        <v>0</v>
      </c>
      <c r="H665" s="208">
        <f t="shared" si="370"/>
        <v>0</v>
      </c>
      <c r="I665" s="208">
        <f t="shared" si="370"/>
        <v>0</v>
      </c>
      <c r="J665" s="208">
        <f t="shared" si="370"/>
        <v>0</v>
      </c>
      <c r="K665" s="208">
        <f t="shared" si="370"/>
        <v>0</v>
      </c>
      <c r="L665" s="208">
        <f t="shared" si="370"/>
        <v>0</v>
      </c>
      <c r="M665" s="208">
        <f t="shared" si="370"/>
        <v>0</v>
      </c>
      <c r="N665" s="208">
        <f t="shared" si="370"/>
        <v>0</v>
      </c>
      <c r="O665" s="208">
        <f t="shared" si="370"/>
        <v>0</v>
      </c>
      <c r="P665" s="208">
        <f t="shared" si="370"/>
        <v>0</v>
      </c>
      <c r="Q665" s="208">
        <f t="shared" si="370"/>
        <v>0</v>
      </c>
      <c r="R665" s="208">
        <f t="shared" si="370"/>
        <v>0</v>
      </c>
      <c r="S665" s="208">
        <f t="shared" si="370"/>
        <v>0</v>
      </c>
      <c r="T665" s="208">
        <f t="shared" si="370"/>
        <v>0</v>
      </c>
      <c r="U665" s="208">
        <f t="shared" si="370"/>
        <v>0</v>
      </c>
      <c r="V665" s="208">
        <f t="shared" si="370"/>
        <v>0</v>
      </c>
      <c r="W665" s="208">
        <f t="shared" si="370"/>
        <v>0</v>
      </c>
      <c r="X665" s="208">
        <f t="shared" si="370"/>
        <v>0</v>
      </c>
      <c r="Y665" s="208">
        <f t="shared" si="370"/>
        <v>0</v>
      </c>
      <c r="Z665" s="208">
        <f t="shared" si="370"/>
        <v>0</v>
      </c>
      <c r="AA665" s="208">
        <f t="shared" si="370"/>
        <v>0</v>
      </c>
      <c r="AB665" s="208">
        <f t="shared" si="370"/>
        <v>0</v>
      </c>
      <c r="AC665" s="208">
        <f t="shared" si="370"/>
        <v>0</v>
      </c>
      <c r="AD665" s="208">
        <f t="shared" si="370"/>
        <v>0</v>
      </c>
      <c r="AE665" s="208">
        <f t="shared" si="370"/>
        <v>0</v>
      </c>
      <c r="AF665" s="208">
        <f t="shared" si="370"/>
        <v>0</v>
      </c>
      <c r="AG665" s="208">
        <f t="shared" si="370"/>
        <v>0</v>
      </c>
      <c r="AH665" s="208">
        <f t="shared" si="370"/>
        <v>0</v>
      </c>
      <c r="AI665" s="208">
        <f t="shared" si="370"/>
        <v>0</v>
      </c>
      <c r="AJ665" s="208">
        <f t="shared" si="370"/>
        <v>0</v>
      </c>
      <c r="AK665" s="208">
        <f t="shared" si="370"/>
        <v>0</v>
      </c>
      <c r="AL665" s="208">
        <f t="shared" si="370"/>
        <v>0</v>
      </c>
      <c r="AM665" s="208">
        <f t="shared" si="370"/>
        <v>0</v>
      </c>
      <c r="AN665" s="208">
        <f t="shared" si="370"/>
        <v>0</v>
      </c>
      <c r="AO665" s="208">
        <f t="shared" si="370"/>
        <v>0</v>
      </c>
      <c r="AP665" s="208">
        <f t="shared" si="370"/>
        <v>0</v>
      </c>
    </row>
    <row r="666" spans="1:42" x14ac:dyDescent="0.2">
      <c r="A666" s="4">
        <f t="shared" si="369"/>
        <v>4</v>
      </c>
      <c r="B666" s="227">
        <f t="shared" si="366"/>
        <v>0</v>
      </c>
      <c r="C666" s="229">
        <f t="shared" ref="C666:AP666" si="371">IF(AND(C$2&gt;equip1_reserve_freq*$A653,C$2&lt;=equip1_reserve_freq*$A654),$B654/(equip1_reserve_freq),0)</f>
        <v>0</v>
      </c>
      <c r="D666" s="208">
        <f t="shared" si="371"/>
        <v>0</v>
      </c>
      <c r="E666" s="208">
        <f t="shared" si="371"/>
        <v>0</v>
      </c>
      <c r="F666" s="208">
        <f t="shared" si="371"/>
        <v>0</v>
      </c>
      <c r="G666" s="208">
        <f t="shared" si="371"/>
        <v>0</v>
      </c>
      <c r="H666" s="208">
        <f t="shared" si="371"/>
        <v>0</v>
      </c>
      <c r="I666" s="208">
        <f t="shared" si="371"/>
        <v>0</v>
      </c>
      <c r="J666" s="208">
        <f t="shared" si="371"/>
        <v>0</v>
      </c>
      <c r="K666" s="208">
        <f t="shared" si="371"/>
        <v>0</v>
      </c>
      <c r="L666" s="208">
        <f t="shared" si="371"/>
        <v>0</v>
      </c>
      <c r="M666" s="208">
        <f t="shared" si="371"/>
        <v>0</v>
      </c>
      <c r="N666" s="208">
        <f t="shared" si="371"/>
        <v>0</v>
      </c>
      <c r="O666" s="208">
        <f t="shared" si="371"/>
        <v>0</v>
      </c>
      <c r="P666" s="208">
        <f t="shared" si="371"/>
        <v>0</v>
      </c>
      <c r="Q666" s="208">
        <f t="shared" si="371"/>
        <v>0</v>
      </c>
      <c r="R666" s="208">
        <f t="shared" si="371"/>
        <v>0</v>
      </c>
      <c r="S666" s="208">
        <f t="shared" si="371"/>
        <v>0</v>
      </c>
      <c r="T666" s="208">
        <f t="shared" si="371"/>
        <v>0</v>
      </c>
      <c r="U666" s="208">
        <f t="shared" si="371"/>
        <v>0</v>
      </c>
      <c r="V666" s="208">
        <f t="shared" si="371"/>
        <v>0</v>
      </c>
      <c r="W666" s="208">
        <f t="shared" si="371"/>
        <v>0</v>
      </c>
      <c r="X666" s="208">
        <f t="shared" si="371"/>
        <v>0</v>
      </c>
      <c r="Y666" s="208">
        <f t="shared" si="371"/>
        <v>0</v>
      </c>
      <c r="Z666" s="208">
        <f t="shared" si="371"/>
        <v>0</v>
      </c>
      <c r="AA666" s="208">
        <f t="shared" si="371"/>
        <v>0</v>
      </c>
      <c r="AB666" s="208">
        <f t="shared" si="371"/>
        <v>0</v>
      </c>
      <c r="AC666" s="208">
        <f t="shared" si="371"/>
        <v>0</v>
      </c>
      <c r="AD666" s="208">
        <f t="shared" si="371"/>
        <v>0</v>
      </c>
      <c r="AE666" s="208">
        <f t="shared" si="371"/>
        <v>0</v>
      </c>
      <c r="AF666" s="208">
        <f t="shared" si="371"/>
        <v>0</v>
      </c>
      <c r="AG666" s="208">
        <f t="shared" si="371"/>
        <v>0</v>
      </c>
      <c r="AH666" s="208">
        <f t="shared" si="371"/>
        <v>0</v>
      </c>
      <c r="AI666" s="208">
        <f t="shared" si="371"/>
        <v>0</v>
      </c>
      <c r="AJ666" s="208">
        <f t="shared" si="371"/>
        <v>0</v>
      </c>
      <c r="AK666" s="208">
        <f t="shared" si="371"/>
        <v>0</v>
      </c>
      <c r="AL666" s="208">
        <f t="shared" si="371"/>
        <v>0</v>
      </c>
      <c r="AM666" s="208">
        <f t="shared" si="371"/>
        <v>0</v>
      </c>
      <c r="AN666" s="208">
        <f t="shared" si="371"/>
        <v>0</v>
      </c>
      <c r="AO666" s="208">
        <f t="shared" si="371"/>
        <v>0</v>
      </c>
      <c r="AP666" s="208">
        <f t="shared" si="371"/>
        <v>0</v>
      </c>
    </row>
    <row r="667" spans="1:42" x14ac:dyDescent="0.2">
      <c r="A667" s="4">
        <f t="shared" si="369"/>
        <v>5</v>
      </c>
      <c r="B667" s="227">
        <f t="shared" si="366"/>
        <v>0</v>
      </c>
      <c r="C667" s="229">
        <f t="shared" ref="C667:AP667" si="372">IF(AND(C$2&gt;equip1_reserve_freq*$A654,C$2&lt;=equip1_reserve_freq*$A655),$B655/(equip1_reserve_freq),0)</f>
        <v>0</v>
      </c>
      <c r="D667" s="208">
        <f t="shared" si="372"/>
        <v>0</v>
      </c>
      <c r="E667" s="208">
        <f t="shared" si="372"/>
        <v>0</v>
      </c>
      <c r="F667" s="208">
        <f t="shared" si="372"/>
        <v>0</v>
      </c>
      <c r="G667" s="208">
        <f t="shared" si="372"/>
        <v>0</v>
      </c>
      <c r="H667" s="208">
        <f t="shared" si="372"/>
        <v>0</v>
      </c>
      <c r="I667" s="208">
        <f t="shared" si="372"/>
        <v>0</v>
      </c>
      <c r="J667" s="208">
        <f t="shared" si="372"/>
        <v>0</v>
      </c>
      <c r="K667" s="208">
        <f t="shared" si="372"/>
        <v>0</v>
      </c>
      <c r="L667" s="208">
        <f t="shared" si="372"/>
        <v>0</v>
      </c>
      <c r="M667" s="208">
        <f t="shared" si="372"/>
        <v>0</v>
      </c>
      <c r="N667" s="208">
        <f t="shared" si="372"/>
        <v>0</v>
      </c>
      <c r="O667" s="208">
        <f t="shared" si="372"/>
        <v>0</v>
      </c>
      <c r="P667" s="208">
        <f t="shared" si="372"/>
        <v>0</v>
      </c>
      <c r="Q667" s="208">
        <f t="shared" si="372"/>
        <v>0</v>
      </c>
      <c r="R667" s="208">
        <f t="shared" si="372"/>
        <v>0</v>
      </c>
      <c r="S667" s="208">
        <f t="shared" si="372"/>
        <v>0</v>
      </c>
      <c r="T667" s="208">
        <f t="shared" si="372"/>
        <v>0</v>
      </c>
      <c r="U667" s="208">
        <f t="shared" si="372"/>
        <v>0</v>
      </c>
      <c r="V667" s="208">
        <f t="shared" si="372"/>
        <v>0</v>
      </c>
      <c r="W667" s="208">
        <f t="shared" si="372"/>
        <v>0</v>
      </c>
      <c r="X667" s="208">
        <f t="shared" si="372"/>
        <v>0</v>
      </c>
      <c r="Y667" s="208">
        <f t="shared" si="372"/>
        <v>0</v>
      </c>
      <c r="Z667" s="208">
        <f t="shared" si="372"/>
        <v>0</v>
      </c>
      <c r="AA667" s="208">
        <f t="shared" si="372"/>
        <v>0</v>
      </c>
      <c r="AB667" s="208">
        <f t="shared" si="372"/>
        <v>0</v>
      </c>
      <c r="AC667" s="208">
        <f t="shared" si="372"/>
        <v>0</v>
      </c>
      <c r="AD667" s="208">
        <f t="shared" si="372"/>
        <v>0</v>
      </c>
      <c r="AE667" s="208">
        <f t="shared" si="372"/>
        <v>0</v>
      </c>
      <c r="AF667" s="208">
        <f t="shared" si="372"/>
        <v>0</v>
      </c>
      <c r="AG667" s="208">
        <f t="shared" si="372"/>
        <v>0</v>
      </c>
      <c r="AH667" s="208">
        <f t="shared" si="372"/>
        <v>0</v>
      </c>
      <c r="AI667" s="208">
        <f t="shared" si="372"/>
        <v>0</v>
      </c>
      <c r="AJ667" s="208">
        <f t="shared" si="372"/>
        <v>0</v>
      </c>
      <c r="AK667" s="208">
        <f t="shared" si="372"/>
        <v>0</v>
      </c>
      <c r="AL667" s="208">
        <f t="shared" si="372"/>
        <v>0</v>
      </c>
      <c r="AM667" s="208">
        <f t="shared" si="372"/>
        <v>0</v>
      </c>
      <c r="AN667" s="208">
        <f t="shared" si="372"/>
        <v>0</v>
      </c>
      <c r="AO667" s="208">
        <f t="shared" si="372"/>
        <v>0</v>
      </c>
      <c r="AP667" s="208">
        <f t="shared" si="372"/>
        <v>0</v>
      </c>
    </row>
    <row r="668" spans="1:42" x14ac:dyDescent="0.2">
      <c r="A668" s="4">
        <f t="shared" si="369"/>
        <v>6</v>
      </c>
      <c r="B668" s="227">
        <f t="shared" si="366"/>
        <v>0</v>
      </c>
      <c r="C668" s="229">
        <f t="shared" ref="C668:AP668" si="373">IF(AND(C$2&gt;equip1_reserve_freq*$A655,C$2&lt;=equip1_reserve_freq*$A656),$B656/(equip1_reserve_freq),0)</f>
        <v>0</v>
      </c>
      <c r="D668" s="208">
        <f t="shared" si="373"/>
        <v>0</v>
      </c>
      <c r="E668" s="208">
        <f t="shared" si="373"/>
        <v>0</v>
      </c>
      <c r="F668" s="208">
        <f t="shared" si="373"/>
        <v>0</v>
      </c>
      <c r="G668" s="208">
        <f t="shared" si="373"/>
        <v>0</v>
      </c>
      <c r="H668" s="208">
        <f t="shared" si="373"/>
        <v>0</v>
      </c>
      <c r="I668" s="208">
        <f t="shared" si="373"/>
        <v>0</v>
      </c>
      <c r="J668" s="208">
        <f t="shared" si="373"/>
        <v>0</v>
      </c>
      <c r="K668" s="208">
        <f t="shared" si="373"/>
        <v>0</v>
      </c>
      <c r="L668" s="208">
        <f t="shared" si="373"/>
        <v>0</v>
      </c>
      <c r="M668" s="208">
        <f t="shared" si="373"/>
        <v>0</v>
      </c>
      <c r="N668" s="208">
        <f t="shared" si="373"/>
        <v>0</v>
      </c>
      <c r="O668" s="208">
        <f t="shared" si="373"/>
        <v>0</v>
      </c>
      <c r="P668" s="208">
        <f t="shared" si="373"/>
        <v>0</v>
      </c>
      <c r="Q668" s="208">
        <f t="shared" si="373"/>
        <v>0</v>
      </c>
      <c r="R668" s="208">
        <f t="shared" si="373"/>
        <v>0</v>
      </c>
      <c r="S668" s="208">
        <f t="shared" si="373"/>
        <v>0</v>
      </c>
      <c r="T668" s="208">
        <f t="shared" si="373"/>
        <v>0</v>
      </c>
      <c r="U668" s="208">
        <f t="shared" si="373"/>
        <v>0</v>
      </c>
      <c r="V668" s="208">
        <f t="shared" si="373"/>
        <v>0</v>
      </c>
      <c r="W668" s="208">
        <f t="shared" si="373"/>
        <v>0</v>
      </c>
      <c r="X668" s="208">
        <f t="shared" si="373"/>
        <v>0</v>
      </c>
      <c r="Y668" s="208">
        <f t="shared" si="373"/>
        <v>0</v>
      </c>
      <c r="Z668" s="208">
        <f t="shared" si="373"/>
        <v>0</v>
      </c>
      <c r="AA668" s="208">
        <f t="shared" si="373"/>
        <v>0</v>
      </c>
      <c r="AB668" s="208">
        <f t="shared" si="373"/>
        <v>0</v>
      </c>
      <c r="AC668" s="208">
        <f t="shared" si="373"/>
        <v>0</v>
      </c>
      <c r="AD668" s="208">
        <f t="shared" si="373"/>
        <v>0</v>
      </c>
      <c r="AE668" s="208">
        <f t="shared" si="373"/>
        <v>0</v>
      </c>
      <c r="AF668" s="208">
        <f t="shared" si="373"/>
        <v>0</v>
      </c>
      <c r="AG668" s="208">
        <f t="shared" si="373"/>
        <v>0</v>
      </c>
      <c r="AH668" s="208">
        <f t="shared" si="373"/>
        <v>0</v>
      </c>
      <c r="AI668" s="208">
        <f t="shared" si="373"/>
        <v>0</v>
      </c>
      <c r="AJ668" s="208">
        <f t="shared" si="373"/>
        <v>0</v>
      </c>
      <c r="AK668" s="208">
        <f t="shared" si="373"/>
        <v>0</v>
      </c>
      <c r="AL668" s="208">
        <f t="shared" si="373"/>
        <v>0</v>
      </c>
      <c r="AM668" s="208">
        <f t="shared" si="373"/>
        <v>0</v>
      </c>
      <c r="AN668" s="208">
        <f t="shared" si="373"/>
        <v>0</v>
      </c>
      <c r="AO668" s="208">
        <f t="shared" si="373"/>
        <v>0</v>
      </c>
      <c r="AP668" s="208">
        <f t="shared" si="373"/>
        <v>0</v>
      </c>
    </row>
    <row r="669" spans="1:42" x14ac:dyDescent="0.2">
      <c r="A669" s="4">
        <f t="shared" si="369"/>
        <v>7</v>
      </c>
      <c r="B669" s="227">
        <f t="shared" si="366"/>
        <v>0</v>
      </c>
      <c r="C669" s="229">
        <f t="shared" ref="C669:AP669" si="374">IF(AND(C$2&gt;equip1_reserve_freq*$A656,C$2&lt;=equip1_reserve_freq*$A657),$B657/(equip1_reserve_freq),0)</f>
        <v>0</v>
      </c>
      <c r="D669" s="208">
        <f t="shared" si="374"/>
        <v>0</v>
      </c>
      <c r="E669" s="208">
        <f t="shared" si="374"/>
        <v>0</v>
      </c>
      <c r="F669" s="208">
        <f t="shared" si="374"/>
        <v>0</v>
      </c>
      <c r="G669" s="208">
        <f t="shared" si="374"/>
        <v>0</v>
      </c>
      <c r="H669" s="208">
        <f t="shared" si="374"/>
        <v>0</v>
      </c>
      <c r="I669" s="208">
        <f t="shared" si="374"/>
        <v>0</v>
      </c>
      <c r="J669" s="208">
        <f t="shared" si="374"/>
        <v>0</v>
      </c>
      <c r="K669" s="208">
        <f t="shared" si="374"/>
        <v>0</v>
      </c>
      <c r="L669" s="208">
        <f t="shared" si="374"/>
        <v>0</v>
      </c>
      <c r="M669" s="208">
        <f t="shared" si="374"/>
        <v>0</v>
      </c>
      <c r="N669" s="208">
        <f t="shared" si="374"/>
        <v>0</v>
      </c>
      <c r="O669" s="208">
        <f t="shared" si="374"/>
        <v>0</v>
      </c>
      <c r="P669" s="208">
        <f t="shared" si="374"/>
        <v>0</v>
      </c>
      <c r="Q669" s="208">
        <f t="shared" si="374"/>
        <v>0</v>
      </c>
      <c r="R669" s="208">
        <f t="shared" si="374"/>
        <v>0</v>
      </c>
      <c r="S669" s="208">
        <f t="shared" si="374"/>
        <v>0</v>
      </c>
      <c r="T669" s="208">
        <f t="shared" si="374"/>
        <v>0</v>
      </c>
      <c r="U669" s="208">
        <f t="shared" si="374"/>
        <v>0</v>
      </c>
      <c r="V669" s="208">
        <f t="shared" si="374"/>
        <v>0</v>
      </c>
      <c r="W669" s="208">
        <f t="shared" si="374"/>
        <v>0</v>
      </c>
      <c r="X669" s="208">
        <f t="shared" si="374"/>
        <v>0</v>
      </c>
      <c r="Y669" s="208">
        <f t="shared" si="374"/>
        <v>0</v>
      </c>
      <c r="Z669" s="208">
        <f t="shared" si="374"/>
        <v>0</v>
      </c>
      <c r="AA669" s="208">
        <f t="shared" si="374"/>
        <v>0</v>
      </c>
      <c r="AB669" s="208">
        <f t="shared" si="374"/>
        <v>0</v>
      </c>
      <c r="AC669" s="208">
        <f t="shared" si="374"/>
        <v>0</v>
      </c>
      <c r="AD669" s="208">
        <f t="shared" si="374"/>
        <v>0</v>
      </c>
      <c r="AE669" s="208">
        <f t="shared" si="374"/>
        <v>0</v>
      </c>
      <c r="AF669" s="208">
        <f t="shared" si="374"/>
        <v>0</v>
      </c>
      <c r="AG669" s="208">
        <f t="shared" si="374"/>
        <v>0</v>
      </c>
      <c r="AH669" s="208">
        <f t="shared" si="374"/>
        <v>0</v>
      </c>
      <c r="AI669" s="208">
        <f t="shared" si="374"/>
        <v>0</v>
      </c>
      <c r="AJ669" s="208">
        <f t="shared" si="374"/>
        <v>0</v>
      </c>
      <c r="AK669" s="208">
        <f t="shared" si="374"/>
        <v>0</v>
      </c>
      <c r="AL669" s="208">
        <f t="shared" si="374"/>
        <v>0</v>
      </c>
      <c r="AM669" s="208">
        <f t="shared" si="374"/>
        <v>0</v>
      </c>
      <c r="AN669" s="208">
        <f t="shared" si="374"/>
        <v>0</v>
      </c>
      <c r="AO669" s="208">
        <f t="shared" si="374"/>
        <v>0</v>
      </c>
      <c r="AP669" s="208">
        <f t="shared" si="374"/>
        <v>0</v>
      </c>
    </row>
    <row r="670" spans="1:42" x14ac:dyDescent="0.2">
      <c r="A670" s="4">
        <f t="shared" si="369"/>
        <v>8</v>
      </c>
      <c r="B670" s="227">
        <f t="shared" si="366"/>
        <v>0</v>
      </c>
      <c r="C670" s="229">
        <f t="shared" ref="C670:AP670" si="375">IF(AND(C$2&gt;equip1_reserve_freq*$A657,C$2&lt;=equip1_reserve_freq*$A658),$B658/(equip1_reserve_freq),0)</f>
        <v>0</v>
      </c>
      <c r="D670" s="208">
        <f t="shared" si="375"/>
        <v>0</v>
      </c>
      <c r="E670" s="208">
        <f t="shared" si="375"/>
        <v>0</v>
      </c>
      <c r="F670" s="208">
        <f t="shared" si="375"/>
        <v>0</v>
      </c>
      <c r="G670" s="208">
        <f t="shared" si="375"/>
        <v>0</v>
      </c>
      <c r="H670" s="208">
        <f t="shared" si="375"/>
        <v>0</v>
      </c>
      <c r="I670" s="208">
        <f t="shared" si="375"/>
        <v>0</v>
      </c>
      <c r="J670" s="208">
        <f t="shared" si="375"/>
        <v>0</v>
      </c>
      <c r="K670" s="208">
        <f t="shared" si="375"/>
        <v>0</v>
      </c>
      <c r="L670" s="208">
        <f t="shared" si="375"/>
        <v>0</v>
      </c>
      <c r="M670" s="208">
        <f t="shared" si="375"/>
        <v>0</v>
      </c>
      <c r="N670" s="208">
        <f t="shared" si="375"/>
        <v>0</v>
      </c>
      <c r="O670" s="208">
        <f t="shared" si="375"/>
        <v>0</v>
      </c>
      <c r="P670" s="208">
        <f t="shared" si="375"/>
        <v>0</v>
      </c>
      <c r="Q670" s="208">
        <f t="shared" si="375"/>
        <v>0</v>
      </c>
      <c r="R670" s="208">
        <f t="shared" si="375"/>
        <v>0</v>
      </c>
      <c r="S670" s="208">
        <f t="shared" si="375"/>
        <v>0</v>
      </c>
      <c r="T670" s="208">
        <f t="shared" si="375"/>
        <v>0</v>
      </c>
      <c r="U670" s="208">
        <f t="shared" si="375"/>
        <v>0</v>
      </c>
      <c r="V670" s="208">
        <f t="shared" si="375"/>
        <v>0</v>
      </c>
      <c r="W670" s="208">
        <f t="shared" si="375"/>
        <v>0</v>
      </c>
      <c r="X670" s="208">
        <f t="shared" si="375"/>
        <v>0</v>
      </c>
      <c r="Y670" s="208">
        <f t="shared" si="375"/>
        <v>0</v>
      </c>
      <c r="Z670" s="208">
        <f t="shared" si="375"/>
        <v>0</v>
      </c>
      <c r="AA670" s="208">
        <f t="shared" si="375"/>
        <v>0</v>
      </c>
      <c r="AB670" s="208">
        <f t="shared" si="375"/>
        <v>0</v>
      </c>
      <c r="AC670" s="208">
        <f t="shared" si="375"/>
        <v>0</v>
      </c>
      <c r="AD670" s="208">
        <f t="shared" si="375"/>
        <v>0</v>
      </c>
      <c r="AE670" s="208">
        <f t="shared" si="375"/>
        <v>0</v>
      </c>
      <c r="AF670" s="208">
        <f t="shared" si="375"/>
        <v>0</v>
      </c>
      <c r="AG670" s="208">
        <f t="shared" si="375"/>
        <v>0</v>
      </c>
      <c r="AH670" s="208">
        <f t="shared" si="375"/>
        <v>0</v>
      </c>
      <c r="AI670" s="208">
        <f t="shared" si="375"/>
        <v>0</v>
      </c>
      <c r="AJ670" s="208">
        <f t="shared" si="375"/>
        <v>0</v>
      </c>
      <c r="AK670" s="208">
        <f t="shared" si="375"/>
        <v>0</v>
      </c>
      <c r="AL670" s="208">
        <f t="shared" si="375"/>
        <v>0</v>
      </c>
      <c r="AM670" s="208">
        <f t="shared" si="375"/>
        <v>0</v>
      </c>
      <c r="AN670" s="208">
        <f t="shared" si="375"/>
        <v>0</v>
      </c>
      <c r="AO670" s="208">
        <f t="shared" si="375"/>
        <v>0</v>
      </c>
      <c r="AP670" s="208">
        <f t="shared" si="375"/>
        <v>0</v>
      </c>
    </row>
    <row r="671" spans="1:42" x14ac:dyDescent="0.2">
      <c r="A671" s="4">
        <f>A670+1</f>
        <v>9</v>
      </c>
      <c r="B671" s="227">
        <f t="shared" si="366"/>
        <v>0</v>
      </c>
      <c r="C671" s="229">
        <f t="shared" ref="C671:AP671" si="376">IF(AND(C$2&gt;equip1_reserve_freq*$A658,C$2&lt;=equip1_reserve_freq*$A659),$B659/(equip1_reserve_freq),0)</f>
        <v>0</v>
      </c>
      <c r="D671" s="208">
        <f t="shared" si="376"/>
        <v>0</v>
      </c>
      <c r="E671" s="208">
        <f t="shared" si="376"/>
        <v>0</v>
      </c>
      <c r="F671" s="208">
        <f t="shared" si="376"/>
        <v>0</v>
      </c>
      <c r="G671" s="208">
        <f t="shared" si="376"/>
        <v>0</v>
      </c>
      <c r="H671" s="208">
        <f t="shared" si="376"/>
        <v>0</v>
      </c>
      <c r="I671" s="208">
        <f t="shared" si="376"/>
        <v>0</v>
      </c>
      <c r="J671" s="208">
        <f t="shared" si="376"/>
        <v>0</v>
      </c>
      <c r="K671" s="208">
        <f t="shared" si="376"/>
        <v>0</v>
      </c>
      <c r="L671" s="208">
        <f t="shared" si="376"/>
        <v>0</v>
      </c>
      <c r="M671" s="208">
        <f t="shared" si="376"/>
        <v>0</v>
      </c>
      <c r="N671" s="208">
        <f t="shared" si="376"/>
        <v>0</v>
      </c>
      <c r="O671" s="208">
        <f t="shared" si="376"/>
        <v>0</v>
      </c>
      <c r="P671" s="208">
        <f t="shared" si="376"/>
        <v>0</v>
      </c>
      <c r="Q671" s="208">
        <f t="shared" si="376"/>
        <v>0</v>
      </c>
      <c r="R671" s="208">
        <f t="shared" si="376"/>
        <v>0</v>
      </c>
      <c r="S671" s="208">
        <f t="shared" si="376"/>
        <v>0</v>
      </c>
      <c r="T671" s="208">
        <f t="shared" si="376"/>
        <v>0</v>
      </c>
      <c r="U671" s="208">
        <f t="shared" si="376"/>
        <v>0</v>
      </c>
      <c r="V671" s="208">
        <f t="shared" si="376"/>
        <v>0</v>
      </c>
      <c r="W671" s="208">
        <f t="shared" si="376"/>
        <v>0</v>
      </c>
      <c r="X671" s="208">
        <f t="shared" si="376"/>
        <v>0</v>
      </c>
      <c r="Y671" s="208">
        <f t="shared" si="376"/>
        <v>0</v>
      </c>
      <c r="Z671" s="208">
        <f t="shared" si="376"/>
        <v>0</v>
      </c>
      <c r="AA671" s="208">
        <f t="shared" si="376"/>
        <v>0</v>
      </c>
      <c r="AB671" s="208">
        <f t="shared" si="376"/>
        <v>0</v>
      </c>
      <c r="AC671" s="208">
        <f t="shared" si="376"/>
        <v>0</v>
      </c>
      <c r="AD671" s="208">
        <f t="shared" si="376"/>
        <v>0</v>
      </c>
      <c r="AE671" s="208">
        <f t="shared" si="376"/>
        <v>0</v>
      </c>
      <c r="AF671" s="208">
        <f t="shared" si="376"/>
        <v>0</v>
      </c>
      <c r="AG671" s="208">
        <f t="shared" si="376"/>
        <v>0</v>
      </c>
      <c r="AH671" s="208">
        <f t="shared" si="376"/>
        <v>0</v>
      </c>
      <c r="AI671" s="208">
        <f t="shared" si="376"/>
        <v>0</v>
      </c>
      <c r="AJ671" s="208">
        <f t="shared" si="376"/>
        <v>0</v>
      </c>
      <c r="AK671" s="208">
        <f t="shared" si="376"/>
        <v>0</v>
      </c>
      <c r="AL671" s="208">
        <f t="shared" si="376"/>
        <v>0</v>
      </c>
      <c r="AM671" s="208">
        <f t="shared" si="376"/>
        <v>0</v>
      </c>
      <c r="AN671" s="208">
        <f t="shared" si="376"/>
        <v>0</v>
      </c>
      <c r="AO671" s="208">
        <f t="shared" si="376"/>
        <v>0</v>
      </c>
      <c r="AP671" s="208">
        <f t="shared" si="376"/>
        <v>0</v>
      </c>
    </row>
    <row r="672" spans="1:42" x14ac:dyDescent="0.2">
      <c r="A672" s="4">
        <f t="shared" ref="A672" si="377">A671+1</f>
        <v>10</v>
      </c>
      <c r="B672" s="227">
        <f t="shared" si="366"/>
        <v>0</v>
      </c>
      <c r="C672" s="228">
        <f t="shared" ref="C672:AP672" si="378">IF(AND(C$2&gt;equip1_reserve_freq*$A659,C$2&lt;=equip1_reserve_freq*$A660),$B660/(equip1_reserve_freq),0)</f>
        <v>0</v>
      </c>
      <c r="D672" s="212">
        <f t="shared" si="378"/>
        <v>0</v>
      </c>
      <c r="E672" s="212">
        <f t="shared" si="378"/>
        <v>0</v>
      </c>
      <c r="F672" s="212">
        <f t="shared" si="378"/>
        <v>0</v>
      </c>
      <c r="G672" s="212">
        <f t="shared" si="378"/>
        <v>0</v>
      </c>
      <c r="H672" s="212">
        <f t="shared" si="378"/>
        <v>0</v>
      </c>
      <c r="I672" s="212">
        <f t="shared" si="378"/>
        <v>0</v>
      </c>
      <c r="J672" s="212">
        <f t="shared" si="378"/>
        <v>0</v>
      </c>
      <c r="K672" s="212">
        <f t="shared" si="378"/>
        <v>0</v>
      </c>
      <c r="L672" s="212">
        <f t="shared" si="378"/>
        <v>0</v>
      </c>
      <c r="M672" s="212">
        <f t="shared" si="378"/>
        <v>0</v>
      </c>
      <c r="N672" s="212">
        <f t="shared" si="378"/>
        <v>0</v>
      </c>
      <c r="O672" s="212">
        <f t="shared" si="378"/>
        <v>0</v>
      </c>
      <c r="P672" s="212">
        <f t="shared" si="378"/>
        <v>0</v>
      </c>
      <c r="Q672" s="212">
        <f t="shared" si="378"/>
        <v>0</v>
      </c>
      <c r="R672" s="212">
        <f t="shared" si="378"/>
        <v>0</v>
      </c>
      <c r="S672" s="212">
        <f t="shared" si="378"/>
        <v>0</v>
      </c>
      <c r="T672" s="212">
        <f t="shared" si="378"/>
        <v>0</v>
      </c>
      <c r="U672" s="212">
        <f t="shared" si="378"/>
        <v>0</v>
      </c>
      <c r="V672" s="212">
        <f t="shared" si="378"/>
        <v>0</v>
      </c>
      <c r="W672" s="212">
        <f t="shared" si="378"/>
        <v>0</v>
      </c>
      <c r="X672" s="212">
        <f t="shared" si="378"/>
        <v>0</v>
      </c>
      <c r="Y672" s="212">
        <f t="shared" si="378"/>
        <v>0</v>
      </c>
      <c r="Z672" s="212">
        <f t="shared" si="378"/>
        <v>0</v>
      </c>
      <c r="AA672" s="212">
        <f t="shared" si="378"/>
        <v>0</v>
      </c>
      <c r="AB672" s="212">
        <f t="shared" si="378"/>
        <v>0</v>
      </c>
      <c r="AC672" s="212">
        <f t="shared" si="378"/>
        <v>0</v>
      </c>
      <c r="AD672" s="212">
        <f t="shared" si="378"/>
        <v>0</v>
      </c>
      <c r="AE672" s="212">
        <f t="shared" si="378"/>
        <v>0</v>
      </c>
      <c r="AF672" s="212">
        <f t="shared" si="378"/>
        <v>0</v>
      </c>
      <c r="AG672" s="212">
        <f t="shared" si="378"/>
        <v>0</v>
      </c>
      <c r="AH672" s="212">
        <f t="shared" si="378"/>
        <v>0</v>
      </c>
      <c r="AI672" s="212">
        <f t="shared" si="378"/>
        <v>0</v>
      </c>
      <c r="AJ672" s="212">
        <f t="shared" si="378"/>
        <v>0</v>
      </c>
      <c r="AK672" s="212">
        <f t="shared" si="378"/>
        <v>0</v>
      </c>
      <c r="AL672" s="212">
        <f t="shared" si="378"/>
        <v>0</v>
      </c>
      <c r="AM672" s="212">
        <f t="shared" si="378"/>
        <v>0</v>
      </c>
      <c r="AN672" s="212">
        <f t="shared" si="378"/>
        <v>0</v>
      </c>
      <c r="AO672" s="212">
        <f t="shared" si="378"/>
        <v>0</v>
      </c>
      <c r="AP672" s="212">
        <f t="shared" si="378"/>
        <v>0</v>
      </c>
    </row>
    <row r="673" spans="1:42" x14ac:dyDescent="0.2">
      <c r="A673" s="37" t="s">
        <v>13</v>
      </c>
      <c r="B673" s="28"/>
      <c r="C673" s="20">
        <f>SUM(C663:C672)</f>
        <v>0</v>
      </c>
      <c r="D673" s="20">
        <f t="shared" ref="D673:AP673" si="379">SUM(D663:D672)</f>
        <v>0</v>
      </c>
      <c r="E673" s="20">
        <f t="shared" si="379"/>
        <v>0</v>
      </c>
      <c r="F673" s="20">
        <f t="shared" si="379"/>
        <v>0</v>
      </c>
      <c r="G673" s="20">
        <f t="shared" si="379"/>
        <v>0</v>
      </c>
      <c r="H673" s="20">
        <f t="shared" si="379"/>
        <v>0</v>
      </c>
      <c r="I673" s="20">
        <f t="shared" si="379"/>
        <v>0</v>
      </c>
      <c r="J673" s="20">
        <f t="shared" si="379"/>
        <v>0</v>
      </c>
      <c r="K673" s="20">
        <f t="shared" si="379"/>
        <v>0</v>
      </c>
      <c r="L673" s="20">
        <f t="shared" si="379"/>
        <v>0</v>
      </c>
      <c r="M673" s="20">
        <f t="shared" si="379"/>
        <v>0</v>
      </c>
      <c r="N673" s="20">
        <f t="shared" si="379"/>
        <v>0</v>
      </c>
      <c r="O673" s="20">
        <f t="shared" si="379"/>
        <v>0</v>
      </c>
      <c r="P673" s="20">
        <f t="shared" si="379"/>
        <v>0</v>
      </c>
      <c r="Q673" s="20">
        <f t="shared" si="379"/>
        <v>0</v>
      </c>
      <c r="R673" s="20">
        <f t="shared" si="379"/>
        <v>0</v>
      </c>
      <c r="S673" s="20">
        <f t="shared" si="379"/>
        <v>0</v>
      </c>
      <c r="T673" s="20">
        <f t="shared" si="379"/>
        <v>0</v>
      </c>
      <c r="U673" s="20">
        <f t="shared" si="379"/>
        <v>0</v>
      </c>
      <c r="V673" s="20">
        <f t="shared" si="379"/>
        <v>0</v>
      </c>
      <c r="W673" s="20">
        <f t="shared" si="379"/>
        <v>0</v>
      </c>
      <c r="X673" s="20">
        <f t="shared" si="379"/>
        <v>0</v>
      </c>
      <c r="Y673" s="20">
        <f t="shared" si="379"/>
        <v>0</v>
      </c>
      <c r="Z673" s="20">
        <f t="shared" si="379"/>
        <v>0</v>
      </c>
      <c r="AA673" s="20">
        <f t="shared" si="379"/>
        <v>0</v>
      </c>
      <c r="AB673" s="20">
        <f t="shared" si="379"/>
        <v>0</v>
      </c>
      <c r="AC673" s="20">
        <f t="shared" si="379"/>
        <v>0</v>
      </c>
      <c r="AD673" s="20">
        <f t="shared" si="379"/>
        <v>0</v>
      </c>
      <c r="AE673" s="20">
        <f t="shared" si="379"/>
        <v>0</v>
      </c>
      <c r="AF673" s="20">
        <f t="shared" si="379"/>
        <v>0</v>
      </c>
      <c r="AG673" s="20">
        <f t="shared" si="379"/>
        <v>0</v>
      </c>
      <c r="AH673" s="20">
        <f t="shared" si="379"/>
        <v>0</v>
      </c>
      <c r="AI673" s="20">
        <f t="shared" si="379"/>
        <v>0</v>
      </c>
      <c r="AJ673" s="20">
        <f t="shared" si="379"/>
        <v>0</v>
      </c>
      <c r="AK673" s="20">
        <f t="shared" si="379"/>
        <v>0</v>
      </c>
      <c r="AL673" s="20">
        <f t="shared" si="379"/>
        <v>0</v>
      </c>
      <c r="AM673" s="20">
        <f t="shared" si="379"/>
        <v>0</v>
      </c>
      <c r="AN673" s="20">
        <f t="shared" si="379"/>
        <v>0</v>
      </c>
      <c r="AO673" s="20">
        <f t="shared" si="379"/>
        <v>0</v>
      </c>
      <c r="AP673" s="20">
        <f t="shared" si="379"/>
        <v>0</v>
      </c>
    </row>
    <row r="674" spans="1:42" x14ac:dyDescent="0.2">
      <c r="B674" s="28"/>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row>
    <row r="675" spans="1:42" x14ac:dyDescent="0.2">
      <c r="A675" s="25" t="s">
        <v>234</v>
      </c>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row>
    <row r="676" spans="1:42" x14ac:dyDescent="0.2">
      <c r="A676" s="4" t="s">
        <v>228</v>
      </c>
      <c r="B676" s="211">
        <v>0</v>
      </c>
      <c r="C676" s="211">
        <f>B679</f>
        <v>0</v>
      </c>
      <c r="D676" s="211">
        <f t="shared" ref="D676:AP676" si="380">C679</f>
        <v>0</v>
      </c>
      <c r="E676" s="211">
        <f t="shared" si="380"/>
        <v>0</v>
      </c>
      <c r="F676" s="211">
        <f t="shared" si="380"/>
        <v>0</v>
      </c>
      <c r="G676" s="211">
        <f t="shared" si="380"/>
        <v>0</v>
      </c>
      <c r="H676" s="211">
        <f t="shared" si="380"/>
        <v>0</v>
      </c>
      <c r="I676" s="211">
        <f t="shared" si="380"/>
        <v>0</v>
      </c>
      <c r="J676" s="211">
        <f t="shared" si="380"/>
        <v>0</v>
      </c>
      <c r="K676" s="211">
        <f t="shared" si="380"/>
        <v>0</v>
      </c>
      <c r="L676" s="211">
        <f t="shared" si="380"/>
        <v>0</v>
      </c>
      <c r="M676" s="211">
        <f t="shared" si="380"/>
        <v>0</v>
      </c>
      <c r="N676" s="211">
        <f t="shared" si="380"/>
        <v>0</v>
      </c>
      <c r="O676" s="211">
        <f t="shared" si="380"/>
        <v>0</v>
      </c>
      <c r="P676" s="211">
        <f t="shared" si="380"/>
        <v>0</v>
      </c>
      <c r="Q676" s="211">
        <f t="shared" si="380"/>
        <v>0</v>
      </c>
      <c r="R676" s="211">
        <f t="shared" si="380"/>
        <v>0</v>
      </c>
      <c r="S676" s="211">
        <f t="shared" si="380"/>
        <v>0</v>
      </c>
      <c r="T676" s="211">
        <f t="shared" si="380"/>
        <v>0</v>
      </c>
      <c r="U676" s="211">
        <f t="shared" si="380"/>
        <v>0</v>
      </c>
      <c r="V676" s="211">
        <f t="shared" si="380"/>
        <v>0</v>
      </c>
      <c r="W676" s="211">
        <f t="shared" si="380"/>
        <v>0</v>
      </c>
      <c r="X676" s="211">
        <f t="shared" si="380"/>
        <v>0</v>
      </c>
      <c r="Y676" s="211">
        <f t="shared" si="380"/>
        <v>0</v>
      </c>
      <c r="Z676" s="211">
        <f t="shared" si="380"/>
        <v>0</v>
      </c>
      <c r="AA676" s="211">
        <f t="shared" si="380"/>
        <v>0</v>
      </c>
      <c r="AB676" s="211">
        <f t="shared" si="380"/>
        <v>0</v>
      </c>
      <c r="AC676" s="211">
        <f t="shared" si="380"/>
        <v>0</v>
      </c>
      <c r="AD676" s="211">
        <f t="shared" si="380"/>
        <v>0</v>
      </c>
      <c r="AE676" s="211">
        <f t="shared" si="380"/>
        <v>0</v>
      </c>
      <c r="AF676" s="211">
        <f t="shared" si="380"/>
        <v>0</v>
      </c>
      <c r="AG676" s="211">
        <f t="shared" si="380"/>
        <v>0</v>
      </c>
      <c r="AH676" s="211">
        <f t="shared" si="380"/>
        <v>0</v>
      </c>
      <c r="AI676" s="211">
        <f t="shared" si="380"/>
        <v>0</v>
      </c>
      <c r="AJ676" s="211">
        <f t="shared" si="380"/>
        <v>0</v>
      </c>
      <c r="AK676" s="211">
        <f t="shared" si="380"/>
        <v>0</v>
      </c>
      <c r="AL676" s="211">
        <f t="shared" si="380"/>
        <v>0</v>
      </c>
      <c r="AM676" s="211">
        <f t="shared" si="380"/>
        <v>0</v>
      </c>
      <c r="AN676" s="211">
        <f t="shared" si="380"/>
        <v>0</v>
      </c>
      <c r="AO676" s="211">
        <f t="shared" si="380"/>
        <v>0</v>
      </c>
      <c r="AP676" s="211">
        <f t="shared" si="380"/>
        <v>0</v>
      </c>
    </row>
    <row r="677" spans="1:42" x14ac:dyDescent="0.2">
      <c r="A677" s="4" t="s">
        <v>62</v>
      </c>
      <c r="B677" s="211">
        <v>0</v>
      </c>
      <c r="C677" s="211">
        <f>C705</f>
        <v>0</v>
      </c>
      <c r="D677" s="211">
        <f t="shared" ref="D677:AP677" si="381">D705</f>
        <v>0</v>
      </c>
      <c r="E677" s="211">
        <f t="shared" si="381"/>
        <v>0</v>
      </c>
      <c r="F677" s="211">
        <f t="shared" si="381"/>
        <v>0</v>
      </c>
      <c r="G677" s="211">
        <f t="shared" si="381"/>
        <v>0</v>
      </c>
      <c r="H677" s="211">
        <f t="shared" si="381"/>
        <v>0</v>
      </c>
      <c r="I677" s="211">
        <f t="shared" si="381"/>
        <v>0</v>
      </c>
      <c r="J677" s="211">
        <f t="shared" si="381"/>
        <v>0</v>
      </c>
      <c r="K677" s="211">
        <f t="shared" si="381"/>
        <v>0</v>
      </c>
      <c r="L677" s="211">
        <f t="shared" si="381"/>
        <v>0</v>
      </c>
      <c r="M677" s="211">
        <f t="shared" si="381"/>
        <v>0</v>
      </c>
      <c r="N677" s="211">
        <f t="shared" si="381"/>
        <v>0</v>
      </c>
      <c r="O677" s="211">
        <f t="shared" si="381"/>
        <v>0</v>
      </c>
      <c r="P677" s="211">
        <f t="shared" si="381"/>
        <v>0</v>
      </c>
      <c r="Q677" s="211">
        <f t="shared" si="381"/>
        <v>0</v>
      </c>
      <c r="R677" s="211">
        <f t="shared" si="381"/>
        <v>0</v>
      </c>
      <c r="S677" s="211">
        <f t="shared" si="381"/>
        <v>0</v>
      </c>
      <c r="T677" s="211">
        <f t="shared" si="381"/>
        <v>0</v>
      </c>
      <c r="U677" s="211">
        <f t="shared" si="381"/>
        <v>0</v>
      </c>
      <c r="V677" s="211">
        <f t="shared" si="381"/>
        <v>0</v>
      </c>
      <c r="W677" s="211">
        <f t="shared" si="381"/>
        <v>0</v>
      </c>
      <c r="X677" s="211">
        <f t="shared" si="381"/>
        <v>0</v>
      </c>
      <c r="Y677" s="211">
        <f t="shared" si="381"/>
        <v>0</v>
      </c>
      <c r="Z677" s="211">
        <f t="shared" si="381"/>
        <v>0</v>
      </c>
      <c r="AA677" s="211">
        <f t="shared" si="381"/>
        <v>0</v>
      </c>
      <c r="AB677" s="211">
        <f t="shared" si="381"/>
        <v>0</v>
      </c>
      <c r="AC677" s="211">
        <f t="shared" si="381"/>
        <v>0</v>
      </c>
      <c r="AD677" s="211">
        <f t="shared" si="381"/>
        <v>0</v>
      </c>
      <c r="AE677" s="211">
        <f t="shared" si="381"/>
        <v>0</v>
      </c>
      <c r="AF677" s="211">
        <f t="shared" si="381"/>
        <v>0</v>
      </c>
      <c r="AG677" s="211">
        <f t="shared" si="381"/>
        <v>0</v>
      </c>
      <c r="AH677" s="211">
        <f t="shared" si="381"/>
        <v>0</v>
      </c>
      <c r="AI677" s="211">
        <f t="shared" si="381"/>
        <v>0</v>
      </c>
      <c r="AJ677" s="211">
        <f t="shared" si="381"/>
        <v>0</v>
      </c>
      <c r="AK677" s="211">
        <f t="shared" si="381"/>
        <v>0</v>
      </c>
      <c r="AL677" s="211">
        <f t="shared" si="381"/>
        <v>0</v>
      </c>
      <c r="AM677" s="211">
        <f t="shared" si="381"/>
        <v>0</v>
      </c>
      <c r="AN677" s="211">
        <f t="shared" si="381"/>
        <v>0</v>
      </c>
      <c r="AO677" s="211">
        <f t="shared" si="381"/>
        <v>0</v>
      </c>
      <c r="AP677" s="211">
        <f t="shared" si="381"/>
        <v>0</v>
      </c>
    </row>
    <row r="678" spans="1:42" x14ac:dyDescent="0.2">
      <c r="A678" s="4" t="s">
        <v>229</v>
      </c>
      <c r="B678" s="212">
        <v>0</v>
      </c>
      <c r="C678" s="212">
        <f>-C693</f>
        <v>0</v>
      </c>
      <c r="D678" s="212">
        <f t="shared" ref="D678:AP678" si="382">-D693</f>
        <v>0</v>
      </c>
      <c r="E678" s="212">
        <f t="shared" si="382"/>
        <v>0</v>
      </c>
      <c r="F678" s="212">
        <f t="shared" si="382"/>
        <v>0</v>
      </c>
      <c r="G678" s="212">
        <f t="shared" si="382"/>
        <v>0</v>
      </c>
      <c r="H678" s="212">
        <f t="shared" si="382"/>
        <v>0</v>
      </c>
      <c r="I678" s="212">
        <f t="shared" si="382"/>
        <v>0</v>
      </c>
      <c r="J678" s="212">
        <f t="shared" si="382"/>
        <v>0</v>
      </c>
      <c r="K678" s="212">
        <f t="shared" si="382"/>
        <v>0</v>
      </c>
      <c r="L678" s="212">
        <f t="shared" si="382"/>
        <v>0</v>
      </c>
      <c r="M678" s="212">
        <f t="shared" si="382"/>
        <v>0</v>
      </c>
      <c r="N678" s="212">
        <f t="shared" si="382"/>
        <v>0</v>
      </c>
      <c r="O678" s="212">
        <f t="shared" si="382"/>
        <v>0</v>
      </c>
      <c r="P678" s="212">
        <f t="shared" si="382"/>
        <v>0</v>
      </c>
      <c r="Q678" s="212">
        <f t="shared" si="382"/>
        <v>0</v>
      </c>
      <c r="R678" s="212">
        <f t="shared" si="382"/>
        <v>0</v>
      </c>
      <c r="S678" s="212">
        <f t="shared" si="382"/>
        <v>0</v>
      </c>
      <c r="T678" s="212">
        <f t="shared" si="382"/>
        <v>0</v>
      </c>
      <c r="U678" s="212">
        <f t="shared" si="382"/>
        <v>0</v>
      </c>
      <c r="V678" s="212">
        <f t="shared" si="382"/>
        <v>0</v>
      </c>
      <c r="W678" s="212">
        <f t="shared" si="382"/>
        <v>0</v>
      </c>
      <c r="X678" s="212">
        <f t="shared" si="382"/>
        <v>0</v>
      </c>
      <c r="Y678" s="212">
        <f t="shared" si="382"/>
        <v>0</v>
      </c>
      <c r="Z678" s="212">
        <f t="shared" si="382"/>
        <v>0</v>
      </c>
      <c r="AA678" s="212">
        <f t="shared" si="382"/>
        <v>0</v>
      </c>
      <c r="AB678" s="212">
        <f t="shared" si="382"/>
        <v>0</v>
      </c>
      <c r="AC678" s="212">
        <f t="shared" si="382"/>
        <v>0</v>
      </c>
      <c r="AD678" s="212">
        <f t="shared" si="382"/>
        <v>0</v>
      </c>
      <c r="AE678" s="212">
        <f t="shared" si="382"/>
        <v>0</v>
      </c>
      <c r="AF678" s="212">
        <f t="shared" si="382"/>
        <v>0</v>
      </c>
      <c r="AG678" s="212">
        <f t="shared" si="382"/>
        <v>0</v>
      </c>
      <c r="AH678" s="212">
        <f t="shared" si="382"/>
        <v>0</v>
      </c>
      <c r="AI678" s="212">
        <f t="shared" si="382"/>
        <v>0</v>
      </c>
      <c r="AJ678" s="212">
        <f t="shared" si="382"/>
        <v>0</v>
      </c>
      <c r="AK678" s="212">
        <f t="shared" si="382"/>
        <v>0</v>
      </c>
      <c r="AL678" s="212">
        <f t="shared" si="382"/>
        <v>0</v>
      </c>
      <c r="AM678" s="212">
        <f t="shared" si="382"/>
        <v>0</v>
      </c>
      <c r="AN678" s="212">
        <f t="shared" si="382"/>
        <v>0</v>
      </c>
      <c r="AO678" s="212">
        <f t="shared" si="382"/>
        <v>0</v>
      </c>
      <c r="AP678" s="212">
        <f t="shared" si="382"/>
        <v>0</v>
      </c>
    </row>
    <row r="679" spans="1:42" x14ac:dyDescent="0.2">
      <c r="A679" s="4" t="s">
        <v>218</v>
      </c>
      <c r="B679" s="211">
        <f>SUM(B676:B678)</f>
        <v>0</v>
      </c>
      <c r="C679" s="211">
        <f>SUM(C676:C678)</f>
        <v>0</v>
      </c>
      <c r="D679" s="211">
        <f t="shared" ref="D679:AP679" si="383">SUM(D676:D678)</f>
        <v>0</v>
      </c>
      <c r="E679" s="211">
        <f t="shared" si="383"/>
        <v>0</v>
      </c>
      <c r="F679" s="211">
        <f t="shared" si="383"/>
        <v>0</v>
      </c>
      <c r="G679" s="211">
        <f t="shared" si="383"/>
        <v>0</v>
      </c>
      <c r="H679" s="211">
        <f t="shared" si="383"/>
        <v>0</v>
      </c>
      <c r="I679" s="211">
        <f t="shared" si="383"/>
        <v>0</v>
      </c>
      <c r="J679" s="211">
        <f t="shared" si="383"/>
        <v>0</v>
      </c>
      <c r="K679" s="211">
        <f t="shared" si="383"/>
        <v>0</v>
      </c>
      <c r="L679" s="211">
        <f t="shared" si="383"/>
        <v>0</v>
      </c>
      <c r="M679" s="211">
        <f t="shared" si="383"/>
        <v>0</v>
      </c>
      <c r="N679" s="211">
        <f t="shared" si="383"/>
        <v>0</v>
      </c>
      <c r="O679" s="211">
        <f t="shared" si="383"/>
        <v>0</v>
      </c>
      <c r="P679" s="211">
        <f t="shared" si="383"/>
        <v>0</v>
      </c>
      <c r="Q679" s="211">
        <f t="shared" si="383"/>
        <v>0</v>
      </c>
      <c r="R679" s="211">
        <f t="shared" si="383"/>
        <v>0</v>
      </c>
      <c r="S679" s="211">
        <f t="shared" si="383"/>
        <v>0</v>
      </c>
      <c r="T679" s="211">
        <f t="shared" si="383"/>
        <v>0</v>
      </c>
      <c r="U679" s="211">
        <f t="shared" si="383"/>
        <v>0</v>
      </c>
      <c r="V679" s="211">
        <f t="shared" si="383"/>
        <v>0</v>
      </c>
      <c r="W679" s="211">
        <f t="shared" si="383"/>
        <v>0</v>
      </c>
      <c r="X679" s="211">
        <f t="shared" si="383"/>
        <v>0</v>
      </c>
      <c r="Y679" s="211">
        <f t="shared" si="383"/>
        <v>0</v>
      </c>
      <c r="Z679" s="211">
        <f t="shared" si="383"/>
        <v>0</v>
      </c>
      <c r="AA679" s="211">
        <f t="shared" si="383"/>
        <v>0</v>
      </c>
      <c r="AB679" s="211">
        <f t="shared" si="383"/>
        <v>0</v>
      </c>
      <c r="AC679" s="211">
        <f t="shared" si="383"/>
        <v>0</v>
      </c>
      <c r="AD679" s="211">
        <f t="shared" si="383"/>
        <v>0</v>
      </c>
      <c r="AE679" s="211">
        <f t="shared" si="383"/>
        <v>0</v>
      </c>
      <c r="AF679" s="211">
        <f t="shared" si="383"/>
        <v>0</v>
      </c>
      <c r="AG679" s="211">
        <f t="shared" si="383"/>
        <v>0</v>
      </c>
      <c r="AH679" s="211">
        <f t="shared" si="383"/>
        <v>0</v>
      </c>
      <c r="AI679" s="211">
        <f t="shared" si="383"/>
        <v>0</v>
      </c>
      <c r="AJ679" s="211">
        <f t="shared" si="383"/>
        <v>0</v>
      </c>
      <c r="AK679" s="211">
        <f t="shared" si="383"/>
        <v>0</v>
      </c>
      <c r="AL679" s="211">
        <f t="shared" si="383"/>
        <v>0</v>
      </c>
      <c r="AM679" s="211">
        <f t="shared" si="383"/>
        <v>0</v>
      </c>
      <c r="AN679" s="211">
        <f t="shared" si="383"/>
        <v>0</v>
      </c>
      <c r="AO679" s="211">
        <f t="shared" si="383"/>
        <v>0</v>
      </c>
      <c r="AP679" s="211">
        <f t="shared" si="383"/>
        <v>0</v>
      </c>
    </row>
    <row r="680" spans="1:42" s="118" customFormat="1" x14ac:dyDescent="0.2">
      <c r="A680" s="4"/>
      <c r="G680" s="198"/>
      <c r="H680" s="198"/>
      <c r="I680" s="198"/>
      <c r="J680" s="198"/>
      <c r="K680" s="198"/>
      <c r="L680" s="198"/>
      <c r="M680" s="198"/>
      <c r="N680" s="198"/>
      <c r="O680" s="198"/>
      <c r="P680" s="198"/>
      <c r="Q680" s="198"/>
      <c r="R680" s="198"/>
      <c r="S680" s="198"/>
      <c r="T680" s="198"/>
      <c r="U680" s="198"/>
      <c r="V680" s="198"/>
      <c r="W680" s="198"/>
      <c r="X680" s="198"/>
      <c r="Y680" s="198"/>
      <c r="Z680" s="198"/>
      <c r="AA680" s="198"/>
      <c r="AB680" s="198"/>
      <c r="AC680" s="198"/>
      <c r="AD680" s="198"/>
      <c r="AE680" s="198"/>
      <c r="AF680" s="198"/>
      <c r="AG680" s="198"/>
      <c r="AH680" s="198"/>
      <c r="AI680" s="198"/>
      <c r="AJ680" s="198"/>
      <c r="AK680" s="198"/>
      <c r="AL680" s="198"/>
      <c r="AM680" s="198"/>
      <c r="AN680" s="198"/>
      <c r="AO680" s="198"/>
      <c r="AP680" s="198"/>
    </row>
    <row r="681" spans="1:42" s="118" customFormat="1" x14ac:dyDescent="0.2">
      <c r="A681" s="4" t="s">
        <v>231</v>
      </c>
      <c r="G681" s="198"/>
      <c r="H681" s="198"/>
      <c r="I681" s="198"/>
      <c r="J681" s="198"/>
      <c r="K681" s="198"/>
      <c r="L681" s="198"/>
      <c r="M681" s="198"/>
      <c r="N681" s="198"/>
      <c r="O681" s="198"/>
      <c r="P681" s="198"/>
      <c r="Q681" s="198"/>
      <c r="R681" s="198"/>
      <c r="S681" s="198"/>
      <c r="T681" s="198"/>
      <c r="U681" s="198"/>
      <c r="V681" s="198"/>
      <c r="W681" s="198"/>
      <c r="X681" s="198"/>
      <c r="Y681" s="198"/>
      <c r="Z681" s="198"/>
      <c r="AA681" s="198"/>
      <c r="AB681" s="198"/>
      <c r="AC681" s="198"/>
      <c r="AD681" s="198"/>
      <c r="AE681" s="198"/>
      <c r="AF681" s="198"/>
      <c r="AG681" s="198"/>
      <c r="AH681" s="198"/>
      <c r="AI681" s="198"/>
      <c r="AJ681" s="198"/>
      <c r="AK681" s="198"/>
      <c r="AL681" s="198"/>
      <c r="AM681" s="198"/>
      <c r="AN681" s="198"/>
      <c r="AO681" s="198"/>
      <c r="AP681" s="198"/>
    </row>
    <row r="682" spans="1:42" s="118" customFormat="1" x14ac:dyDescent="0.2">
      <c r="A682" s="4" t="s">
        <v>232</v>
      </c>
      <c r="G682" s="198"/>
      <c r="H682" s="198"/>
      <c r="I682" s="198"/>
      <c r="J682" s="198"/>
      <c r="K682" s="198"/>
      <c r="L682" s="198"/>
      <c r="M682" s="198"/>
      <c r="N682" s="198"/>
      <c r="O682" s="198"/>
      <c r="P682" s="198"/>
      <c r="Q682" s="198"/>
      <c r="R682" s="198"/>
      <c r="S682" s="198"/>
      <c r="T682" s="198"/>
      <c r="U682" s="198"/>
      <c r="V682" s="198"/>
      <c r="W682" s="198"/>
      <c r="X682" s="198"/>
      <c r="Y682" s="198"/>
      <c r="Z682" s="198"/>
      <c r="AA682" s="198"/>
      <c r="AB682" s="198"/>
      <c r="AC682" s="198"/>
      <c r="AD682" s="198"/>
      <c r="AE682" s="198"/>
      <c r="AF682" s="198"/>
      <c r="AG682" s="198"/>
      <c r="AH682" s="198"/>
      <c r="AI682" s="198"/>
      <c r="AJ682" s="198"/>
      <c r="AK682" s="198"/>
      <c r="AL682" s="198"/>
      <c r="AM682" s="198"/>
      <c r="AN682" s="198"/>
      <c r="AO682" s="198"/>
      <c r="AP682" s="198"/>
    </row>
    <row r="683" spans="1:42" x14ac:dyDescent="0.2">
      <c r="A683" s="4">
        <v>1</v>
      </c>
      <c r="B683" s="227">
        <f t="shared" ref="B683:B692" si="384">SUM(C683:AP683)</f>
        <v>0</v>
      </c>
      <c r="C683" s="208">
        <f t="shared" ref="C683:AP683" si="385">IF(C$2&gt;analysis_period,0,IF(C$2=equip2_reserve_freq*$A683,equip2_reserve_cost*system_capacity*1000*(1+inflation_rate/100)^B$2,0))</f>
        <v>0</v>
      </c>
      <c r="D683" s="208">
        <f t="shared" si="385"/>
        <v>0</v>
      </c>
      <c r="E683" s="208">
        <f t="shared" si="385"/>
        <v>0</v>
      </c>
      <c r="F683" s="208">
        <f t="shared" si="385"/>
        <v>0</v>
      </c>
      <c r="G683" s="208">
        <f t="shared" si="385"/>
        <v>0</v>
      </c>
      <c r="H683" s="208">
        <f t="shared" si="385"/>
        <v>0</v>
      </c>
      <c r="I683" s="208">
        <f t="shared" si="385"/>
        <v>0</v>
      </c>
      <c r="J683" s="208">
        <f t="shared" si="385"/>
        <v>0</v>
      </c>
      <c r="K683" s="208">
        <f t="shared" si="385"/>
        <v>0</v>
      </c>
      <c r="L683" s="208">
        <f t="shared" si="385"/>
        <v>0</v>
      </c>
      <c r="M683" s="208">
        <f t="shared" si="385"/>
        <v>0</v>
      </c>
      <c r="N683" s="208">
        <f t="shared" si="385"/>
        <v>0</v>
      </c>
      <c r="O683" s="208">
        <f t="shared" si="385"/>
        <v>0</v>
      </c>
      <c r="P683" s="208">
        <f t="shared" si="385"/>
        <v>0</v>
      </c>
      <c r="Q683" s="208">
        <f t="shared" si="385"/>
        <v>0</v>
      </c>
      <c r="R683" s="208">
        <f t="shared" si="385"/>
        <v>0</v>
      </c>
      <c r="S683" s="208">
        <f t="shared" si="385"/>
        <v>0</v>
      </c>
      <c r="T683" s="208">
        <f t="shared" si="385"/>
        <v>0</v>
      </c>
      <c r="U683" s="208">
        <f t="shared" si="385"/>
        <v>0</v>
      </c>
      <c r="V683" s="208">
        <f t="shared" si="385"/>
        <v>0</v>
      </c>
      <c r="W683" s="208">
        <f t="shared" si="385"/>
        <v>0</v>
      </c>
      <c r="X683" s="208">
        <f t="shared" si="385"/>
        <v>0</v>
      </c>
      <c r="Y683" s="208">
        <f t="shared" si="385"/>
        <v>0</v>
      </c>
      <c r="Z683" s="208">
        <f t="shared" si="385"/>
        <v>0</v>
      </c>
      <c r="AA683" s="208">
        <f t="shared" si="385"/>
        <v>0</v>
      </c>
      <c r="AB683" s="208">
        <f t="shared" si="385"/>
        <v>0</v>
      </c>
      <c r="AC683" s="208">
        <f t="shared" si="385"/>
        <v>0</v>
      </c>
      <c r="AD683" s="208">
        <f t="shared" si="385"/>
        <v>0</v>
      </c>
      <c r="AE683" s="208">
        <f t="shared" si="385"/>
        <v>0</v>
      </c>
      <c r="AF683" s="208">
        <f t="shared" si="385"/>
        <v>0</v>
      </c>
      <c r="AG683" s="208">
        <f t="shared" si="385"/>
        <v>0</v>
      </c>
      <c r="AH683" s="208">
        <f t="shared" si="385"/>
        <v>0</v>
      </c>
      <c r="AI683" s="208">
        <f t="shared" si="385"/>
        <v>0</v>
      </c>
      <c r="AJ683" s="208">
        <f t="shared" si="385"/>
        <v>0</v>
      </c>
      <c r="AK683" s="208">
        <f t="shared" si="385"/>
        <v>0</v>
      </c>
      <c r="AL683" s="208">
        <f t="shared" si="385"/>
        <v>0</v>
      </c>
      <c r="AM683" s="208">
        <f t="shared" si="385"/>
        <v>0</v>
      </c>
      <c r="AN683" s="208">
        <f t="shared" si="385"/>
        <v>0</v>
      </c>
      <c r="AO683" s="208">
        <f t="shared" si="385"/>
        <v>0</v>
      </c>
      <c r="AP683" s="208">
        <f t="shared" si="385"/>
        <v>0</v>
      </c>
    </row>
    <row r="684" spans="1:42" x14ac:dyDescent="0.2">
      <c r="A684" s="4">
        <f>A683+1</f>
        <v>2</v>
      </c>
      <c r="B684" s="227">
        <f t="shared" si="384"/>
        <v>0</v>
      </c>
      <c r="C684" s="208">
        <f t="shared" ref="C684:AP684" si="386">IF(C$2&gt;analysis_period,0,IF(C$2=equip2_reserve_freq*$A684,equip2_reserve_cost*system_capacity*1000*(1+inflation_rate/100)^B$2,0))</f>
        <v>0</v>
      </c>
      <c r="D684" s="208">
        <f t="shared" si="386"/>
        <v>0</v>
      </c>
      <c r="E684" s="208">
        <f t="shared" si="386"/>
        <v>0</v>
      </c>
      <c r="F684" s="208">
        <f t="shared" si="386"/>
        <v>0</v>
      </c>
      <c r="G684" s="208">
        <f t="shared" si="386"/>
        <v>0</v>
      </c>
      <c r="H684" s="208">
        <f t="shared" si="386"/>
        <v>0</v>
      </c>
      <c r="I684" s="208">
        <f t="shared" si="386"/>
        <v>0</v>
      </c>
      <c r="J684" s="208">
        <f t="shared" si="386"/>
        <v>0</v>
      </c>
      <c r="K684" s="208">
        <f t="shared" si="386"/>
        <v>0</v>
      </c>
      <c r="L684" s="208">
        <f t="shared" si="386"/>
        <v>0</v>
      </c>
      <c r="M684" s="208">
        <f t="shared" si="386"/>
        <v>0</v>
      </c>
      <c r="N684" s="208">
        <f t="shared" si="386"/>
        <v>0</v>
      </c>
      <c r="O684" s="208">
        <f t="shared" si="386"/>
        <v>0</v>
      </c>
      <c r="P684" s="208">
        <f t="shared" si="386"/>
        <v>0</v>
      </c>
      <c r="Q684" s="208">
        <f t="shared" si="386"/>
        <v>0</v>
      </c>
      <c r="R684" s="208">
        <f t="shared" si="386"/>
        <v>0</v>
      </c>
      <c r="S684" s="208">
        <f t="shared" si="386"/>
        <v>0</v>
      </c>
      <c r="T684" s="208">
        <f t="shared" si="386"/>
        <v>0</v>
      </c>
      <c r="U684" s="208">
        <f t="shared" si="386"/>
        <v>0</v>
      </c>
      <c r="V684" s="208">
        <f t="shared" si="386"/>
        <v>0</v>
      </c>
      <c r="W684" s="208">
        <f t="shared" si="386"/>
        <v>0</v>
      </c>
      <c r="X684" s="208">
        <f t="shared" si="386"/>
        <v>0</v>
      </c>
      <c r="Y684" s="208">
        <f t="shared" si="386"/>
        <v>0</v>
      </c>
      <c r="Z684" s="208">
        <f t="shared" si="386"/>
        <v>0</v>
      </c>
      <c r="AA684" s="208">
        <f t="shared" si="386"/>
        <v>0</v>
      </c>
      <c r="AB684" s="208">
        <f t="shared" si="386"/>
        <v>0</v>
      </c>
      <c r="AC684" s="208">
        <f t="shared" si="386"/>
        <v>0</v>
      </c>
      <c r="AD684" s="208">
        <f t="shared" si="386"/>
        <v>0</v>
      </c>
      <c r="AE684" s="208">
        <f t="shared" si="386"/>
        <v>0</v>
      </c>
      <c r="AF684" s="208">
        <f t="shared" si="386"/>
        <v>0</v>
      </c>
      <c r="AG684" s="208">
        <f t="shared" si="386"/>
        <v>0</v>
      </c>
      <c r="AH684" s="208">
        <f t="shared" si="386"/>
        <v>0</v>
      </c>
      <c r="AI684" s="208">
        <f t="shared" si="386"/>
        <v>0</v>
      </c>
      <c r="AJ684" s="208">
        <f t="shared" si="386"/>
        <v>0</v>
      </c>
      <c r="AK684" s="208">
        <f t="shared" si="386"/>
        <v>0</v>
      </c>
      <c r="AL684" s="208">
        <f t="shared" si="386"/>
        <v>0</v>
      </c>
      <c r="AM684" s="208">
        <f t="shared" si="386"/>
        <v>0</v>
      </c>
      <c r="AN684" s="208">
        <f t="shared" si="386"/>
        <v>0</v>
      </c>
      <c r="AO684" s="208">
        <f t="shared" si="386"/>
        <v>0</v>
      </c>
      <c r="AP684" s="208">
        <f t="shared" si="386"/>
        <v>0</v>
      </c>
    </row>
    <row r="685" spans="1:42" x14ac:dyDescent="0.2">
      <c r="A685" s="4">
        <f t="shared" ref="A685:A692" si="387">A684+1</f>
        <v>3</v>
      </c>
      <c r="B685" s="227">
        <f t="shared" si="384"/>
        <v>0</v>
      </c>
      <c r="C685" s="208">
        <f t="shared" ref="C685:AP685" si="388">IF(C$2&gt;analysis_period,0,IF(C$2=equip2_reserve_freq*$A685,equip2_reserve_cost*system_capacity*1000*(1+inflation_rate/100)^B$2,0))</f>
        <v>0</v>
      </c>
      <c r="D685" s="208">
        <f t="shared" si="388"/>
        <v>0</v>
      </c>
      <c r="E685" s="208">
        <f t="shared" si="388"/>
        <v>0</v>
      </c>
      <c r="F685" s="208">
        <f t="shared" si="388"/>
        <v>0</v>
      </c>
      <c r="G685" s="208">
        <f t="shared" si="388"/>
        <v>0</v>
      </c>
      <c r="H685" s="208">
        <f t="shared" si="388"/>
        <v>0</v>
      </c>
      <c r="I685" s="208">
        <f t="shared" si="388"/>
        <v>0</v>
      </c>
      <c r="J685" s="208">
        <f t="shared" si="388"/>
        <v>0</v>
      </c>
      <c r="K685" s="208">
        <f t="shared" si="388"/>
        <v>0</v>
      </c>
      <c r="L685" s="208">
        <f t="shared" si="388"/>
        <v>0</v>
      </c>
      <c r="M685" s="208">
        <f t="shared" si="388"/>
        <v>0</v>
      </c>
      <c r="N685" s="208">
        <f t="shared" si="388"/>
        <v>0</v>
      </c>
      <c r="O685" s="208">
        <f t="shared" si="388"/>
        <v>0</v>
      </c>
      <c r="P685" s="208">
        <f t="shared" si="388"/>
        <v>0</v>
      </c>
      <c r="Q685" s="208">
        <f t="shared" si="388"/>
        <v>0</v>
      </c>
      <c r="R685" s="208">
        <f t="shared" si="388"/>
        <v>0</v>
      </c>
      <c r="S685" s="208">
        <f t="shared" si="388"/>
        <v>0</v>
      </c>
      <c r="T685" s="208">
        <f t="shared" si="388"/>
        <v>0</v>
      </c>
      <c r="U685" s="208">
        <f t="shared" si="388"/>
        <v>0</v>
      </c>
      <c r="V685" s="208">
        <f t="shared" si="388"/>
        <v>0</v>
      </c>
      <c r="W685" s="208">
        <f t="shared" si="388"/>
        <v>0</v>
      </c>
      <c r="X685" s="208">
        <f t="shared" si="388"/>
        <v>0</v>
      </c>
      <c r="Y685" s="208">
        <f t="shared" si="388"/>
        <v>0</v>
      </c>
      <c r="Z685" s="208">
        <f t="shared" si="388"/>
        <v>0</v>
      </c>
      <c r="AA685" s="208">
        <f t="shared" si="388"/>
        <v>0</v>
      </c>
      <c r="AB685" s="208">
        <f t="shared" si="388"/>
        <v>0</v>
      </c>
      <c r="AC685" s="208">
        <f t="shared" si="388"/>
        <v>0</v>
      </c>
      <c r="AD685" s="208">
        <f t="shared" si="388"/>
        <v>0</v>
      </c>
      <c r="AE685" s="208">
        <f t="shared" si="388"/>
        <v>0</v>
      </c>
      <c r="AF685" s="208">
        <f t="shared" si="388"/>
        <v>0</v>
      </c>
      <c r="AG685" s="208">
        <f t="shared" si="388"/>
        <v>0</v>
      </c>
      <c r="AH685" s="208">
        <f t="shared" si="388"/>
        <v>0</v>
      </c>
      <c r="AI685" s="208">
        <f t="shared" si="388"/>
        <v>0</v>
      </c>
      <c r="AJ685" s="208">
        <f t="shared" si="388"/>
        <v>0</v>
      </c>
      <c r="AK685" s="208">
        <f t="shared" si="388"/>
        <v>0</v>
      </c>
      <c r="AL685" s="208">
        <f t="shared" si="388"/>
        <v>0</v>
      </c>
      <c r="AM685" s="208">
        <f t="shared" si="388"/>
        <v>0</v>
      </c>
      <c r="AN685" s="208">
        <f t="shared" si="388"/>
        <v>0</v>
      </c>
      <c r="AO685" s="208">
        <f t="shared" si="388"/>
        <v>0</v>
      </c>
      <c r="AP685" s="208">
        <f t="shared" si="388"/>
        <v>0</v>
      </c>
    </row>
    <row r="686" spans="1:42" x14ac:dyDescent="0.2">
      <c r="A686" s="4">
        <f t="shared" si="387"/>
        <v>4</v>
      </c>
      <c r="B686" s="227">
        <f t="shared" si="384"/>
        <v>0</v>
      </c>
      <c r="C686" s="208">
        <f t="shared" ref="C686:AP686" si="389">IF(C$2&gt;analysis_period,0,IF(C$2=equip2_reserve_freq*$A686,equip2_reserve_cost*system_capacity*1000*(1+inflation_rate/100)^B$2,0))</f>
        <v>0</v>
      </c>
      <c r="D686" s="208">
        <f t="shared" si="389"/>
        <v>0</v>
      </c>
      <c r="E686" s="208">
        <f t="shared" si="389"/>
        <v>0</v>
      </c>
      <c r="F686" s="208">
        <f t="shared" si="389"/>
        <v>0</v>
      </c>
      <c r="G686" s="208">
        <f t="shared" si="389"/>
        <v>0</v>
      </c>
      <c r="H686" s="208">
        <f t="shared" si="389"/>
        <v>0</v>
      </c>
      <c r="I686" s="208">
        <f t="shared" si="389"/>
        <v>0</v>
      </c>
      <c r="J686" s="208">
        <f t="shared" si="389"/>
        <v>0</v>
      </c>
      <c r="K686" s="208">
        <f t="shared" si="389"/>
        <v>0</v>
      </c>
      <c r="L686" s="208">
        <f t="shared" si="389"/>
        <v>0</v>
      </c>
      <c r="M686" s="208">
        <f t="shared" si="389"/>
        <v>0</v>
      </c>
      <c r="N686" s="208">
        <f t="shared" si="389"/>
        <v>0</v>
      </c>
      <c r="O686" s="208">
        <f t="shared" si="389"/>
        <v>0</v>
      </c>
      <c r="P686" s="208">
        <f t="shared" si="389"/>
        <v>0</v>
      </c>
      <c r="Q686" s="208">
        <f t="shared" si="389"/>
        <v>0</v>
      </c>
      <c r="R686" s="208">
        <f t="shared" si="389"/>
        <v>0</v>
      </c>
      <c r="S686" s="208">
        <f t="shared" si="389"/>
        <v>0</v>
      </c>
      <c r="T686" s="208">
        <f t="shared" si="389"/>
        <v>0</v>
      </c>
      <c r="U686" s="208">
        <f t="shared" si="389"/>
        <v>0</v>
      </c>
      <c r="V686" s="208">
        <f t="shared" si="389"/>
        <v>0</v>
      </c>
      <c r="W686" s="208">
        <f t="shared" si="389"/>
        <v>0</v>
      </c>
      <c r="X686" s="208">
        <f t="shared" si="389"/>
        <v>0</v>
      </c>
      <c r="Y686" s="208">
        <f t="shared" si="389"/>
        <v>0</v>
      </c>
      <c r="Z686" s="208">
        <f t="shared" si="389"/>
        <v>0</v>
      </c>
      <c r="AA686" s="208">
        <f t="shared" si="389"/>
        <v>0</v>
      </c>
      <c r="AB686" s="208">
        <f t="shared" si="389"/>
        <v>0</v>
      </c>
      <c r="AC686" s="208">
        <f t="shared" si="389"/>
        <v>0</v>
      </c>
      <c r="AD686" s="208">
        <f t="shared" si="389"/>
        <v>0</v>
      </c>
      <c r="AE686" s="208">
        <f t="shared" si="389"/>
        <v>0</v>
      </c>
      <c r="AF686" s="208">
        <f t="shared" si="389"/>
        <v>0</v>
      </c>
      <c r="AG686" s="208">
        <f t="shared" si="389"/>
        <v>0</v>
      </c>
      <c r="AH686" s="208">
        <f t="shared" si="389"/>
        <v>0</v>
      </c>
      <c r="AI686" s="208">
        <f t="shared" si="389"/>
        <v>0</v>
      </c>
      <c r="AJ686" s="208">
        <f t="shared" si="389"/>
        <v>0</v>
      </c>
      <c r="AK686" s="208">
        <f t="shared" si="389"/>
        <v>0</v>
      </c>
      <c r="AL686" s="208">
        <f t="shared" si="389"/>
        <v>0</v>
      </c>
      <c r="AM686" s="208">
        <f t="shared" si="389"/>
        <v>0</v>
      </c>
      <c r="AN686" s="208">
        <f t="shared" si="389"/>
        <v>0</v>
      </c>
      <c r="AO686" s="208">
        <f t="shared" si="389"/>
        <v>0</v>
      </c>
      <c r="AP686" s="208">
        <f t="shared" si="389"/>
        <v>0</v>
      </c>
    </row>
    <row r="687" spans="1:42" x14ac:dyDescent="0.2">
      <c r="A687" s="4">
        <f t="shared" si="387"/>
        <v>5</v>
      </c>
      <c r="B687" s="227">
        <f t="shared" si="384"/>
        <v>0</v>
      </c>
      <c r="C687" s="208">
        <f t="shared" ref="C687:AP687" si="390">IF(C$2&gt;analysis_period,0,IF(C$2=equip2_reserve_freq*$A687,equip2_reserve_cost*system_capacity*1000*(1+inflation_rate/100)^B$2,0))</f>
        <v>0</v>
      </c>
      <c r="D687" s="208">
        <f t="shared" si="390"/>
        <v>0</v>
      </c>
      <c r="E687" s="208">
        <f t="shared" si="390"/>
        <v>0</v>
      </c>
      <c r="F687" s="208">
        <f t="shared" si="390"/>
        <v>0</v>
      </c>
      <c r="G687" s="208">
        <f t="shared" si="390"/>
        <v>0</v>
      </c>
      <c r="H687" s="208">
        <f t="shared" si="390"/>
        <v>0</v>
      </c>
      <c r="I687" s="208">
        <f t="shared" si="390"/>
        <v>0</v>
      </c>
      <c r="J687" s="208">
        <f t="shared" si="390"/>
        <v>0</v>
      </c>
      <c r="K687" s="208">
        <f t="shared" si="390"/>
        <v>0</v>
      </c>
      <c r="L687" s="208">
        <f t="shared" si="390"/>
        <v>0</v>
      </c>
      <c r="M687" s="208">
        <f t="shared" si="390"/>
        <v>0</v>
      </c>
      <c r="N687" s="208">
        <f t="shared" si="390"/>
        <v>0</v>
      </c>
      <c r="O687" s="208">
        <f t="shared" si="390"/>
        <v>0</v>
      </c>
      <c r="P687" s="208">
        <f t="shared" si="390"/>
        <v>0</v>
      </c>
      <c r="Q687" s="208">
        <f t="shared" si="390"/>
        <v>0</v>
      </c>
      <c r="R687" s="208">
        <f t="shared" si="390"/>
        <v>0</v>
      </c>
      <c r="S687" s="208">
        <f t="shared" si="390"/>
        <v>0</v>
      </c>
      <c r="T687" s="208">
        <f t="shared" si="390"/>
        <v>0</v>
      </c>
      <c r="U687" s="208">
        <f t="shared" si="390"/>
        <v>0</v>
      </c>
      <c r="V687" s="208">
        <f t="shared" si="390"/>
        <v>0</v>
      </c>
      <c r="W687" s="208">
        <f t="shared" si="390"/>
        <v>0</v>
      </c>
      <c r="X687" s="208">
        <f t="shared" si="390"/>
        <v>0</v>
      </c>
      <c r="Y687" s="208">
        <f t="shared" si="390"/>
        <v>0</v>
      </c>
      <c r="Z687" s="208">
        <f t="shared" si="390"/>
        <v>0</v>
      </c>
      <c r="AA687" s="208">
        <f t="shared" si="390"/>
        <v>0</v>
      </c>
      <c r="AB687" s="208">
        <f t="shared" si="390"/>
        <v>0</v>
      </c>
      <c r="AC687" s="208">
        <f t="shared" si="390"/>
        <v>0</v>
      </c>
      <c r="AD687" s="208">
        <f t="shared" si="390"/>
        <v>0</v>
      </c>
      <c r="AE687" s="208">
        <f t="shared" si="390"/>
        <v>0</v>
      </c>
      <c r="AF687" s="208">
        <f t="shared" si="390"/>
        <v>0</v>
      </c>
      <c r="AG687" s="208">
        <f t="shared" si="390"/>
        <v>0</v>
      </c>
      <c r="AH687" s="208">
        <f t="shared" si="390"/>
        <v>0</v>
      </c>
      <c r="AI687" s="208">
        <f t="shared" si="390"/>
        <v>0</v>
      </c>
      <c r="AJ687" s="208">
        <f t="shared" si="390"/>
        <v>0</v>
      </c>
      <c r="AK687" s="208">
        <f t="shared" si="390"/>
        <v>0</v>
      </c>
      <c r="AL687" s="208">
        <f t="shared" si="390"/>
        <v>0</v>
      </c>
      <c r="AM687" s="208">
        <f t="shared" si="390"/>
        <v>0</v>
      </c>
      <c r="AN687" s="208">
        <f t="shared" si="390"/>
        <v>0</v>
      </c>
      <c r="AO687" s="208">
        <f t="shared" si="390"/>
        <v>0</v>
      </c>
      <c r="AP687" s="208">
        <f t="shared" si="390"/>
        <v>0</v>
      </c>
    </row>
    <row r="688" spans="1:42" x14ac:dyDescent="0.2">
      <c r="A688" s="4">
        <f t="shared" si="387"/>
        <v>6</v>
      </c>
      <c r="B688" s="227">
        <f t="shared" si="384"/>
        <v>0</v>
      </c>
      <c r="C688" s="208">
        <f t="shared" ref="C688:AP688" si="391">IF(C$2&gt;analysis_period,0,IF(C$2=equip2_reserve_freq*$A688,equip2_reserve_cost*system_capacity*1000*(1+inflation_rate/100)^B$2,0))</f>
        <v>0</v>
      </c>
      <c r="D688" s="208">
        <f t="shared" si="391"/>
        <v>0</v>
      </c>
      <c r="E688" s="208">
        <f t="shared" si="391"/>
        <v>0</v>
      </c>
      <c r="F688" s="208">
        <f t="shared" si="391"/>
        <v>0</v>
      </c>
      <c r="G688" s="208">
        <f t="shared" si="391"/>
        <v>0</v>
      </c>
      <c r="H688" s="208">
        <f t="shared" si="391"/>
        <v>0</v>
      </c>
      <c r="I688" s="208">
        <f t="shared" si="391"/>
        <v>0</v>
      </c>
      <c r="J688" s="208">
        <f t="shared" si="391"/>
        <v>0</v>
      </c>
      <c r="K688" s="208">
        <f t="shared" si="391"/>
        <v>0</v>
      </c>
      <c r="L688" s="208">
        <f t="shared" si="391"/>
        <v>0</v>
      </c>
      <c r="M688" s="208">
        <f t="shared" si="391"/>
        <v>0</v>
      </c>
      <c r="N688" s="208">
        <f t="shared" si="391"/>
        <v>0</v>
      </c>
      <c r="O688" s="208">
        <f t="shared" si="391"/>
        <v>0</v>
      </c>
      <c r="P688" s="208">
        <f t="shared" si="391"/>
        <v>0</v>
      </c>
      <c r="Q688" s="208">
        <f t="shared" si="391"/>
        <v>0</v>
      </c>
      <c r="R688" s="208">
        <f t="shared" si="391"/>
        <v>0</v>
      </c>
      <c r="S688" s="208">
        <f t="shared" si="391"/>
        <v>0</v>
      </c>
      <c r="T688" s="208">
        <f t="shared" si="391"/>
        <v>0</v>
      </c>
      <c r="U688" s="208">
        <f t="shared" si="391"/>
        <v>0</v>
      </c>
      <c r="V688" s="208">
        <f t="shared" si="391"/>
        <v>0</v>
      </c>
      <c r="W688" s="208">
        <f t="shared" si="391"/>
        <v>0</v>
      </c>
      <c r="X688" s="208">
        <f t="shared" si="391"/>
        <v>0</v>
      </c>
      <c r="Y688" s="208">
        <f t="shared" si="391"/>
        <v>0</v>
      </c>
      <c r="Z688" s="208">
        <f t="shared" si="391"/>
        <v>0</v>
      </c>
      <c r="AA688" s="208">
        <f t="shared" si="391"/>
        <v>0</v>
      </c>
      <c r="AB688" s="208">
        <f t="shared" si="391"/>
        <v>0</v>
      </c>
      <c r="AC688" s="208">
        <f t="shared" si="391"/>
        <v>0</v>
      </c>
      <c r="AD688" s="208">
        <f t="shared" si="391"/>
        <v>0</v>
      </c>
      <c r="AE688" s="208">
        <f t="shared" si="391"/>
        <v>0</v>
      </c>
      <c r="AF688" s="208">
        <f t="shared" si="391"/>
        <v>0</v>
      </c>
      <c r="AG688" s="208">
        <f t="shared" si="391"/>
        <v>0</v>
      </c>
      <c r="AH688" s="208">
        <f t="shared" si="391"/>
        <v>0</v>
      </c>
      <c r="AI688" s="208">
        <f t="shared" si="391"/>
        <v>0</v>
      </c>
      <c r="AJ688" s="208">
        <f t="shared" si="391"/>
        <v>0</v>
      </c>
      <c r="AK688" s="208">
        <f t="shared" si="391"/>
        <v>0</v>
      </c>
      <c r="AL688" s="208">
        <f t="shared" si="391"/>
        <v>0</v>
      </c>
      <c r="AM688" s="208">
        <f t="shared" si="391"/>
        <v>0</v>
      </c>
      <c r="AN688" s="208">
        <f t="shared" si="391"/>
        <v>0</v>
      </c>
      <c r="AO688" s="208">
        <f t="shared" si="391"/>
        <v>0</v>
      </c>
      <c r="AP688" s="208">
        <f t="shared" si="391"/>
        <v>0</v>
      </c>
    </row>
    <row r="689" spans="1:42" x14ac:dyDescent="0.2">
      <c r="A689" s="4">
        <f t="shared" si="387"/>
        <v>7</v>
      </c>
      <c r="B689" s="227">
        <f t="shared" si="384"/>
        <v>0</v>
      </c>
      <c r="C689" s="208">
        <f t="shared" ref="C689:AP689" si="392">IF(C$2&gt;analysis_period,0,IF(C$2=equip2_reserve_freq*$A689,equip2_reserve_cost*system_capacity*1000*(1+inflation_rate/100)^B$2,0))</f>
        <v>0</v>
      </c>
      <c r="D689" s="208">
        <f t="shared" si="392"/>
        <v>0</v>
      </c>
      <c r="E689" s="208">
        <f t="shared" si="392"/>
        <v>0</v>
      </c>
      <c r="F689" s="208">
        <f t="shared" si="392"/>
        <v>0</v>
      </c>
      <c r="G689" s="208">
        <f t="shared" si="392"/>
        <v>0</v>
      </c>
      <c r="H689" s="208">
        <f t="shared" si="392"/>
        <v>0</v>
      </c>
      <c r="I689" s="208">
        <f t="shared" si="392"/>
        <v>0</v>
      </c>
      <c r="J689" s="208">
        <f t="shared" si="392"/>
        <v>0</v>
      </c>
      <c r="K689" s="208">
        <f t="shared" si="392"/>
        <v>0</v>
      </c>
      <c r="L689" s="208">
        <f t="shared" si="392"/>
        <v>0</v>
      </c>
      <c r="M689" s="208">
        <f t="shared" si="392"/>
        <v>0</v>
      </c>
      <c r="N689" s="208">
        <f t="shared" si="392"/>
        <v>0</v>
      </c>
      <c r="O689" s="208">
        <f t="shared" si="392"/>
        <v>0</v>
      </c>
      <c r="P689" s="208">
        <f t="shared" si="392"/>
        <v>0</v>
      </c>
      <c r="Q689" s="208">
        <f t="shared" si="392"/>
        <v>0</v>
      </c>
      <c r="R689" s="208">
        <f t="shared" si="392"/>
        <v>0</v>
      </c>
      <c r="S689" s="208">
        <f t="shared" si="392"/>
        <v>0</v>
      </c>
      <c r="T689" s="208">
        <f t="shared" si="392"/>
        <v>0</v>
      </c>
      <c r="U689" s="208">
        <f t="shared" si="392"/>
        <v>0</v>
      </c>
      <c r="V689" s="208">
        <f t="shared" si="392"/>
        <v>0</v>
      </c>
      <c r="W689" s="208">
        <f t="shared" si="392"/>
        <v>0</v>
      </c>
      <c r="X689" s="208">
        <f t="shared" si="392"/>
        <v>0</v>
      </c>
      <c r="Y689" s="208">
        <f t="shared" si="392"/>
        <v>0</v>
      </c>
      <c r="Z689" s="208">
        <f t="shared" si="392"/>
        <v>0</v>
      </c>
      <c r="AA689" s="208">
        <f t="shared" si="392"/>
        <v>0</v>
      </c>
      <c r="AB689" s="208">
        <f t="shared" si="392"/>
        <v>0</v>
      </c>
      <c r="AC689" s="208">
        <f t="shared" si="392"/>
        <v>0</v>
      </c>
      <c r="AD689" s="208">
        <f t="shared" si="392"/>
        <v>0</v>
      </c>
      <c r="AE689" s="208">
        <f t="shared" si="392"/>
        <v>0</v>
      </c>
      <c r="AF689" s="208">
        <f t="shared" si="392"/>
        <v>0</v>
      </c>
      <c r="AG689" s="208">
        <f t="shared" si="392"/>
        <v>0</v>
      </c>
      <c r="AH689" s="208">
        <f t="shared" si="392"/>
        <v>0</v>
      </c>
      <c r="AI689" s="208">
        <f t="shared" si="392"/>
        <v>0</v>
      </c>
      <c r="AJ689" s="208">
        <f t="shared" si="392"/>
        <v>0</v>
      </c>
      <c r="AK689" s="208">
        <f t="shared" si="392"/>
        <v>0</v>
      </c>
      <c r="AL689" s="208">
        <f t="shared" si="392"/>
        <v>0</v>
      </c>
      <c r="AM689" s="208">
        <f t="shared" si="392"/>
        <v>0</v>
      </c>
      <c r="AN689" s="208">
        <f t="shared" si="392"/>
        <v>0</v>
      </c>
      <c r="AO689" s="208">
        <f t="shared" si="392"/>
        <v>0</v>
      </c>
      <c r="AP689" s="208">
        <f t="shared" si="392"/>
        <v>0</v>
      </c>
    </row>
    <row r="690" spans="1:42" x14ac:dyDescent="0.2">
      <c r="A690" s="4">
        <f t="shared" si="387"/>
        <v>8</v>
      </c>
      <c r="B690" s="227">
        <f t="shared" si="384"/>
        <v>0</v>
      </c>
      <c r="C690" s="208">
        <f t="shared" ref="C690:AP690" si="393">IF(C$2&gt;analysis_period,0,IF(C$2=equip2_reserve_freq*$A690,equip2_reserve_cost*system_capacity*1000*(1+inflation_rate/100)^B$2,0))</f>
        <v>0</v>
      </c>
      <c r="D690" s="208">
        <f t="shared" si="393"/>
        <v>0</v>
      </c>
      <c r="E690" s="208">
        <f t="shared" si="393"/>
        <v>0</v>
      </c>
      <c r="F690" s="208">
        <f t="shared" si="393"/>
        <v>0</v>
      </c>
      <c r="G690" s="208">
        <f t="shared" si="393"/>
        <v>0</v>
      </c>
      <c r="H690" s="208">
        <f t="shared" si="393"/>
        <v>0</v>
      </c>
      <c r="I690" s="208">
        <f t="shared" si="393"/>
        <v>0</v>
      </c>
      <c r="J690" s="208">
        <f t="shared" si="393"/>
        <v>0</v>
      </c>
      <c r="K690" s="208">
        <f t="shared" si="393"/>
        <v>0</v>
      </c>
      <c r="L690" s="208">
        <f t="shared" si="393"/>
        <v>0</v>
      </c>
      <c r="M690" s="208">
        <f t="shared" si="393"/>
        <v>0</v>
      </c>
      <c r="N690" s="208">
        <f t="shared" si="393"/>
        <v>0</v>
      </c>
      <c r="O690" s="208">
        <f t="shared" si="393"/>
        <v>0</v>
      </c>
      <c r="P690" s="208">
        <f t="shared" si="393"/>
        <v>0</v>
      </c>
      <c r="Q690" s="208">
        <f t="shared" si="393"/>
        <v>0</v>
      </c>
      <c r="R690" s="208">
        <f t="shared" si="393"/>
        <v>0</v>
      </c>
      <c r="S690" s="208">
        <f t="shared" si="393"/>
        <v>0</v>
      </c>
      <c r="T690" s="208">
        <f t="shared" si="393"/>
        <v>0</v>
      </c>
      <c r="U690" s="208">
        <f t="shared" si="393"/>
        <v>0</v>
      </c>
      <c r="V690" s="208">
        <f t="shared" si="393"/>
        <v>0</v>
      </c>
      <c r="W690" s="208">
        <f t="shared" si="393"/>
        <v>0</v>
      </c>
      <c r="X690" s="208">
        <f t="shared" si="393"/>
        <v>0</v>
      </c>
      <c r="Y690" s="208">
        <f t="shared" si="393"/>
        <v>0</v>
      </c>
      <c r="Z690" s="208">
        <f t="shared" si="393"/>
        <v>0</v>
      </c>
      <c r="AA690" s="208">
        <f t="shared" si="393"/>
        <v>0</v>
      </c>
      <c r="AB690" s="208">
        <f t="shared" si="393"/>
        <v>0</v>
      </c>
      <c r="AC690" s="208">
        <f t="shared" si="393"/>
        <v>0</v>
      </c>
      <c r="AD690" s="208">
        <f t="shared" si="393"/>
        <v>0</v>
      </c>
      <c r="AE690" s="208">
        <f t="shared" si="393"/>
        <v>0</v>
      </c>
      <c r="AF690" s="208">
        <f t="shared" si="393"/>
        <v>0</v>
      </c>
      <c r="AG690" s="208">
        <f t="shared" si="393"/>
        <v>0</v>
      </c>
      <c r="AH690" s="208">
        <f t="shared" si="393"/>
        <v>0</v>
      </c>
      <c r="AI690" s="208">
        <f t="shared" si="393"/>
        <v>0</v>
      </c>
      <c r="AJ690" s="208">
        <f t="shared" si="393"/>
        <v>0</v>
      </c>
      <c r="AK690" s="208">
        <f t="shared" si="393"/>
        <v>0</v>
      </c>
      <c r="AL690" s="208">
        <f t="shared" si="393"/>
        <v>0</v>
      </c>
      <c r="AM690" s="208">
        <f t="shared" si="393"/>
        <v>0</v>
      </c>
      <c r="AN690" s="208">
        <f t="shared" si="393"/>
        <v>0</v>
      </c>
      <c r="AO690" s="208">
        <f t="shared" si="393"/>
        <v>0</v>
      </c>
      <c r="AP690" s="208">
        <f t="shared" si="393"/>
        <v>0</v>
      </c>
    </row>
    <row r="691" spans="1:42" x14ac:dyDescent="0.2">
      <c r="A691" s="4">
        <f>A690+1</f>
        <v>9</v>
      </c>
      <c r="B691" s="227">
        <f t="shared" si="384"/>
        <v>0</v>
      </c>
      <c r="C691" s="208">
        <f t="shared" ref="C691:AP691" si="394">IF(C$2&gt;analysis_period,0,IF(C$2=equip2_reserve_freq*$A691,equip2_reserve_cost*system_capacity*1000*(1+inflation_rate/100)^B$2,0))</f>
        <v>0</v>
      </c>
      <c r="D691" s="208">
        <f t="shared" si="394"/>
        <v>0</v>
      </c>
      <c r="E691" s="208">
        <f t="shared" si="394"/>
        <v>0</v>
      </c>
      <c r="F691" s="208">
        <f t="shared" si="394"/>
        <v>0</v>
      </c>
      <c r="G691" s="208">
        <f t="shared" si="394"/>
        <v>0</v>
      </c>
      <c r="H691" s="208">
        <f t="shared" si="394"/>
        <v>0</v>
      </c>
      <c r="I691" s="208">
        <f t="shared" si="394"/>
        <v>0</v>
      </c>
      <c r="J691" s="208">
        <f t="shared" si="394"/>
        <v>0</v>
      </c>
      <c r="K691" s="208">
        <f t="shared" si="394"/>
        <v>0</v>
      </c>
      <c r="L691" s="208">
        <f t="shared" si="394"/>
        <v>0</v>
      </c>
      <c r="M691" s="208">
        <f t="shared" si="394"/>
        <v>0</v>
      </c>
      <c r="N691" s="208">
        <f t="shared" si="394"/>
        <v>0</v>
      </c>
      <c r="O691" s="208">
        <f t="shared" si="394"/>
        <v>0</v>
      </c>
      <c r="P691" s="208">
        <f t="shared" si="394"/>
        <v>0</v>
      </c>
      <c r="Q691" s="208">
        <f t="shared" si="394"/>
        <v>0</v>
      </c>
      <c r="R691" s="208">
        <f t="shared" si="394"/>
        <v>0</v>
      </c>
      <c r="S691" s="208">
        <f t="shared" si="394"/>
        <v>0</v>
      </c>
      <c r="T691" s="208">
        <f t="shared" si="394"/>
        <v>0</v>
      </c>
      <c r="U691" s="208">
        <f t="shared" si="394"/>
        <v>0</v>
      </c>
      <c r="V691" s="208">
        <f t="shared" si="394"/>
        <v>0</v>
      </c>
      <c r="W691" s="208">
        <f t="shared" si="394"/>
        <v>0</v>
      </c>
      <c r="X691" s="208">
        <f t="shared" si="394"/>
        <v>0</v>
      </c>
      <c r="Y691" s="208">
        <f t="shared" si="394"/>
        <v>0</v>
      </c>
      <c r="Z691" s="208">
        <f t="shared" si="394"/>
        <v>0</v>
      </c>
      <c r="AA691" s="208">
        <f t="shared" si="394"/>
        <v>0</v>
      </c>
      <c r="AB691" s="208">
        <f t="shared" si="394"/>
        <v>0</v>
      </c>
      <c r="AC691" s="208">
        <f t="shared" si="394"/>
        <v>0</v>
      </c>
      <c r="AD691" s="208">
        <f t="shared" si="394"/>
        <v>0</v>
      </c>
      <c r="AE691" s="208">
        <f t="shared" si="394"/>
        <v>0</v>
      </c>
      <c r="AF691" s="208">
        <f t="shared" si="394"/>
        <v>0</v>
      </c>
      <c r="AG691" s="208">
        <f t="shared" si="394"/>
        <v>0</v>
      </c>
      <c r="AH691" s="208">
        <f t="shared" si="394"/>
        <v>0</v>
      </c>
      <c r="AI691" s="208">
        <f t="shared" si="394"/>
        <v>0</v>
      </c>
      <c r="AJ691" s="208">
        <f t="shared" si="394"/>
        <v>0</v>
      </c>
      <c r="AK691" s="208">
        <f t="shared" si="394"/>
        <v>0</v>
      </c>
      <c r="AL691" s="208">
        <f t="shared" si="394"/>
        <v>0</v>
      </c>
      <c r="AM691" s="208">
        <f t="shared" si="394"/>
        <v>0</v>
      </c>
      <c r="AN691" s="208">
        <f t="shared" si="394"/>
        <v>0</v>
      </c>
      <c r="AO691" s="208">
        <f t="shared" si="394"/>
        <v>0</v>
      </c>
      <c r="AP691" s="208">
        <f t="shared" si="394"/>
        <v>0</v>
      </c>
    </row>
    <row r="692" spans="1:42" x14ac:dyDescent="0.2">
      <c r="A692" s="4">
        <f t="shared" si="387"/>
        <v>10</v>
      </c>
      <c r="B692" s="227">
        <f t="shared" si="384"/>
        <v>0</v>
      </c>
      <c r="C692" s="208">
        <f t="shared" ref="C692:AP692" si="395">IF(C$2&gt;analysis_period,0,IF(C$2=equip2_reserve_freq*$A692,equip2_reserve_cost*system_capacity*1000*(1+inflation_rate/100)^B$2,0))</f>
        <v>0</v>
      </c>
      <c r="D692" s="208">
        <f t="shared" si="395"/>
        <v>0</v>
      </c>
      <c r="E692" s="208">
        <f t="shared" si="395"/>
        <v>0</v>
      </c>
      <c r="F692" s="208">
        <f t="shared" si="395"/>
        <v>0</v>
      </c>
      <c r="G692" s="208">
        <f t="shared" si="395"/>
        <v>0</v>
      </c>
      <c r="H692" s="208">
        <f t="shared" si="395"/>
        <v>0</v>
      </c>
      <c r="I692" s="208">
        <f t="shared" si="395"/>
        <v>0</v>
      </c>
      <c r="J692" s="208">
        <f t="shared" si="395"/>
        <v>0</v>
      </c>
      <c r="K692" s="208">
        <f t="shared" si="395"/>
        <v>0</v>
      </c>
      <c r="L692" s="208">
        <f t="shared" si="395"/>
        <v>0</v>
      </c>
      <c r="M692" s="208">
        <f t="shared" si="395"/>
        <v>0</v>
      </c>
      <c r="N692" s="208">
        <f t="shared" si="395"/>
        <v>0</v>
      </c>
      <c r="O692" s="208">
        <f t="shared" si="395"/>
        <v>0</v>
      </c>
      <c r="P692" s="208">
        <f t="shared" si="395"/>
        <v>0</v>
      </c>
      <c r="Q692" s="208">
        <f t="shared" si="395"/>
        <v>0</v>
      </c>
      <c r="R692" s="208">
        <f t="shared" si="395"/>
        <v>0</v>
      </c>
      <c r="S692" s="208">
        <f t="shared" si="395"/>
        <v>0</v>
      </c>
      <c r="T692" s="208">
        <f t="shared" si="395"/>
        <v>0</v>
      </c>
      <c r="U692" s="208">
        <f t="shared" si="395"/>
        <v>0</v>
      </c>
      <c r="V692" s="208">
        <f t="shared" si="395"/>
        <v>0</v>
      </c>
      <c r="W692" s="208">
        <f t="shared" si="395"/>
        <v>0</v>
      </c>
      <c r="X692" s="208">
        <f t="shared" si="395"/>
        <v>0</v>
      </c>
      <c r="Y692" s="208">
        <f t="shared" si="395"/>
        <v>0</v>
      </c>
      <c r="Z692" s="208">
        <f t="shared" si="395"/>
        <v>0</v>
      </c>
      <c r="AA692" s="208">
        <f t="shared" si="395"/>
        <v>0</v>
      </c>
      <c r="AB692" s="208">
        <f t="shared" si="395"/>
        <v>0</v>
      </c>
      <c r="AC692" s="208">
        <f t="shared" si="395"/>
        <v>0</v>
      </c>
      <c r="AD692" s="208">
        <f t="shared" si="395"/>
        <v>0</v>
      </c>
      <c r="AE692" s="208">
        <f t="shared" si="395"/>
        <v>0</v>
      </c>
      <c r="AF692" s="208">
        <f t="shared" si="395"/>
        <v>0</v>
      </c>
      <c r="AG692" s="208">
        <f t="shared" si="395"/>
        <v>0</v>
      </c>
      <c r="AH692" s="208">
        <f t="shared" si="395"/>
        <v>0</v>
      </c>
      <c r="AI692" s="208">
        <f t="shared" si="395"/>
        <v>0</v>
      </c>
      <c r="AJ692" s="208">
        <f t="shared" si="395"/>
        <v>0</v>
      </c>
      <c r="AK692" s="208">
        <f t="shared" si="395"/>
        <v>0</v>
      </c>
      <c r="AL692" s="208">
        <f t="shared" si="395"/>
        <v>0</v>
      </c>
      <c r="AM692" s="208">
        <f t="shared" si="395"/>
        <v>0</v>
      </c>
      <c r="AN692" s="208">
        <f t="shared" si="395"/>
        <v>0</v>
      </c>
      <c r="AO692" s="208">
        <f t="shared" si="395"/>
        <v>0</v>
      </c>
      <c r="AP692" s="208">
        <f t="shared" si="395"/>
        <v>0</v>
      </c>
    </row>
    <row r="693" spans="1:42" x14ac:dyDescent="0.2">
      <c r="A693" s="37" t="s">
        <v>13</v>
      </c>
      <c r="B693" s="28"/>
      <c r="C693" s="211">
        <f>SUM(C683:C692)</f>
        <v>0</v>
      </c>
      <c r="D693" s="211">
        <f t="shared" ref="D693:AP693" si="396">SUM(D683:D692)</f>
        <v>0</v>
      </c>
      <c r="E693" s="211">
        <f t="shared" si="396"/>
        <v>0</v>
      </c>
      <c r="F693" s="211">
        <f t="shared" si="396"/>
        <v>0</v>
      </c>
      <c r="G693" s="211">
        <f t="shared" si="396"/>
        <v>0</v>
      </c>
      <c r="H693" s="211">
        <f t="shared" si="396"/>
        <v>0</v>
      </c>
      <c r="I693" s="211">
        <f t="shared" si="396"/>
        <v>0</v>
      </c>
      <c r="J693" s="211">
        <f t="shared" si="396"/>
        <v>0</v>
      </c>
      <c r="K693" s="211">
        <f t="shared" si="396"/>
        <v>0</v>
      </c>
      <c r="L693" s="211">
        <f t="shared" si="396"/>
        <v>0</v>
      </c>
      <c r="M693" s="211">
        <f t="shared" si="396"/>
        <v>0</v>
      </c>
      <c r="N693" s="211">
        <f t="shared" si="396"/>
        <v>0</v>
      </c>
      <c r="O693" s="211">
        <f t="shared" si="396"/>
        <v>0</v>
      </c>
      <c r="P693" s="211">
        <f t="shared" si="396"/>
        <v>0</v>
      </c>
      <c r="Q693" s="211">
        <f t="shared" si="396"/>
        <v>0</v>
      </c>
      <c r="R693" s="211">
        <f t="shared" si="396"/>
        <v>0</v>
      </c>
      <c r="S693" s="211">
        <f t="shared" si="396"/>
        <v>0</v>
      </c>
      <c r="T693" s="211">
        <f t="shared" si="396"/>
        <v>0</v>
      </c>
      <c r="U693" s="211">
        <f t="shared" si="396"/>
        <v>0</v>
      </c>
      <c r="V693" s="211">
        <f t="shared" si="396"/>
        <v>0</v>
      </c>
      <c r="W693" s="211">
        <f t="shared" si="396"/>
        <v>0</v>
      </c>
      <c r="X693" s="211">
        <f t="shared" si="396"/>
        <v>0</v>
      </c>
      <c r="Y693" s="211">
        <f t="shared" si="396"/>
        <v>0</v>
      </c>
      <c r="Z693" s="211">
        <f t="shared" si="396"/>
        <v>0</v>
      </c>
      <c r="AA693" s="211">
        <f t="shared" si="396"/>
        <v>0</v>
      </c>
      <c r="AB693" s="211">
        <f t="shared" si="396"/>
        <v>0</v>
      </c>
      <c r="AC693" s="211">
        <f t="shared" si="396"/>
        <v>0</v>
      </c>
      <c r="AD693" s="211">
        <f t="shared" si="396"/>
        <v>0</v>
      </c>
      <c r="AE693" s="211">
        <f t="shared" si="396"/>
        <v>0</v>
      </c>
      <c r="AF693" s="211">
        <f t="shared" si="396"/>
        <v>0</v>
      </c>
      <c r="AG693" s="211">
        <f t="shared" si="396"/>
        <v>0</v>
      </c>
      <c r="AH693" s="211">
        <f t="shared" si="396"/>
        <v>0</v>
      </c>
      <c r="AI693" s="211">
        <f t="shared" si="396"/>
        <v>0</v>
      </c>
      <c r="AJ693" s="211">
        <f t="shared" si="396"/>
        <v>0</v>
      </c>
      <c r="AK693" s="211">
        <f t="shared" si="396"/>
        <v>0</v>
      </c>
      <c r="AL693" s="211">
        <f t="shared" si="396"/>
        <v>0</v>
      </c>
      <c r="AM693" s="211">
        <f t="shared" si="396"/>
        <v>0</v>
      </c>
      <c r="AN693" s="211">
        <f t="shared" si="396"/>
        <v>0</v>
      </c>
      <c r="AO693" s="211">
        <f t="shared" si="396"/>
        <v>0</v>
      </c>
      <c r="AP693" s="211">
        <f t="shared" si="396"/>
        <v>0</v>
      </c>
    </row>
    <row r="694" spans="1:42" s="118" customFormat="1" x14ac:dyDescent="0.2">
      <c r="A694" s="4" t="s">
        <v>233</v>
      </c>
      <c r="G694" s="198"/>
      <c r="H694" s="198"/>
      <c r="I694" s="198"/>
      <c r="J694" s="198"/>
      <c r="K694" s="198"/>
      <c r="L694" s="198"/>
      <c r="M694" s="198"/>
      <c r="N694" s="198"/>
      <c r="O694" s="198"/>
      <c r="P694" s="198"/>
      <c r="Q694" s="198"/>
      <c r="R694" s="198"/>
      <c r="S694" s="198"/>
      <c r="T694" s="198"/>
      <c r="U694" s="198"/>
      <c r="V694" s="198"/>
      <c r="W694" s="198"/>
      <c r="X694" s="198"/>
      <c r="Y694" s="198"/>
      <c r="Z694" s="198"/>
      <c r="AA694" s="198"/>
      <c r="AB694" s="198"/>
      <c r="AC694" s="198"/>
      <c r="AD694" s="198"/>
      <c r="AE694" s="198"/>
      <c r="AF694" s="198"/>
      <c r="AG694" s="198"/>
      <c r="AH694" s="198"/>
      <c r="AI694" s="198"/>
      <c r="AJ694" s="198"/>
      <c r="AK694" s="198"/>
      <c r="AL694" s="198"/>
      <c r="AM694" s="198"/>
      <c r="AN694" s="198"/>
      <c r="AO694" s="198"/>
      <c r="AP694" s="198"/>
    </row>
    <row r="695" spans="1:42" x14ac:dyDescent="0.2">
      <c r="A695" s="4">
        <v>1</v>
      </c>
      <c r="B695" s="232">
        <f t="shared" ref="B695:B704" si="397">SUM(C695:AP695)</f>
        <v>0</v>
      </c>
      <c r="C695" s="208">
        <f t="shared" ref="C695:AP695" si="398">IF(C$2&lt;=equip2_reserve_freq*$A$683,$B$683/(equip2_reserve_freq),0)</f>
        <v>0</v>
      </c>
      <c r="D695" s="208">
        <f t="shared" si="398"/>
        <v>0</v>
      </c>
      <c r="E695" s="208">
        <f t="shared" si="398"/>
        <v>0</v>
      </c>
      <c r="F695" s="208">
        <f t="shared" si="398"/>
        <v>0</v>
      </c>
      <c r="G695" s="208">
        <f t="shared" si="398"/>
        <v>0</v>
      </c>
      <c r="H695" s="208">
        <f t="shared" si="398"/>
        <v>0</v>
      </c>
      <c r="I695" s="208">
        <f t="shared" si="398"/>
        <v>0</v>
      </c>
      <c r="J695" s="208">
        <f t="shared" si="398"/>
        <v>0</v>
      </c>
      <c r="K695" s="208">
        <f t="shared" si="398"/>
        <v>0</v>
      </c>
      <c r="L695" s="208">
        <f t="shared" si="398"/>
        <v>0</v>
      </c>
      <c r="M695" s="208">
        <f t="shared" si="398"/>
        <v>0</v>
      </c>
      <c r="N695" s="208">
        <f t="shared" si="398"/>
        <v>0</v>
      </c>
      <c r="O695" s="208">
        <f t="shared" si="398"/>
        <v>0</v>
      </c>
      <c r="P695" s="208">
        <f t="shared" si="398"/>
        <v>0</v>
      </c>
      <c r="Q695" s="208">
        <f t="shared" si="398"/>
        <v>0</v>
      </c>
      <c r="R695" s="208">
        <f t="shared" si="398"/>
        <v>0</v>
      </c>
      <c r="S695" s="208">
        <f t="shared" si="398"/>
        <v>0</v>
      </c>
      <c r="T695" s="208">
        <f t="shared" si="398"/>
        <v>0</v>
      </c>
      <c r="U695" s="208">
        <f t="shared" si="398"/>
        <v>0</v>
      </c>
      <c r="V695" s="208">
        <f t="shared" si="398"/>
        <v>0</v>
      </c>
      <c r="W695" s="208">
        <f t="shared" si="398"/>
        <v>0</v>
      </c>
      <c r="X695" s="208">
        <f t="shared" si="398"/>
        <v>0</v>
      </c>
      <c r="Y695" s="208">
        <f t="shared" si="398"/>
        <v>0</v>
      </c>
      <c r="Z695" s="208">
        <f t="shared" si="398"/>
        <v>0</v>
      </c>
      <c r="AA695" s="208">
        <f t="shared" si="398"/>
        <v>0</v>
      </c>
      <c r="AB695" s="208">
        <f t="shared" si="398"/>
        <v>0</v>
      </c>
      <c r="AC695" s="208">
        <f t="shared" si="398"/>
        <v>0</v>
      </c>
      <c r="AD695" s="208">
        <f t="shared" si="398"/>
        <v>0</v>
      </c>
      <c r="AE695" s="208">
        <f t="shared" si="398"/>
        <v>0</v>
      </c>
      <c r="AF695" s="208">
        <f t="shared" si="398"/>
        <v>0</v>
      </c>
      <c r="AG695" s="208">
        <f t="shared" si="398"/>
        <v>0</v>
      </c>
      <c r="AH695" s="208">
        <f t="shared" si="398"/>
        <v>0</v>
      </c>
      <c r="AI695" s="208">
        <f t="shared" si="398"/>
        <v>0</v>
      </c>
      <c r="AJ695" s="208">
        <f t="shared" si="398"/>
        <v>0</v>
      </c>
      <c r="AK695" s="208">
        <f t="shared" si="398"/>
        <v>0</v>
      </c>
      <c r="AL695" s="208">
        <f t="shared" si="398"/>
        <v>0</v>
      </c>
      <c r="AM695" s="208">
        <f t="shared" si="398"/>
        <v>0</v>
      </c>
      <c r="AN695" s="208">
        <f t="shared" si="398"/>
        <v>0</v>
      </c>
      <c r="AO695" s="208">
        <f t="shared" si="398"/>
        <v>0</v>
      </c>
      <c r="AP695" s="208">
        <f t="shared" si="398"/>
        <v>0</v>
      </c>
    </row>
    <row r="696" spans="1:42" x14ac:dyDescent="0.2">
      <c r="A696" s="4">
        <f>A695+1</f>
        <v>2</v>
      </c>
      <c r="B696" s="232">
        <f t="shared" si="397"/>
        <v>0</v>
      </c>
      <c r="C696" s="208">
        <f t="shared" ref="C696:AP696" si="399">IF(AND(C$2&gt;equip2_reserve_freq*$A683,C$2&lt;=equip2_reserve_freq*$A684),$B684/(equip2_reserve_freq),0)</f>
        <v>0</v>
      </c>
      <c r="D696" s="208">
        <f t="shared" si="399"/>
        <v>0</v>
      </c>
      <c r="E696" s="208">
        <f t="shared" si="399"/>
        <v>0</v>
      </c>
      <c r="F696" s="208">
        <f t="shared" si="399"/>
        <v>0</v>
      </c>
      <c r="G696" s="208">
        <f t="shared" si="399"/>
        <v>0</v>
      </c>
      <c r="H696" s="208">
        <f t="shared" si="399"/>
        <v>0</v>
      </c>
      <c r="I696" s="208">
        <f t="shared" si="399"/>
        <v>0</v>
      </c>
      <c r="J696" s="208">
        <f t="shared" si="399"/>
        <v>0</v>
      </c>
      <c r="K696" s="208">
        <f t="shared" si="399"/>
        <v>0</v>
      </c>
      <c r="L696" s="208">
        <f t="shared" si="399"/>
        <v>0</v>
      </c>
      <c r="M696" s="208">
        <f t="shared" si="399"/>
        <v>0</v>
      </c>
      <c r="N696" s="208">
        <f t="shared" si="399"/>
        <v>0</v>
      </c>
      <c r="O696" s="208">
        <f t="shared" si="399"/>
        <v>0</v>
      </c>
      <c r="P696" s="208">
        <f t="shared" si="399"/>
        <v>0</v>
      </c>
      <c r="Q696" s="208">
        <f t="shared" si="399"/>
        <v>0</v>
      </c>
      <c r="R696" s="208">
        <f t="shared" si="399"/>
        <v>0</v>
      </c>
      <c r="S696" s="208">
        <f t="shared" si="399"/>
        <v>0</v>
      </c>
      <c r="T696" s="208">
        <f t="shared" si="399"/>
        <v>0</v>
      </c>
      <c r="U696" s="208">
        <f t="shared" si="399"/>
        <v>0</v>
      </c>
      <c r="V696" s="208">
        <f t="shared" si="399"/>
        <v>0</v>
      </c>
      <c r="W696" s="208">
        <f t="shared" si="399"/>
        <v>0</v>
      </c>
      <c r="X696" s="208">
        <f t="shared" si="399"/>
        <v>0</v>
      </c>
      <c r="Y696" s="208">
        <f t="shared" si="399"/>
        <v>0</v>
      </c>
      <c r="Z696" s="208">
        <f t="shared" si="399"/>
        <v>0</v>
      </c>
      <c r="AA696" s="208">
        <f t="shared" si="399"/>
        <v>0</v>
      </c>
      <c r="AB696" s="208">
        <f t="shared" si="399"/>
        <v>0</v>
      </c>
      <c r="AC696" s="208">
        <f t="shared" si="399"/>
        <v>0</v>
      </c>
      <c r="AD696" s="208">
        <f t="shared" si="399"/>
        <v>0</v>
      </c>
      <c r="AE696" s="208">
        <f t="shared" si="399"/>
        <v>0</v>
      </c>
      <c r="AF696" s="208">
        <f t="shared" si="399"/>
        <v>0</v>
      </c>
      <c r="AG696" s="208">
        <f t="shared" si="399"/>
        <v>0</v>
      </c>
      <c r="AH696" s="208">
        <f t="shared" si="399"/>
        <v>0</v>
      </c>
      <c r="AI696" s="208">
        <f t="shared" si="399"/>
        <v>0</v>
      </c>
      <c r="AJ696" s="208">
        <f t="shared" si="399"/>
        <v>0</v>
      </c>
      <c r="AK696" s="208">
        <f t="shared" si="399"/>
        <v>0</v>
      </c>
      <c r="AL696" s="208">
        <f t="shared" si="399"/>
        <v>0</v>
      </c>
      <c r="AM696" s="208">
        <f t="shared" si="399"/>
        <v>0</v>
      </c>
      <c r="AN696" s="208">
        <f t="shared" si="399"/>
        <v>0</v>
      </c>
      <c r="AO696" s="208">
        <f t="shared" si="399"/>
        <v>0</v>
      </c>
      <c r="AP696" s="208">
        <f t="shared" si="399"/>
        <v>0</v>
      </c>
    </row>
    <row r="697" spans="1:42" x14ac:dyDescent="0.2">
      <c r="A697" s="4">
        <f t="shared" ref="A697:A702" si="400">A696+1</f>
        <v>3</v>
      </c>
      <c r="B697" s="232">
        <f t="shared" si="397"/>
        <v>0</v>
      </c>
      <c r="C697" s="208">
        <f t="shared" ref="C697:AP697" si="401">IF(AND(C$2&gt;equip2_reserve_freq*$A684,C$2&lt;=equip2_reserve_freq*$A685),$B685/(equip2_reserve_freq),0)</f>
        <v>0</v>
      </c>
      <c r="D697" s="208">
        <f t="shared" si="401"/>
        <v>0</v>
      </c>
      <c r="E697" s="208">
        <f t="shared" si="401"/>
        <v>0</v>
      </c>
      <c r="F697" s="208">
        <f t="shared" si="401"/>
        <v>0</v>
      </c>
      <c r="G697" s="208">
        <f t="shared" si="401"/>
        <v>0</v>
      </c>
      <c r="H697" s="208">
        <f t="shared" si="401"/>
        <v>0</v>
      </c>
      <c r="I697" s="208">
        <f t="shared" si="401"/>
        <v>0</v>
      </c>
      <c r="J697" s="208">
        <f t="shared" si="401"/>
        <v>0</v>
      </c>
      <c r="K697" s="208">
        <f t="shared" si="401"/>
        <v>0</v>
      </c>
      <c r="L697" s="208">
        <f t="shared" si="401"/>
        <v>0</v>
      </c>
      <c r="M697" s="208">
        <f t="shared" si="401"/>
        <v>0</v>
      </c>
      <c r="N697" s="208">
        <f t="shared" si="401"/>
        <v>0</v>
      </c>
      <c r="O697" s="208">
        <f t="shared" si="401"/>
        <v>0</v>
      </c>
      <c r="P697" s="208">
        <f t="shared" si="401"/>
        <v>0</v>
      </c>
      <c r="Q697" s="208">
        <f t="shared" si="401"/>
        <v>0</v>
      </c>
      <c r="R697" s="208">
        <f t="shared" si="401"/>
        <v>0</v>
      </c>
      <c r="S697" s="208">
        <f t="shared" si="401"/>
        <v>0</v>
      </c>
      <c r="T697" s="208">
        <f t="shared" si="401"/>
        <v>0</v>
      </c>
      <c r="U697" s="208">
        <f t="shared" si="401"/>
        <v>0</v>
      </c>
      <c r="V697" s="208">
        <f t="shared" si="401"/>
        <v>0</v>
      </c>
      <c r="W697" s="208">
        <f t="shared" si="401"/>
        <v>0</v>
      </c>
      <c r="X697" s="208">
        <f t="shared" si="401"/>
        <v>0</v>
      </c>
      <c r="Y697" s="208">
        <f t="shared" si="401"/>
        <v>0</v>
      </c>
      <c r="Z697" s="208">
        <f t="shared" si="401"/>
        <v>0</v>
      </c>
      <c r="AA697" s="208">
        <f t="shared" si="401"/>
        <v>0</v>
      </c>
      <c r="AB697" s="208">
        <f t="shared" si="401"/>
        <v>0</v>
      </c>
      <c r="AC697" s="208">
        <f t="shared" si="401"/>
        <v>0</v>
      </c>
      <c r="AD697" s="208">
        <f t="shared" si="401"/>
        <v>0</v>
      </c>
      <c r="AE697" s="208">
        <f t="shared" si="401"/>
        <v>0</v>
      </c>
      <c r="AF697" s="208">
        <f t="shared" si="401"/>
        <v>0</v>
      </c>
      <c r="AG697" s="208">
        <f t="shared" si="401"/>
        <v>0</v>
      </c>
      <c r="AH697" s="208">
        <f t="shared" si="401"/>
        <v>0</v>
      </c>
      <c r="AI697" s="208">
        <f t="shared" si="401"/>
        <v>0</v>
      </c>
      <c r="AJ697" s="208">
        <f t="shared" si="401"/>
        <v>0</v>
      </c>
      <c r="AK697" s="208">
        <f t="shared" si="401"/>
        <v>0</v>
      </c>
      <c r="AL697" s="208">
        <f t="shared" si="401"/>
        <v>0</v>
      </c>
      <c r="AM697" s="208">
        <f t="shared" si="401"/>
        <v>0</v>
      </c>
      <c r="AN697" s="208">
        <f t="shared" si="401"/>
        <v>0</v>
      </c>
      <c r="AO697" s="208">
        <f t="shared" si="401"/>
        <v>0</v>
      </c>
      <c r="AP697" s="208">
        <f t="shared" si="401"/>
        <v>0</v>
      </c>
    </row>
    <row r="698" spans="1:42" x14ac:dyDescent="0.2">
      <c r="A698" s="4">
        <f t="shared" si="400"/>
        <v>4</v>
      </c>
      <c r="B698" s="232">
        <f t="shared" si="397"/>
        <v>0</v>
      </c>
      <c r="C698" s="208">
        <f t="shared" ref="C698:AP698" si="402">IF(AND(C$2&gt;equip2_reserve_freq*$A685,C$2&lt;=equip2_reserve_freq*$A686),$B686/(equip2_reserve_freq),0)</f>
        <v>0</v>
      </c>
      <c r="D698" s="208">
        <f t="shared" si="402"/>
        <v>0</v>
      </c>
      <c r="E698" s="208">
        <f t="shared" si="402"/>
        <v>0</v>
      </c>
      <c r="F698" s="208">
        <f t="shared" si="402"/>
        <v>0</v>
      </c>
      <c r="G698" s="208">
        <f t="shared" si="402"/>
        <v>0</v>
      </c>
      <c r="H698" s="208">
        <f t="shared" si="402"/>
        <v>0</v>
      </c>
      <c r="I698" s="208">
        <f t="shared" si="402"/>
        <v>0</v>
      </c>
      <c r="J698" s="208">
        <f t="shared" si="402"/>
        <v>0</v>
      </c>
      <c r="K698" s="208">
        <f t="shared" si="402"/>
        <v>0</v>
      </c>
      <c r="L698" s="208">
        <f t="shared" si="402"/>
        <v>0</v>
      </c>
      <c r="M698" s="208">
        <f t="shared" si="402"/>
        <v>0</v>
      </c>
      <c r="N698" s="208">
        <f t="shared" si="402"/>
        <v>0</v>
      </c>
      <c r="O698" s="208">
        <f t="shared" si="402"/>
        <v>0</v>
      </c>
      <c r="P698" s="208">
        <f t="shared" si="402"/>
        <v>0</v>
      </c>
      <c r="Q698" s="208">
        <f t="shared" si="402"/>
        <v>0</v>
      </c>
      <c r="R698" s="208">
        <f t="shared" si="402"/>
        <v>0</v>
      </c>
      <c r="S698" s="208">
        <f t="shared" si="402"/>
        <v>0</v>
      </c>
      <c r="T698" s="208">
        <f t="shared" si="402"/>
        <v>0</v>
      </c>
      <c r="U698" s="208">
        <f t="shared" si="402"/>
        <v>0</v>
      </c>
      <c r="V698" s="208">
        <f t="shared" si="402"/>
        <v>0</v>
      </c>
      <c r="W698" s="208">
        <f t="shared" si="402"/>
        <v>0</v>
      </c>
      <c r="X698" s="208">
        <f t="shared" si="402"/>
        <v>0</v>
      </c>
      <c r="Y698" s="208">
        <f t="shared" si="402"/>
        <v>0</v>
      </c>
      <c r="Z698" s="208">
        <f t="shared" si="402"/>
        <v>0</v>
      </c>
      <c r="AA698" s="208">
        <f t="shared" si="402"/>
        <v>0</v>
      </c>
      <c r="AB698" s="208">
        <f t="shared" si="402"/>
        <v>0</v>
      </c>
      <c r="AC698" s="208">
        <f t="shared" si="402"/>
        <v>0</v>
      </c>
      <c r="AD698" s="208">
        <f t="shared" si="402"/>
        <v>0</v>
      </c>
      <c r="AE698" s="208">
        <f t="shared" si="402"/>
        <v>0</v>
      </c>
      <c r="AF698" s="208">
        <f t="shared" si="402"/>
        <v>0</v>
      </c>
      <c r="AG698" s="208">
        <f t="shared" si="402"/>
        <v>0</v>
      </c>
      <c r="AH698" s="208">
        <f t="shared" si="402"/>
        <v>0</v>
      </c>
      <c r="AI698" s="208">
        <f t="shared" si="402"/>
        <v>0</v>
      </c>
      <c r="AJ698" s="208">
        <f t="shared" si="402"/>
        <v>0</v>
      </c>
      <c r="AK698" s="208">
        <f t="shared" si="402"/>
        <v>0</v>
      </c>
      <c r="AL698" s="208">
        <f t="shared" si="402"/>
        <v>0</v>
      </c>
      <c r="AM698" s="208">
        <f t="shared" si="402"/>
        <v>0</v>
      </c>
      <c r="AN698" s="208">
        <f t="shared" si="402"/>
        <v>0</v>
      </c>
      <c r="AO698" s="208">
        <f t="shared" si="402"/>
        <v>0</v>
      </c>
      <c r="AP698" s="208">
        <f t="shared" si="402"/>
        <v>0</v>
      </c>
    </row>
    <row r="699" spans="1:42" x14ac:dyDescent="0.2">
      <c r="A699" s="4">
        <f t="shared" si="400"/>
        <v>5</v>
      </c>
      <c r="B699" s="232">
        <f t="shared" si="397"/>
        <v>0</v>
      </c>
      <c r="C699" s="208">
        <f t="shared" ref="C699:AP699" si="403">IF(AND(C$2&gt;equip2_reserve_freq*$A686,C$2&lt;=equip2_reserve_freq*$A687),$B687/(equip2_reserve_freq),0)</f>
        <v>0</v>
      </c>
      <c r="D699" s="208">
        <f t="shared" si="403"/>
        <v>0</v>
      </c>
      <c r="E699" s="208">
        <f t="shared" si="403"/>
        <v>0</v>
      </c>
      <c r="F699" s="208">
        <f t="shared" si="403"/>
        <v>0</v>
      </c>
      <c r="G699" s="208">
        <f t="shared" si="403"/>
        <v>0</v>
      </c>
      <c r="H699" s="208">
        <f t="shared" si="403"/>
        <v>0</v>
      </c>
      <c r="I699" s="208">
        <f t="shared" si="403"/>
        <v>0</v>
      </c>
      <c r="J699" s="208">
        <f t="shared" si="403"/>
        <v>0</v>
      </c>
      <c r="K699" s="208">
        <f t="shared" si="403"/>
        <v>0</v>
      </c>
      <c r="L699" s="208">
        <f t="shared" si="403"/>
        <v>0</v>
      </c>
      <c r="M699" s="208">
        <f t="shared" si="403"/>
        <v>0</v>
      </c>
      <c r="N699" s="208">
        <f t="shared" si="403"/>
        <v>0</v>
      </c>
      <c r="O699" s="208">
        <f t="shared" si="403"/>
        <v>0</v>
      </c>
      <c r="P699" s="208">
        <f t="shared" si="403"/>
        <v>0</v>
      </c>
      <c r="Q699" s="208">
        <f t="shared" si="403"/>
        <v>0</v>
      </c>
      <c r="R699" s="208">
        <f t="shared" si="403"/>
        <v>0</v>
      </c>
      <c r="S699" s="208">
        <f t="shared" si="403"/>
        <v>0</v>
      </c>
      <c r="T699" s="208">
        <f t="shared" si="403"/>
        <v>0</v>
      </c>
      <c r="U699" s="208">
        <f t="shared" si="403"/>
        <v>0</v>
      </c>
      <c r="V699" s="208">
        <f t="shared" si="403"/>
        <v>0</v>
      </c>
      <c r="W699" s="208">
        <f t="shared" si="403"/>
        <v>0</v>
      </c>
      <c r="X699" s="208">
        <f t="shared" si="403"/>
        <v>0</v>
      </c>
      <c r="Y699" s="208">
        <f t="shared" si="403"/>
        <v>0</v>
      </c>
      <c r="Z699" s="208">
        <f t="shared" si="403"/>
        <v>0</v>
      </c>
      <c r="AA699" s="208">
        <f t="shared" si="403"/>
        <v>0</v>
      </c>
      <c r="AB699" s="208">
        <f t="shared" si="403"/>
        <v>0</v>
      </c>
      <c r="AC699" s="208">
        <f t="shared" si="403"/>
        <v>0</v>
      </c>
      <c r="AD699" s="208">
        <f t="shared" si="403"/>
        <v>0</v>
      </c>
      <c r="AE699" s="208">
        <f t="shared" si="403"/>
        <v>0</v>
      </c>
      <c r="AF699" s="208">
        <f t="shared" si="403"/>
        <v>0</v>
      </c>
      <c r="AG699" s="208">
        <f t="shared" si="403"/>
        <v>0</v>
      </c>
      <c r="AH699" s="208">
        <f t="shared" si="403"/>
        <v>0</v>
      </c>
      <c r="AI699" s="208">
        <f t="shared" si="403"/>
        <v>0</v>
      </c>
      <c r="AJ699" s="208">
        <f t="shared" si="403"/>
        <v>0</v>
      </c>
      <c r="AK699" s="208">
        <f t="shared" si="403"/>
        <v>0</v>
      </c>
      <c r="AL699" s="208">
        <f t="shared" si="403"/>
        <v>0</v>
      </c>
      <c r="AM699" s="208">
        <f t="shared" si="403"/>
        <v>0</v>
      </c>
      <c r="AN699" s="208">
        <f t="shared" si="403"/>
        <v>0</v>
      </c>
      <c r="AO699" s="208">
        <f t="shared" si="403"/>
        <v>0</v>
      </c>
      <c r="AP699" s="208">
        <f t="shared" si="403"/>
        <v>0</v>
      </c>
    </row>
    <row r="700" spans="1:42" x14ac:dyDescent="0.2">
      <c r="A700" s="4">
        <f t="shared" si="400"/>
        <v>6</v>
      </c>
      <c r="B700" s="232">
        <f t="shared" si="397"/>
        <v>0</v>
      </c>
      <c r="C700" s="208">
        <f t="shared" ref="C700:AP700" si="404">IF(AND(C$2&gt;equip2_reserve_freq*$A687,C$2&lt;=equip2_reserve_freq*$A688),$B688/(equip2_reserve_freq),0)</f>
        <v>0</v>
      </c>
      <c r="D700" s="208">
        <f t="shared" si="404"/>
        <v>0</v>
      </c>
      <c r="E700" s="208">
        <f t="shared" si="404"/>
        <v>0</v>
      </c>
      <c r="F700" s="208">
        <f t="shared" si="404"/>
        <v>0</v>
      </c>
      <c r="G700" s="208">
        <f t="shared" si="404"/>
        <v>0</v>
      </c>
      <c r="H700" s="208">
        <f t="shared" si="404"/>
        <v>0</v>
      </c>
      <c r="I700" s="208">
        <f t="shared" si="404"/>
        <v>0</v>
      </c>
      <c r="J700" s="208">
        <f t="shared" si="404"/>
        <v>0</v>
      </c>
      <c r="K700" s="208">
        <f t="shared" si="404"/>
        <v>0</v>
      </c>
      <c r="L700" s="208">
        <f t="shared" si="404"/>
        <v>0</v>
      </c>
      <c r="M700" s="208">
        <f t="shared" si="404"/>
        <v>0</v>
      </c>
      <c r="N700" s="208">
        <f t="shared" si="404"/>
        <v>0</v>
      </c>
      <c r="O700" s="208">
        <f t="shared" si="404"/>
        <v>0</v>
      </c>
      <c r="P700" s="208">
        <f t="shared" si="404"/>
        <v>0</v>
      </c>
      <c r="Q700" s="208">
        <f t="shared" si="404"/>
        <v>0</v>
      </c>
      <c r="R700" s="208">
        <f t="shared" si="404"/>
        <v>0</v>
      </c>
      <c r="S700" s="208">
        <f t="shared" si="404"/>
        <v>0</v>
      </c>
      <c r="T700" s="208">
        <f t="shared" si="404"/>
        <v>0</v>
      </c>
      <c r="U700" s="208">
        <f t="shared" si="404"/>
        <v>0</v>
      </c>
      <c r="V700" s="208">
        <f t="shared" si="404"/>
        <v>0</v>
      </c>
      <c r="W700" s="208">
        <f t="shared" si="404"/>
        <v>0</v>
      </c>
      <c r="X700" s="208">
        <f t="shared" si="404"/>
        <v>0</v>
      </c>
      <c r="Y700" s="208">
        <f t="shared" si="404"/>
        <v>0</v>
      </c>
      <c r="Z700" s="208">
        <f t="shared" si="404"/>
        <v>0</v>
      </c>
      <c r="AA700" s="208">
        <f t="shared" si="404"/>
        <v>0</v>
      </c>
      <c r="AB700" s="208">
        <f t="shared" si="404"/>
        <v>0</v>
      </c>
      <c r="AC700" s="208">
        <f t="shared" si="404"/>
        <v>0</v>
      </c>
      <c r="AD700" s="208">
        <f t="shared" si="404"/>
        <v>0</v>
      </c>
      <c r="AE700" s="208">
        <f t="shared" si="404"/>
        <v>0</v>
      </c>
      <c r="AF700" s="208">
        <f t="shared" si="404"/>
        <v>0</v>
      </c>
      <c r="AG700" s="208">
        <f t="shared" si="404"/>
        <v>0</v>
      </c>
      <c r="AH700" s="208">
        <f t="shared" si="404"/>
        <v>0</v>
      </c>
      <c r="AI700" s="208">
        <f t="shared" si="404"/>
        <v>0</v>
      </c>
      <c r="AJ700" s="208">
        <f t="shared" si="404"/>
        <v>0</v>
      </c>
      <c r="AK700" s="208">
        <f t="shared" si="404"/>
        <v>0</v>
      </c>
      <c r="AL700" s="208">
        <f t="shared" si="404"/>
        <v>0</v>
      </c>
      <c r="AM700" s="208">
        <f t="shared" si="404"/>
        <v>0</v>
      </c>
      <c r="AN700" s="208">
        <f t="shared" si="404"/>
        <v>0</v>
      </c>
      <c r="AO700" s="208">
        <f t="shared" si="404"/>
        <v>0</v>
      </c>
      <c r="AP700" s="208">
        <f t="shared" si="404"/>
        <v>0</v>
      </c>
    </row>
    <row r="701" spans="1:42" x14ac:dyDescent="0.2">
      <c r="A701" s="4">
        <f t="shared" si="400"/>
        <v>7</v>
      </c>
      <c r="B701" s="232">
        <f t="shared" si="397"/>
        <v>0</v>
      </c>
      <c r="C701" s="208">
        <f t="shared" ref="C701:AP701" si="405">IF(AND(C$2&gt;equip2_reserve_freq*$A688,C$2&lt;=equip2_reserve_freq*$A689),$B689/(equip2_reserve_freq),0)</f>
        <v>0</v>
      </c>
      <c r="D701" s="208">
        <f t="shared" si="405"/>
        <v>0</v>
      </c>
      <c r="E701" s="208">
        <f t="shared" si="405"/>
        <v>0</v>
      </c>
      <c r="F701" s="208">
        <f t="shared" si="405"/>
        <v>0</v>
      </c>
      <c r="G701" s="208">
        <f t="shared" si="405"/>
        <v>0</v>
      </c>
      <c r="H701" s="208">
        <f t="shared" si="405"/>
        <v>0</v>
      </c>
      <c r="I701" s="208">
        <f t="shared" si="405"/>
        <v>0</v>
      </c>
      <c r="J701" s="208">
        <f t="shared" si="405"/>
        <v>0</v>
      </c>
      <c r="K701" s="208">
        <f t="shared" si="405"/>
        <v>0</v>
      </c>
      <c r="L701" s="208">
        <f t="shared" si="405"/>
        <v>0</v>
      </c>
      <c r="M701" s="208">
        <f t="shared" si="405"/>
        <v>0</v>
      </c>
      <c r="N701" s="208">
        <f t="shared" si="405"/>
        <v>0</v>
      </c>
      <c r="O701" s="208">
        <f t="shared" si="405"/>
        <v>0</v>
      </c>
      <c r="P701" s="208">
        <f t="shared" si="405"/>
        <v>0</v>
      </c>
      <c r="Q701" s="208">
        <f t="shared" si="405"/>
        <v>0</v>
      </c>
      <c r="R701" s="208">
        <f t="shared" si="405"/>
        <v>0</v>
      </c>
      <c r="S701" s="208">
        <f t="shared" si="405"/>
        <v>0</v>
      </c>
      <c r="T701" s="208">
        <f t="shared" si="405"/>
        <v>0</v>
      </c>
      <c r="U701" s="208">
        <f t="shared" si="405"/>
        <v>0</v>
      </c>
      <c r="V701" s="208">
        <f t="shared" si="405"/>
        <v>0</v>
      </c>
      <c r="W701" s="208">
        <f t="shared" si="405"/>
        <v>0</v>
      </c>
      <c r="X701" s="208">
        <f t="shared" si="405"/>
        <v>0</v>
      </c>
      <c r="Y701" s="208">
        <f t="shared" si="405"/>
        <v>0</v>
      </c>
      <c r="Z701" s="208">
        <f t="shared" si="405"/>
        <v>0</v>
      </c>
      <c r="AA701" s="208">
        <f t="shared" si="405"/>
        <v>0</v>
      </c>
      <c r="AB701" s="208">
        <f t="shared" si="405"/>
        <v>0</v>
      </c>
      <c r="AC701" s="208">
        <f t="shared" si="405"/>
        <v>0</v>
      </c>
      <c r="AD701" s="208">
        <f t="shared" si="405"/>
        <v>0</v>
      </c>
      <c r="AE701" s="208">
        <f t="shared" si="405"/>
        <v>0</v>
      </c>
      <c r="AF701" s="208">
        <f t="shared" si="405"/>
        <v>0</v>
      </c>
      <c r="AG701" s="208">
        <f t="shared" si="405"/>
        <v>0</v>
      </c>
      <c r="AH701" s="208">
        <f t="shared" si="405"/>
        <v>0</v>
      </c>
      <c r="AI701" s="208">
        <f t="shared" si="405"/>
        <v>0</v>
      </c>
      <c r="AJ701" s="208">
        <f t="shared" si="405"/>
        <v>0</v>
      </c>
      <c r="AK701" s="208">
        <f t="shared" si="405"/>
        <v>0</v>
      </c>
      <c r="AL701" s="208">
        <f t="shared" si="405"/>
        <v>0</v>
      </c>
      <c r="AM701" s="208">
        <f t="shared" si="405"/>
        <v>0</v>
      </c>
      <c r="AN701" s="208">
        <f t="shared" si="405"/>
        <v>0</v>
      </c>
      <c r="AO701" s="208">
        <f t="shared" si="405"/>
        <v>0</v>
      </c>
      <c r="AP701" s="208">
        <f t="shared" si="405"/>
        <v>0</v>
      </c>
    </row>
    <row r="702" spans="1:42" x14ac:dyDescent="0.2">
      <c r="A702" s="4">
        <f t="shared" si="400"/>
        <v>8</v>
      </c>
      <c r="B702" s="232">
        <f t="shared" si="397"/>
        <v>0</v>
      </c>
      <c r="C702" s="208">
        <f t="shared" ref="C702:AP702" si="406">IF(AND(C$2&gt;equip2_reserve_freq*$A689,C$2&lt;=equip2_reserve_freq*$A690),$B690/(equip2_reserve_freq),0)</f>
        <v>0</v>
      </c>
      <c r="D702" s="208">
        <f t="shared" si="406"/>
        <v>0</v>
      </c>
      <c r="E702" s="208">
        <f t="shared" si="406"/>
        <v>0</v>
      </c>
      <c r="F702" s="208">
        <f t="shared" si="406"/>
        <v>0</v>
      </c>
      <c r="G702" s="208">
        <f t="shared" si="406"/>
        <v>0</v>
      </c>
      <c r="H702" s="208">
        <f t="shared" si="406"/>
        <v>0</v>
      </c>
      <c r="I702" s="208">
        <f t="shared" si="406"/>
        <v>0</v>
      </c>
      <c r="J702" s="208">
        <f t="shared" si="406"/>
        <v>0</v>
      </c>
      <c r="K702" s="208">
        <f t="shared" si="406"/>
        <v>0</v>
      </c>
      <c r="L702" s="208">
        <f t="shared" si="406"/>
        <v>0</v>
      </c>
      <c r="M702" s="208">
        <f t="shared" si="406"/>
        <v>0</v>
      </c>
      <c r="N702" s="208">
        <f t="shared" si="406"/>
        <v>0</v>
      </c>
      <c r="O702" s="208">
        <f t="shared" si="406"/>
        <v>0</v>
      </c>
      <c r="P702" s="208">
        <f t="shared" si="406"/>
        <v>0</v>
      </c>
      <c r="Q702" s="208">
        <f t="shared" si="406"/>
        <v>0</v>
      </c>
      <c r="R702" s="208">
        <f t="shared" si="406"/>
        <v>0</v>
      </c>
      <c r="S702" s="208">
        <f t="shared" si="406"/>
        <v>0</v>
      </c>
      <c r="T702" s="208">
        <f t="shared" si="406"/>
        <v>0</v>
      </c>
      <c r="U702" s="208">
        <f t="shared" si="406"/>
        <v>0</v>
      </c>
      <c r="V702" s="208">
        <f t="shared" si="406"/>
        <v>0</v>
      </c>
      <c r="W702" s="208">
        <f t="shared" si="406"/>
        <v>0</v>
      </c>
      <c r="X702" s="208">
        <f t="shared" si="406"/>
        <v>0</v>
      </c>
      <c r="Y702" s="208">
        <f t="shared" si="406"/>
        <v>0</v>
      </c>
      <c r="Z702" s="208">
        <f t="shared" si="406"/>
        <v>0</v>
      </c>
      <c r="AA702" s="208">
        <f t="shared" si="406"/>
        <v>0</v>
      </c>
      <c r="AB702" s="208">
        <f t="shared" si="406"/>
        <v>0</v>
      </c>
      <c r="AC702" s="208">
        <f t="shared" si="406"/>
        <v>0</v>
      </c>
      <c r="AD702" s="208">
        <f t="shared" si="406"/>
        <v>0</v>
      </c>
      <c r="AE702" s="208">
        <f t="shared" si="406"/>
        <v>0</v>
      </c>
      <c r="AF702" s="208">
        <f t="shared" si="406"/>
        <v>0</v>
      </c>
      <c r="AG702" s="208">
        <f t="shared" si="406"/>
        <v>0</v>
      </c>
      <c r="AH702" s="208">
        <f t="shared" si="406"/>
        <v>0</v>
      </c>
      <c r="AI702" s="208">
        <f t="shared" si="406"/>
        <v>0</v>
      </c>
      <c r="AJ702" s="208">
        <f t="shared" si="406"/>
        <v>0</v>
      </c>
      <c r="AK702" s="208">
        <f t="shared" si="406"/>
        <v>0</v>
      </c>
      <c r="AL702" s="208">
        <f t="shared" si="406"/>
        <v>0</v>
      </c>
      <c r="AM702" s="208">
        <f t="shared" si="406"/>
        <v>0</v>
      </c>
      <c r="AN702" s="208">
        <f t="shared" si="406"/>
        <v>0</v>
      </c>
      <c r="AO702" s="208">
        <f t="shared" si="406"/>
        <v>0</v>
      </c>
      <c r="AP702" s="208">
        <f t="shared" si="406"/>
        <v>0</v>
      </c>
    </row>
    <row r="703" spans="1:42" x14ac:dyDescent="0.2">
      <c r="A703" s="4">
        <f>A702+1</f>
        <v>9</v>
      </c>
      <c r="B703" s="232">
        <f t="shared" si="397"/>
        <v>0</v>
      </c>
      <c r="C703" s="208">
        <f t="shared" ref="C703:AP703" si="407">IF(AND(C$2&gt;equip2_reserve_freq*$A690,C$2&lt;=equip2_reserve_freq*$A691),$B691/(equip2_reserve_freq),0)</f>
        <v>0</v>
      </c>
      <c r="D703" s="208">
        <f t="shared" si="407"/>
        <v>0</v>
      </c>
      <c r="E703" s="208">
        <f t="shared" si="407"/>
        <v>0</v>
      </c>
      <c r="F703" s="208">
        <f t="shared" si="407"/>
        <v>0</v>
      </c>
      <c r="G703" s="208">
        <f t="shared" si="407"/>
        <v>0</v>
      </c>
      <c r="H703" s="208">
        <f t="shared" si="407"/>
        <v>0</v>
      </c>
      <c r="I703" s="208">
        <f t="shared" si="407"/>
        <v>0</v>
      </c>
      <c r="J703" s="208">
        <f t="shared" si="407"/>
        <v>0</v>
      </c>
      <c r="K703" s="208">
        <f t="shared" si="407"/>
        <v>0</v>
      </c>
      <c r="L703" s="208">
        <f t="shared" si="407"/>
        <v>0</v>
      </c>
      <c r="M703" s="208">
        <f t="shared" si="407"/>
        <v>0</v>
      </c>
      <c r="N703" s="208">
        <f t="shared" si="407"/>
        <v>0</v>
      </c>
      <c r="O703" s="208">
        <f t="shared" si="407"/>
        <v>0</v>
      </c>
      <c r="P703" s="208">
        <f t="shared" si="407"/>
        <v>0</v>
      </c>
      <c r="Q703" s="208">
        <f t="shared" si="407"/>
        <v>0</v>
      </c>
      <c r="R703" s="208">
        <f t="shared" si="407"/>
        <v>0</v>
      </c>
      <c r="S703" s="208">
        <f t="shared" si="407"/>
        <v>0</v>
      </c>
      <c r="T703" s="208">
        <f t="shared" si="407"/>
        <v>0</v>
      </c>
      <c r="U703" s="208">
        <f t="shared" si="407"/>
        <v>0</v>
      </c>
      <c r="V703" s="208">
        <f t="shared" si="407"/>
        <v>0</v>
      </c>
      <c r="W703" s="208">
        <f t="shared" si="407"/>
        <v>0</v>
      </c>
      <c r="X703" s="208">
        <f t="shared" si="407"/>
        <v>0</v>
      </c>
      <c r="Y703" s="208">
        <f t="shared" si="407"/>
        <v>0</v>
      </c>
      <c r="Z703" s="208">
        <f t="shared" si="407"/>
        <v>0</v>
      </c>
      <c r="AA703" s="208">
        <f t="shared" si="407"/>
        <v>0</v>
      </c>
      <c r="AB703" s="208">
        <f t="shared" si="407"/>
        <v>0</v>
      </c>
      <c r="AC703" s="208">
        <f t="shared" si="407"/>
        <v>0</v>
      </c>
      <c r="AD703" s="208">
        <f t="shared" si="407"/>
        <v>0</v>
      </c>
      <c r="AE703" s="208">
        <f t="shared" si="407"/>
        <v>0</v>
      </c>
      <c r="AF703" s="208">
        <f t="shared" si="407"/>
        <v>0</v>
      </c>
      <c r="AG703" s="208">
        <f t="shared" si="407"/>
        <v>0</v>
      </c>
      <c r="AH703" s="208">
        <f t="shared" si="407"/>
        <v>0</v>
      </c>
      <c r="AI703" s="208">
        <f t="shared" si="407"/>
        <v>0</v>
      </c>
      <c r="AJ703" s="208">
        <f t="shared" si="407"/>
        <v>0</v>
      </c>
      <c r="AK703" s="208">
        <f t="shared" si="407"/>
        <v>0</v>
      </c>
      <c r="AL703" s="208">
        <f t="shared" si="407"/>
        <v>0</v>
      </c>
      <c r="AM703" s="208">
        <f t="shared" si="407"/>
        <v>0</v>
      </c>
      <c r="AN703" s="208">
        <f t="shared" si="407"/>
        <v>0</v>
      </c>
      <c r="AO703" s="208">
        <f t="shared" si="407"/>
        <v>0</v>
      </c>
      <c r="AP703" s="208">
        <f t="shared" si="407"/>
        <v>0</v>
      </c>
    </row>
    <row r="704" spans="1:42" x14ac:dyDescent="0.2">
      <c r="A704" s="4">
        <f t="shared" ref="A704" si="408">A703+1</f>
        <v>10</v>
      </c>
      <c r="B704" s="232">
        <f t="shared" si="397"/>
        <v>0</v>
      </c>
      <c r="C704" s="212">
        <f t="shared" ref="C704:AP704" si="409">IF(AND(C$2&gt;equip2_reserve_freq*$A691,C$2&lt;=equip2_reserve_freq*$A692),$B692/(equip2_reserve_freq),0)</f>
        <v>0</v>
      </c>
      <c r="D704" s="212">
        <f t="shared" si="409"/>
        <v>0</v>
      </c>
      <c r="E704" s="212">
        <f t="shared" si="409"/>
        <v>0</v>
      </c>
      <c r="F704" s="212">
        <f t="shared" si="409"/>
        <v>0</v>
      </c>
      <c r="G704" s="212">
        <f t="shared" si="409"/>
        <v>0</v>
      </c>
      <c r="H704" s="212">
        <f t="shared" si="409"/>
        <v>0</v>
      </c>
      <c r="I704" s="212">
        <f t="shared" si="409"/>
        <v>0</v>
      </c>
      <c r="J704" s="212">
        <f t="shared" si="409"/>
        <v>0</v>
      </c>
      <c r="K704" s="212">
        <f t="shared" si="409"/>
        <v>0</v>
      </c>
      <c r="L704" s="212">
        <f t="shared" si="409"/>
        <v>0</v>
      </c>
      <c r="M704" s="212">
        <f t="shared" si="409"/>
        <v>0</v>
      </c>
      <c r="N704" s="212">
        <f t="shared" si="409"/>
        <v>0</v>
      </c>
      <c r="O704" s="212">
        <f t="shared" si="409"/>
        <v>0</v>
      </c>
      <c r="P704" s="212">
        <f t="shared" si="409"/>
        <v>0</v>
      </c>
      <c r="Q704" s="212">
        <f t="shared" si="409"/>
        <v>0</v>
      </c>
      <c r="R704" s="212">
        <f t="shared" si="409"/>
        <v>0</v>
      </c>
      <c r="S704" s="212">
        <f t="shared" si="409"/>
        <v>0</v>
      </c>
      <c r="T704" s="212">
        <f t="shared" si="409"/>
        <v>0</v>
      </c>
      <c r="U704" s="212">
        <f t="shared" si="409"/>
        <v>0</v>
      </c>
      <c r="V704" s="212">
        <f t="shared" si="409"/>
        <v>0</v>
      </c>
      <c r="W704" s="212">
        <f t="shared" si="409"/>
        <v>0</v>
      </c>
      <c r="X704" s="212">
        <f t="shared" si="409"/>
        <v>0</v>
      </c>
      <c r="Y704" s="212">
        <f t="shared" si="409"/>
        <v>0</v>
      </c>
      <c r="Z704" s="212">
        <f t="shared" si="409"/>
        <v>0</v>
      </c>
      <c r="AA704" s="212">
        <f t="shared" si="409"/>
        <v>0</v>
      </c>
      <c r="AB704" s="212">
        <f t="shared" si="409"/>
        <v>0</v>
      </c>
      <c r="AC704" s="212">
        <f t="shared" si="409"/>
        <v>0</v>
      </c>
      <c r="AD704" s="212">
        <f t="shared" si="409"/>
        <v>0</v>
      </c>
      <c r="AE704" s="212">
        <f t="shared" si="409"/>
        <v>0</v>
      </c>
      <c r="AF704" s="212">
        <f t="shared" si="409"/>
        <v>0</v>
      </c>
      <c r="AG704" s="212">
        <f t="shared" si="409"/>
        <v>0</v>
      </c>
      <c r="AH704" s="212">
        <f t="shared" si="409"/>
        <v>0</v>
      </c>
      <c r="AI704" s="212">
        <f t="shared" si="409"/>
        <v>0</v>
      </c>
      <c r="AJ704" s="212">
        <f t="shared" si="409"/>
        <v>0</v>
      </c>
      <c r="AK704" s="212">
        <f t="shared" si="409"/>
        <v>0</v>
      </c>
      <c r="AL704" s="212">
        <f t="shared" si="409"/>
        <v>0</v>
      </c>
      <c r="AM704" s="212">
        <f t="shared" si="409"/>
        <v>0</v>
      </c>
      <c r="AN704" s="212">
        <f t="shared" si="409"/>
        <v>0</v>
      </c>
      <c r="AO704" s="212">
        <f t="shared" si="409"/>
        <v>0</v>
      </c>
      <c r="AP704" s="212">
        <f t="shared" si="409"/>
        <v>0</v>
      </c>
    </row>
    <row r="705" spans="1:42" x14ac:dyDescent="0.2">
      <c r="A705" s="37" t="s">
        <v>13</v>
      </c>
      <c r="B705" s="28"/>
      <c r="C705" s="211">
        <f>SUM(C695:C704)</f>
        <v>0</v>
      </c>
      <c r="D705" s="211">
        <f t="shared" ref="D705:AP705" si="410">SUM(D695:D704)</f>
        <v>0</v>
      </c>
      <c r="E705" s="211">
        <f t="shared" si="410"/>
        <v>0</v>
      </c>
      <c r="F705" s="211">
        <f t="shared" si="410"/>
        <v>0</v>
      </c>
      <c r="G705" s="211">
        <f t="shared" si="410"/>
        <v>0</v>
      </c>
      <c r="H705" s="211">
        <f t="shared" si="410"/>
        <v>0</v>
      </c>
      <c r="I705" s="211">
        <f t="shared" si="410"/>
        <v>0</v>
      </c>
      <c r="J705" s="211">
        <f t="shared" si="410"/>
        <v>0</v>
      </c>
      <c r="K705" s="211">
        <f t="shared" si="410"/>
        <v>0</v>
      </c>
      <c r="L705" s="211">
        <f t="shared" si="410"/>
        <v>0</v>
      </c>
      <c r="M705" s="211">
        <f t="shared" si="410"/>
        <v>0</v>
      </c>
      <c r="N705" s="211">
        <f t="shared" si="410"/>
        <v>0</v>
      </c>
      <c r="O705" s="211">
        <f t="shared" si="410"/>
        <v>0</v>
      </c>
      <c r="P705" s="211">
        <f t="shared" si="410"/>
        <v>0</v>
      </c>
      <c r="Q705" s="211">
        <f t="shared" si="410"/>
        <v>0</v>
      </c>
      <c r="R705" s="211">
        <f t="shared" si="410"/>
        <v>0</v>
      </c>
      <c r="S705" s="211">
        <f t="shared" si="410"/>
        <v>0</v>
      </c>
      <c r="T705" s="211">
        <f t="shared" si="410"/>
        <v>0</v>
      </c>
      <c r="U705" s="211">
        <f t="shared" si="410"/>
        <v>0</v>
      </c>
      <c r="V705" s="211">
        <f t="shared" si="410"/>
        <v>0</v>
      </c>
      <c r="W705" s="211">
        <f t="shared" si="410"/>
        <v>0</v>
      </c>
      <c r="X705" s="211">
        <f t="shared" si="410"/>
        <v>0</v>
      </c>
      <c r="Y705" s="211">
        <f t="shared" si="410"/>
        <v>0</v>
      </c>
      <c r="Z705" s="211">
        <f t="shared" si="410"/>
        <v>0</v>
      </c>
      <c r="AA705" s="211">
        <f t="shared" si="410"/>
        <v>0</v>
      </c>
      <c r="AB705" s="211">
        <f t="shared" si="410"/>
        <v>0</v>
      </c>
      <c r="AC705" s="211">
        <f t="shared" si="410"/>
        <v>0</v>
      </c>
      <c r="AD705" s="211">
        <f t="shared" si="410"/>
        <v>0</v>
      </c>
      <c r="AE705" s="211">
        <f t="shared" si="410"/>
        <v>0</v>
      </c>
      <c r="AF705" s="211">
        <f t="shared" si="410"/>
        <v>0</v>
      </c>
      <c r="AG705" s="211">
        <f t="shared" si="410"/>
        <v>0</v>
      </c>
      <c r="AH705" s="211">
        <f t="shared" si="410"/>
        <v>0</v>
      </c>
      <c r="AI705" s="211">
        <f t="shared" si="410"/>
        <v>0</v>
      </c>
      <c r="AJ705" s="211">
        <f t="shared" si="410"/>
        <v>0</v>
      </c>
      <c r="AK705" s="211">
        <f t="shared" si="410"/>
        <v>0</v>
      </c>
      <c r="AL705" s="211">
        <f t="shared" si="410"/>
        <v>0</v>
      </c>
      <c r="AM705" s="211">
        <f t="shared" si="410"/>
        <v>0</v>
      </c>
      <c r="AN705" s="211">
        <f t="shared" si="410"/>
        <v>0</v>
      </c>
      <c r="AO705" s="211">
        <f t="shared" si="410"/>
        <v>0</v>
      </c>
      <c r="AP705" s="211">
        <f t="shared" si="410"/>
        <v>0</v>
      </c>
    </row>
    <row r="706" spans="1:42" s="118" customFormat="1" x14ac:dyDescent="0.2">
      <c r="A706" s="4"/>
      <c r="B706" s="198"/>
    </row>
    <row r="707" spans="1:42" s="118" customFormat="1" x14ac:dyDescent="0.2">
      <c r="A707" s="25" t="s">
        <v>235</v>
      </c>
    </row>
    <row r="708" spans="1:42" x14ac:dyDescent="0.2">
      <c r="A708" s="4" t="s">
        <v>228</v>
      </c>
      <c r="B708" s="211">
        <v>0</v>
      </c>
      <c r="C708" s="211">
        <f>B711</f>
        <v>0</v>
      </c>
      <c r="D708" s="211">
        <f t="shared" ref="D708:AP708" si="411">C711</f>
        <v>0</v>
      </c>
      <c r="E708" s="211">
        <f t="shared" si="411"/>
        <v>0</v>
      </c>
      <c r="F708" s="211">
        <f t="shared" si="411"/>
        <v>0</v>
      </c>
      <c r="G708" s="211">
        <f t="shared" si="411"/>
        <v>0</v>
      </c>
      <c r="H708" s="211">
        <f t="shared" si="411"/>
        <v>0</v>
      </c>
      <c r="I708" s="211">
        <f t="shared" si="411"/>
        <v>0</v>
      </c>
      <c r="J708" s="211">
        <f t="shared" si="411"/>
        <v>0</v>
      </c>
      <c r="K708" s="211">
        <f t="shared" si="411"/>
        <v>0</v>
      </c>
      <c r="L708" s="211">
        <f t="shared" si="411"/>
        <v>0</v>
      </c>
      <c r="M708" s="211">
        <f t="shared" si="411"/>
        <v>0</v>
      </c>
      <c r="N708" s="211">
        <f t="shared" si="411"/>
        <v>0</v>
      </c>
      <c r="O708" s="211">
        <f t="shared" si="411"/>
        <v>0</v>
      </c>
      <c r="P708" s="211">
        <f t="shared" si="411"/>
        <v>0</v>
      </c>
      <c r="Q708" s="211">
        <f t="shared" si="411"/>
        <v>0</v>
      </c>
      <c r="R708" s="211">
        <f t="shared" si="411"/>
        <v>0</v>
      </c>
      <c r="S708" s="211">
        <f t="shared" si="411"/>
        <v>0</v>
      </c>
      <c r="T708" s="211">
        <f t="shared" si="411"/>
        <v>0</v>
      </c>
      <c r="U708" s="211">
        <f t="shared" si="411"/>
        <v>0</v>
      </c>
      <c r="V708" s="211">
        <f t="shared" si="411"/>
        <v>0</v>
      </c>
      <c r="W708" s="211">
        <f t="shared" si="411"/>
        <v>0</v>
      </c>
      <c r="X708" s="211">
        <f t="shared" si="411"/>
        <v>0</v>
      </c>
      <c r="Y708" s="211">
        <f t="shared" si="411"/>
        <v>0</v>
      </c>
      <c r="Z708" s="211">
        <f t="shared" si="411"/>
        <v>0</v>
      </c>
      <c r="AA708" s="211">
        <f t="shared" si="411"/>
        <v>0</v>
      </c>
      <c r="AB708" s="211">
        <f t="shared" si="411"/>
        <v>0</v>
      </c>
      <c r="AC708" s="211">
        <f t="shared" si="411"/>
        <v>0</v>
      </c>
      <c r="AD708" s="211">
        <f t="shared" si="411"/>
        <v>0</v>
      </c>
      <c r="AE708" s="211">
        <f t="shared" si="411"/>
        <v>0</v>
      </c>
      <c r="AF708" s="211">
        <f t="shared" si="411"/>
        <v>0</v>
      </c>
      <c r="AG708" s="211">
        <f t="shared" si="411"/>
        <v>0</v>
      </c>
      <c r="AH708" s="211">
        <f t="shared" si="411"/>
        <v>0</v>
      </c>
      <c r="AI708" s="211">
        <f t="shared" si="411"/>
        <v>0</v>
      </c>
      <c r="AJ708" s="211">
        <f t="shared" si="411"/>
        <v>0</v>
      </c>
      <c r="AK708" s="211">
        <f t="shared" si="411"/>
        <v>0</v>
      </c>
      <c r="AL708" s="211">
        <f t="shared" si="411"/>
        <v>0</v>
      </c>
      <c r="AM708" s="211">
        <f t="shared" si="411"/>
        <v>0</v>
      </c>
      <c r="AN708" s="211">
        <f t="shared" si="411"/>
        <v>0</v>
      </c>
      <c r="AO708" s="211">
        <f t="shared" si="411"/>
        <v>0</v>
      </c>
      <c r="AP708" s="211">
        <f t="shared" si="411"/>
        <v>0</v>
      </c>
    </row>
    <row r="709" spans="1:42" x14ac:dyDescent="0.2">
      <c r="A709" s="4" t="s">
        <v>62</v>
      </c>
      <c r="B709" s="211">
        <v>0</v>
      </c>
      <c r="C709" s="211">
        <f>C737</f>
        <v>0</v>
      </c>
      <c r="D709" s="211">
        <f t="shared" ref="D709:AP709" si="412">D737</f>
        <v>0</v>
      </c>
      <c r="E709" s="211">
        <f t="shared" si="412"/>
        <v>0</v>
      </c>
      <c r="F709" s="211">
        <f t="shared" si="412"/>
        <v>0</v>
      </c>
      <c r="G709" s="211">
        <f t="shared" si="412"/>
        <v>0</v>
      </c>
      <c r="H709" s="211">
        <f t="shared" si="412"/>
        <v>0</v>
      </c>
      <c r="I709" s="211">
        <f t="shared" si="412"/>
        <v>0</v>
      </c>
      <c r="J709" s="211">
        <f t="shared" si="412"/>
        <v>0</v>
      </c>
      <c r="K709" s="211">
        <f t="shared" si="412"/>
        <v>0</v>
      </c>
      <c r="L709" s="211">
        <f t="shared" si="412"/>
        <v>0</v>
      </c>
      <c r="M709" s="211">
        <f t="shared" si="412"/>
        <v>0</v>
      </c>
      <c r="N709" s="211">
        <f t="shared" si="412"/>
        <v>0</v>
      </c>
      <c r="O709" s="211">
        <f t="shared" si="412"/>
        <v>0</v>
      </c>
      <c r="P709" s="211">
        <f t="shared" si="412"/>
        <v>0</v>
      </c>
      <c r="Q709" s="211">
        <f t="shared" si="412"/>
        <v>0</v>
      </c>
      <c r="R709" s="211">
        <f t="shared" si="412"/>
        <v>0</v>
      </c>
      <c r="S709" s="211">
        <f t="shared" si="412"/>
        <v>0</v>
      </c>
      <c r="T709" s="211">
        <f t="shared" si="412"/>
        <v>0</v>
      </c>
      <c r="U709" s="211">
        <f t="shared" si="412"/>
        <v>0</v>
      </c>
      <c r="V709" s="211">
        <f t="shared" si="412"/>
        <v>0</v>
      </c>
      <c r="W709" s="211">
        <f t="shared" si="412"/>
        <v>0</v>
      </c>
      <c r="X709" s="211">
        <f t="shared" si="412"/>
        <v>0</v>
      </c>
      <c r="Y709" s="211">
        <f t="shared" si="412"/>
        <v>0</v>
      </c>
      <c r="Z709" s="211">
        <f t="shared" si="412"/>
        <v>0</v>
      </c>
      <c r="AA709" s="211">
        <f t="shared" si="412"/>
        <v>0</v>
      </c>
      <c r="AB709" s="211">
        <f t="shared" si="412"/>
        <v>0</v>
      </c>
      <c r="AC709" s="211">
        <f t="shared" si="412"/>
        <v>0</v>
      </c>
      <c r="AD709" s="211">
        <f t="shared" si="412"/>
        <v>0</v>
      </c>
      <c r="AE709" s="211">
        <f t="shared" si="412"/>
        <v>0</v>
      </c>
      <c r="AF709" s="211">
        <f t="shared" si="412"/>
        <v>0</v>
      </c>
      <c r="AG709" s="211">
        <f t="shared" si="412"/>
        <v>0</v>
      </c>
      <c r="AH709" s="211">
        <f t="shared" si="412"/>
        <v>0</v>
      </c>
      <c r="AI709" s="211">
        <f t="shared" si="412"/>
        <v>0</v>
      </c>
      <c r="AJ709" s="211">
        <f t="shared" si="412"/>
        <v>0</v>
      </c>
      <c r="AK709" s="211">
        <f t="shared" si="412"/>
        <v>0</v>
      </c>
      <c r="AL709" s="211">
        <f t="shared" si="412"/>
        <v>0</v>
      </c>
      <c r="AM709" s="211">
        <f t="shared" si="412"/>
        <v>0</v>
      </c>
      <c r="AN709" s="211">
        <f t="shared" si="412"/>
        <v>0</v>
      </c>
      <c r="AO709" s="211">
        <f t="shared" si="412"/>
        <v>0</v>
      </c>
      <c r="AP709" s="211">
        <f t="shared" si="412"/>
        <v>0</v>
      </c>
    </row>
    <row r="710" spans="1:42" x14ac:dyDescent="0.2">
      <c r="A710" s="4" t="s">
        <v>229</v>
      </c>
      <c r="B710" s="212">
        <v>0</v>
      </c>
      <c r="C710" s="212">
        <f>-C725</f>
        <v>0</v>
      </c>
      <c r="D710" s="212">
        <f t="shared" ref="D710:AP710" si="413">-D725</f>
        <v>0</v>
      </c>
      <c r="E710" s="212">
        <f t="shared" si="413"/>
        <v>0</v>
      </c>
      <c r="F710" s="212">
        <f t="shared" si="413"/>
        <v>0</v>
      </c>
      <c r="G710" s="212">
        <f t="shared" si="413"/>
        <v>0</v>
      </c>
      <c r="H710" s="212">
        <f t="shared" si="413"/>
        <v>0</v>
      </c>
      <c r="I710" s="212">
        <f t="shared" si="413"/>
        <v>0</v>
      </c>
      <c r="J710" s="212">
        <f t="shared" si="413"/>
        <v>0</v>
      </c>
      <c r="K710" s="212">
        <f t="shared" si="413"/>
        <v>0</v>
      </c>
      <c r="L710" s="212">
        <f t="shared" si="413"/>
        <v>0</v>
      </c>
      <c r="M710" s="212">
        <f t="shared" si="413"/>
        <v>0</v>
      </c>
      <c r="N710" s="212">
        <f t="shared" si="413"/>
        <v>0</v>
      </c>
      <c r="O710" s="212">
        <f t="shared" si="413"/>
        <v>0</v>
      </c>
      <c r="P710" s="212">
        <f t="shared" si="413"/>
        <v>0</v>
      </c>
      <c r="Q710" s="212">
        <f t="shared" si="413"/>
        <v>0</v>
      </c>
      <c r="R710" s="212">
        <f t="shared" si="413"/>
        <v>0</v>
      </c>
      <c r="S710" s="212">
        <f t="shared" si="413"/>
        <v>0</v>
      </c>
      <c r="T710" s="212">
        <f t="shared" si="413"/>
        <v>0</v>
      </c>
      <c r="U710" s="212">
        <f t="shared" si="413"/>
        <v>0</v>
      </c>
      <c r="V710" s="212">
        <f t="shared" si="413"/>
        <v>0</v>
      </c>
      <c r="W710" s="212">
        <f t="shared" si="413"/>
        <v>0</v>
      </c>
      <c r="X710" s="212">
        <f t="shared" si="413"/>
        <v>0</v>
      </c>
      <c r="Y710" s="212">
        <f t="shared" si="413"/>
        <v>0</v>
      </c>
      <c r="Z710" s="212">
        <f t="shared" si="413"/>
        <v>0</v>
      </c>
      <c r="AA710" s="212">
        <f t="shared" si="413"/>
        <v>0</v>
      </c>
      <c r="AB710" s="212">
        <f t="shared" si="413"/>
        <v>0</v>
      </c>
      <c r="AC710" s="212">
        <f t="shared" si="413"/>
        <v>0</v>
      </c>
      <c r="AD710" s="212">
        <f t="shared" si="413"/>
        <v>0</v>
      </c>
      <c r="AE710" s="212">
        <f t="shared" si="413"/>
        <v>0</v>
      </c>
      <c r="AF710" s="212">
        <f t="shared" si="413"/>
        <v>0</v>
      </c>
      <c r="AG710" s="212">
        <f t="shared" si="413"/>
        <v>0</v>
      </c>
      <c r="AH710" s="212">
        <f t="shared" si="413"/>
        <v>0</v>
      </c>
      <c r="AI710" s="212">
        <f t="shared" si="413"/>
        <v>0</v>
      </c>
      <c r="AJ710" s="212">
        <f t="shared" si="413"/>
        <v>0</v>
      </c>
      <c r="AK710" s="212">
        <f t="shared" si="413"/>
        <v>0</v>
      </c>
      <c r="AL710" s="212">
        <f t="shared" si="413"/>
        <v>0</v>
      </c>
      <c r="AM710" s="212">
        <f t="shared" si="413"/>
        <v>0</v>
      </c>
      <c r="AN710" s="212">
        <f t="shared" si="413"/>
        <v>0</v>
      </c>
      <c r="AO710" s="212">
        <f t="shared" si="413"/>
        <v>0</v>
      </c>
      <c r="AP710" s="212">
        <f t="shared" si="413"/>
        <v>0</v>
      </c>
    </row>
    <row r="711" spans="1:42" x14ac:dyDescent="0.2">
      <c r="A711" s="4" t="s">
        <v>218</v>
      </c>
      <c r="B711" s="211">
        <f>SUM(B708:B710)</f>
        <v>0</v>
      </c>
      <c r="C711" s="211">
        <f>SUM(C708:C710)</f>
        <v>0</v>
      </c>
      <c r="D711" s="211">
        <f t="shared" ref="D711:AP711" si="414">SUM(D708:D710)</f>
        <v>0</v>
      </c>
      <c r="E711" s="211">
        <f t="shared" si="414"/>
        <v>0</v>
      </c>
      <c r="F711" s="211">
        <f t="shared" si="414"/>
        <v>0</v>
      </c>
      <c r="G711" s="211">
        <f t="shared" si="414"/>
        <v>0</v>
      </c>
      <c r="H711" s="211">
        <f t="shared" si="414"/>
        <v>0</v>
      </c>
      <c r="I711" s="211">
        <f t="shared" si="414"/>
        <v>0</v>
      </c>
      <c r="J711" s="211">
        <f t="shared" si="414"/>
        <v>0</v>
      </c>
      <c r="K711" s="211">
        <f t="shared" si="414"/>
        <v>0</v>
      </c>
      <c r="L711" s="211">
        <f t="shared" si="414"/>
        <v>0</v>
      </c>
      <c r="M711" s="211">
        <f t="shared" si="414"/>
        <v>0</v>
      </c>
      <c r="N711" s="211">
        <f t="shared" si="414"/>
        <v>0</v>
      </c>
      <c r="O711" s="211">
        <f t="shared" si="414"/>
        <v>0</v>
      </c>
      <c r="P711" s="211">
        <f t="shared" si="414"/>
        <v>0</v>
      </c>
      <c r="Q711" s="211">
        <f t="shared" si="414"/>
        <v>0</v>
      </c>
      <c r="R711" s="211">
        <f t="shared" si="414"/>
        <v>0</v>
      </c>
      <c r="S711" s="211">
        <f t="shared" si="414"/>
        <v>0</v>
      </c>
      <c r="T711" s="211">
        <f t="shared" si="414"/>
        <v>0</v>
      </c>
      <c r="U711" s="211">
        <f t="shared" si="414"/>
        <v>0</v>
      </c>
      <c r="V711" s="211">
        <f t="shared" si="414"/>
        <v>0</v>
      </c>
      <c r="W711" s="211">
        <f t="shared" si="414"/>
        <v>0</v>
      </c>
      <c r="X711" s="211">
        <f t="shared" si="414"/>
        <v>0</v>
      </c>
      <c r="Y711" s="211">
        <f t="shared" si="414"/>
        <v>0</v>
      </c>
      <c r="Z711" s="211">
        <f t="shared" si="414"/>
        <v>0</v>
      </c>
      <c r="AA711" s="211">
        <f t="shared" si="414"/>
        <v>0</v>
      </c>
      <c r="AB711" s="211">
        <f t="shared" si="414"/>
        <v>0</v>
      </c>
      <c r="AC711" s="211">
        <f t="shared" si="414"/>
        <v>0</v>
      </c>
      <c r="AD711" s="211">
        <f t="shared" si="414"/>
        <v>0</v>
      </c>
      <c r="AE711" s="211">
        <f t="shared" si="414"/>
        <v>0</v>
      </c>
      <c r="AF711" s="211">
        <f t="shared" si="414"/>
        <v>0</v>
      </c>
      <c r="AG711" s="211">
        <f t="shared" si="414"/>
        <v>0</v>
      </c>
      <c r="AH711" s="211">
        <f t="shared" si="414"/>
        <v>0</v>
      </c>
      <c r="AI711" s="211">
        <f t="shared" si="414"/>
        <v>0</v>
      </c>
      <c r="AJ711" s="211">
        <f t="shared" si="414"/>
        <v>0</v>
      </c>
      <c r="AK711" s="211">
        <f t="shared" si="414"/>
        <v>0</v>
      </c>
      <c r="AL711" s="211">
        <f t="shared" si="414"/>
        <v>0</v>
      </c>
      <c r="AM711" s="211">
        <f t="shared" si="414"/>
        <v>0</v>
      </c>
      <c r="AN711" s="211">
        <f t="shared" si="414"/>
        <v>0</v>
      </c>
      <c r="AO711" s="211">
        <f t="shared" si="414"/>
        <v>0</v>
      </c>
      <c r="AP711" s="211">
        <f t="shared" si="414"/>
        <v>0</v>
      </c>
    </row>
    <row r="712" spans="1:42" s="118" customFormat="1" x14ac:dyDescent="0.2">
      <c r="A712" s="4"/>
      <c r="G712" s="198"/>
      <c r="H712" s="198"/>
      <c r="I712" s="198"/>
      <c r="J712" s="198"/>
      <c r="K712" s="198"/>
      <c r="L712" s="198"/>
      <c r="M712" s="198"/>
      <c r="N712" s="198"/>
      <c r="O712" s="198"/>
      <c r="P712" s="198"/>
      <c r="Q712" s="198"/>
      <c r="R712" s="198"/>
      <c r="S712" s="198"/>
      <c r="T712" s="198"/>
      <c r="U712" s="198"/>
      <c r="V712" s="198"/>
      <c r="W712" s="198"/>
      <c r="X712" s="198"/>
      <c r="Y712" s="198"/>
      <c r="Z712" s="198"/>
      <c r="AA712" s="198"/>
      <c r="AB712" s="198"/>
      <c r="AC712" s="198"/>
      <c r="AD712" s="198"/>
      <c r="AE712" s="198"/>
      <c r="AF712" s="198"/>
      <c r="AG712" s="198"/>
      <c r="AH712" s="198"/>
      <c r="AI712" s="198"/>
      <c r="AJ712" s="198"/>
      <c r="AK712" s="198"/>
      <c r="AL712" s="198"/>
      <c r="AM712" s="198"/>
      <c r="AN712" s="198"/>
      <c r="AO712" s="198"/>
      <c r="AP712" s="198"/>
    </row>
    <row r="713" spans="1:42" s="118" customFormat="1" x14ac:dyDescent="0.2">
      <c r="A713" s="4" t="s">
        <v>231</v>
      </c>
      <c r="G713" s="198"/>
      <c r="H713" s="198"/>
      <c r="I713" s="198"/>
      <c r="J713" s="198"/>
      <c r="K713" s="198"/>
      <c r="L713" s="198"/>
      <c r="M713" s="198"/>
      <c r="N713" s="198"/>
      <c r="O713" s="198"/>
      <c r="P713" s="198"/>
      <c r="Q713" s="198"/>
      <c r="R713" s="198"/>
      <c r="S713" s="198"/>
      <c r="T713" s="198"/>
      <c r="U713" s="198"/>
      <c r="V713" s="198"/>
      <c r="W713" s="198"/>
      <c r="X713" s="198"/>
      <c r="Y713" s="198"/>
      <c r="Z713" s="198"/>
      <c r="AA713" s="198"/>
      <c r="AB713" s="198"/>
      <c r="AC713" s="198"/>
      <c r="AD713" s="198"/>
      <c r="AE713" s="198"/>
      <c r="AF713" s="198"/>
      <c r="AG713" s="198"/>
      <c r="AH713" s="198"/>
      <c r="AI713" s="198"/>
      <c r="AJ713" s="198"/>
      <c r="AK713" s="198"/>
      <c r="AL713" s="198"/>
      <c r="AM713" s="198"/>
      <c r="AN713" s="198"/>
      <c r="AO713" s="198"/>
      <c r="AP713" s="198"/>
    </row>
    <row r="714" spans="1:42" s="118" customFormat="1" x14ac:dyDescent="0.2">
      <c r="A714" s="4" t="s">
        <v>232</v>
      </c>
      <c r="G714" s="198"/>
      <c r="H714" s="198"/>
      <c r="I714" s="198"/>
      <c r="J714" s="198"/>
      <c r="K714" s="198"/>
      <c r="L714" s="198"/>
      <c r="M714" s="198"/>
      <c r="N714" s="198"/>
      <c r="O714" s="198"/>
      <c r="P714" s="198"/>
      <c r="Q714" s="198"/>
      <c r="R714" s="198"/>
      <c r="S714" s="198"/>
      <c r="T714" s="198"/>
      <c r="U714" s="198"/>
      <c r="V714" s="198"/>
      <c r="W714" s="198"/>
      <c r="X714" s="198"/>
      <c r="Y714" s="198"/>
      <c r="Z714" s="198"/>
      <c r="AA714" s="198"/>
      <c r="AB714" s="198"/>
      <c r="AC714" s="198"/>
      <c r="AD714" s="198"/>
      <c r="AE714" s="198"/>
      <c r="AF714" s="198"/>
      <c r="AG714" s="198"/>
      <c r="AH714" s="198"/>
      <c r="AI714" s="198"/>
      <c r="AJ714" s="198"/>
      <c r="AK714" s="198"/>
      <c r="AL714" s="198"/>
      <c r="AM714" s="198"/>
      <c r="AN714" s="198"/>
      <c r="AO714" s="198"/>
      <c r="AP714" s="198"/>
    </row>
    <row r="715" spans="1:42" x14ac:dyDescent="0.2">
      <c r="A715" s="4">
        <v>1</v>
      </c>
      <c r="B715" s="232">
        <f t="shared" ref="B715:B724" si="415">SUM(C715:AP715)</f>
        <v>0</v>
      </c>
      <c r="C715" s="208">
        <f t="shared" ref="C715:AP715" si="416">IF(C$2&gt;analysis_period,0,IF(C$2=equip3_reserve_freq*$A715,equip3_reserve_cost*system_capacity*1000*(1+inflation_rate/100)^B$2,0))</f>
        <v>0</v>
      </c>
      <c r="D715" s="208">
        <f t="shared" si="416"/>
        <v>0</v>
      </c>
      <c r="E715" s="208">
        <f t="shared" si="416"/>
        <v>0</v>
      </c>
      <c r="F715" s="208">
        <f t="shared" si="416"/>
        <v>0</v>
      </c>
      <c r="G715" s="208">
        <f t="shared" si="416"/>
        <v>0</v>
      </c>
      <c r="H715" s="208">
        <f t="shared" si="416"/>
        <v>0</v>
      </c>
      <c r="I715" s="208">
        <f t="shared" si="416"/>
        <v>0</v>
      </c>
      <c r="J715" s="208">
        <f t="shared" si="416"/>
        <v>0</v>
      </c>
      <c r="K715" s="208">
        <f t="shared" si="416"/>
        <v>0</v>
      </c>
      <c r="L715" s="208">
        <f t="shared" si="416"/>
        <v>0</v>
      </c>
      <c r="M715" s="208">
        <f t="shared" si="416"/>
        <v>0</v>
      </c>
      <c r="N715" s="208">
        <f t="shared" si="416"/>
        <v>0</v>
      </c>
      <c r="O715" s="208">
        <f t="shared" si="416"/>
        <v>0</v>
      </c>
      <c r="P715" s="208">
        <f t="shared" si="416"/>
        <v>0</v>
      </c>
      <c r="Q715" s="208">
        <f t="shared" si="416"/>
        <v>0</v>
      </c>
      <c r="R715" s="208">
        <f t="shared" si="416"/>
        <v>0</v>
      </c>
      <c r="S715" s="208">
        <f t="shared" si="416"/>
        <v>0</v>
      </c>
      <c r="T715" s="208">
        <f t="shared" si="416"/>
        <v>0</v>
      </c>
      <c r="U715" s="208">
        <f t="shared" si="416"/>
        <v>0</v>
      </c>
      <c r="V715" s="208">
        <f t="shared" si="416"/>
        <v>0</v>
      </c>
      <c r="W715" s="208">
        <f t="shared" si="416"/>
        <v>0</v>
      </c>
      <c r="X715" s="208">
        <f t="shared" si="416"/>
        <v>0</v>
      </c>
      <c r="Y715" s="208">
        <f t="shared" si="416"/>
        <v>0</v>
      </c>
      <c r="Z715" s="208">
        <f t="shared" si="416"/>
        <v>0</v>
      </c>
      <c r="AA715" s="208">
        <f t="shared" si="416"/>
        <v>0</v>
      </c>
      <c r="AB715" s="208">
        <f t="shared" si="416"/>
        <v>0</v>
      </c>
      <c r="AC715" s="208">
        <f t="shared" si="416"/>
        <v>0</v>
      </c>
      <c r="AD715" s="208">
        <f t="shared" si="416"/>
        <v>0</v>
      </c>
      <c r="AE715" s="208">
        <f t="shared" si="416"/>
        <v>0</v>
      </c>
      <c r="AF715" s="208">
        <f t="shared" si="416"/>
        <v>0</v>
      </c>
      <c r="AG715" s="208">
        <f t="shared" si="416"/>
        <v>0</v>
      </c>
      <c r="AH715" s="208">
        <f t="shared" si="416"/>
        <v>0</v>
      </c>
      <c r="AI715" s="208">
        <f t="shared" si="416"/>
        <v>0</v>
      </c>
      <c r="AJ715" s="208">
        <f t="shared" si="416"/>
        <v>0</v>
      </c>
      <c r="AK715" s="208">
        <f t="shared" si="416"/>
        <v>0</v>
      </c>
      <c r="AL715" s="208">
        <f t="shared" si="416"/>
        <v>0</v>
      </c>
      <c r="AM715" s="208">
        <f t="shared" si="416"/>
        <v>0</v>
      </c>
      <c r="AN715" s="208">
        <f t="shared" si="416"/>
        <v>0</v>
      </c>
      <c r="AO715" s="208">
        <f t="shared" si="416"/>
        <v>0</v>
      </c>
      <c r="AP715" s="208">
        <f t="shared" si="416"/>
        <v>0</v>
      </c>
    </row>
    <row r="716" spans="1:42" x14ac:dyDescent="0.2">
      <c r="A716" s="4">
        <f>A715+1</f>
        <v>2</v>
      </c>
      <c r="B716" s="232">
        <f t="shared" si="415"/>
        <v>0</v>
      </c>
      <c r="C716" s="208">
        <f t="shared" ref="C716:AP716" si="417">IF(C$2&gt;analysis_period,0,IF(C$2=equip3_reserve_freq*$A716,equip3_reserve_cost*system_capacity*1000*(1+inflation_rate/100)^B$2,0))</f>
        <v>0</v>
      </c>
      <c r="D716" s="208">
        <f t="shared" si="417"/>
        <v>0</v>
      </c>
      <c r="E716" s="208">
        <f t="shared" si="417"/>
        <v>0</v>
      </c>
      <c r="F716" s="208">
        <f t="shared" si="417"/>
        <v>0</v>
      </c>
      <c r="G716" s="208">
        <f t="shared" si="417"/>
        <v>0</v>
      </c>
      <c r="H716" s="208">
        <f t="shared" si="417"/>
        <v>0</v>
      </c>
      <c r="I716" s="208">
        <f t="shared" si="417"/>
        <v>0</v>
      </c>
      <c r="J716" s="208">
        <f t="shared" si="417"/>
        <v>0</v>
      </c>
      <c r="K716" s="208">
        <f t="shared" si="417"/>
        <v>0</v>
      </c>
      <c r="L716" s="208">
        <f t="shared" si="417"/>
        <v>0</v>
      </c>
      <c r="M716" s="208">
        <f t="shared" si="417"/>
        <v>0</v>
      </c>
      <c r="N716" s="208">
        <f t="shared" si="417"/>
        <v>0</v>
      </c>
      <c r="O716" s="208">
        <f t="shared" si="417"/>
        <v>0</v>
      </c>
      <c r="P716" s="208">
        <f t="shared" si="417"/>
        <v>0</v>
      </c>
      <c r="Q716" s="208">
        <f t="shared" si="417"/>
        <v>0</v>
      </c>
      <c r="R716" s="208">
        <f t="shared" si="417"/>
        <v>0</v>
      </c>
      <c r="S716" s="208">
        <f t="shared" si="417"/>
        <v>0</v>
      </c>
      <c r="T716" s="208">
        <f t="shared" si="417"/>
        <v>0</v>
      </c>
      <c r="U716" s="208">
        <f t="shared" si="417"/>
        <v>0</v>
      </c>
      <c r="V716" s="208">
        <f t="shared" si="417"/>
        <v>0</v>
      </c>
      <c r="W716" s="208">
        <f t="shared" si="417"/>
        <v>0</v>
      </c>
      <c r="X716" s="208">
        <f t="shared" si="417"/>
        <v>0</v>
      </c>
      <c r="Y716" s="208">
        <f t="shared" si="417"/>
        <v>0</v>
      </c>
      <c r="Z716" s="208">
        <f t="shared" si="417"/>
        <v>0</v>
      </c>
      <c r="AA716" s="208">
        <f t="shared" si="417"/>
        <v>0</v>
      </c>
      <c r="AB716" s="208">
        <f t="shared" si="417"/>
        <v>0</v>
      </c>
      <c r="AC716" s="208">
        <f t="shared" si="417"/>
        <v>0</v>
      </c>
      <c r="AD716" s="208">
        <f t="shared" si="417"/>
        <v>0</v>
      </c>
      <c r="AE716" s="208">
        <f t="shared" si="417"/>
        <v>0</v>
      </c>
      <c r="AF716" s="208">
        <f t="shared" si="417"/>
        <v>0</v>
      </c>
      <c r="AG716" s="208">
        <f t="shared" si="417"/>
        <v>0</v>
      </c>
      <c r="AH716" s="208">
        <f t="shared" si="417"/>
        <v>0</v>
      </c>
      <c r="AI716" s="208">
        <f t="shared" si="417"/>
        <v>0</v>
      </c>
      <c r="AJ716" s="208">
        <f t="shared" si="417"/>
        <v>0</v>
      </c>
      <c r="AK716" s="208">
        <f t="shared" si="417"/>
        <v>0</v>
      </c>
      <c r="AL716" s="208">
        <f t="shared" si="417"/>
        <v>0</v>
      </c>
      <c r="AM716" s="208">
        <f t="shared" si="417"/>
        <v>0</v>
      </c>
      <c r="AN716" s="208">
        <f t="shared" si="417"/>
        <v>0</v>
      </c>
      <c r="AO716" s="208">
        <f t="shared" si="417"/>
        <v>0</v>
      </c>
      <c r="AP716" s="208">
        <f t="shared" si="417"/>
        <v>0</v>
      </c>
    </row>
    <row r="717" spans="1:42" x14ac:dyDescent="0.2">
      <c r="A717" s="4">
        <f t="shared" ref="A717:A724" si="418">A716+1</f>
        <v>3</v>
      </c>
      <c r="B717" s="232">
        <f t="shared" si="415"/>
        <v>0</v>
      </c>
      <c r="C717" s="208">
        <f t="shared" ref="C717:AP717" si="419">IF(C$2&gt;analysis_period,0,IF(C$2=equip3_reserve_freq*$A717,equip3_reserve_cost*system_capacity*1000*(1+inflation_rate/100)^B$2,0))</f>
        <v>0</v>
      </c>
      <c r="D717" s="208">
        <f t="shared" si="419"/>
        <v>0</v>
      </c>
      <c r="E717" s="208">
        <f t="shared" si="419"/>
        <v>0</v>
      </c>
      <c r="F717" s="208">
        <f t="shared" si="419"/>
        <v>0</v>
      </c>
      <c r="G717" s="208">
        <f t="shared" si="419"/>
        <v>0</v>
      </c>
      <c r="H717" s="208">
        <f t="shared" si="419"/>
        <v>0</v>
      </c>
      <c r="I717" s="208">
        <f t="shared" si="419"/>
        <v>0</v>
      </c>
      <c r="J717" s="208">
        <f t="shared" si="419"/>
        <v>0</v>
      </c>
      <c r="K717" s="208">
        <f t="shared" si="419"/>
        <v>0</v>
      </c>
      <c r="L717" s="208">
        <f t="shared" si="419"/>
        <v>0</v>
      </c>
      <c r="M717" s="208">
        <f t="shared" si="419"/>
        <v>0</v>
      </c>
      <c r="N717" s="208">
        <f t="shared" si="419"/>
        <v>0</v>
      </c>
      <c r="O717" s="208">
        <f t="shared" si="419"/>
        <v>0</v>
      </c>
      <c r="P717" s="208">
        <f t="shared" si="419"/>
        <v>0</v>
      </c>
      <c r="Q717" s="208">
        <f t="shared" si="419"/>
        <v>0</v>
      </c>
      <c r="R717" s="208">
        <f t="shared" si="419"/>
        <v>0</v>
      </c>
      <c r="S717" s="208">
        <f t="shared" si="419"/>
        <v>0</v>
      </c>
      <c r="T717" s="208">
        <f t="shared" si="419"/>
        <v>0</v>
      </c>
      <c r="U717" s="208">
        <f t="shared" si="419"/>
        <v>0</v>
      </c>
      <c r="V717" s="208">
        <f t="shared" si="419"/>
        <v>0</v>
      </c>
      <c r="W717" s="208">
        <f t="shared" si="419"/>
        <v>0</v>
      </c>
      <c r="X717" s="208">
        <f t="shared" si="419"/>
        <v>0</v>
      </c>
      <c r="Y717" s="208">
        <f t="shared" si="419"/>
        <v>0</v>
      </c>
      <c r="Z717" s="208">
        <f t="shared" si="419"/>
        <v>0</v>
      </c>
      <c r="AA717" s="208">
        <f t="shared" si="419"/>
        <v>0</v>
      </c>
      <c r="AB717" s="208">
        <f t="shared" si="419"/>
        <v>0</v>
      </c>
      <c r="AC717" s="208">
        <f t="shared" si="419"/>
        <v>0</v>
      </c>
      <c r="AD717" s="208">
        <f t="shared" si="419"/>
        <v>0</v>
      </c>
      <c r="AE717" s="208">
        <f t="shared" si="419"/>
        <v>0</v>
      </c>
      <c r="AF717" s="208">
        <f t="shared" si="419"/>
        <v>0</v>
      </c>
      <c r="AG717" s="208">
        <f t="shared" si="419"/>
        <v>0</v>
      </c>
      <c r="AH717" s="208">
        <f t="shared" si="419"/>
        <v>0</v>
      </c>
      <c r="AI717" s="208">
        <f t="shared" si="419"/>
        <v>0</v>
      </c>
      <c r="AJ717" s="208">
        <f t="shared" si="419"/>
        <v>0</v>
      </c>
      <c r="AK717" s="208">
        <f t="shared" si="419"/>
        <v>0</v>
      </c>
      <c r="AL717" s="208">
        <f t="shared" si="419"/>
        <v>0</v>
      </c>
      <c r="AM717" s="208">
        <f t="shared" si="419"/>
        <v>0</v>
      </c>
      <c r="AN717" s="208">
        <f t="shared" si="419"/>
        <v>0</v>
      </c>
      <c r="AO717" s="208">
        <f t="shared" si="419"/>
        <v>0</v>
      </c>
      <c r="AP717" s="208">
        <f t="shared" si="419"/>
        <v>0</v>
      </c>
    </row>
    <row r="718" spans="1:42" x14ac:dyDescent="0.2">
      <c r="A718" s="4">
        <f t="shared" si="418"/>
        <v>4</v>
      </c>
      <c r="B718" s="232">
        <f t="shared" si="415"/>
        <v>0</v>
      </c>
      <c r="C718" s="208">
        <f t="shared" ref="C718:AP718" si="420">IF(C$2&gt;analysis_period,0,IF(C$2=equip3_reserve_freq*$A718,equip3_reserve_cost*system_capacity*1000*(1+inflation_rate/100)^B$2,0))</f>
        <v>0</v>
      </c>
      <c r="D718" s="208">
        <f t="shared" si="420"/>
        <v>0</v>
      </c>
      <c r="E718" s="208">
        <f t="shared" si="420"/>
        <v>0</v>
      </c>
      <c r="F718" s="208">
        <f t="shared" si="420"/>
        <v>0</v>
      </c>
      <c r="G718" s="208">
        <f t="shared" si="420"/>
        <v>0</v>
      </c>
      <c r="H718" s="208">
        <f t="shared" si="420"/>
        <v>0</v>
      </c>
      <c r="I718" s="208">
        <f t="shared" si="420"/>
        <v>0</v>
      </c>
      <c r="J718" s="208">
        <f t="shared" si="420"/>
        <v>0</v>
      </c>
      <c r="K718" s="208">
        <f t="shared" si="420"/>
        <v>0</v>
      </c>
      <c r="L718" s="208">
        <f t="shared" si="420"/>
        <v>0</v>
      </c>
      <c r="M718" s="208">
        <f t="shared" si="420"/>
        <v>0</v>
      </c>
      <c r="N718" s="208">
        <f t="shared" si="420"/>
        <v>0</v>
      </c>
      <c r="O718" s="208">
        <f t="shared" si="420"/>
        <v>0</v>
      </c>
      <c r="P718" s="208">
        <f t="shared" si="420"/>
        <v>0</v>
      </c>
      <c r="Q718" s="208">
        <f t="shared" si="420"/>
        <v>0</v>
      </c>
      <c r="R718" s="208">
        <f t="shared" si="420"/>
        <v>0</v>
      </c>
      <c r="S718" s="208">
        <f t="shared" si="420"/>
        <v>0</v>
      </c>
      <c r="T718" s="208">
        <f t="shared" si="420"/>
        <v>0</v>
      </c>
      <c r="U718" s="208">
        <f t="shared" si="420"/>
        <v>0</v>
      </c>
      <c r="V718" s="208">
        <f t="shared" si="420"/>
        <v>0</v>
      </c>
      <c r="W718" s="208">
        <f t="shared" si="420"/>
        <v>0</v>
      </c>
      <c r="X718" s="208">
        <f t="shared" si="420"/>
        <v>0</v>
      </c>
      <c r="Y718" s="208">
        <f t="shared" si="420"/>
        <v>0</v>
      </c>
      <c r="Z718" s="208">
        <f t="shared" si="420"/>
        <v>0</v>
      </c>
      <c r="AA718" s="208">
        <f t="shared" si="420"/>
        <v>0</v>
      </c>
      <c r="AB718" s="208">
        <f t="shared" si="420"/>
        <v>0</v>
      </c>
      <c r="AC718" s="208">
        <f t="shared" si="420"/>
        <v>0</v>
      </c>
      <c r="AD718" s="208">
        <f t="shared" si="420"/>
        <v>0</v>
      </c>
      <c r="AE718" s="208">
        <f t="shared" si="420"/>
        <v>0</v>
      </c>
      <c r="AF718" s="208">
        <f t="shared" si="420"/>
        <v>0</v>
      </c>
      <c r="AG718" s="208">
        <f t="shared" si="420"/>
        <v>0</v>
      </c>
      <c r="AH718" s="208">
        <f t="shared" si="420"/>
        <v>0</v>
      </c>
      <c r="AI718" s="208">
        <f t="shared" si="420"/>
        <v>0</v>
      </c>
      <c r="AJ718" s="208">
        <f t="shared" si="420"/>
        <v>0</v>
      </c>
      <c r="AK718" s="208">
        <f t="shared" si="420"/>
        <v>0</v>
      </c>
      <c r="AL718" s="208">
        <f t="shared" si="420"/>
        <v>0</v>
      </c>
      <c r="AM718" s="208">
        <f t="shared" si="420"/>
        <v>0</v>
      </c>
      <c r="AN718" s="208">
        <f t="shared" si="420"/>
        <v>0</v>
      </c>
      <c r="AO718" s="208">
        <f t="shared" si="420"/>
        <v>0</v>
      </c>
      <c r="AP718" s="208">
        <f t="shared" si="420"/>
        <v>0</v>
      </c>
    </row>
    <row r="719" spans="1:42" x14ac:dyDescent="0.2">
      <c r="A719" s="4">
        <f t="shared" si="418"/>
        <v>5</v>
      </c>
      <c r="B719" s="232">
        <f t="shared" si="415"/>
        <v>0</v>
      </c>
      <c r="C719" s="208">
        <f t="shared" ref="C719:AP719" si="421">IF(C$2&gt;analysis_period,0,IF(C$2=equip3_reserve_freq*$A719,equip3_reserve_cost*system_capacity*1000*(1+inflation_rate/100)^B$2,0))</f>
        <v>0</v>
      </c>
      <c r="D719" s="208">
        <f t="shared" si="421"/>
        <v>0</v>
      </c>
      <c r="E719" s="208">
        <f t="shared" si="421"/>
        <v>0</v>
      </c>
      <c r="F719" s="208">
        <f t="shared" si="421"/>
        <v>0</v>
      </c>
      <c r="G719" s="208">
        <f t="shared" si="421"/>
        <v>0</v>
      </c>
      <c r="H719" s="208">
        <f t="shared" si="421"/>
        <v>0</v>
      </c>
      <c r="I719" s="208">
        <f t="shared" si="421"/>
        <v>0</v>
      </c>
      <c r="J719" s="208">
        <f t="shared" si="421"/>
        <v>0</v>
      </c>
      <c r="K719" s="208">
        <f t="shared" si="421"/>
        <v>0</v>
      </c>
      <c r="L719" s="208">
        <f t="shared" si="421"/>
        <v>0</v>
      </c>
      <c r="M719" s="208">
        <f t="shared" si="421"/>
        <v>0</v>
      </c>
      <c r="N719" s="208">
        <f t="shared" si="421"/>
        <v>0</v>
      </c>
      <c r="O719" s="208">
        <f t="shared" si="421"/>
        <v>0</v>
      </c>
      <c r="P719" s="208">
        <f t="shared" si="421"/>
        <v>0</v>
      </c>
      <c r="Q719" s="208">
        <f t="shared" si="421"/>
        <v>0</v>
      </c>
      <c r="R719" s="208">
        <f t="shared" si="421"/>
        <v>0</v>
      </c>
      <c r="S719" s="208">
        <f t="shared" si="421"/>
        <v>0</v>
      </c>
      <c r="T719" s="208">
        <f t="shared" si="421"/>
        <v>0</v>
      </c>
      <c r="U719" s="208">
        <f t="shared" si="421"/>
        <v>0</v>
      </c>
      <c r="V719" s="208">
        <f t="shared" si="421"/>
        <v>0</v>
      </c>
      <c r="W719" s="208">
        <f t="shared" si="421"/>
        <v>0</v>
      </c>
      <c r="X719" s="208">
        <f t="shared" si="421"/>
        <v>0</v>
      </c>
      <c r="Y719" s="208">
        <f t="shared" si="421"/>
        <v>0</v>
      </c>
      <c r="Z719" s="208">
        <f t="shared" si="421"/>
        <v>0</v>
      </c>
      <c r="AA719" s="208">
        <f t="shared" si="421"/>
        <v>0</v>
      </c>
      <c r="AB719" s="208">
        <f t="shared" si="421"/>
        <v>0</v>
      </c>
      <c r="AC719" s="208">
        <f t="shared" si="421"/>
        <v>0</v>
      </c>
      <c r="AD719" s="208">
        <f t="shared" si="421"/>
        <v>0</v>
      </c>
      <c r="AE719" s="208">
        <f t="shared" si="421"/>
        <v>0</v>
      </c>
      <c r="AF719" s="208">
        <f t="shared" si="421"/>
        <v>0</v>
      </c>
      <c r="AG719" s="208">
        <f t="shared" si="421"/>
        <v>0</v>
      </c>
      <c r="AH719" s="208">
        <f t="shared" si="421"/>
        <v>0</v>
      </c>
      <c r="AI719" s="208">
        <f t="shared" si="421"/>
        <v>0</v>
      </c>
      <c r="AJ719" s="208">
        <f t="shared" si="421"/>
        <v>0</v>
      </c>
      <c r="AK719" s="208">
        <f t="shared" si="421"/>
        <v>0</v>
      </c>
      <c r="AL719" s="208">
        <f t="shared" si="421"/>
        <v>0</v>
      </c>
      <c r="AM719" s="208">
        <f t="shared" si="421"/>
        <v>0</v>
      </c>
      <c r="AN719" s="208">
        <f t="shared" si="421"/>
        <v>0</v>
      </c>
      <c r="AO719" s="208">
        <f t="shared" si="421"/>
        <v>0</v>
      </c>
      <c r="AP719" s="208">
        <f t="shared" si="421"/>
        <v>0</v>
      </c>
    </row>
    <row r="720" spans="1:42" x14ac:dyDescent="0.2">
      <c r="A720" s="4">
        <f t="shared" si="418"/>
        <v>6</v>
      </c>
      <c r="B720" s="232">
        <f t="shared" si="415"/>
        <v>0</v>
      </c>
      <c r="C720" s="208">
        <f t="shared" ref="C720:AP720" si="422">IF(C$2&gt;analysis_period,0,IF(C$2=equip3_reserve_freq*$A720,equip3_reserve_cost*system_capacity*1000*(1+inflation_rate/100)^B$2,0))</f>
        <v>0</v>
      </c>
      <c r="D720" s="208">
        <f t="shared" si="422"/>
        <v>0</v>
      </c>
      <c r="E720" s="208">
        <f t="shared" si="422"/>
        <v>0</v>
      </c>
      <c r="F720" s="208">
        <f t="shared" si="422"/>
        <v>0</v>
      </c>
      <c r="G720" s="208">
        <f t="shared" si="422"/>
        <v>0</v>
      </c>
      <c r="H720" s="208">
        <f t="shared" si="422"/>
        <v>0</v>
      </c>
      <c r="I720" s="208">
        <f t="shared" si="422"/>
        <v>0</v>
      </c>
      <c r="J720" s="208">
        <f t="shared" si="422"/>
        <v>0</v>
      </c>
      <c r="K720" s="208">
        <f t="shared" si="422"/>
        <v>0</v>
      </c>
      <c r="L720" s="208">
        <f t="shared" si="422"/>
        <v>0</v>
      </c>
      <c r="M720" s="208">
        <f t="shared" si="422"/>
        <v>0</v>
      </c>
      <c r="N720" s="208">
        <f t="shared" si="422"/>
        <v>0</v>
      </c>
      <c r="O720" s="208">
        <f t="shared" si="422"/>
        <v>0</v>
      </c>
      <c r="P720" s="208">
        <f t="shared" si="422"/>
        <v>0</v>
      </c>
      <c r="Q720" s="208">
        <f t="shared" si="422"/>
        <v>0</v>
      </c>
      <c r="R720" s="208">
        <f t="shared" si="422"/>
        <v>0</v>
      </c>
      <c r="S720" s="208">
        <f t="shared" si="422"/>
        <v>0</v>
      </c>
      <c r="T720" s="208">
        <f t="shared" si="422"/>
        <v>0</v>
      </c>
      <c r="U720" s="208">
        <f t="shared" si="422"/>
        <v>0</v>
      </c>
      <c r="V720" s="208">
        <f t="shared" si="422"/>
        <v>0</v>
      </c>
      <c r="W720" s="208">
        <f t="shared" si="422"/>
        <v>0</v>
      </c>
      <c r="X720" s="208">
        <f t="shared" si="422"/>
        <v>0</v>
      </c>
      <c r="Y720" s="208">
        <f t="shared" si="422"/>
        <v>0</v>
      </c>
      <c r="Z720" s="208">
        <f t="shared" si="422"/>
        <v>0</v>
      </c>
      <c r="AA720" s="208">
        <f t="shared" si="422"/>
        <v>0</v>
      </c>
      <c r="AB720" s="208">
        <f t="shared" si="422"/>
        <v>0</v>
      </c>
      <c r="AC720" s="208">
        <f t="shared" si="422"/>
        <v>0</v>
      </c>
      <c r="AD720" s="208">
        <f t="shared" si="422"/>
        <v>0</v>
      </c>
      <c r="AE720" s="208">
        <f t="shared" si="422"/>
        <v>0</v>
      </c>
      <c r="AF720" s="208">
        <f t="shared" si="422"/>
        <v>0</v>
      </c>
      <c r="AG720" s="208">
        <f t="shared" si="422"/>
        <v>0</v>
      </c>
      <c r="AH720" s="208">
        <f t="shared" si="422"/>
        <v>0</v>
      </c>
      <c r="AI720" s="208">
        <f t="shared" si="422"/>
        <v>0</v>
      </c>
      <c r="AJ720" s="208">
        <f t="shared" si="422"/>
        <v>0</v>
      </c>
      <c r="AK720" s="208">
        <f t="shared" si="422"/>
        <v>0</v>
      </c>
      <c r="AL720" s="208">
        <f t="shared" si="422"/>
        <v>0</v>
      </c>
      <c r="AM720" s="208">
        <f t="shared" si="422"/>
        <v>0</v>
      </c>
      <c r="AN720" s="208">
        <f t="shared" si="422"/>
        <v>0</v>
      </c>
      <c r="AO720" s="208">
        <f t="shared" si="422"/>
        <v>0</v>
      </c>
      <c r="AP720" s="208">
        <f t="shared" si="422"/>
        <v>0</v>
      </c>
    </row>
    <row r="721" spans="1:42" x14ac:dyDescent="0.2">
      <c r="A721" s="4">
        <f t="shared" si="418"/>
        <v>7</v>
      </c>
      <c r="B721" s="232">
        <f t="shared" si="415"/>
        <v>0</v>
      </c>
      <c r="C721" s="208">
        <f t="shared" ref="C721:AP721" si="423">IF(C$2&gt;analysis_period,0,IF(C$2=equip3_reserve_freq*$A721,equip3_reserve_cost*system_capacity*1000*(1+inflation_rate/100)^B$2,0))</f>
        <v>0</v>
      </c>
      <c r="D721" s="208">
        <f t="shared" si="423"/>
        <v>0</v>
      </c>
      <c r="E721" s="208">
        <f t="shared" si="423"/>
        <v>0</v>
      </c>
      <c r="F721" s="208">
        <f t="shared" si="423"/>
        <v>0</v>
      </c>
      <c r="G721" s="208">
        <f t="shared" si="423"/>
        <v>0</v>
      </c>
      <c r="H721" s="208">
        <f t="shared" si="423"/>
        <v>0</v>
      </c>
      <c r="I721" s="208">
        <f t="shared" si="423"/>
        <v>0</v>
      </c>
      <c r="J721" s="208">
        <f t="shared" si="423"/>
        <v>0</v>
      </c>
      <c r="K721" s="208">
        <f t="shared" si="423"/>
        <v>0</v>
      </c>
      <c r="L721" s="208">
        <f t="shared" si="423"/>
        <v>0</v>
      </c>
      <c r="M721" s="208">
        <f t="shared" si="423"/>
        <v>0</v>
      </c>
      <c r="N721" s="208">
        <f t="shared" si="423"/>
        <v>0</v>
      </c>
      <c r="O721" s="208">
        <f t="shared" si="423"/>
        <v>0</v>
      </c>
      <c r="P721" s="208">
        <f t="shared" si="423"/>
        <v>0</v>
      </c>
      <c r="Q721" s="208">
        <f t="shared" si="423"/>
        <v>0</v>
      </c>
      <c r="R721" s="208">
        <f t="shared" si="423"/>
        <v>0</v>
      </c>
      <c r="S721" s="208">
        <f t="shared" si="423"/>
        <v>0</v>
      </c>
      <c r="T721" s="208">
        <f t="shared" si="423"/>
        <v>0</v>
      </c>
      <c r="U721" s="208">
        <f t="shared" si="423"/>
        <v>0</v>
      </c>
      <c r="V721" s="208">
        <f t="shared" si="423"/>
        <v>0</v>
      </c>
      <c r="W721" s="208">
        <f t="shared" si="423"/>
        <v>0</v>
      </c>
      <c r="X721" s="208">
        <f t="shared" si="423"/>
        <v>0</v>
      </c>
      <c r="Y721" s="208">
        <f t="shared" si="423"/>
        <v>0</v>
      </c>
      <c r="Z721" s="208">
        <f t="shared" si="423"/>
        <v>0</v>
      </c>
      <c r="AA721" s="208">
        <f t="shared" si="423"/>
        <v>0</v>
      </c>
      <c r="AB721" s="208">
        <f t="shared" si="423"/>
        <v>0</v>
      </c>
      <c r="AC721" s="208">
        <f t="shared" si="423"/>
        <v>0</v>
      </c>
      <c r="AD721" s="208">
        <f t="shared" si="423"/>
        <v>0</v>
      </c>
      <c r="AE721" s="208">
        <f t="shared" si="423"/>
        <v>0</v>
      </c>
      <c r="AF721" s="208">
        <f t="shared" si="423"/>
        <v>0</v>
      </c>
      <c r="AG721" s="208">
        <f t="shared" si="423"/>
        <v>0</v>
      </c>
      <c r="AH721" s="208">
        <f t="shared" si="423"/>
        <v>0</v>
      </c>
      <c r="AI721" s="208">
        <f t="shared" si="423"/>
        <v>0</v>
      </c>
      <c r="AJ721" s="208">
        <f t="shared" si="423"/>
        <v>0</v>
      </c>
      <c r="AK721" s="208">
        <f t="shared" si="423"/>
        <v>0</v>
      </c>
      <c r="AL721" s="208">
        <f t="shared" si="423"/>
        <v>0</v>
      </c>
      <c r="AM721" s="208">
        <f t="shared" si="423"/>
        <v>0</v>
      </c>
      <c r="AN721" s="208">
        <f t="shared" si="423"/>
        <v>0</v>
      </c>
      <c r="AO721" s="208">
        <f t="shared" si="423"/>
        <v>0</v>
      </c>
      <c r="AP721" s="208">
        <f t="shared" si="423"/>
        <v>0</v>
      </c>
    </row>
    <row r="722" spans="1:42" x14ac:dyDescent="0.2">
      <c r="A722" s="4">
        <f t="shared" si="418"/>
        <v>8</v>
      </c>
      <c r="B722" s="232">
        <f t="shared" si="415"/>
        <v>0</v>
      </c>
      <c r="C722" s="208">
        <f t="shared" ref="C722:AP722" si="424">IF(C$2&gt;analysis_period,0,IF(C$2=equip3_reserve_freq*$A722,equip3_reserve_cost*system_capacity*1000*(1+inflation_rate/100)^B$2,0))</f>
        <v>0</v>
      </c>
      <c r="D722" s="208">
        <f t="shared" si="424"/>
        <v>0</v>
      </c>
      <c r="E722" s="208">
        <f t="shared" si="424"/>
        <v>0</v>
      </c>
      <c r="F722" s="208">
        <f t="shared" si="424"/>
        <v>0</v>
      </c>
      <c r="G722" s="208">
        <f t="shared" si="424"/>
        <v>0</v>
      </c>
      <c r="H722" s="208">
        <f t="shared" si="424"/>
        <v>0</v>
      </c>
      <c r="I722" s="208">
        <f t="shared" si="424"/>
        <v>0</v>
      </c>
      <c r="J722" s="208">
        <f t="shared" si="424"/>
        <v>0</v>
      </c>
      <c r="K722" s="208">
        <f t="shared" si="424"/>
        <v>0</v>
      </c>
      <c r="L722" s="208">
        <f t="shared" si="424"/>
        <v>0</v>
      </c>
      <c r="M722" s="208">
        <f t="shared" si="424"/>
        <v>0</v>
      </c>
      <c r="N722" s="208">
        <f t="shared" si="424"/>
        <v>0</v>
      </c>
      <c r="O722" s="208">
        <f t="shared" si="424"/>
        <v>0</v>
      </c>
      <c r="P722" s="208">
        <f t="shared" si="424"/>
        <v>0</v>
      </c>
      <c r="Q722" s="208">
        <f t="shared" si="424"/>
        <v>0</v>
      </c>
      <c r="R722" s="208">
        <f t="shared" si="424"/>
        <v>0</v>
      </c>
      <c r="S722" s="208">
        <f t="shared" si="424"/>
        <v>0</v>
      </c>
      <c r="T722" s="208">
        <f t="shared" si="424"/>
        <v>0</v>
      </c>
      <c r="U722" s="208">
        <f t="shared" si="424"/>
        <v>0</v>
      </c>
      <c r="V722" s="208">
        <f t="shared" si="424"/>
        <v>0</v>
      </c>
      <c r="W722" s="208">
        <f t="shared" si="424"/>
        <v>0</v>
      </c>
      <c r="X722" s="208">
        <f t="shared" si="424"/>
        <v>0</v>
      </c>
      <c r="Y722" s="208">
        <f t="shared" si="424"/>
        <v>0</v>
      </c>
      <c r="Z722" s="208">
        <f t="shared" si="424"/>
        <v>0</v>
      </c>
      <c r="AA722" s="208">
        <f t="shared" si="424"/>
        <v>0</v>
      </c>
      <c r="AB722" s="208">
        <f t="shared" si="424"/>
        <v>0</v>
      </c>
      <c r="AC722" s="208">
        <f t="shared" si="424"/>
        <v>0</v>
      </c>
      <c r="AD722" s="208">
        <f t="shared" si="424"/>
        <v>0</v>
      </c>
      <c r="AE722" s="208">
        <f t="shared" si="424"/>
        <v>0</v>
      </c>
      <c r="AF722" s="208">
        <f t="shared" si="424"/>
        <v>0</v>
      </c>
      <c r="AG722" s="208">
        <f t="shared" si="424"/>
        <v>0</v>
      </c>
      <c r="AH722" s="208">
        <f t="shared" si="424"/>
        <v>0</v>
      </c>
      <c r="AI722" s="208">
        <f t="shared" si="424"/>
        <v>0</v>
      </c>
      <c r="AJ722" s="208">
        <f t="shared" si="424"/>
        <v>0</v>
      </c>
      <c r="AK722" s="208">
        <f t="shared" si="424"/>
        <v>0</v>
      </c>
      <c r="AL722" s="208">
        <f t="shared" si="424"/>
        <v>0</v>
      </c>
      <c r="AM722" s="208">
        <f t="shared" si="424"/>
        <v>0</v>
      </c>
      <c r="AN722" s="208">
        <f t="shared" si="424"/>
        <v>0</v>
      </c>
      <c r="AO722" s="208">
        <f t="shared" si="424"/>
        <v>0</v>
      </c>
      <c r="AP722" s="208">
        <f t="shared" si="424"/>
        <v>0</v>
      </c>
    </row>
    <row r="723" spans="1:42" x14ac:dyDescent="0.2">
      <c r="A723" s="4">
        <f>A722+1</f>
        <v>9</v>
      </c>
      <c r="B723" s="232">
        <f t="shared" si="415"/>
        <v>0</v>
      </c>
      <c r="C723" s="208">
        <f t="shared" ref="C723:AP723" si="425">IF(C$2&gt;analysis_period,0,IF(C$2=equip3_reserve_freq*$A723,equip3_reserve_cost*system_capacity*1000*(1+inflation_rate/100)^B$2,0))</f>
        <v>0</v>
      </c>
      <c r="D723" s="208">
        <f t="shared" si="425"/>
        <v>0</v>
      </c>
      <c r="E723" s="208">
        <f t="shared" si="425"/>
        <v>0</v>
      </c>
      <c r="F723" s="208">
        <f t="shared" si="425"/>
        <v>0</v>
      </c>
      <c r="G723" s="208">
        <f t="shared" si="425"/>
        <v>0</v>
      </c>
      <c r="H723" s="208">
        <f t="shared" si="425"/>
        <v>0</v>
      </c>
      <c r="I723" s="208">
        <f t="shared" si="425"/>
        <v>0</v>
      </c>
      <c r="J723" s="208">
        <f t="shared" si="425"/>
        <v>0</v>
      </c>
      <c r="K723" s="208">
        <f t="shared" si="425"/>
        <v>0</v>
      </c>
      <c r="L723" s="208">
        <f t="shared" si="425"/>
        <v>0</v>
      </c>
      <c r="M723" s="208">
        <f t="shared" si="425"/>
        <v>0</v>
      </c>
      <c r="N723" s="208">
        <f t="shared" si="425"/>
        <v>0</v>
      </c>
      <c r="O723" s="208">
        <f t="shared" si="425"/>
        <v>0</v>
      </c>
      <c r="P723" s="208">
        <f t="shared" si="425"/>
        <v>0</v>
      </c>
      <c r="Q723" s="208">
        <f t="shared" si="425"/>
        <v>0</v>
      </c>
      <c r="R723" s="208">
        <f t="shared" si="425"/>
        <v>0</v>
      </c>
      <c r="S723" s="208">
        <f t="shared" si="425"/>
        <v>0</v>
      </c>
      <c r="T723" s="208">
        <f t="shared" si="425"/>
        <v>0</v>
      </c>
      <c r="U723" s="208">
        <f t="shared" si="425"/>
        <v>0</v>
      </c>
      <c r="V723" s="208">
        <f t="shared" si="425"/>
        <v>0</v>
      </c>
      <c r="W723" s="208">
        <f t="shared" si="425"/>
        <v>0</v>
      </c>
      <c r="X723" s="208">
        <f t="shared" si="425"/>
        <v>0</v>
      </c>
      <c r="Y723" s="208">
        <f t="shared" si="425"/>
        <v>0</v>
      </c>
      <c r="Z723" s="208">
        <f t="shared" si="425"/>
        <v>0</v>
      </c>
      <c r="AA723" s="208">
        <f t="shared" si="425"/>
        <v>0</v>
      </c>
      <c r="AB723" s="208">
        <f t="shared" si="425"/>
        <v>0</v>
      </c>
      <c r="AC723" s="208">
        <f t="shared" si="425"/>
        <v>0</v>
      </c>
      <c r="AD723" s="208">
        <f t="shared" si="425"/>
        <v>0</v>
      </c>
      <c r="AE723" s="208">
        <f t="shared" si="425"/>
        <v>0</v>
      </c>
      <c r="AF723" s="208">
        <f t="shared" si="425"/>
        <v>0</v>
      </c>
      <c r="AG723" s="208">
        <f t="shared" si="425"/>
        <v>0</v>
      </c>
      <c r="AH723" s="208">
        <f t="shared" si="425"/>
        <v>0</v>
      </c>
      <c r="AI723" s="208">
        <f t="shared" si="425"/>
        <v>0</v>
      </c>
      <c r="AJ723" s="208">
        <f t="shared" si="425"/>
        <v>0</v>
      </c>
      <c r="AK723" s="208">
        <f t="shared" si="425"/>
        <v>0</v>
      </c>
      <c r="AL723" s="208">
        <f t="shared" si="425"/>
        <v>0</v>
      </c>
      <c r="AM723" s="208">
        <f t="shared" si="425"/>
        <v>0</v>
      </c>
      <c r="AN723" s="208">
        <f t="shared" si="425"/>
        <v>0</v>
      </c>
      <c r="AO723" s="208">
        <f t="shared" si="425"/>
        <v>0</v>
      </c>
      <c r="AP723" s="208">
        <f t="shared" si="425"/>
        <v>0</v>
      </c>
    </row>
    <row r="724" spans="1:42" x14ac:dyDescent="0.2">
      <c r="A724" s="4">
        <f t="shared" si="418"/>
        <v>10</v>
      </c>
      <c r="B724" s="232">
        <f t="shared" si="415"/>
        <v>0</v>
      </c>
      <c r="C724" s="208">
        <f t="shared" ref="C724:AP724" si="426">IF(C$2&gt;analysis_period,0,IF(C$2=equip3_reserve_freq*$A724,equip3_reserve_cost*system_capacity*1000*(1+inflation_rate/100)^B$2,0))</f>
        <v>0</v>
      </c>
      <c r="D724" s="208">
        <f t="shared" si="426"/>
        <v>0</v>
      </c>
      <c r="E724" s="208">
        <f t="shared" si="426"/>
        <v>0</v>
      </c>
      <c r="F724" s="208">
        <f t="shared" si="426"/>
        <v>0</v>
      </c>
      <c r="G724" s="208">
        <f t="shared" si="426"/>
        <v>0</v>
      </c>
      <c r="H724" s="208">
        <f t="shared" si="426"/>
        <v>0</v>
      </c>
      <c r="I724" s="208">
        <f t="shared" si="426"/>
        <v>0</v>
      </c>
      <c r="J724" s="208">
        <f t="shared" si="426"/>
        <v>0</v>
      </c>
      <c r="K724" s="208">
        <f t="shared" si="426"/>
        <v>0</v>
      </c>
      <c r="L724" s="208">
        <f t="shared" si="426"/>
        <v>0</v>
      </c>
      <c r="M724" s="208">
        <f t="shared" si="426"/>
        <v>0</v>
      </c>
      <c r="N724" s="208">
        <f t="shared" si="426"/>
        <v>0</v>
      </c>
      <c r="O724" s="208">
        <f t="shared" si="426"/>
        <v>0</v>
      </c>
      <c r="P724" s="208">
        <f t="shared" si="426"/>
        <v>0</v>
      </c>
      <c r="Q724" s="208">
        <f t="shared" si="426"/>
        <v>0</v>
      </c>
      <c r="R724" s="208">
        <f t="shared" si="426"/>
        <v>0</v>
      </c>
      <c r="S724" s="208">
        <f t="shared" si="426"/>
        <v>0</v>
      </c>
      <c r="T724" s="208">
        <f t="shared" si="426"/>
        <v>0</v>
      </c>
      <c r="U724" s="208">
        <f t="shared" si="426"/>
        <v>0</v>
      </c>
      <c r="V724" s="208">
        <f t="shared" si="426"/>
        <v>0</v>
      </c>
      <c r="W724" s="208">
        <f t="shared" si="426"/>
        <v>0</v>
      </c>
      <c r="X724" s="208">
        <f t="shared" si="426"/>
        <v>0</v>
      </c>
      <c r="Y724" s="208">
        <f t="shared" si="426"/>
        <v>0</v>
      </c>
      <c r="Z724" s="208">
        <f t="shared" si="426"/>
        <v>0</v>
      </c>
      <c r="AA724" s="208">
        <f t="shared" si="426"/>
        <v>0</v>
      </c>
      <c r="AB724" s="208">
        <f t="shared" si="426"/>
        <v>0</v>
      </c>
      <c r="AC724" s="208">
        <f t="shared" si="426"/>
        <v>0</v>
      </c>
      <c r="AD724" s="208">
        <f t="shared" si="426"/>
        <v>0</v>
      </c>
      <c r="AE724" s="208">
        <f t="shared" si="426"/>
        <v>0</v>
      </c>
      <c r="AF724" s="208">
        <f t="shared" si="426"/>
        <v>0</v>
      </c>
      <c r="AG724" s="208">
        <f t="shared" si="426"/>
        <v>0</v>
      </c>
      <c r="AH724" s="208">
        <f t="shared" si="426"/>
        <v>0</v>
      </c>
      <c r="AI724" s="208">
        <f t="shared" si="426"/>
        <v>0</v>
      </c>
      <c r="AJ724" s="208">
        <f t="shared" si="426"/>
        <v>0</v>
      </c>
      <c r="AK724" s="208">
        <f t="shared" si="426"/>
        <v>0</v>
      </c>
      <c r="AL724" s="208">
        <f t="shared" si="426"/>
        <v>0</v>
      </c>
      <c r="AM724" s="208">
        <f t="shared" si="426"/>
        <v>0</v>
      </c>
      <c r="AN724" s="208">
        <f t="shared" si="426"/>
        <v>0</v>
      </c>
      <c r="AO724" s="208">
        <f t="shared" si="426"/>
        <v>0</v>
      </c>
      <c r="AP724" s="208">
        <f t="shared" si="426"/>
        <v>0</v>
      </c>
    </row>
    <row r="725" spans="1:42" x14ac:dyDescent="0.2">
      <c r="A725" s="37" t="s">
        <v>13</v>
      </c>
      <c r="B725" s="28"/>
      <c r="C725" s="211">
        <f>SUM(C715:C724)</f>
        <v>0</v>
      </c>
      <c r="D725" s="211">
        <f t="shared" ref="D725:AP725" si="427">SUM(D715:D724)</f>
        <v>0</v>
      </c>
      <c r="E725" s="211">
        <f t="shared" si="427"/>
        <v>0</v>
      </c>
      <c r="F725" s="211">
        <f t="shared" si="427"/>
        <v>0</v>
      </c>
      <c r="G725" s="211">
        <f t="shared" si="427"/>
        <v>0</v>
      </c>
      <c r="H725" s="211">
        <f t="shared" si="427"/>
        <v>0</v>
      </c>
      <c r="I725" s="211">
        <f t="shared" si="427"/>
        <v>0</v>
      </c>
      <c r="J725" s="211">
        <f t="shared" si="427"/>
        <v>0</v>
      </c>
      <c r="K725" s="211">
        <f t="shared" si="427"/>
        <v>0</v>
      </c>
      <c r="L725" s="211">
        <f t="shared" si="427"/>
        <v>0</v>
      </c>
      <c r="M725" s="211">
        <f t="shared" si="427"/>
        <v>0</v>
      </c>
      <c r="N725" s="211">
        <f t="shared" si="427"/>
        <v>0</v>
      </c>
      <c r="O725" s="211">
        <f t="shared" si="427"/>
        <v>0</v>
      </c>
      <c r="P725" s="211">
        <f t="shared" si="427"/>
        <v>0</v>
      </c>
      <c r="Q725" s="211">
        <f t="shared" si="427"/>
        <v>0</v>
      </c>
      <c r="R725" s="211">
        <f t="shared" si="427"/>
        <v>0</v>
      </c>
      <c r="S725" s="211">
        <f t="shared" si="427"/>
        <v>0</v>
      </c>
      <c r="T725" s="211">
        <f t="shared" si="427"/>
        <v>0</v>
      </c>
      <c r="U725" s="211">
        <f t="shared" si="427"/>
        <v>0</v>
      </c>
      <c r="V725" s="211">
        <f t="shared" si="427"/>
        <v>0</v>
      </c>
      <c r="W725" s="211">
        <f t="shared" si="427"/>
        <v>0</v>
      </c>
      <c r="X725" s="211">
        <f t="shared" si="427"/>
        <v>0</v>
      </c>
      <c r="Y725" s="211">
        <f t="shared" si="427"/>
        <v>0</v>
      </c>
      <c r="Z725" s="211">
        <f t="shared" si="427"/>
        <v>0</v>
      </c>
      <c r="AA725" s="211">
        <f t="shared" si="427"/>
        <v>0</v>
      </c>
      <c r="AB725" s="211">
        <f t="shared" si="427"/>
        <v>0</v>
      </c>
      <c r="AC725" s="211">
        <f t="shared" si="427"/>
        <v>0</v>
      </c>
      <c r="AD725" s="211">
        <f t="shared" si="427"/>
        <v>0</v>
      </c>
      <c r="AE725" s="211">
        <f t="shared" si="427"/>
        <v>0</v>
      </c>
      <c r="AF725" s="211">
        <f t="shared" si="427"/>
        <v>0</v>
      </c>
      <c r="AG725" s="211">
        <f t="shared" si="427"/>
        <v>0</v>
      </c>
      <c r="AH725" s="211">
        <f t="shared" si="427"/>
        <v>0</v>
      </c>
      <c r="AI725" s="211">
        <f t="shared" si="427"/>
        <v>0</v>
      </c>
      <c r="AJ725" s="211">
        <f t="shared" si="427"/>
        <v>0</v>
      </c>
      <c r="AK725" s="211">
        <f t="shared" si="427"/>
        <v>0</v>
      </c>
      <c r="AL725" s="211">
        <f t="shared" si="427"/>
        <v>0</v>
      </c>
      <c r="AM725" s="211">
        <f t="shared" si="427"/>
        <v>0</v>
      </c>
      <c r="AN725" s="211">
        <f t="shared" si="427"/>
        <v>0</v>
      </c>
      <c r="AO725" s="211">
        <f t="shared" si="427"/>
        <v>0</v>
      </c>
      <c r="AP725" s="211">
        <f t="shared" si="427"/>
        <v>0</v>
      </c>
    </row>
    <row r="726" spans="1:42" s="118" customFormat="1" x14ac:dyDescent="0.2">
      <c r="A726" s="4" t="s">
        <v>233</v>
      </c>
      <c r="G726" s="198"/>
      <c r="H726" s="198"/>
      <c r="I726" s="198"/>
      <c r="J726" s="198"/>
      <c r="K726" s="198"/>
      <c r="L726" s="198"/>
      <c r="M726" s="198"/>
      <c r="N726" s="198"/>
      <c r="O726" s="198"/>
      <c r="P726" s="198"/>
      <c r="Q726" s="198"/>
      <c r="R726" s="198"/>
      <c r="S726" s="198"/>
      <c r="T726" s="198"/>
      <c r="U726" s="198"/>
      <c r="V726" s="198"/>
      <c r="W726" s="198"/>
      <c r="X726" s="198"/>
      <c r="Y726" s="198"/>
      <c r="Z726" s="198"/>
      <c r="AA726" s="198"/>
      <c r="AB726" s="198"/>
      <c r="AC726" s="198"/>
      <c r="AD726" s="198"/>
      <c r="AE726" s="198"/>
      <c r="AF726" s="198"/>
      <c r="AG726" s="198"/>
      <c r="AH726" s="198"/>
      <c r="AI726" s="198"/>
      <c r="AJ726" s="198"/>
      <c r="AK726" s="198"/>
      <c r="AL726" s="198"/>
      <c r="AM726" s="198"/>
      <c r="AN726" s="198"/>
      <c r="AO726" s="198"/>
      <c r="AP726" s="198"/>
    </row>
    <row r="727" spans="1:42" x14ac:dyDescent="0.2">
      <c r="A727" s="4">
        <v>1</v>
      </c>
      <c r="B727" s="232">
        <f t="shared" ref="B727:B736" si="428">SUM(C727:AP727)</f>
        <v>0</v>
      </c>
      <c r="C727" s="208">
        <f t="shared" ref="C727:AP727" si="429">IF(C$2&lt;=equip3_reserve_freq*$A$715,$B$715/(equip3_reserve_freq),0)</f>
        <v>0</v>
      </c>
      <c r="D727" s="208">
        <f t="shared" si="429"/>
        <v>0</v>
      </c>
      <c r="E727" s="208">
        <f t="shared" si="429"/>
        <v>0</v>
      </c>
      <c r="F727" s="208">
        <f t="shared" si="429"/>
        <v>0</v>
      </c>
      <c r="G727" s="208">
        <f t="shared" si="429"/>
        <v>0</v>
      </c>
      <c r="H727" s="208">
        <f t="shared" si="429"/>
        <v>0</v>
      </c>
      <c r="I727" s="208">
        <f t="shared" si="429"/>
        <v>0</v>
      </c>
      <c r="J727" s="208">
        <f t="shared" si="429"/>
        <v>0</v>
      </c>
      <c r="K727" s="208">
        <f t="shared" si="429"/>
        <v>0</v>
      </c>
      <c r="L727" s="208">
        <f t="shared" si="429"/>
        <v>0</v>
      </c>
      <c r="M727" s="208">
        <f t="shared" si="429"/>
        <v>0</v>
      </c>
      <c r="N727" s="208">
        <f t="shared" si="429"/>
        <v>0</v>
      </c>
      <c r="O727" s="208">
        <f t="shared" si="429"/>
        <v>0</v>
      </c>
      <c r="P727" s="208">
        <f t="shared" si="429"/>
        <v>0</v>
      </c>
      <c r="Q727" s="208">
        <f t="shared" si="429"/>
        <v>0</v>
      </c>
      <c r="R727" s="208">
        <f t="shared" si="429"/>
        <v>0</v>
      </c>
      <c r="S727" s="208">
        <f t="shared" si="429"/>
        <v>0</v>
      </c>
      <c r="T727" s="208">
        <f t="shared" si="429"/>
        <v>0</v>
      </c>
      <c r="U727" s="208">
        <f t="shared" si="429"/>
        <v>0</v>
      </c>
      <c r="V727" s="208">
        <f t="shared" si="429"/>
        <v>0</v>
      </c>
      <c r="W727" s="208">
        <f t="shared" si="429"/>
        <v>0</v>
      </c>
      <c r="X727" s="208">
        <f t="shared" si="429"/>
        <v>0</v>
      </c>
      <c r="Y727" s="208">
        <f t="shared" si="429"/>
        <v>0</v>
      </c>
      <c r="Z727" s="208">
        <f t="shared" si="429"/>
        <v>0</v>
      </c>
      <c r="AA727" s="208">
        <f t="shared" si="429"/>
        <v>0</v>
      </c>
      <c r="AB727" s="208">
        <f t="shared" si="429"/>
        <v>0</v>
      </c>
      <c r="AC727" s="208">
        <f t="shared" si="429"/>
        <v>0</v>
      </c>
      <c r="AD727" s="208">
        <f t="shared" si="429"/>
        <v>0</v>
      </c>
      <c r="AE727" s="208">
        <f t="shared" si="429"/>
        <v>0</v>
      </c>
      <c r="AF727" s="208">
        <f t="shared" si="429"/>
        <v>0</v>
      </c>
      <c r="AG727" s="208">
        <f t="shared" si="429"/>
        <v>0</v>
      </c>
      <c r="AH727" s="208">
        <f t="shared" si="429"/>
        <v>0</v>
      </c>
      <c r="AI727" s="208">
        <f t="shared" si="429"/>
        <v>0</v>
      </c>
      <c r="AJ727" s="208">
        <f t="shared" si="429"/>
        <v>0</v>
      </c>
      <c r="AK727" s="208">
        <f t="shared" si="429"/>
        <v>0</v>
      </c>
      <c r="AL727" s="208">
        <f t="shared" si="429"/>
        <v>0</v>
      </c>
      <c r="AM727" s="208">
        <f t="shared" si="429"/>
        <v>0</v>
      </c>
      <c r="AN727" s="208">
        <f t="shared" si="429"/>
        <v>0</v>
      </c>
      <c r="AO727" s="208">
        <f t="shared" si="429"/>
        <v>0</v>
      </c>
      <c r="AP727" s="208">
        <f t="shared" si="429"/>
        <v>0</v>
      </c>
    </row>
    <row r="728" spans="1:42" x14ac:dyDescent="0.2">
      <c r="A728" s="4">
        <f>A727+1</f>
        <v>2</v>
      </c>
      <c r="B728" s="232">
        <f t="shared" si="428"/>
        <v>0</v>
      </c>
      <c r="C728" s="208">
        <f t="shared" ref="C728:AP728" si="430">IF(AND(C$2&gt;equip3_reserve_freq*$A715,C$2&lt;=equip3_reserve_freq*$A716),$B716/(equip3_reserve_freq),0)</f>
        <v>0</v>
      </c>
      <c r="D728" s="208">
        <f t="shared" si="430"/>
        <v>0</v>
      </c>
      <c r="E728" s="208">
        <f t="shared" si="430"/>
        <v>0</v>
      </c>
      <c r="F728" s="208">
        <f t="shared" si="430"/>
        <v>0</v>
      </c>
      <c r="G728" s="208">
        <f t="shared" si="430"/>
        <v>0</v>
      </c>
      <c r="H728" s="208">
        <f t="shared" si="430"/>
        <v>0</v>
      </c>
      <c r="I728" s="208">
        <f t="shared" si="430"/>
        <v>0</v>
      </c>
      <c r="J728" s="208">
        <f t="shared" si="430"/>
        <v>0</v>
      </c>
      <c r="K728" s="208">
        <f t="shared" si="430"/>
        <v>0</v>
      </c>
      <c r="L728" s="208">
        <f t="shared" si="430"/>
        <v>0</v>
      </c>
      <c r="M728" s="208">
        <f t="shared" si="430"/>
        <v>0</v>
      </c>
      <c r="N728" s="208">
        <f t="shared" si="430"/>
        <v>0</v>
      </c>
      <c r="O728" s="208">
        <f t="shared" si="430"/>
        <v>0</v>
      </c>
      <c r="P728" s="208">
        <f t="shared" si="430"/>
        <v>0</v>
      </c>
      <c r="Q728" s="208">
        <f t="shared" si="430"/>
        <v>0</v>
      </c>
      <c r="R728" s="208">
        <f t="shared" si="430"/>
        <v>0</v>
      </c>
      <c r="S728" s="208">
        <f t="shared" si="430"/>
        <v>0</v>
      </c>
      <c r="T728" s="208">
        <f t="shared" si="430"/>
        <v>0</v>
      </c>
      <c r="U728" s="208">
        <f t="shared" si="430"/>
        <v>0</v>
      </c>
      <c r="V728" s="208">
        <f t="shared" si="430"/>
        <v>0</v>
      </c>
      <c r="W728" s="208">
        <f t="shared" si="430"/>
        <v>0</v>
      </c>
      <c r="X728" s="208">
        <f t="shared" si="430"/>
        <v>0</v>
      </c>
      <c r="Y728" s="208">
        <f t="shared" si="430"/>
        <v>0</v>
      </c>
      <c r="Z728" s="208">
        <f t="shared" si="430"/>
        <v>0</v>
      </c>
      <c r="AA728" s="208">
        <f t="shared" si="430"/>
        <v>0</v>
      </c>
      <c r="AB728" s="208">
        <f t="shared" si="430"/>
        <v>0</v>
      </c>
      <c r="AC728" s="208">
        <f t="shared" si="430"/>
        <v>0</v>
      </c>
      <c r="AD728" s="208">
        <f t="shared" si="430"/>
        <v>0</v>
      </c>
      <c r="AE728" s="208">
        <f t="shared" si="430"/>
        <v>0</v>
      </c>
      <c r="AF728" s="208">
        <f t="shared" si="430"/>
        <v>0</v>
      </c>
      <c r="AG728" s="208">
        <f t="shared" si="430"/>
        <v>0</v>
      </c>
      <c r="AH728" s="208">
        <f t="shared" si="430"/>
        <v>0</v>
      </c>
      <c r="AI728" s="208">
        <f t="shared" si="430"/>
        <v>0</v>
      </c>
      <c r="AJ728" s="208">
        <f t="shared" si="430"/>
        <v>0</v>
      </c>
      <c r="AK728" s="208">
        <f t="shared" si="430"/>
        <v>0</v>
      </c>
      <c r="AL728" s="208">
        <f t="shared" si="430"/>
        <v>0</v>
      </c>
      <c r="AM728" s="208">
        <f t="shared" si="430"/>
        <v>0</v>
      </c>
      <c r="AN728" s="208">
        <f t="shared" si="430"/>
        <v>0</v>
      </c>
      <c r="AO728" s="208">
        <f t="shared" si="430"/>
        <v>0</v>
      </c>
      <c r="AP728" s="208">
        <f t="shared" si="430"/>
        <v>0</v>
      </c>
    </row>
    <row r="729" spans="1:42" x14ac:dyDescent="0.2">
      <c r="A729" s="4">
        <f t="shared" ref="A729:A734" si="431">A728+1</f>
        <v>3</v>
      </c>
      <c r="B729" s="232">
        <f t="shared" si="428"/>
        <v>0</v>
      </c>
      <c r="C729" s="208">
        <f t="shared" ref="C729:AP729" si="432">IF(AND(C$2&gt;equip3_reserve_freq*$A716,C$2&lt;=equip3_reserve_freq*$A717),$B717/(equip3_reserve_freq),0)</f>
        <v>0</v>
      </c>
      <c r="D729" s="208">
        <f t="shared" si="432"/>
        <v>0</v>
      </c>
      <c r="E729" s="208">
        <f t="shared" si="432"/>
        <v>0</v>
      </c>
      <c r="F729" s="208">
        <f t="shared" si="432"/>
        <v>0</v>
      </c>
      <c r="G729" s="208">
        <f t="shared" si="432"/>
        <v>0</v>
      </c>
      <c r="H729" s="208">
        <f t="shared" si="432"/>
        <v>0</v>
      </c>
      <c r="I729" s="208">
        <f t="shared" si="432"/>
        <v>0</v>
      </c>
      <c r="J729" s="208">
        <f t="shared" si="432"/>
        <v>0</v>
      </c>
      <c r="K729" s="208">
        <f t="shared" si="432"/>
        <v>0</v>
      </c>
      <c r="L729" s="208">
        <f t="shared" si="432"/>
        <v>0</v>
      </c>
      <c r="M729" s="208">
        <f t="shared" si="432"/>
        <v>0</v>
      </c>
      <c r="N729" s="208">
        <f t="shared" si="432"/>
        <v>0</v>
      </c>
      <c r="O729" s="208">
        <f t="shared" si="432"/>
        <v>0</v>
      </c>
      <c r="P729" s="208">
        <f t="shared" si="432"/>
        <v>0</v>
      </c>
      <c r="Q729" s="208">
        <f t="shared" si="432"/>
        <v>0</v>
      </c>
      <c r="R729" s="208">
        <f t="shared" si="432"/>
        <v>0</v>
      </c>
      <c r="S729" s="208">
        <f t="shared" si="432"/>
        <v>0</v>
      </c>
      <c r="T729" s="208">
        <f t="shared" si="432"/>
        <v>0</v>
      </c>
      <c r="U729" s="208">
        <f t="shared" si="432"/>
        <v>0</v>
      </c>
      <c r="V729" s="208">
        <f t="shared" si="432"/>
        <v>0</v>
      </c>
      <c r="W729" s="208">
        <f t="shared" si="432"/>
        <v>0</v>
      </c>
      <c r="X729" s="208">
        <f t="shared" si="432"/>
        <v>0</v>
      </c>
      <c r="Y729" s="208">
        <f t="shared" si="432"/>
        <v>0</v>
      </c>
      <c r="Z729" s="208">
        <f t="shared" si="432"/>
        <v>0</v>
      </c>
      <c r="AA729" s="208">
        <f t="shared" si="432"/>
        <v>0</v>
      </c>
      <c r="AB729" s="208">
        <f t="shared" si="432"/>
        <v>0</v>
      </c>
      <c r="AC729" s="208">
        <f t="shared" si="432"/>
        <v>0</v>
      </c>
      <c r="AD729" s="208">
        <f t="shared" si="432"/>
        <v>0</v>
      </c>
      <c r="AE729" s="208">
        <f t="shared" si="432"/>
        <v>0</v>
      </c>
      <c r="AF729" s="208">
        <f t="shared" si="432"/>
        <v>0</v>
      </c>
      <c r="AG729" s="208">
        <f t="shared" si="432"/>
        <v>0</v>
      </c>
      <c r="AH729" s="208">
        <f t="shared" si="432"/>
        <v>0</v>
      </c>
      <c r="AI729" s="208">
        <f t="shared" si="432"/>
        <v>0</v>
      </c>
      <c r="AJ729" s="208">
        <f t="shared" si="432"/>
        <v>0</v>
      </c>
      <c r="AK729" s="208">
        <f t="shared" si="432"/>
        <v>0</v>
      </c>
      <c r="AL729" s="208">
        <f t="shared" si="432"/>
        <v>0</v>
      </c>
      <c r="AM729" s="208">
        <f t="shared" si="432"/>
        <v>0</v>
      </c>
      <c r="AN729" s="208">
        <f t="shared" si="432"/>
        <v>0</v>
      </c>
      <c r="AO729" s="208">
        <f t="shared" si="432"/>
        <v>0</v>
      </c>
      <c r="AP729" s="208">
        <f t="shared" si="432"/>
        <v>0</v>
      </c>
    </row>
    <row r="730" spans="1:42" x14ac:dyDescent="0.2">
      <c r="A730" s="4">
        <f t="shared" si="431"/>
        <v>4</v>
      </c>
      <c r="B730" s="232">
        <f t="shared" si="428"/>
        <v>0</v>
      </c>
      <c r="C730" s="208">
        <f t="shared" ref="C730:AP730" si="433">IF(AND(C$2&gt;equip3_reserve_freq*$A717,C$2&lt;=equip3_reserve_freq*$A718),$B718/(equip3_reserve_freq),0)</f>
        <v>0</v>
      </c>
      <c r="D730" s="208">
        <f t="shared" si="433"/>
        <v>0</v>
      </c>
      <c r="E730" s="208">
        <f t="shared" si="433"/>
        <v>0</v>
      </c>
      <c r="F730" s="208">
        <f t="shared" si="433"/>
        <v>0</v>
      </c>
      <c r="G730" s="208">
        <f t="shared" si="433"/>
        <v>0</v>
      </c>
      <c r="H730" s="208">
        <f t="shared" si="433"/>
        <v>0</v>
      </c>
      <c r="I730" s="208">
        <f t="shared" si="433"/>
        <v>0</v>
      </c>
      <c r="J730" s="208">
        <f t="shared" si="433"/>
        <v>0</v>
      </c>
      <c r="K730" s="208">
        <f t="shared" si="433"/>
        <v>0</v>
      </c>
      <c r="L730" s="208">
        <f t="shared" si="433"/>
        <v>0</v>
      </c>
      <c r="M730" s="208">
        <f t="shared" si="433"/>
        <v>0</v>
      </c>
      <c r="N730" s="208">
        <f t="shared" si="433"/>
        <v>0</v>
      </c>
      <c r="O730" s="208">
        <f t="shared" si="433"/>
        <v>0</v>
      </c>
      <c r="P730" s="208">
        <f t="shared" si="433"/>
        <v>0</v>
      </c>
      <c r="Q730" s="208">
        <f t="shared" si="433"/>
        <v>0</v>
      </c>
      <c r="R730" s="208">
        <f t="shared" si="433"/>
        <v>0</v>
      </c>
      <c r="S730" s="208">
        <f t="shared" si="433"/>
        <v>0</v>
      </c>
      <c r="T730" s="208">
        <f t="shared" si="433"/>
        <v>0</v>
      </c>
      <c r="U730" s="208">
        <f t="shared" si="433"/>
        <v>0</v>
      </c>
      <c r="V730" s="208">
        <f t="shared" si="433"/>
        <v>0</v>
      </c>
      <c r="W730" s="208">
        <f t="shared" si="433"/>
        <v>0</v>
      </c>
      <c r="X730" s="208">
        <f t="shared" si="433"/>
        <v>0</v>
      </c>
      <c r="Y730" s="208">
        <f t="shared" si="433"/>
        <v>0</v>
      </c>
      <c r="Z730" s="208">
        <f t="shared" si="433"/>
        <v>0</v>
      </c>
      <c r="AA730" s="208">
        <f t="shared" si="433"/>
        <v>0</v>
      </c>
      <c r="AB730" s="208">
        <f t="shared" si="433"/>
        <v>0</v>
      </c>
      <c r="AC730" s="208">
        <f t="shared" si="433"/>
        <v>0</v>
      </c>
      <c r="AD730" s="208">
        <f t="shared" si="433"/>
        <v>0</v>
      </c>
      <c r="AE730" s="208">
        <f t="shared" si="433"/>
        <v>0</v>
      </c>
      <c r="AF730" s="208">
        <f t="shared" si="433"/>
        <v>0</v>
      </c>
      <c r="AG730" s="208">
        <f t="shared" si="433"/>
        <v>0</v>
      </c>
      <c r="AH730" s="208">
        <f t="shared" si="433"/>
        <v>0</v>
      </c>
      <c r="AI730" s="208">
        <f t="shared" si="433"/>
        <v>0</v>
      </c>
      <c r="AJ730" s="208">
        <f t="shared" si="433"/>
        <v>0</v>
      </c>
      <c r="AK730" s="208">
        <f t="shared" si="433"/>
        <v>0</v>
      </c>
      <c r="AL730" s="208">
        <f t="shared" si="433"/>
        <v>0</v>
      </c>
      <c r="AM730" s="208">
        <f t="shared" si="433"/>
        <v>0</v>
      </c>
      <c r="AN730" s="208">
        <f t="shared" si="433"/>
        <v>0</v>
      </c>
      <c r="AO730" s="208">
        <f t="shared" si="433"/>
        <v>0</v>
      </c>
      <c r="AP730" s="208">
        <f t="shared" si="433"/>
        <v>0</v>
      </c>
    </row>
    <row r="731" spans="1:42" x14ac:dyDescent="0.2">
      <c r="A731" s="4">
        <f t="shared" si="431"/>
        <v>5</v>
      </c>
      <c r="B731" s="232">
        <f t="shared" si="428"/>
        <v>0</v>
      </c>
      <c r="C731" s="208">
        <f t="shared" ref="C731:AP731" si="434">IF(AND(C$2&gt;equip3_reserve_freq*$A718,C$2&lt;=equip3_reserve_freq*$A719),$B719/(equip3_reserve_freq),0)</f>
        <v>0</v>
      </c>
      <c r="D731" s="208">
        <f t="shared" si="434"/>
        <v>0</v>
      </c>
      <c r="E731" s="208">
        <f t="shared" si="434"/>
        <v>0</v>
      </c>
      <c r="F731" s="208">
        <f t="shared" si="434"/>
        <v>0</v>
      </c>
      <c r="G731" s="208">
        <f t="shared" si="434"/>
        <v>0</v>
      </c>
      <c r="H731" s="208">
        <f t="shared" si="434"/>
        <v>0</v>
      </c>
      <c r="I731" s="208">
        <f t="shared" si="434"/>
        <v>0</v>
      </c>
      <c r="J731" s="208">
        <f t="shared" si="434"/>
        <v>0</v>
      </c>
      <c r="K731" s="208">
        <f t="shared" si="434"/>
        <v>0</v>
      </c>
      <c r="L731" s="208">
        <f t="shared" si="434"/>
        <v>0</v>
      </c>
      <c r="M731" s="208">
        <f t="shared" si="434"/>
        <v>0</v>
      </c>
      <c r="N731" s="208">
        <f t="shared" si="434"/>
        <v>0</v>
      </c>
      <c r="O731" s="208">
        <f t="shared" si="434"/>
        <v>0</v>
      </c>
      <c r="P731" s="208">
        <f t="shared" si="434"/>
        <v>0</v>
      </c>
      <c r="Q731" s="208">
        <f t="shared" si="434"/>
        <v>0</v>
      </c>
      <c r="R731" s="208">
        <f t="shared" si="434"/>
        <v>0</v>
      </c>
      <c r="S731" s="208">
        <f t="shared" si="434"/>
        <v>0</v>
      </c>
      <c r="T731" s="208">
        <f t="shared" si="434"/>
        <v>0</v>
      </c>
      <c r="U731" s="208">
        <f t="shared" si="434"/>
        <v>0</v>
      </c>
      <c r="V731" s="208">
        <f t="shared" si="434"/>
        <v>0</v>
      </c>
      <c r="W731" s="208">
        <f t="shared" si="434"/>
        <v>0</v>
      </c>
      <c r="X731" s="208">
        <f t="shared" si="434"/>
        <v>0</v>
      </c>
      <c r="Y731" s="208">
        <f t="shared" si="434"/>
        <v>0</v>
      </c>
      <c r="Z731" s="208">
        <f t="shared" si="434"/>
        <v>0</v>
      </c>
      <c r="AA731" s="208">
        <f t="shared" si="434"/>
        <v>0</v>
      </c>
      <c r="AB731" s="208">
        <f t="shared" si="434"/>
        <v>0</v>
      </c>
      <c r="AC731" s="208">
        <f t="shared" si="434"/>
        <v>0</v>
      </c>
      <c r="AD731" s="208">
        <f t="shared" si="434"/>
        <v>0</v>
      </c>
      <c r="AE731" s="208">
        <f t="shared" si="434"/>
        <v>0</v>
      </c>
      <c r="AF731" s="208">
        <f t="shared" si="434"/>
        <v>0</v>
      </c>
      <c r="AG731" s="208">
        <f t="shared" si="434"/>
        <v>0</v>
      </c>
      <c r="AH731" s="208">
        <f t="shared" si="434"/>
        <v>0</v>
      </c>
      <c r="AI731" s="208">
        <f t="shared" si="434"/>
        <v>0</v>
      </c>
      <c r="AJ731" s="208">
        <f t="shared" si="434"/>
        <v>0</v>
      </c>
      <c r="AK731" s="208">
        <f t="shared" si="434"/>
        <v>0</v>
      </c>
      <c r="AL731" s="208">
        <f t="shared" si="434"/>
        <v>0</v>
      </c>
      <c r="AM731" s="208">
        <f t="shared" si="434"/>
        <v>0</v>
      </c>
      <c r="AN731" s="208">
        <f t="shared" si="434"/>
        <v>0</v>
      </c>
      <c r="AO731" s="208">
        <f t="shared" si="434"/>
        <v>0</v>
      </c>
      <c r="AP731" s="208">
        <f t="shared" si="434"/>
        <v>0</v>
      </c>
    </row>
    <row r="732" spans="1:42" x14ac:dyDescent="0.2">
      <c r="A732" s="4">
        <f t="shared" si="431"/>
        <v>6</v>
      </c>
      <c r="B732" s="232">
        <f t="shared" si="428"/>
        <v>0</v>
      </c>
      <c r="C732" s="208">
        <f t="shared" ref="C732:AP732" si="435">IF(AND(C$2&gt;equip3_reserve_freq*$A719,C$2&lt;=equip3_reserve_freq*$A720),$B720/(equip3_reserve_freq),0)</f>
        <v>0</v>
      </c>
      <c r="D732" s="208">
        <f t="shared" si="435"/>
        <v>0</v>
      </c>
      <c r="E732" s="208">
        <f t="shared" si="435"/>
        <v>0</v>
      </c>
      <c r="F732" s="208">
        <f t="shared" si="435"/>
        <v>0</v>
      </c>
      <c r="G732" s="208">
        <f t="shared" si="435"/>
        <v>0</v>
      </c>
      <c r="H732" s="208">
        <f t="shared" si="435"/>
        <v>0</v>
      </c>
      <c r="I732" s="208">
        <f t="shared" si="435"/>
        <v>0</v>
      </c>
      <c r="J732" s="208">
        <f t="shared" si="435"/>
        <v>0</v>
      </c>
      <c r="K732" s="208">
        <f t="shared" si="435"/>
        <v>0</v>
      </c>
      <c r="L732" s="208">
        <f t="shared" si="435"/>
        <v>0</v>
      </c>
      <c r="M732" s="208">
        <f t="shared" si="435"/>
        <v>0</v>
      </c>
      <c r="N732" s="208">
        <f t="shared" si="435"/>
        <v>0</v>
      </c>
      <c r="O732" s="208">
        <f t="shared" si="435"/>
        <v>0</v>
      </c>
      <c r="P732" s="208">
        <f t="shared" si="435"/>
        <v>0</v>
      </c>
      <c r="Q732" s="208">
        <f t="shared" si="435"/>
        <v>0</v>
      </c>
      <c r="R732" s="208">
        <f t="shared" si="435"/>
        <v>0</v>
      </c>
      <c r="S732" s="208">
        <f t="shared" si="435"/>
        <v>0</v>
      </c>
      <c r="T732" s="208">
        <f t="shared" si="435"/>
        <v>0</v>
      </c>
      <c r="U732" s="208">
        <f t="shared" si="435"/>
        <v>0</v>
      </c>
      <c r="V732" s="208">
        <f t="shared" si="435"/>
        <v>0</v>
      </c>
      <c r="W732" s="208">
        <f t="shared" si="435"/>
        <v>0</v>
      </c>
      <c r="X732" s="208">
        <f t="shared" si="435"/>
        <v>0</v>
      </c>
      <c r="Y732" s="208">
        <f t="shared" si="435"/>
        <v>0</v>
      </c>
      <c r="Z732" s="208">
        <f t="shared" si="435"/>
        <v>0</v>
      </c>
      <c r="AA732" s="208">
        <f t="shared" si="435"/>
        <v>0</v>
      </c>
      <c r="AB732" s="208">
        <f t="shared" si="435"/>
        <v>0</v>
      </c>
      <c r="AC732" s="208">
        <f t="shared" si="435"/>
        <v>0</v>
      </c>
      <c r="AD732" s="208">
        <f t="shared" si="435"/>
        <v>0</v>
      </c>
      <c r="AE732" s="208">
        <f t="shared" si="435"/>
        <v>0</v>
      </c>
      <c r="AF732" s="208">
        <f t="shared" si="435"/>
        <v>0</v>
      </c>
      <c r="AG732" s="208">
        <f t="shared" si="435"/>
        <v>0</v>
      </c>
      <c r="AH732" s="208">
        <f t="shared" si="435"/>
        <v>0</v>
      </c>
      <c r="AI732" s="208">
        <f t="shared" si="435"/>
        <v>0</v>
      </c>
      <c r="AJ732" s="208">
        <f t="shared" si="435"/>
        <v>0</v>
      </c>
      <c r="AK732" s="208">
        <f t="shared" si="435"/>
        <v>0</v>
      </c>
      <c r="AL732" s="208">
        <f t="shared" si="435"/>
        <v>0</v>
      </c>
      <c r="AM732" s="208">
        <f t="shared" si="435"/>
        <v>0</v>
      </c>
      <c r="AN732" s="208">
        <f t="shared" si="435"/>
        <v>0</v>
      </c>
      <c r="AO732" s="208">
        <f t="shared" si="435"/>
        <v>0</v>
      </c>
      <c r="AP732" s="208">
        <f t="shared" si="435"/>
        <v>0</v>
      </c>
    </row>
    <row r="733" spans="1:42" x14ac:dyDescent="0.2">
      <c r="A733" s="4">
        <f t="shared" si="431"/>
        <v>7</v>
      </c>
      <c r="B733" s="232">
        <f t="shared" si="428"/>
        <v>0</v>
      </c>
      <c r="C733" s="208">
        <f t="shared" ref="C733:AP733" si="436">IF(AND(C$2&gt;equip3_reserve_freq*$A720,C$2&lt;=equip3_reserve_freq*$A721),$B721/(equip3_reserve_freq),0)</f>
        <v>0</v>
      </c>
      <c r="D733" s="208">
        <f t="shared" si="436"/>
        <v>0</v>
      </c>
      <c r="E733" s="208">
        <f t="shared" si="436"/>
        <v>0</v>
      </c>
      <c r="F733" s="208">
        <f t="shared" si="436"/>
        <v>0</v>
      </c>
      <c r="G733" s="208">
        <f t="shared" si="436"/>
        <v>0</v>
      </c>
      <c r="H733" s="208">
        <f t="shared" si="436"/>
        <v>0</v>
      </c>
      <c r="I733" s="208">
        <f t="shared" si="436"/>
        <v>0</v>
      </c>
      <c r="J733" s="208">
        <f t="shared" si="436"/>
        <v>0</v>
      </c>
      <c r="K733" s="208">
        <f t="shared" si="436"/>
        <v>0</v>
      </c>
      <c r="L733" s="208">
        <f t="shared" si="436"/>
        <v>0</v>
      </c>
      <c r="M733" s="208">
        <f t="shared" si="436"/>
        <v>0</v>
      </c>
      <c r="N733" s="208">
        <f t="shared" si="436"/>
        <v>0</v>
      </c>
      <c r="O733" s="208">
        <f t="shared" si="436"/>
        <v>0</v>
      </c>
      <c r="P733" s="208">
        <f t="shared" si="436"/>
        <v>0</v>
      </c>
      <c r="Q733" s="208">
        <f t="shared" si="436"/>
        <v>0</v>
      </c>
      <c r="R733" s="208">
        <f t="shared" si="436"/>
        <v>0</v>
      </c>
      <c r="S733" s="208">
        <f t="shared" si="436"/>
        <v>0</v>
      </c>
      <c r="T733" s="208">
        <f t="shared" si="436"/>
        <v>0</v>
      </c>
      <c r="U733" s="208">
        <f t="shared" si="436"/>
        <v>0</v>
      </c>
      <c r="V733" s="208">
        <f t="shared" si="436"/>
        <v>0</v>
      </c>
      <c r="W733" s="208">
        <f t="shared" si="436"/>
        <v>0</v>
      </c>
      <c r="X733" s="208">
        <f t="shared" si="436"/>
        <v>0</v>
      </c>
      <c r="Y733" s="208">
        <f t="shared" si="436"/>
        <v>0</v>
      </c>
      <c r="Z733" s="208">
        <f t="shared" si="436"/>
        <v>0</v>
      </c>
      <c r="AA733" s="208">
        <f t="shared" si="436"/>
        <v>0</v>
      </c>
      <c r="AB733" s="208">
        <f t="shared" si="436"/>
        <v>0</v>
      </c>
      <c r="AC733" s="208">
        <f t="shared" si="436"/>
        <v>0</v>
      </c>
      <c r="AD733" s="208">
        <f t="shared" si="436"/>
        <v>0</v>
      </c>
      <c r="AE733" s="208">
        <f t="shared" si="436"/>
        <v>0</v>
      </c>
      <c r="AF733" s="208">
        <f t="shared" si="436"/>
        <v>0</v>
      </c>
      <c r="AG733" s="208">
        <f t="shared" si="436"/>
        <v>0</v>
      </c>
      <c r="AH733" s="208">
        <f t="shared" si="436"/>
        <v>0</v>
      </c>
      <c r="AI733" s="208">
        <f t="shared" si="436"/>
        <v>0</v>
      </c>
      <c r="AJ733" s="208">
        <f t="shared" si="436"/>
        <v>0</v>
      </c>
      <c r="AK733" s="208">
        <f t="shared" si="436"/>
        <v>0</v>
      </c>
      <c r="AL733" s="208">
        <f t="shared" si="436"/>
        <v>0</v>
      </c>
      <c r="AM733" s="208">
        <f t="shared" si="436"/>
        <v>0</v>
      </c>
      <c r="AN733" s="208">
        <f t="shared" si="436"/>
        <v>0</v>
      </c>
      <c r="AO733" s="208">
        <f t="shared" si="436"/>
        <v>0</v>
      </c>
      <c r="AP733" s="208">
        <f t="shared" si="436"/>
        <v>0</v>
      </c>
    </row>
    <row r="734" spans="1:42" x14ac:dyDescent="0.2">
      <c r="A734" s="4">
        <f t="shared" si="431"/>
        <v>8</v>
      </c>
      <c r="B734" s="232">
        <f t="shared" si="428"/>
        <v>0</v>
      </c>
      <c r="C734" s="208">
        <f t="shared" ref="C734:AP734" si="437">IF(AND(C$2&gt;equip3_reserve_freq*$A721,C$2&lt;=equip3_reserve_freq*$A722),$B722/(equip3_reserve_freq),0)</f>
        <v>0</v>
      </c>
      <c r="D734" s="208">
        <f t="shared" si="437"/>
        <v>0</v>
      </c>
      <c r="E734" s="208">
        <f t="shared" si="437"/>
        <v>0</v>
      </c>
      <c r="F734" s="208">
        <f t="shared" si="437"/>
        <v>0</v>
      </c>
      <c r="G734" s="208">
        <f t="shared" si="437"/>
        <v>0</v>
      </c>
      <c r="H734" s="208">
        <f t="shared" si="437"/>
        <v>0</v>
      </c>
      <c r="I734" s="208">
        <f t="shared" si="437"/>
        <v>0</v>
      </c>
      <c r="J734" s="208">
        <f t="shared" si="437"/>
        <v>0</v>
      </c>
      <c r="K734" s="208">
        <f t="shared" si="437"/>
        <v>0</v>
      </c>
      <c r="L734" s="208">
        <f t="shared" si="437"/>
        <v>0</v>
      </c>
      <c r="M734" s="208">
        <f t="shared" si="437"/>
        <v>0</v>
      </c>
      <c r="N734" s="208">
        <f t="shared" si="437"/>
        <v>0</v>
      </c>
      <c r="O734" s="208">
        <f t="shared" si="437"/>
        <v>0</v>
      </c>
      <c r="P734" s="208">
        <f t="shared" si="437"/>
        <v>0</v>
      </c>
      <c r="Q734" s="208">
        <f t="shared" si="437"/>
        <v>0</v>
      </c>
      <c r="R734" s="208">
        <f t="shared" si="437"/>
        <v>0</v>
      </c>
      <c r="S734" s="208">
        <f t="shared" si="437"/>
        <v>0</v>
      </c>
      <c r="T734" s="208">
        <f t="shared" si="437"/>
        <v>0</v>
      </c>
      <c r="U734" s="208">
        <f t="shared" si="437"/>
        <v>0</v>
      </c>
      <c r="V734" s="208">
        <f t="shared" si="437"/>
        <v>0</v>
      </c>
      <c r="W734" s="208">
        <f t="shared" si="437"/>
        <v>0</v>
      </c>
      <c r="X734" s="208">
        <f t="shared" si="437"/>
        <v>0</v>
      </c>
      <c r="Y734" s="208">
        <f t="shared" si="437"/>
        <v>0</v>
      </c>
      <c r="Z734" s="208">
        <f t="shared" si="437"/>
        <v>0</v>
      </c>
      <c r="AA734" s="208">
        <f t="shared" si="437"/>
        <v>0</v>
      </c>
      <c r="AB734" s="208">
        <f t="shared" si="437"/>
        <v>0</v>
      </c>
      <c r="AC734" s="208">
        <f t="shared" si="437"/>
        <v>0</v>
      </c>
      <c r="AD734" s="208">
        <f t="shared" si="437"/>
        <v>0</v>
      </c>
      <c r="AE734" s="208">
        <f t="shared" si="437"/>
        <v>0</v>
      </c>
      <c r="AF734" s="208">
        <f t="shared" si="437"/>
        <v>0</v>
      </c>
      <c r="AG734" s="208">
        <f t="shared" si="437"/>
        <v>0</v>
      </c>
      <c r="AH734" s="208">
        <f t="shared" si="437"/>
        <v>0</v>
      </c>
      <c r="AI734" s="208">
        <f t="shared" si="437"/>
        <v>0</v>
      </c>
      <c r="AJ734" s="208">
        <f t="shared" si="437"/>
        <v>0</v>
      </c>
      <c r="AK734" s="208">
        <f t="shared" si="437"/>
        <v>0</v>
      </c>
      <c r="AL734" s="208">
        <f t="shared" si="437"/>
        <v>0</v>
      </c>
      <c r="AM734" s="208">
        <f t="shared" si="437"/>
        <v>0</v>
      </c>
      <c r="AN734" s="208">
        <f t="shared" si="437"/>
        <v>0</v>
      </c>
      <c r="AO734" s="208">
        <f t="shared" si="437"/>
        <v>0</v>
      </c>
      <c r="AP734" s="208">
        <f t="shared" si="437"/>
        <v>0</v>
      </c>
    </row>
    <row r="735" spans="1:42" x14ac:dyDescent="0.2">
      <c r="A735" s="4">
        <f>A734+1</f>
        <v>9</v>
      </c>
      <c r="B735" s="232">
        <f t="shared" si="428"/>
        <v>0</v>
      </c>
      <c r="C735" s="208">
        <f t="shared" ref="C735:AP735" si="438">IF(AND(C$2&gt;equip3_reserve_freq*$A722,C$2&lt;=equip3_reserve_freq*$A723),$B723/(equip3_reserve_freq),0)</f>
        <v>0</v>
      </c>
      <c r="D735" s="208">
        <f t="shared" si="438"/>
        <v>0</v>
      </c>
      <c r="E735" s="208">
        <f t="shared" si="438"/>
        <v>0</v>
      </c>
      <c r="F735" s="208">
        <f t="shared" si="438"/>
        <v>0</v>
      </c>
      <c r="G735" s="208">
        <f t="shared" si="438"/>
        <v>0</v>
      </c>
      <c r="H735" s="208">
        <f t="shared" si="438"/>
        <v>0</v>
      </c>
      <c r="I735" s="208">
        <f t="shared" si="438"/>
        <v>0</v>
      </c>
      <c r="J735" s="208">
        <f t="shared" si="438"/>
        <v>0</v>
      </c>
      <c r="K735" s="208">
        <f t="shared" si="438"/>
        <v>0</v>
      </c>
      <c r="L735" s="208">
        <f t="shared" si="438"/>
        <v>0</v>
      </c>
      <c r="M735" s="208">
        <f t="shared" si="438"/>
        <v>0</v>
      </c>
      <c r="N735" s="208">
        <f t="shared" si="438"/>
        <v>0</v>
      </c>
      <c r="O735" s="208">
        <f t="shared" si="438"/>
        <v>0</v>
      </c>
      <c r="P735" s="208">
        <f t="shared" si="438"/>
        <v>0</v>
      </c>
      <c r="Q735" s="208">
        <f t="shared" si="438"/>
        <v>0</v>
      </c>
      <c r="R735" s="208">
        <f t="shared" si="438"/>
        <v>0</v>
      </c>
      <c r="S735" s="208">
        <f t="shared" si="438"/>
        <v>0</v>
      </c>
      <c r="T735" s="208">
        <f t="shared" si="438"/>
        <v>0</v>
      </c>
      <c r="U735" s="208">
        <f t="shared" si="438"/>
        <v>0</v>
      </c>
      <c r="V735" s="208">
        <f t="shared" si="438"/>
        <v>0</v>
      </c>
      <c r="W735" s="208">
        <f t="shared" si="438"/>
        <v>0</v>
      </c>
      <c r="X735" s="208">
        <f t="shared" si="438"/>
        <v>0</v>
      </c>
      <c r="Y735" s="208">
        <f t="shared" si="438"/>
        <v>0</v>
      </c>
      <c r="Z735" s="208">
        <f t="shared" si="438"/>
        <v>0</v>
      </c>
      <c r="AA735" s="208">
        <f t="shared" si="438"/>
        <v>0</v>
      </c>
      <c r="AB735" s="208">
        <f t="shared" si="438"/>
        <v>0</v>
      </c>
      <c r="AC735" s="208">
        <f t="shared" si="438"/>
        <v>0</v>
      </c>
      <c r="AD735" s="208">
        <f t="shared" si="438"/>
        <v>0</v>
      </c>
      <c r="AE735" s="208">
        <f t="shared" si="438"/>
        <v>0</v>
      </c>
      <c r="AF735" s="208">
        <f t="shared" si="438"/>
        <v>0</v>
      </c>
      <c r="AG735" s="208">
        <f t="shared" si="438"/>
        <v>0</v>
      </c>
      <c r="AH735" s="208">
        <f t="shared" si="438"/>
        <v>0</v>
      </c>
      <c r="AI735" s="208">
        <f t="shared" si="438"/>
        <v>0</v>
      </c>
      <c r="AJ735" s="208">
        <f t="shared" si="438"/>
        <v>0</v>
      </c>
      <c r="AK735" s="208">
        <f t="shared" si="438"/>
        <v>0</v>
      </c>
      <c r="AL735" s="208">
        <f t="shared" si="438"/>
        <v>0</v>
      </c>
      <c r="AM735" s="208">
        <f t="shared" si="438"/>
        <v>0</v>
      </c>
      <c r="AN735" s="208">
        <f t="shared" si="438"/>
        <v>0</v>
      </c>
      <c r="AO735" s="208">
        <f t="shared" si="438"/>
        <v>0</v>
      </c>
      <c r="AP735" s="208">
        <f t="shared" si="438"/>
        <v>0</v>
      </c>
    </row>
    <row r="736" spans="1:42" x14ac:dyDescent="0.2">
      <c r="A736" s="4">
        <f t="shared" ref="A736" si="439">A735+1</f>
        <v>10</v>
      </c>
      <c r="B736" s="232">
        <f t="shared" si="428"/>
        <v>0</v>
      </c>
      <c r="C736" s="212">
        <f t="shared" ref="C736:AP736" si="440">IF(AND(C$2&gt;equip3_reserve_freq*$A723,C$2&lt;=equip3_reserve_freq*$A724),$B724/(equip3_reserve_freq),0)</f>
        <v>0</v>
      </c>
      <c r="D736" s="212">
        <f t="shared" si="440"/>
        <v>0</v>
      </c>
      <c r="E736" s="212">
        <f t="shared" si="440"/>
        <v>0</v>
      </c>
      <c r="F736" s="212">
        <f t="shared" si="440"/>
        <v>0</v>
      </c>
      <c r="G736" s="212">
        <f t="shared" si="440"/>
        <v>0</v>
      </c>
      <c r="H736" s="212">
        <f t="shared" si="440"/>
        <v>0</v>
      </c>
      <c r="I736" s="212">
        <f t="shared" si="440"/>
        <v>0</v>
      </c>
      <c r="J736" s="212">
        <f t="shared" si="440"/>
        <v>0</v>
      </c>
      <c r="K736" s="212">
        <f t="shared" si="440"/>
        <v>0</v>
      </c>
      <c r="L736" s="212">
        <f t="shared" si="440"/>
        <v>0</v>
      </c>
      <c r="M736" s="212">
        <f t="shared" si="440"/>
        <v>0</v>
      </c>
      <c r="N736" s="212">
        <f t="shared" si="440"/>
        <v>0</v>
      </c>
      <c r="O736" s="212">
        <f t="shared" si="440"/>
        <v>0</v>
      </c>
      <c r="P736" s="212">
        <f t="shared" si="440"/>
        <v>0</v>
      </c>
      <c r="Q736" s="212">
        <f t="shared" si="440"/>
        <v>0</v>
      </c>
      <c r="R736" s="212">
        <f t="shared" si="440"/>
        <v>0</v>
      </c>
      <c r="S736" s="212">
        <f t="shared" si="440"/>
        <v>0</v>
      </c>
      <c r="T736" s="212">
        <f t="shared" si="440"/>
        <v>0</v>
      </c>
      <c r="U736" s="212">
        <f t="shared" si="440"/>
        <v>0</v>
      </c>
      <c r="V736" s="212">
        <f t="shared" si="440"/>
        <v>0</v>
      </c>
      <c r="W736" s="212">
        <f t="shared" si="440"/>
        <v>0</v>
      </c>
      <c r="X736" s="212">
        <f t="shared" si="440"/>
        <v>0</v>
      </c>
      <c r="Y736" s="212">
        <f t="shared" si="440"/>
        <v>0</v>
      </c>
      <c r="Z736" s="212">
        <f t="shared" si="440"/>
        <v>0</v>
      </c>
      <c r="AA736" s="212">
        <f t="shared" si="440"/>
        <v>0</v>
      </c>
      <c r="AB736" s="212">
        <f t="shared" si="440"/>
        <v>0</v>
      </c>
      <c r="AC736" s="212">
        <f t="shared" si="440"/>
        <v>0</v>
      </c>
      <c r="AD736" s="212">
        <f t="shared" si="440"/>
        <v>0</v>
      </c>
      <c r="AE736" s="212">
        <f t="shared" si="440"/>
        <v>0</v>
      </c>
      <c r="AF736" s="212">
        <f t="shared" si="440"/>
        <v>0</v>
      </c>
      <c r="AG736" s="212">
        <f t="shared" si="440"/>
        <v>0</v>
      </c>
      <c r="AH736" s="212">
        <f t="shared" si="440"/>
        <v>0</v>
      </c>
      <c r="AI736" s="212">
        <f t="shared" si="440"/>
        <v>0</v>
      </c>
      <c r="AJ736" s="212">
        <f t="shared" si="440"/>
        <v>0</v>
      </c>
      <c r="AK736" s="212">
        <f t="shared" si="440"/>
        <v>0</v>
      </c>
      <c r="AL736" s="212">
        <f t="shared" si="440"/>
        <v>0</v>
      </c>
      <c r="AM736" s="212">
        <f t="shared" si="440"/>
        <v>0</v>
      </c>
      <c r="AN736" s="212">
        <f t="shared" si="440"/>
        <v>0</v>
      </c>
      <c r="AO736" s="212">
        <f t="shared" si="440"/>
        <v>0</v>
      </c>
      <c r="AP736" s="212">
        <f t="shared" si="440"/>
        <v>0</v>
      </c>
    </row>
    <row r="737" spans="1:42" x14ac:dyDescent="0.2">
      <c r="A737" s="37" t="s">
        <v>13</v>
      </c>
      <c r="B737" s="28"/>
      <c r="C737" s="211">
        <f>SUM(C727:C736)</f>
        <v>0</v>
      </c>
      <c r="D737" s="211">
        <f t="shared" ref="D737:AP737" si="441">SUM(D727:D736)</f>
        <v>0</v>
      </c>
      <c r="E737" s="211">
        <f t="shared" si="441"/>
        <v>0</v>
      </c>
      <c r="F737" s="211">
        <f t="shared" si="441"/>
        <v>0</v>
      </c>
      <c r="G737" s="211">
        <f t="shared" si="441"/>
        <v>0</v>
      </c>
      <c r="H737" s="211">
        <f t="shared" si="441"/>
        <v>0</v>
      </c>
      <c r="I737" s="211">
        <f t="shared" si="441"/>
        <v>0</v>
      </c>
      <c r="J737" s="211">
        <f t="shared" si="441"/>
        <v>0</v>
      </c>
      <c r="K737" s="211">
        <f t="shared" si="441"/>
        <v>0</v>
      </c>
      <c r="L737" s="211">
        <f t="shared" si="441"/>
        <v>0</v>
      </c>
      <c r="M737" s="211">
        <f t="shared" si="441"/>
        <v>0</v>
      </c>
      <c r="N737" s="211">
        <f t="shared" si="441"/>
        <v>0</v>
      </c>
      <c r="O737" s="211">
        <f t="shared" si="441"/>
        <v>0</v>
      </c>
      <c r="P737" s="211">
        <f t="shared" si="441"/>
        <v>0</v>
      </c>
      <c r="Q737" s="211">
        <f t="shared" si="441"/>
        <v>0</v>
      </c>
      <c r="R737" s="211">
        <f t="shared" si="441"/>
        <v>0</v>
      </c>
      <c r="S737" s="211">
        <f t="shared" si="441"/>
        <v>0</v>
      </c>
      <c r="T737" s="211">
        <f t="shared" si="441"/>
        <v>0</v>
      </c>
      <c r="U737" s="211">
        <f t="shared" si="441"/>
        <v>0</v>
      </c>
      <c r="V737" s="211">
        <f t="shared" si="441"/>
        <v>0</v>
      </c>
      <c r="W737" s="211">
        <f t="shared" si="441"/>
        <v>0</v>
      </c>
      <c r="X737" s="211">
        <f t="shared" si="441"/>
        <v>0</v>
      </c>
      <c r="Y737" s="211">
        <f t="shared" si="441"/>
        <v>0</v>
      </c>
      <c r="Z737" s="211">
        <f t="shared" si="441"/>
        <v>0</v>
      </c>
      <c r="AA737" s="211">
        <f t="shared" si="441"/>
        <v>0</v>
      </c>
      <c r="AB737" s="211">
        <f t="shared" si="441"/>
        <v>0</v>
      </c>
      <c r="AC737" s="211">
        <f t="shared" si="441"/>
        <v>0</v>
      </c>
      <c r="AD737" s="211">
        <f t="shared" si="441"/>
        <v>0</v>
      </c>
      <c r="AE737" s="211">
        <f t="shared" si="441"/>
        <v>0</v>
      </c>
      <c r="AF737" s="211">
        <f t="shared" si="441"/>
        <v>0</v>
      </c>
      <c r="AG737" s="211">
        <f t="shared" si="441"/>
        <v>0</v>
      </c>
      <c r="AH737" s="211">
        <f t="shared" si="441"/>
        <v>0</v>
      </c>
      <c r="AI737" s="211">
        <f t="shared" si="441"/>
        <v>0</v>
      </c>
      <c r="AJ737" s="211">
        <f t="shared" si="441"/>
        <v>0</v>
      </c>
      <c r="AK737" s="211">
        <f t="shared" si="441"/>
        <v>0</v>
      </c>
      <c r="AL737" s="211">
        <f t="shared" si="441"/>
        <v>0</v>
      </c>
      <c r="AM737" s="211">
        <f t="shared" si="441"/>
        <v>0</v>
      </c>
      <c r="AN737" s="211">
        <f t="shared" si="441"/>
        <v>0</v>
      </c>
      <c r="AO737" s="211">
        <f t="shared" si="441"/>
        <v>0</v>
      </c>
      <c r="AP737" s="211">
        <f t="shared" si="441"/>
        <v>0</v>
      </c>
    </row>
    <row r="738" spans="1:42" x14ac:dyDescent="0.2">
      <c r="A738" s="37"/>
      <c r="B738" s="28"/>
      <c r="C738" s="211"/>
      <c r="D738" s="211"/>
      <c r="E738" s="211"/>
      <c r="F738" s="211"/>
      <c r="G738" s="211"/>
      <c r="H738" s="211"/>
      <c r="I738" s="211"/>
      <c r="J738" s="211"/>
      <c r="K738" s="211"/>
      <c r="L738" s="211"/>
      <c r="M738" s="211"/>
      <c r="N738" s="211"/>
      <c r="O738" s="211"/>
      <c r="P738" s="211"/>
      <c r="Q738" s="211"/>
      <c r="R738" s="211"/>
      <c r="S738" s="211"/>
      <c r="T738" s="211"/>
      <c r="U738" s="211"/>
      <c r="V738" s="211"/>
      <c r="W738" s="211"/>
      <c r="X738" s="211"/>
      <c r="Y738" s="211"/>
      <c r="Z738" s="211"/>
      <c r="AA738" s="211"/>
      <c r="AB738" s="211"/>
      <c r="AC738" s="211"/>
      <c r="AD738" s="211"/>
      <c r="AE738" s="211"/>
      <c r="AF738" s="211"/>
      <c r="AG738" s="211"/>
      <c r="AH738" s="211"/>
      <c r="AI738" s="211"/>
      <c r="AJ738" s="211"/>
      <c r="AK738" s="211"/>
      <c r="AL738" s="211"/>
      <c r="AM738" s="211"/>
      <c r="AN738" s="211"/>
      <c r="AO738" s="211"/>
      <c r="AP738" s="211"/>
    </row>
    <row r="739" spans="1:42" s="118" customFormat="1" x14ac:dyDescent="0.2">
      <c r="A739" s="4" t="s">
        <v>357</v>
      </c>
      <c r="B739" s="198"/>
    </row>
    <row r="740" spans="1:42" x14ac:dyDescent="0.2">
      <c r="A740" s="350" t="s">
        <v>355</v>
      </c>
      <c r="B740" s="211">
        <f>B629+B641+B647+B679+B711</f>
        <v>0</v>
      </c>
      <c r="C740" s="211">
        <f t="shared" ref="C740:AP740" si="442">C629+C641+C647+C679+C711</f>
        <v>0</v>
      </c>
      <c r="D740" s="211">
        <f t="shared" si="442"/>
        <v>0</v>
      </c>
      <c r="E740" s="211">
        <f t="shared" si="442"/>
        <v>0</v>
      </c>
      <c r="F740" s="211">
        <f t="shared" si="442"/>
        <v>0</v>
      </c>
      <c r="G740" s="211">
        <f t="shared" si="442"/>
        <v>0</v>
      </c>
      <c r="H740" s="211">
        <f t="shared" si="442"/>
        <v>0</v>
      </c>
      <c r="I740" s="211">
        <f t="shared" si="442"/>
        <v>0</v>
      </c>
      <c r="J740" s="211">
        <f t="shared" si="442"/>
        <v>0</v>
      </c>
      <c r="K740" s="211">
        <f t="shared" si="442"/>
        <v>0</v>
      </c>
      <c r="L740" s="211">
        <f t="shared" si="442"/>
        <v>0</v>
      </c>
      <c r="M740" s="211">
        <f t="shared" si="442"/>
        <v>0</v>
      </c>
      <c r="N740" s="211">
        <f t="shared" si="442"/>
        <v>0</v>
      </c>
      <c r="O740" s="211">
        <f t="shared" si="442"/>
        <v>0</v>
      </c>
      <c r="P740" s="211">
        <f t="shared" si="442"/>
        <v>0</v>
      </c>
      <c r="Q740" s="211">
        <f t="shared" si="442"/>
        <v>0</v>
      </c>
      <c r="R740" s="211">
        <f t="shared" si="442"/>
        <v>0</v>
      </c>
      <c r="S740" s="211">
        <f t="shared" si="442"/>
        <v>0</v>
      </c>
      <c r="T740" s="211">
        <f t="shared" si="442"/>
        <v>0</v>
      </c>
      <c r="U740" s="211">
        <f t="shared" si="442"/>
        <v>0</v>
      </c>
      <c r="V740" s="211">
        <f t="shared" si="442"/>
        <v>0</v>
      </c>
      <c r="W740" s="211">
        <f t="shared" si="442"/>
        <v>0</v>
      </c>
      <c r="X740" s="211">
        <f t="shared" si="442"/>
        <v>0</v>
      </c>
      <c r="Y740" s="211">
        <f t="shared" si="442"/>
        <v>0</v>
      </c>
      <c r="Z740" s="211">
        <f t="shared" si="442"/>
        <v>0</v>
      </c>
      <c r="AA740" s="211">
        <f t="shared" si="442"/>
        <v>0</v>
      </c>
      <c r="AB740" s="211">
        <f t="shared" si="442"/>
        <v>0</v>
      </c>
      <c r="AC740" s="211">
        <f t="shared" si="442"/>
        <v>0</v>
      </c>
      <c r="AD740" s="211">
        <f t="shared" si="442"/>
        <v>0</v>
      </c>
      <c r="AE740" s="211">
        <f t="shared" si="442"/>
        <v>0</v>
      </c>
      <c r="AF740" s="211">
        <f t="shared" si="442"/>
        <v>0</v>
      </c>
      <c r="AG740" s="211">
        <f t="shared" si="442"/>
        <v>0</v>
      </c>
      <c r="AH740" s="211">
        <f t="shared" si="442"/>
        <v>0</v>
      </c>
      <c r="AI740" s="211">
        <f t="shared" si="442"/>
        <v>0</v>
      </c>
      <c r="AJ740" s="211">
        <f t="shared" si="442"/>
        <v>0</v>
      </c>
      <c r="AK740" s="211">
        <f t="shared" si="442"/>
        <v>0</v>
      </c>
      <c r="AL740" s="211">
        <f t="shared" si="442"/>
        <v>0</v>
      </c>
      <c r="AM740" s="211">
        <f t="shared" si="442"/>
        <v>0</v>
      </c>
      <c r="AN740" s="211">
        <f t="shared" si="442"/>
        <v>0</v>
      </c>
      <c r="AO740" s="211">
        <f t="shared" si="442"/>
        <v>0</v>
      </c>
      <c r="AP740" s="211">
        <f t="shared" si="442"/>
        <v>0</v>
      </c>
    </row>
    <row r="741" spans="1:42" x14ac:dyDescent="0.2">
      <c r="A741" s="350" t="s">
        <v>354</v>
      </c>
      <c r="B741" s="208">
        <v>0</v>
      </c>
      <c r="C741" s="211">
        <f>IF(C$2&lt;=analysis_period,B740*reserves_interest/100,0)</f>
        <v>0</v>
      </c>
      <c r="D741" s="211">
        <f t="shared" ref="D741" si="443">IF(D$2&lt;=analysis_period,C740*reserves_interest/100,0)</f>
        <v>0</v>
      </c>
      <c r="E741" s="211">
        <f t="shared" ref="E741" si="444">IF(E$2&lt;=analysis_period,D740*reserves_interest/100,0)</f>
        <v>0</v>
      </c>
      <c r="F741" s="211">
        <f t="shared" ref="F741" si="445">IF(F$2&lt;=analysis_period,E740*reserves_interest/100,0)</f>
        <v>0</v>
      </c>
      <c r="G741" s="211">
        <f t="shared" ref="G741" si="446">IF(G$2&lt;=analysis_period,F740*reserves_interest/100,0)</f>
        <v>0</v>
      </c>
      <c r="H741" s="211">
        <f t="shared" ref="H741" si="447">IF(H$2&lt;=analysis_period,G740*reserves_interest/100,0)</f>
        <v>0</v>
      </c>
      <c r="I741" s="211">
        <f t="shared" ref="I741" si="448">IF(I$2&lt;=analysis_period,H740*reserves_interest/100,0)</f>
        <v>0</v>
      </c>
      <c r="J741" s="211">
        <f t="shared" ref="J741" si="449">IF(J$2&lt;=analysis_period,I740*reserves_interest/100,0)</f>
        <v>0</v>
      </c>
      <c r="K741" s="211">
        <f t="shared" ref="K741" si="450">IF(K$2&lt;=analysis_period,J740*reserves_interest/100,0)</f>
        <v>0</v>
      </c>
      <c r="L741" s="211">
        <f t="shared" ref="L741" si="451">IF(L$2&lt;=analysis_period,K740*reserves_interest/100,0)</f>
        <v>0</v>
      </c>
      <c r="M741" s="211">
        <f t="shared" ref="M741" si="452">IF(M$2&lt;=analysis_period,L740*reserves_interest/100,0)</f>
        <v>0</v>
      </c>
      <c r="N741" s="211">
        <f t="shared" ref="N741" si="453">IF(N$2&lt;=analysis_period,M740*reserves_interest/100,0)</f>
        <v>0</v>
      </c>
      <c r="O741" s="211">
        <f t="shared" ref="O741" si="454">IF(O$2&lt;=analysis_period,N740*reserves_interest/100,0)</f>
        <v>0</v>
      </c>
      <c r="P741" s="211">
        <f t="shared" ref="P741" si="455">IF(P$2&lt;=analysis_period,O740*reserves_interest/100,0)</f>
        <v>0</v>
      </c>
      <c r="Q741" s="211">
        <f t="shared" ref="Q741" si="456">IF(Q$2&lt;=analysis_period,P740*reserves_interest/100,0)</f>
        <v>0</v>
      </c>
      <c r="R741" s="211">
        <f t="shared" ref="R741" si="457">IF(R$2&lt;=analysis_period,Q740*reserves_interest/100,0)</f>
        <v>0</v>
      </c>
      <c r="S741" s="211">
        <f t="shared" ref="S741" si="458">IF(S$2&lt;=analysis_period,R740*reserves_interest/100,0)</f>
        <v>0</v>
      </c>
      <c r="T741" s="211">
        <f t="shared" ref="T741" si="459">IF(T$2&lt;=analysis_period,S740*reserves_interest/100,0)</f>
        <v>0</v>
      </c>
      <c r="U741" s="211">
        <f t="shared" ref="U741" si="460">IF(U$2&lt;=analysis_period,T740*reserves_interest/100,0)</f>
        <v>0</v>
      </c>
      <c r="V741" s="211">
        <f t="shared" ref="V741" si="461">IF(V$2&lt;=analysis_period,U740*reserves_interest/100,0)</f>
        <v>0</v>
      </c>
      <c r="W741" s="211">
        <f t="shared" ref="W741" si="462">IF(W$2&lt;=analysis_period,V740*reserves_interest/100,0)</f>
        <v>0</v>
      </c>
      <c r="X741" s="211">
        <f t="shared" ref="X741" si="463">IF(X$2&lt;=analysis_period,W740*reserves_interest/100,0)</f>
        <v>0</v>
      </c>
      <c r="Y741" s="211">
        <f t="shared" ref="Y741" si="464">IF(Y$2&lt;=analysis_period,X740*reserves_interest/100,0)</f>
        <v>0</v>
      </c>
      <c r="Z741" s="211">
        <f t="shared" ref="Z741" si="465">IF(Z$2&lt;=analysis_period,Y740*reserves_interest/100,0)</f>
        <v>0</v>
      </c>
      <c r="AA741" s="211">
        <f t="shared" ref="AA741" si="466">IF(AA$2&lt;=analysis_period,Z740*reserves_interest/100,0)</f>
        <v>0</v>
      </c>
      <c r="AB741" s="211">
        <f t="shared" ref="AB741" si="467">IF(AB$2&lt;=analysis_period,AA740*reserves_interest/100,0)</f>
        <v>0</v>
      </c>
      <c r="AC741" s="211">
        <f t="shared" ref="AC741" si="468">IF(AC$2&lt;=analysis_period,AB740*reserves_interest/100,0)</f>
        <v>0</v>
      </c>
      <c r="AD741" s="211">
        <f t="shared" ref="AD741" si="469">IF(AD$2&lt;=analysis_period,AC740*reserves_interest/100,0)</f>
        <v>0</v>
      </c>
      <c r="AE741" s="211">
        <f t="shared" ref="AE741" si="470">IF(AE$2&lt;=analysis_period,AD740*reserves_interest/100,0)</f>
        <v>0</v>
      </c>
      <c r="AF741" s="211">
        <f t="shared" ref="AF741" si="471">IF(AF$2&lt;=analysis_period,AE740*reserves_interest/100,0)</f>
        <v>0</v>
      </c>
      <c r="AG741" s="211">
        <f t="shared" ref="AG741" si="472">IF(AG$2&lt;=analysis_period,AF740*reserves_interest/100,0)</f>
        <v>0</v>
      </c>
      <c r="AH741" s="211">
        <f t="shared" ref="AH741" si="473">IF(AH$2&lt;=analysis_period,AG740*reserves_interest/100,0)</f>
        <v>0</v>
      </c>
      <c r="AI741" s="211">
        <f t="shared" ref="AI741" si="474">IF(AI$2&lt;=analysis_period,AH740*reserves_interest/100,0)</f>
        <v>0</v>
      </c>
      <c r="AJ741" s="211">
        <f t="shared" ref="AJ741" si="475">IF(AJ$2&lt;=analysis_period,AI740*reserves_interest/100,0)</f>
        <v>0</v>
      </c>
      <c r="AK741" s="211">
        <f t="shared" ref="AK741" si="476">IF(AK$2&lt;=analysis_period,AJ740*reserves_interest/100,0)</f>
        <v>0</v>
      </c>
      <c r="AL741" s="211">
        <f t="shared" ref="AL741" si="477">IF(AL$2&lt;=analysis_period,AK740*reserves_interest/100,0)</f>
        <v>0</v>
      </c>
      <c r="AM741" s="211">
        <f t="shared" ref="AM741" si="478">IF(AM$2&lt;=analysis_period,AL740*reserves_interest/100,0)</f>
        <v>0</v>
      </c>
      <c r="AN741" s="211">
        <f t="shared" ref="AN741" si="479">IF(AN$2&lt;=analysis_period,AM740*reserves_interest/100,0)</f>
        <v>0</v>
      </c>
      <c r="AO741" s="211">
        <f t="shared" ref="AO741" si="480">IF(AO$2&lt;=analysis_period,AN740*reserves_interest/100,0)</f>
        <v>0</v>
      </c>
      <c r="AP741" s="211">
        <f t="shared" ref="AP741" si="481">IF(AP$2&lt;=analysis_period,AO740*reserves_interest/100,0)</f>
        <v>0</v>
      </c>
    </row>
    <row r="742" spans="1:42" x14ac:dyDescent="0.2">
      <c r="A742" s="350"/>
      <c r="B742" s="208"/>
      <c r="C742" s="211"/>
      <c r="D742" s="211"/>
      <c r="E742" s="211"/>
      <c r="F742" s="211"/>
      <c r="G742" s="211"/>
      <c r="H742" s="211"/>
      <c r="I742" s="211"/>
      <c r="J742" s="211"/>
      <c r="K742" s="211"/>
      <c r="L742" s="211"/>
      <c r="M742" s="211"/>
      <c r="N742" s="211"/>
      <c r="O742" s="211"/>
      <c r="P742" s="211"/>
      <c r="Q742" s="211"/>
      <c r="R742" s="211"/>
      <c r="S742" s="211"/>
      <c r="T742" s="211"/>
      <c r="U742" s="211"/>
      <c r="V742" s="211"/>
      <c r="W742" s="211"/>
      <c r="X742" s="211"/>
      <c r="Y742" s="211"/>
      <c r="Z742" s="211"/>
      <c r="AA742" s="211"/>
      <c r="AB742" s="211"/>
      <c r="AC742" s="211"/>
      <c r="AD742" s="211"/>
      <c r="AE742" s="211"/>
      <c r="AF742" s="211"/>
      <c r="AG742" s="211"/>
      <c r="AH742" s="211"/>
      <c r="AI742" s="211"/>
      <c r="AJ742" s="211"/>
      <c r="AK742" s="211"/>
      <c r="AL742" s="211"/>
      <c r="AM742" s="211"/>
      <c r="AN742" s="211"/>
      <c r="AO742" s="211"/>
      <c r="AP742" s="211"/>
    </row>
    <row r="743" spans="1:42" s="118" customFormat="1" x14ac:dyDescent="0.2">
      <c r="A743" s="4" t="s">
        <v>356</v>
      </c>
      <c r="B743" s="198"/>
    </row>
    <row r="744" spans="1:42" x14ac:dyDescent="0.2">
      <c r="A744" s="27" t="s">
        <v>358</v>
      </c>
      <c r="B744" s="211">
        <f>B635</f>
        <v>0</v>
      </c>
      <c r="C744" s="211">
        <f t="shared" ref="C744:AP744" si="482">C635</f>
        <v>0</v>
      </c>
      <c r="D744" s="211">
        <f t="shared" si="482"/>
        <v>0</v>
      </c>
      <c r="E744" s="211">
        <f t="shared" si="482"/>
        <v>0</v>
      </c>
      <c r="F744" s="211">
        <f t="shared" si="482"/>
        <v>0</v>
      </c>
      <c r="G744" s="211">
        <f t="shared" si="482"/>
        <v>0</v>
      </c>
      <c r="H744" s="211">
        <f t="shared" si="482"/>
        <v>0</v>
      </c>
      <c r="I744" s="211">
        <f t="shared" si="482"/>
        <v>0</v>
      </c>
      <c r="J744" s="211">
        <f t="shared" si="482"/>
        <v>0</v>
      </c>
      <c r="K744" s="211">
        <f t="shared" si="482"/>
        <v>0</v>
      </c>
      <c r="L744" s="211">
        <f t="shared" si="482"/>
        <v>0</v>
      </c>
      <c r="M744" s="211">
        <f t="shared" si="482"/>
        <v>0</v>
      </c>
      <c r="N744" s="211">
        <f t="shared" si="482"/>
        <v>0</v>
      </c>
      <c r="O744" s="211">
        <f t="shared" si="482"/>
        <v>0</v>
      </c>
      <c r="P744" s="211">
        <f t="shared" si="482"/>
        <v>0</v>
      </c>
      <c r="Q744" s="211">
        <f t="shared" si="482"/>
        <v>0</v>
      </c>
      <c r="R744" s="211">
        <f t="shared" si="482"/>
        <v>0</v>
      </c>
      <c r="S744" s="211">
        <f t="shared" si="482"/>
        <v>0</v>
      </c>
      <c r="T744" s="211">
        <f t="shared" si="482"/>
        <v>0</v>
      </c>
      <c r="U744" s="211">
        <f t="shared" si="482"/>
        <v>0</v>
      </c>
      <c r="V744" s="211">
        <f t="shared" si="482"/>
        <v>0</v>
      </c>
      <c r="W744" s="211">
        <f t="shared" si="482"/>
        <v>0</v>
      </c>
      <c r="X744" s="211">
        <f t="shared" si="482"/>
        <v>0</v>
      </c>
      <c r="Y744" s="211">
        <f t="shared" si="482"/>
        <v>0</v>
      </c>
      <c r="Z744" s="211">
        <f t="shared" si="482"/>
        <v>0</v>
      </c>
      <c r="AA744" s="211">
        <f t="shared" si="482"/>
        <v>0</v>
      </c>
      <c r="AB744" s="211">
        <f t="shared" si="482"/>
        <v>0</v>
      </c>
      <c r="AC744" s="211">
        <f t="shared" si="482"/>
        <v>0</v>
      </c>
      <c r="AD744" s="211">
        <f t="shared" si="482"/>
        <v>0</v>
      </c>
      <c r="AE744" s="211">
        <f t="shared" si="482"/>
        <v>0</v>
      </c>
      <c r="AF744" s="211">
        <f t="shared" si="482"/>
        <v>0</v>
      </c>
      <c r="AG744" s="211">
        <f t="shared" si="482"/>
        <v>0</v>
      </c>
      <c r="AH744" s="211">
        <f t="shared" si="482"/>
        <v>0</v>
      </c>
      <c r="AI744" s="211">
        <f t="shared" si="482"/>
        <v>0</v>
      </c>
      <c r="AJ744" s="211">
        <f t="shared" si="482"/>
        <v>0</v>
      </c>
      <c r="AK744" s="211">
        <f t="shared" si="482"/>
        <v>0</v>
      </c>
      <c r="AL744" s="211">
        <f t="shared" si="482"/>
        <v>0</v>
      </c>
      <c r="AM744" s="211">
        <f t="shared" si="482"/>
        <v>0</v>
      </c>
      <c r="AN744" s="211">
        <f t="shared" si="482"/>
        <v>0</v>
      </c>
      <c r="AO744" s="211">
        <f t="shared" si="482"/>
        <v>0</v>
      </c>
      <c r="AP744" s="211">
        <f t="shared" si="482"/>
        <v>0</v>
      </c>
    </row>
    <row r="745" spans="1:42" x14ac:dyDescent="0.2">
      <c r="A745" s="27" t="s">
        <v>359</v>
      </c>
      <c r="B745" s="208">
        <v>0</v>
      </c>
      <c r="C745" s="211">
        <f>IF(C$2&lt;=analysis_period,B744*reserves_interest/100,0)</f>
        <v>0</v>
      </c>
      <c r="D745" s="211">
        <f>IF(D$2&lt;=analysis_period,C744*reserves_interest/100,0)</f>
        <v>0</v>
      </c>
      <c r="E745" s="211">
        <f t="shared" ref="E745:AP745" si="483">IF(E$2&lt;=analysis_period,D744*reserves_interest/100,0)</f>
        <v>0</v>
      </c>
      <c r="F745" s="211">
        <f t="shared" si="483"/>
        <v>0</v>
      </c>
      <c r="G745" s="211">
        <f t="shared" si="483"/>
        <v>0</v>
      </c>
      <c r="H745" s="211">
        <f t="shared" si="483"/>
        <v>0</v>
      </c>
      <c r="I745" s="211">
        <f t="shared" si="483"/>
        <v>0</v>
      </c>
      <c r="J745" s="211">
        <f t="shared" si="483"/>
        <v>0</v>
      </c>
      <c r="K745" s="211">
        <f t="shared" si="483"/>
        <v>0</v>
      </c>
      <c r="L745" s="211">
        <f t="shared" si="483"/>
        <v>0</v>
      </c>
      <c r="M745" s="211">
        <f t="shared" si="483"/>
        <v>0</v>
      </c>
      <c r="N745" s="211">
        <f t="shared" si="483"/>
        <v>0</v>
      </c>
      <c r="O745" s="211">
        <f t="shared" si="483"/>
        <v>0</v>
      </c>
      <c r="P745" s="211">
        <f t="shared" si="483"/>
        <v>0</v>
      </c>
      <c r="Q745" s="211">
        <f t="shared" si="483"/>
        <v>0</v>
      </c>
      <c r="R745" s="211">
        <f t="shared" si="483"/>
        <v>0</v>
      </c>
      <c r="S745" s="211">
        <f t="shared" si="483"/>
        <v>0</v>
      </c>
      <c r="T745" s="211">
        <f t="shared" si="483"/>
        <v>0</v>
      </c>
      <c r="U745" s="211">
        <f t="shared" si="483"/>
        <v>0</v>
      </c>
      <c r="V745" s="211">
        <f t="shared" si="483"/>
        <v>0</v>
      </c>
      <c r="W745" s="211">
        <f t="shared" si="483"/>
        <v>0</v>
      </c>
      <c r="X745" s="211">
        <f t="shared" si="483"/>
        <v>0</v>
      </c>
      <c r="Y745" s="211">
        <f t="shared" si="483"/>
        <v>0</v>
      </c>
      <c r="Z745" s="211">
        <f t="shared" si="483"/>
        <v>0</v>
      </c>
      <c r="AA745" s="211">
        <f t="shared" si="483"/>
        <v>0</v>
      </c>
      <c r="AB745" s="211">
        <f t="shared" si="483"/>
        <v>0</v>
      </c>
      <c r="AC745" s="211">
        <f t="shared" si="483"/>
        <v>0</v>
      </c>
      <c r="AD745" s="211">
        <f t="shared" si="483"/>
        <v>0</v>
      </c>
      <c r="AE745" s="211">
        <f t="shared" si="483"/>
        <v>0</v>
      </c>
      <c r="AF745" s="211">
        <f t="shared" si="483"/>
        <v>0</v>
      </c>
      <c r="AG745" s="211">
        <f t="shared" si="483"/>
        <v>0</v>
      </c>
      <c r="AH745" s="211">
        <f t="shared" si="483"/>
        <v>0</v>
      </c>
      <c r="AI745" s="211">
        <f t="shared" si="483"/>
        <v>0</v>
      </c>
      <c r="AJ745" s="211">
        <f t="shared" si="483"/>
        <v>0</v>
      </c>
      <c r="AK745" s="211">
        <f t="shared" si="483"/>
        <v>0</v>
      </c>
      <c r="AL745" s="211">
        <f t="shared" si="483"/>
        <v>0</v>
      </c>
      <c r="AM745" s="211">
        <f t="shared" si="483"/>
        <v>0</v>
      </c>
      <c r="AN745" s="211">
        <f t="shared" si="483"/>
        <v>0</v>
      </c>
      <c r="AO745" s="211">
        <f t="shared" si="483"/>
        <v>0</v>
      </c>
      <c r="AP745" s="211">
        <f t="shared" si="483"/>
        <v>0</v>
      </c>
    </row>
  </sheetData>
  <mergeCells count="4">
    <mergeCell ref="G298:J298"/>
    <mergeCell ref="K298:L298"/>
    <mergeCell ref="G434:J434"/>
    <mergeCell ref="K434:L434"/>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94" t="s">
        <v>195</v>
      </c>
      <c r="B1" s="295"/>
      <c r="C1" s="296"/>
      <c r="D1" s="295"/>
      <c r="E1" s="324"/>
      <c r="F1" s="324"/>
      <c r="G1" s="325"/>
    </row>
    <row r="2" spans="1:7" s="1" customFormat="1" ht="12.75" x14ac:dyDescent="0.2">
      <c r="A2" s="2" t="s">
        <v>66</v>
      </c>
      <c r="B2" s="3" t="s">
        <v>32</v>
      </c>
      <c r="C2" s="3" t="s">
        <v>33</v>
      </c>
      <c r="D2" s="3" t="s">
        <v>34</v>
      </c>
      <c r="E2" s="3" t="s">
        <v>35</v>
      </c>
      <c r="F2" s="3" t="s">
        <v>36</v>
      </c>
      <c r="G2" s="326" t="s">
        <v>37</v>
      </c>
    </row>
    <row r="3" spans="1:7" s="1" customFormat="1" ht="12.75" x14ac:dyDescent="0.2">
      <c r="A3" s="127">
        <v>1</v>
      </c>
      <c r="B3" s="213">
        <v>20</v>
      </c>
      <c r="C3" s="219">
        <v>5</v>
      </c>
      <c r="D3" s="213">
        <v>10</v>
      </c>
      <c r="E3" s="213">
        <v>3.33</v>
      </c>
      <c r="F3" s="213">
        <v>2.5</v>
      </c>
      <c r="G3" s="213">
        <f>2.56410256410256*0.5</f>
        <v>1.2820512820512799</v>
      </c>
    </row>
    <row r="4" spans="1:7" s="1" customFormat="1" ht="12.75" x14ac:dyDescent="0.2">
      <c r="A4" s="128">
        <v>2</v>
      </c>
      <c r="B4" s="213">
        <v>32</v>
      </c>
      <c r="C4" s="220">
        <v>9.5</v>
      </c>
      <c r="D4" s="215">
        <v>20</v>
      </c>
      <c r="E4" s="215">
        <v>6.67</v>
      </c>
      <c r="F4" s="215">
        <v>5</v>
      </c>
      <c r="G4" s="215">
        <v>2.5641025641025599</v>
      </c>
    </row>
    <row r="5" spans="1:7" s="1" customFormat="1" ht="12.75" x14ac:dyDescent="0.2">
      <c r="A5" s="128">
        <v>3</v>
      </c>
      <c r="B5" s="213">
        <v>19.2</v>
      </c>
      <c r="C5" s="215">
        <v>8.5500000000000007</v>
      </c>
      <c r="D5" s="215">
        <v>20</v>
      </c>
      <c r="E5" s="215">
        <v>6.67</v>
      </c>
      <c r="F5" s="215">
        <v>5</v>
      </c>
      <c r="G5" s="215">
        <v>2.5641025641025599</v>
      </c>
    </row>
    <row r="6" spans="1:7" s="1" customFormat="1" ht="12.75" x14ac:dyDescent="0.2">
      <c r="A6" s="128">
        <v>4</v>
      </c>
      <c r="B6" s="213">
        <v>11.52</v>
      </c>
      <c r="C6" s="215">
        <v>7.7</v>
      </c>
      <c r="D6" s="215">
        <v>20</v>
      </c>
      <c r="E6" s="215">
        <v>6.67</v>
      </c>
      <c r="F6" s="215">
        <v>5</v>
      </c>
      <c r="G6" s="215">
        <v>2.5641025641025599</v>
      </c>
    </row>
    <row r="7" spans="1:7" s="1" customFormat="1" ht="12.75" x14ac:dyDescent="0.2">
      <c r="A7" s="128">
        <v>5</v>
      </c>
      <c r="B7" s="213">
        <v>11.52</v>
      </c>
      <c r="C7" s="215">
        <v>6.93</v>
      </c>
      <c r="D7" s="215">
        <v>20</v>
      </c>
      <c r="E7" s="215">
        <v>6.67</v>
      </c>
      <c r="F7" s="215">
        <v>5</v>
      </c>
      <c r="G7" s="215">
        <v>2.5641025641025599</v>
      </c>
    </row>
    <row r="8" spans="1:7" s="1" customFormat="1" ht="12.75" x14ac:dyDescent="0.2">
      <c r="A8" s="128">
        <v>6</v>
      </c>
      <c r="B8" s="213">
        <v>5.76</v>
      </c>
      <c r="C8" s="215">
        <v>6.23</v>
      </c>
      <c r="D8" s="215">
        <v>10</v>
      </c>
      <c r="E8" s="215">
        <v>6.67</v>
      </c>
      <c r="F8" s="215">
        <v>5</v>
      </c>
      <c r="G8" s="215">
        <v>2.5641025641025599</v>
      </c>
    </row>
    <row r="9" spans="1:7" s="1" customFormat="1" ht="12.75" x14ac:dyDescent="0.2">
      <c r="A9" s="128">
        <v>7</v>
      </c>
      <c r="B9" s="214">
        <v>0</v>
      </c>
      <c r="C9" s="215">
        <v>5.9</v>
      </c>
      <c r="D9" s="215">
        <v>0</v>
      </c>
      <c r="E9" s="215">
        <v>6.67</v>
      </c>
      <c r="F9" s="215">
        <v>5</v>
      </c>
      <c r="G9" s="215">
        <v>2.5641025641025599</v>
      </c>
    </row>
    <row r="10" spans="1:7" s="1" customFormat="1" ht="12.75" x14ac:dyDescent="0.2">
      <c r="A10" s="128">
        <v>8</v>
      </c>
      <c r="B10" s="215">
        <v>0</v>
      </c>
      <c r="C10" s="215">
        <v>5.9</v>
      </c>
      <c r="D10" s="215">
        <v>0</v>
      </c>
      <c r="E10" s="215">
        <v>6.67</v>
      </c>
      <c r="F10" s="215">
        <v>5</v>
      </c>
      <c r="G10" s="215">
        <v>2.5641025641025599</v>
      </c>
    </row>
    <row r="11" spans="1:7" s="1" customFormat="1" ht="12.75" x14ac:dyDescent="0.2">
      <c r="A11" s="128">
        <v>9</v>
      </c>
      <c r="B11" s="215">
        <v>0</v>
      </c>
      <c r="C11" s="215">
        <v>5.91</v>
      </c>
      <c r="D11" s="215">
        <v>0</v>
      </c>
      <c r="E11" s="215">
        <v>6.67</v>
      </c>
      <c r="F11" s="215">
        <v>5</v>
      </c>
      <c r="G11" s="215">
        <v>2.5641025641025599</v>
      </c>
    </row>
    <row r="12" spans="1:7" s="1" customFormat="1" ht="12.75" x14ac:dyDescent="0.2">
      <c r="A12" s="128">
        <v>10</v>
      </c>
      <c r="B12" s="215">
        <v>0</v>
      </c>
      <c r="C12" s="215">
        <v>5.9</v>
      </c>
      <c r="D12" s="215">
        <v>0</v>
      </c>
      <c r="E12" s="215">
        <v>6.67</v>
      </c>
      <c r="F12" s="215">
        <v>5</v>
      </c>
      <c r="G12" s="215">
        <v>2.5641025641025599</v>
      </c>
    </row>
    <row r="13" spans="1:7" s="1" customFormat="1" ht="12.75" x14ac:dyDescent="0.2">
      <c r="A13" s="128">
        <v>11</v>
      </c>
      <c r="B13" s="215">
        <v>0</v>
      </c>
      <c r="C13" s="215">
        <v>5.91</v>
      </c>
      <c r="D13" s="215">
        <v>0</v>
      </c>
      <c r="E13" s="215">
        <v>6.67</v>
      </c>
      <c r="F13" s="215">
        <v>5</v>
      </c>
      <c r="G13" s="215">
        <v>2.5641025641025599</v>
      </c>
    </row>
    <row r="14" spans="1:7" s="1" customFormat="1" ht="12.75" x14ac:dyDescent="0.2">
      <c r="A14" s="128">
        <v>12</v>
      </c>
      <c r="B14" s="215">
        <v>0</v>
      </c>
      <c r="C14" s="215">
        <v>5.9</v>
      </c>
      <c r="D14" s="215">
        <v>0</v>
      </c>
      <c r="E14" s="215">
        <v>6.66</v>
      </c>
      <c r="F14" s="215">
        <v>5</v>
      </c>
      <c r="G14" s="215">
        <v>2.5641025641025599</v>
      </c>
    </row>
    <row r="15" spans="1:7" s="1" customFormat="1" ht="12.75" x14ac:dyDescent="0.2">
      <c r="A15" s="128">
        <v>13</v>
      </c>
      <c r="B15" s="215">
        <v>0</v>
      </c>
      <c r="C15" s="215">
        <v>5.91</v>
      </c>
      <c r="D15" s="215">
        <v>0</v>
      </c>
      <c r="E15" s="215">
        <v>6.67</v>
      </c>
      <c r="F15" s="215">
        <v>5</v>
      </c>
      <c r="G15" s="215">
        <v>2.5641025641025599</v>
      </c>
    </row>
    <row r="16" spans="1:7" s="1" customFormat="1" ht="12.75" x14ac:dyDescent="0.2">
      <c r="A16" s="128">
        <v>14</v>
      </c>
      <c r="B16" s="215">
        <v>0</v>
      </c>
      <c r="C16" s="215">
        <v>5.9</v>
      </c>
      <c r="D16" s="215">
        <v>0</v>
      </c>
      <c r="E16" s="215">
        <v>6.66</v>
      </c>
      <c r="F16" s="215">
        <v>5</v>
      </c>
      <c r="G16" s="215">
        <v>2.5641025641025599</v>
      </c>
    </row>
    <row r="17" spans="1:7" s="1" customFormat="1" ht="12.75" x14ac:dyDescent="0.2">
      <c r="A17" s="128">
        <v>15</v>
      </c>
      <c r="B17" s="215">
        <v>0</v>
      </c>
      <c r="C17" s="215">
        <v>5.9</v>
      </c>
      <c r="D17" s="215">
        <v>0</v>
      </c>
      <c r="E17" s="215">
        <v>6.67</v>
      </c>
      <c r="F17" s="215">
        <v>5</v>
      </c>
      <c r="G17" s="215">
        <v>2.5641025641025599</v>
      </c>
    </row>
    <row r="18" spans="1:7" s="1" customFormat="1" ht="12.75" x14ac:dyDescent="0.2">
      <c r="A18" s="128">
        <v>16</v>
      </c>
      <c r="B18" s="215">
        <v>0</v>
      </c>
      <c r="C18" s="215">
        <v>2.95</v>
      </c>
      <c r="D18" s="215">
        <v>0</v>
      </c>
      <c r="E18" s="215">
        <v>3.33</v>
      </c>
      <c r="F18" s="215">
        <v>5</v>
      </c>
      <c r="G18" s="215">
        <v>2.5641025641025599</v>
      </c>
    </row>
    <row r="19" spans="1:7" s="1" customFormat="1" ht="12.75" x14ac:dyDescent="0.2">
      <c r="A19" s="128">
        <v>17</v>
      </c>
      <c r="B19" s="215">
        <v>0</v>
      </c>
      <c r="C19" s="215">
        <v>0</v>
      </c>
      <c r="D19" s="215">
        <v>0</v>
      </c>
      <c r="E19" s="215">
        <v>0</v>
      </c>
      <c r="F19" s="215">
        <v>5</v>
      </c>
      <c r="G19" s="215">
        <v>2.5641025641025599</v>
      </c>
    </row>
    <row r="20" spans="1:7" s="1" customFormat="1" ht="12.75" x14ac:dyDescent="0.2">
      <c r="A20" s="128">
        <v>18</v>
      </c>
      <c r="B20" s="215">
        <v>0</v>
      </c>
      <c r="C20" s="215">
        <v>0</v>
      </c>
      <c r="D20" s="215">
        <v>0</v>
      </c>
      <c r="E20" s="215">
        <v>0</v>
      </c>
      <c r="F20" s="215">
        <v>5</v>
      </c>
      <c r="G20" s="215">
        <v>2.5641025641025599</v>
      </c>
    </row>
    <row r="21" spans="1:7" s="1" customFormat="1" ht="12.75" x14ac:dyDescent="0.2">
      <c r="A21" s="128">
        <v>19</v>
      </c>
      <c r="B21" s="215">
        <v>0</v>
      </c>
      <c r="C21" s="215">
        <v>0</v>
      </c>
      <c r="D21" s="215">
        <v>0</v>
      </c>
      <c r="E21" s="215">
        <v>0</v>
      </c>
      <c r="F21" s="215">
        <v>5</v>
      </c>
      <c r="G21" s="215">
        <v>2.5641025641025599</v>
      </c>
    </row>
    <row r="22" spans="1:7" s="1" customFormat="1" ht="12.75" x14ac:dyDescent="0.2">
      <c r="A22" s="128">
        <v>20</v>
      </c>
      <c r="B22" s="215">
        <v>0</v>
      </c>
      <c r="C22" s="215">
        <v>0</v>
      </c>
      <c r="D22" s="215">
        <v>0</v>
      </c>
      <c r="E22" s="215">
        <v>0</v>
      </c>
      <c r="F22" s="215">
        <v>5</v>
      </c>
      <c r="G22" s="215">
        <v>2.5641025641025599</v>
      </c>
    </row>
    <row r="23" spans="1:7" s="1" customFormat="1" ht="12.75" x14ac:dyDescent="0.2">
      <c r="A23" s="128">
        <v>21</v>
      </c>
      <c r="B23" s="215">
        <v>0</v>
      </c>
      <c r="C23" s="215">
        <v>0</v>
      </c>
      <c r="D23" s="215">
        <v>0</v>
      </c>
      <c r="E23" s="215">
        <v>0</v>
      </c>
      <c r="F23" s="215">
        <v>2.5</v>
      </c>
      <c r="G23" s="215">
        <v>2.5641025641025599</v>
      </c>
    </row>
    <row r="24" spans="1:7" s="1" customFormat="1" ht="12.75" customHeight="1" x14ac:dyDescent="0.2">
      <c r="A24" s="128">
        <v>22</v>
      </c>
      <c r="B24" s="215">
        <v>0</v>
      </c>
      <c r="C24" s="215">
        <v>0</v>
      </c>
      <c r="D24" s="215">
        <v>0</v>
      </c>
      <c r="E24" s="215">
        <v>0</v>
      </c>
      <c r="F24" s="215">
        <v>0</v>
      </c>
      <c r="G24" s="215">
        <v>2.5641025641025599</v>
      </c>
    </row>
    <row r="25" spans="1:7" s="1" customFormat="1" ht="12.75" customHeight="1" x14ac:dyDescent="0.2">
      <c r="A25" s="128">
        <v>23</v>
      </c>
      <c r="B25" s="215">
        <v>0</v>
      </c>
      <c r="C25" s="215">
        <v>0</v>
      </c>
      <c r="D25" s="215">
        <v>0</v>
      </c>
      <c r="E25" s="215">
        <v>0</v>
      </c>
      <c r="F25" s="215">
        <v>0</v>
      </c>
      <c r="G25" s="215">
        <v>2.5641025641025599</v>
      </c>
    </row>
    <row r="26" spans="1:7" s="1" customFormat="1" ht="12.75" customHeight="1" x14ac:dyDescent="0.2">
      <c r="A26" s="128">
        <v>24</v>
      </c>
      <c r="B26" s="215">
        <v>0</v>
      </c>
      <c r="C26" s="215">
        <v>0</v>
      </c>
      <c r="D26" s="215">
        <v>0</v>
      </c>
      <c r="E26" s="215">
        <v>0</v>
      </c>
      <c r="F26" s="215">
        <v>0</v>
      </c>
      <c r="G26" s="215">
        <v>2.5641025641025599</v>
      </c>
    </row>
    <row r="27" spans="1:7" s="1" customFormat="1" ht="12.75" customHeight="1" x14ac:dyDescent="0.2">
      <c r="A27" s="128">
        <v>25</v>
      </c>
      <c r="B27" s="215">
        <v>0</v>
      </c>
      <c r="C27" s="215">
        <v>0</v>
      </c>
      <c r="D27" s="215">
        <v>0</v>
      </c>
      <c r="E27" s="215">
        <v>0</v>
      </c>
      <c r="F27" s="215">
        <v>0</v>
      </c>
      <c r="G27" s="215">
        <v>2.5641025641025599</v>
      </c>
    </row>
    <row r="28" spans="1:7" s="1" customFormat="1" ht="12.75" customHeight="1" x14ac:dyDescent="0.2">
      <c r="A28" s="128">
        <v>26</v>
      </c>
      <c r="B28" s="215">
        <v>0</v>
      </c>
      <c r="C28" s="215">
        <v>0</v>
      </c>
      <c r="D28" s="215">
        <v>0</v>
      </c>
      <c r="E28" s="215">
        <v>0</v>
      </c>
      <c r="F28" s="215">
        <v>0</v>
      </c>
      <c r="G28" s="215">
        <v>2.5641025641025599</v>
      </c>
    </row>
    <row r="29" spans="1:7" s="1" customFormat="1" ht="12.75" customHeight="1" x14ac:dyDescent="0.2">
      <c r="A29" s="128">
        <v>27</v>
      </c>
      <c r="B29" s="215">
        <v>0</v>
      </c>
      <c r="C29" s="215">
        <v>0</v>
      </c>
      <c r="D29" s="215">
        <v>0</v>
      </c>
      <c r="E29" s="215">
        <v>0</v>
      </c>
      <c r="F29" s="215">
        <v>0</v>
      </c>
      <c r="G29" s="215">
        <v>2.5641025641025599</v>
      </c>
    </row>
    <row r="30" spans="1:7" ht="12.75" customHeight="1" x14ac:dyDescent="0.25">
      <c r="A30" s="128">
        <v>28</v>
      </c>
      <c r="B30" s="215">
        <v>0</v>
      </c>
      <c r="C30" s="215">
        <v>0</v>
      </c>
      <c r="D30" s="215">
        <v>0</v>
      </c>
      <c r="E30" s="215">
        <v>0</v>
      </c>
      <c r="F30" s="215">
        <v>0</v>
      </c>
      <c r="G30" s="215">
        <v>2.5641025641025599</v>
      </c>
    </row>
    <row r="31" spans="1:7" ht="12.75" customHeight="1" x14ac:dyDescent="0.25">
      <c r="A31" s="128">
        <v>29</v>
      </c>
      <c r="B31" s="215">
        <v>0</v>
      </c>
      <c r="C31" s="215">
        <v>0</v>
      </c>
      <c r="D31" s="215">
        <v>0</v>
      </c>
      <c r="E31" s="215">
        <v>0</v>
      </c>
      <c r="F31" s="215">
        <v>0</v>
      </c>
      <c r="G31" s="215">
        <v>2.5641025641025599</v>
      </c>
    </row>
    <row r="32" spans="1:7" ht="12.75" customHeight="1" x14ac:dyDescent="0.25">
      <c r="A32" s="128">
        <v>30</v>
      </c>
      <c r="B32" s="215">
        <v>0</v>
      </c>
      <c r="C32" s="215">
        <v>0</v>
      </c>
      <c r="D32" s="215">
        <v>0</v>
      </c>
      <c r="E32" s="215">
        <v>0</v>
      </c>
      <c r="F32" s="215">
        <v>0</v>
      </c>
      <c r="G32" s="215">
        <v>2.5641025641025599</v>
      </c>
    </row>
    <row r="33" spans="1:7" ht="12.75" customHeight="1" x14ac:dyDescent="0.25">
      <c r="A33" s="128">
        <v>31</v>
      </c>
      <c r="B33" s="215">
        <v>0</v>
      </c>
      <c r="C33" s="215">
        <v>0</v>
      </c>
      <c r="D33" s="215">
        <v>0</v>
      </c>
      <c r="E33" s="215">
        <v>0</v>
      </c>
      <c r="F33" s="215">
        <v>0</v>
      </c>
      <c r="G33" s="215">
        <v>2.5641025641025599</v>
      </c>
    </row>
    <row r="34" spans="1:7" ht="12.75" customHeight="1" x14ac:dyDescent="0.25">
      <c r="A34" s="128">
        <v>32</v>
      </c>
      <c r="B34" s="215">
        <v>0</v>
      </c>
      <c r="C34" s="215">
        <v>0</v>
      </c>
      <c r="D34" s="215">
        <v>0</v>
      </c>
      <c r="E34" s="215">
        <v>0</v>
      </c>
      <c r="F34" s="215">
        <v>0</v>
      </c>
      <c r="G34" s="215">
        <v>2.5641025641025599</v>
      </c>
    </row>
    <row r="35" spans="1:7" ht="12.75" customHeight="1" x14ac:dyDescent="0.25">
      <c r="A35" s="128">
        <v>33</v>
      </c>
      <c r="B35" s="215">
        <v>0</v>
      </c>
      <c r="C35" s="215">
        <v>0</v>
      </c>
      <c r="D35" s="215">
        <v>0</v>
      </c>
      <c r="E35" s="215">
        <v>0</v>
      </c>
      <c r="F35" s="215">
        <v>0</v>
      </c>
      <c r="G35" s="215">
        <v>2.5641025641025599</v>
      </c>
    </row>
    <row r="36" spans="1:7" ht="12.75" customHeight="1" x14ac:dyDescent="0.25">
      <c r="A36" s="128">
        <v>34</v>
      </c>
      <c r="B36" s="215">
        <v>0</v>
      </c>
      <c r="C36" s="215">
        <v>0</v>
      </c>
      <c r="D36" s="215">
        <v>0</v>
      </c>
      <c r="E36" s="215">
        <v>0</v>
      </c>
      <c r="F36" s="215">
        <v>0</v>
      </c>
      <c r="G36" s="215">
        <v>2.5641025641025599</v>
      </c>
    </row>
    <row r="37" spans="1:7" ht="12.75" customHeight="1" x14ac:dyDescent="0.25">
      <c r="A37" s="128">
        <v>35</v>
      </c>
      <c r="B37" s="215">
        <v>0</v>
      </c>
      <c r="C37" s="215">
        <v>0</v>
      </c>
      <c r="D37" s="215">
        <v>0</v>
      </c>
      <c r="E37" s="215">
        <v>0</v>
      </c>
      <c r="F37" s="215">
        <v>0</v>
      </c>
      <c r="G37" s="215">
        <v>2.5641025641025599</v>
      </c>
    </row>
    <row r="38" spans="1:7" ht="12.75" customHeight="1" x14ac:dyDescent="0.25">
      <c r="A38" s="128">
        <v>36</v>
      </c>
      <c r="B38" s="215">
        <v>0</v>
      </c>
      <c r="C38" s="215">
        <v>0</v>
      </c>
      <c r="D38" s="215">
        <v>0</v>
      </c>
      <c r="E38" s="215">
        <v>0</v>
      </c>
      <c r="F38" s="215">
        <v>0</v>
      </c>
      <c r="G38" s="215">
        <v>2.5641025641025599</v>
      </c>
    </row>
    <row r="39" spans="1:7" ht="12.75" customHeight="1" x14ac:dyDescent="0.25">
      <c r="A39" s="128">
        <v>37</v>
      </c>
      <c r="B39" s="215">
        <v>0</v>
      </c>
      <c r="C39" s="215">
        <v>0</v>
      </c>
      <c r="D39" s="215">
        <v>0</v>
      </c>
      <c r="E39" s="215">
        <v>0</v>
      </c>
      <c r="F39" s="215">
        <v>0</v>
      </c>
      <c r="G39" s="215">
        <v>2.5641025641025599</v>
      </c>
    </row>
    <row r="40" spans="1:7" ht="12.75" customHeight="1" x14ac:dyDescent="0.25">
      <c r="A40" s="128">
        <v>38</v>
      </c>
      <c r="B40" s="215">
        <v>0</v>
      </c>
      <c r="C40" s="215">
        <v>0</v>
      </c>
      <c r="D40" s="215">
        <v>0</v>
      </c>
      <c r="E40" s="215">
        <v>0</v>
      </c>
      <c r="F40" s="215">
        <v>0</v>
      </c>
      <c r="G40" s="215">
        <v>2.5641025641025599</v>
      </c>
    </row>
    <row r="41" spans="1:7" ht="12.75" customHeight="1" x14ac:dyDescent="0.25">
      <c r="A41" s="128">
        <v>39</v>
      </c>
      <c r="B41" s="215">
        <v>0</v>
      </c>
      <c r="C41" s="215">
        <v>0</v>
      </c>
      <c r="D41" s="215">
        <v>0</v>
      </c>
      <c r="E41" s="215">
        <v>0</v>
      </c>
      <c r="F41" s="215">
        <v>0</v>
      </c>
      <c r="G41" s="215">
        <v>2.5641025641025599</v>
      </c>
    </row>
    <row r="42" spans="1:7" ht="12.75" customHeight="1" x14ac:dyDescent="0.25">
      <c r="A42" s="129">
        <v>40</v>
      </c>
      <c r="B42" s="216">
        <v>0</v>
      </c>
      <c r="C42" s="216">
        <v>0</v>
      </c>
      <c r="D42" s="216">
        <v>0</v>
      </c>
      <c r="E42" s="216">
        <v>0</v>
      </c>
      <c r="F42" s="216">
        <v>0</v>
      </c>
      <c r="G42" s="216">
        <f>2.56410256410256*0.5</f>
        <v>1.2820512820512799</v>
      </c>
    </row>
    <row r="43" spans="1:7" x14ac:dyDescent="0.25">
      <c r="A43" s="126" t="s">
        <v>168</v>
      </c>
      <c r="B43" s="126"/>
      <c r="C43" s="126"/>
      <c r="D43" s="126"/>
      <c r="E43" s="126"/>
      <c r="F43" s="126"/>
      <c r="G43" s="126"/>
    </row>
    <row r="44" spans="1:7" x14ac:dyDescent="0.25">
      <c r="A44" s="126" t="s">
        <v>82</v>
      </c>
      <c r="B44" s="126"/>
      <c r="C44" s="126"/>
      <c r="D44" s="126"/>
      <c r="E44" s="126"/>
      <c r="F44" s="126"/>
      <c r="G44" s="126"/>
    </row>
    <row r="45" spans="1:7" x14ac:dyDescent="0.25">
      <c r="A45" s="362" t="s">
        <v>251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258</vt:i4>
      </vt:variant>
    </vt:vector>
  </HeadingPairs>
  <TitlesOfParts>
    <vt:vector size="261"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cf_energy_net</vt:lpstr>
      <vt:lpstr>cf_energy_purchases</vt:lpstr>
      <vt:lpstr>cf_energy_sales</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StorageCosts</vt:lpstr>
      <vt:lpstr>StorageDischarge</vt:lpstr>
      <vt:lpstr>system_capacity</vt:lpstr>
      <vt:lpstr>system_heat_rate</vt:lpstr>
      <vt:lpstr>tax_investor_required_lease_reserve</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2022-03-03T18:06:42Z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