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2"/>
  <workbookPr/>
  <xr:revisionPtr revIDLastSave="0" documentId="8_{809E651F-CDCA-48CA-8806-B9D44C290C8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  <sheet name="Planilh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C29" i="1"/>
  <c r="C30" i="1"/>
  <c r="C31" i="1"/>
  <c r="C32" i="1"/>
  <c r="C27" i="1"/>
  <c r="C27" i="2"/>
  <c r="H5" i="2"/>
  <c r="G5" i="2"/>
  <c r="B10" i="2"/>
  <c r="B11" i="2"/>
  <c r="B12" i="2"/>
  <c r="B13" i="2"/>
  <c r="B14" i="2"/>
  <c r="B15" i="2"/>
  <c r="B16" i="2"/>
  <c r="B17" i="2"/>
  <c r="B18" i="2"/>
  <c r="B19" i="2"/>
  <c r="B20" i="2"/>
  <c r="B21" i="2"/>
  <c r="B5" i="2"/>
  <c r="B6" i="2"/>
  <c r="B7" i="2"/>
  <c r="B8" i="2"/>
  <c r="B9" i="2"/>
  <c r="B4" i="2"/>
  <c r="C24" i="1"/>
  <c r="D13" i="1"/>
  <c r="D17" i="1" s="1"/>
  <c r="D14" i="1"/>
  <c r="D7" i="1"/>
  <c r="C18" i="1"/>
  <c r="D18" i="1" s="1"/>
  <c r="C19" i="1"/>
  <c r="D19" i="1" s="1"/>
  <c r="C20" i="1"/>
  <c r="D20" i="1" s="1"/>
  <c r="C21" i="1"/>
  <c r="D21" i="1" s="1"/>
  <c r="C17" i="1"/>
  <c r="D28" i="1" l="1"/>
  <c r="D29" i="1"/>
  <c r="D30" i="1"/>
  <c r="D31" i="1"/>
  <c r="D32" i="1"/>
  <c r="D27" i="1"/>
  <c r="D33" i="1" s="1"/>
</calcChain>
</file>

<file path=xl/sharedStrings.xml><?xml version="1.0" encoding="utf-8"?>
<sst xmlns="http://schemas.openxmlformats.org/spreadsheetml/2006/main" count="71" uniqueCount="35">
  <si>
    <t>Dio Invest</t>
  </si>
  <si>
    <t>Configurações</t>
  </si>
  <si>
    <t>Salário</t>
  </si>
  <si>
    <t>Rendimento carteira</t>
  </si>
  <si>
    <t>Sugestão de investimento</t>
  </si>
  <si>
    <t>Investimento mensal</t>
  </si>
  <si>
    <t>Quanto investir por mês?</t>
  </si>
  <si>
    <t>Por quantos anos?</t>
  </si>
  <si>
    <t>Taxa de rendimento mensal?</t>
  </si>
  <si>
    <t>Patrimônios acumulados?</t>
  </si>
  <si>
    <t>Dividendos mensais?</t>
  </si>
  <si>
    <t>Dividendo</t>
  </si>
  <si>
    <t>Quanto em 2 anos?</t>
  </si>
  <si>
    <t>Quanto em 5 anos?</t>
  </si>
  <si>
    <t>Quanto em 10 anos?</t>
  </si>
  <si>
    <t>Quanto em 20 anos?</t>
  </si>
  <si>
    <t>Quanto em 30 anos?</t>
  </si>
  <si>
    <t>Perfil</t>
  </si>
  <si>
    <t>Conservador</t>
  </si>
  <si>
    <t>Valor a ser investido por mês</t>
  </si>
  <si>
    <t>Tipo de FII</t>
  </si>
  <si>
    <t>Percentual sugerido</t>
  </si>
  <si>
    <t>Valores</t>
  </si>
  <si>
    <t>Papel</t>
  </si>
  <si>
    <t>Tijolo</t>
  </si>
  <si>
    <t>Híbrido</t>
  </si>
  <si>
    <t>FOFs</t>
  </si>
  <si>
    <t>Desenvolvimento</t>
  </si>
  <si>
    <t>Hotelarias</t>
  </si>
  <si>
    <t>CHAVE</t>
  </si>
  <si>
    <t>PERFIL</t>
  </si>
  <si>
    <t>TIPO DE FII</t>
  </si>
  <si>
    <t>%</t>
  </si>
  <si>
    <t>Moderado</t>
  </si>
  <si>
    <t>Agressivo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</si>
</sst>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6" formatCode="&quot;R$&quot;\ #,##0.00"/>
  </numFmts>
  <fonts count="1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0"/>
      <name val="Cordia New"/>
    </font>
    <font>
      <sz val="11"/>
      <color theme="0"/>
      <name val="Aptos Narrow"/>
      <family val="2"/>
      <scheme val="minor"/>
    </font>
    <font>
      <b/>
      <sz val="14"/>
      <color theme="0"/>
      <name val="Cordia New"/>
    </font>
    <font>
      <b/>
      <sz val="16"/>
      <color theme="0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36"/>
      <color theme="6" tint="-0.499984740745262"/>
      <name val="Aptos Narrow"/>
      <family val="2"/>
      <scheme val="minor"/>
    </font>
    <font>
      <b/>
      <sz val="11"/>
      <color theme="5" tint="-0.499984740745262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/>
      <right style="thin">
        <color theme="6" tint="-0.499984740745262"/>
      </right>
      <top/>
      <bottom/>
      <diagonal/>
    </border>
    <border>
      <left style="thin">
        <color theme="0" tint="-4.9989318521683403E-2"/>
      </left>
      <right style="thin">
        <color theme="6" tint="-0.499984740745262"/>
      </right>
      <top style="thin">
        <color theme="6" tint="-0.49998474074526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6" tint="-0.49998474074526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6" tint="-0.49998474074526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6" tint="-0.499984740745262"/>
      </left>
      <right/>
      <top style="thin">
        <color theme="6" tint="-0.499984740745262"/>
      </top>
      <bottom style="thin">
        <color theme="0" tint="-4.9989318521683403E-2"/>
      </bottom>
      <diagonal/>
    </border>
    <border>
      <left style="thin">
        <color theme="6" tint="-0.49998474074526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6" tint="-0.499984740745262"/>
      </left>
      <right/>
      <top style="thin">
        <color theme="0" tint="-4.9989318521683403E-2"/>
      </top>
      <bottom style="thin">
        <color theme="6" tint="-0.499984740745262"/>
      </bottom>
      <diagonal/>
    </border>
    <border>
      <left style="thin">
        <color rgb="FF000000"/>
      </left>
      <right/>
      <top/>
      <bottom style="thin">
        <color theme="6" tint="-0.499984740745262"/>
      </bottom>
      <diagonal/>
    </border>
    <border>
      <left/>
      <right/>
      <top/>
      <bottom style="thin">
        <color theme="6" tint="-0.499984740745262"/>
      </bottom>
      <diagonal/>
    </border>
    <border>
      <left style="thin">
        <color theme="0" tint="-4.9989318521683403E-2"/>
      </left>
      <right style="thin">
        <color theme="6" tint="-0.49998474074526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6" tint="-0.499984740745262"/>
      </right>
      <top style="thin">
        <color theme="0" tint="-4.9989318521683403E-2"/>
      </top>
      <bottom style="thin">
        <color theme="6" tint="-0.499984740745262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6" tint="-0.499984740745262"/>
      </left>
      <right style="thin">
        <color theme="0" tint="-4.9989318521683403E-2"/>
      </right>
      <top style="thin">
        <color theme="6" tint="-0.499984740745262"/>
      </top>
      <bottom style="thin">
        <color theme="0" tint="-4.9989318521683403E-2"/>
      </bottom>
      <diagonal/>
    </border>
    <border>
      <left/>
      <right style="thin">
        <color theme="6" tint="-0.499984740745262"/>
      </right>
      <top style="thin">
        <color theme="6" tint="-0.499984740745262"/>
      </top>
      <bottom style="thin">
        <color theme="0" tint="-4.9989318521683403E-2"/>
      </bottom>
      <diagonal/>
    </border>
    <border>
      <left style="thin">
        <color theme="6" tint="-0.49998474074526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6" tint="-0.49998474074526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6" tint="-0.499984740745262"/>
      </left>
      <right style="thin">
        <color theme="0" tint="-4.9989318521683403E-2"/>
      </right>
      <top style="thin">
        <color theme="0" tint="-4.9989318521683403E-2"/>
      </top>
      <bottom style="thin">
        <color theme="6" tint="-0.499984740745262"/>
      </bottom>
      <diagonal/>
    </border>
    <border>
      <left/>
      <right style="thin">
        <color theme="6" tint="-0.499984740745262"/>
      </right>
      <top style="thin">
        <color theme="0" tint="-4.9989318521683403E-2"/>
      </top>
      <bottom style="thin">
        <color theme="6" tint="-0.499984740745262"/>
      </bottom>
      <diagonal/>
    </border>
    <border>
      <left/>
      <right style="thin">
        <color rgb="FFFFC000"/>
      </right>
      <top/>
      <bottom/>
      <diagonal/>
    </border>
    <border>
      <left style="thin">
        <color rgb="FFFFC000"/>
      </left>
      <right/>
      <top/>
      <bottom style="thin">
        <color rgb="FFFFC000"/>
      </bottom>
      <diagonal/>
    </border>
    <border>
      <left/>
      <right style="thin">
        <color theme="0" tint="-4.9989318521683403E-2"/>
      </right>
      <top/>
      <bottom style="thin">
        <color rgb="FFFFC00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/>
      <diagonal/>
    </border>
    <border>
      <left style="thin">
        <color rgb="FFFFC000"/>
      </left>
      <right style="thin">
        <color theme="0" tint="-4.9989318521683403E-2"/>
      </right>
      <top style="thin">
        <color rgb="FFFFC000"/>
      </top>
      <bottom/>
      <diagonal/>
    </border>
    <border>
      <left/>
      <right style="thin">
        <color rgb="FFFFC000"/>
      </right>
      <top style="thin">
        <color rgb="FFFFC000"/>
      </top>
      <bottom style="thin">
        <color theme="0" tint="-4.9989318521683403E-2"/>
      </bottom>
      <diagonal/>
    </border>
    <border>
      <left/>
      <right style="thin">
        <color rgb="FFFFC000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rgb="FFFFC000"/>
      </right>
      <top style="thin">
        <color theme="0" tint="-4.9989318521683403E-2"/>
      </top>
      <bottom style="thin">
        <color rgb="FFFFC000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rgb="FFFFC000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0" borderId="0" xfId="0" applyFont="1"/>
    <xf numFmtId="0" fontId="0" fillId="0" borderId="0" xfId="0" applyBorder="1"/>
    <xf numFmtId="0" fontId="4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8" fontId="0" fillId="4" borderId="4" xfId="0" applyNumberFormat="1" applyFill="1" applyBorder="1" applyAlignment="1">
      <alignment horizontal="center"/>
    </xf>
    <xf numFmtId="8" fontId="0" fillId="4" borderId="2" xfId="0" applyNumberFormat="1" applyFill="1" applyBorder="1" applyAlignment="1">
      <alignment horizontal="center"/>
    </xf>
    <xf numFmtId="8" fontId="0" fillId="4" borderId="5" xfId="0" applyNumberFormat="1" applyFill="1" applyBorder="1" applyAlignment="1">
      <alignment horizontal="center"/>
    </xf>
    <xf numFmtId="8" fontId="0" fillId="4" borderId="11" xfId="0" applyNumberFormat="1" applyFill="1" applyBorder="1" applyAlignment="1">
      <alignment horizontal="center"/>
    </xf>
    <xf numFmtId="8" fontId="0" fillId="4" borderId="3" xfId="0" applyNumberFormat="1" applyFill="1" applyBorder="1" applyAlignment="1">
      <alignment horizontal="center"/>
    </xf>
    <xf numFmtId="8" fontId="0" fillId="4" borderId="1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166" fontId="0" fillId="0" borderId="16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10" fontId="0" fillId="0" borderId="18" xfId="0" applyNumberFormat="1" applyBorder="1" applyAlignment="1">
      <alignment horizontal="center"/>
    </xf>
    <xf numFmtId="8" fontId="1" fillId="3" borderId="18" xfId="0" applyNumberFormat="1" applyFont="1" applyFill="1" applyBorder="1" applyAlignment="1">
      <alignment horizontal="center"/>
    </xf>
    <xf numFmtId="8" fontId="1" fillId="3" borderId="20" xfId="0" applyNumberFormat="1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166" fontId="0" fillId="0" borderId="26" xfId="0" applyNumberFormat="1" applyBorder="1" applyAlignment="1">
      <alignment horizontal="center"/>
    </xf>
    <xf numFmtId="9" fontId="0" fillId="0" borderId="27" xfId="0" applyNumberFormat="1" applyBorder="1" applyAlignment="1">
      <alignment horizontal="center"/>
    </xf>
    <xf numFmtId="166" fontId="0" fillId="0" borderId="28" xfId="0" applyNumberForma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6" fillId="0" borderId="24" xfId="0" applyFont="1" applyFill="1" applyBorder="1" applyAlignment="1">
      <alignment horizontal="left" indent="1"/>
    </xf>
    <xf numFmtId="0" fontId="6" fillId="0" borderId="25" xfId="0" applyFont="1" applyFill="1" applyBorder="1" applyAlignment="1">
      <alignment horizontal="left" indent="1"/>
    </xf>
    <xf numFmtId="0" fontId="6" fillId="0" borderId="22" xfId="0" applyFont="1" applyBorder="1" applyAlignment="1">
      <alignment horizontal="left" indent="1"/>
    </xf>
    <xf numFmtId="0" fontId="6" fillId="0" borderId="23" xfId="0" applyFont="1" applyBorder="1" applyAlignment="1">
      <alignment horizontal="left" indent="1"/>
    </xf>
    <xf numFmtId="0" fontId="6" fillId="0" borderId="15" xfId="0" applyFont="1" applyBorder="1" applyAlignment="1">
      <alignment horizontal="left" indent="1"/>
    </xf>
    <xf numFmtId="0" fontId="6" fillId="0" borderId="4" xfId="0" applyFont="1" applyBorder="1" applyAlignment="1">
      <alignment horizontal="left" indent="1"/>
    </xf>
    <xf numFmtId="0" fontId="0" fillId="0" borderId="0" xfId="0" applyAlignment="1">
      <alignment horizontal="left" indent="1"/>
    </xf>
    <xf numFmtId="0" fontId="7" fillId="3" borderId="19" xfId="0" applyFont="1" applyFill="1" applyBorder="1" applyAlignment="1">
      <alignment horizontal="left" indent="1"/>
    </xf>
    <xf numFmtId="0" fontId="7" fillId="3" borderId="3" xfId="0" applyFont="1" applyFill="1" applyBorder="1" applyAlignment="1">
      <alignment horizontal="left" indent="1"/>
    </xf>
    <xf numFmtId="0" fontId="6" fillId="4" borderId="6" xfId="0" applyFont="1" applyFill="1" applyBorder="1" applyAlignment="1">
      <alignment horizontal="left" indent="1"/>
    </xf>
    <xf numFmtId="0" fontId="6" fillId="4" borderId="8" xfId="0" applyFont="1" applyFill="1" applyBorder="1" applyAlignment="1">
      <alignment horizontal="left" indent="1"/>
    </xf>
    <xf numFmtId="0" fontId="6" fillId="0" borderId="30" xfId="0" applyFont="1" applyBorder="1" applyAlignment="1">
      <alignment horizontal="left" indent="1"/>
    </xf>
    <xf numFmtId="0" fontId="6" fillId="0" borderId="29" xfId="0" applyFont="1" applyBorder="1" applyAlignment="1">
      <alignment horizontal="left" indent="1"/>
    </xf>
    <xf numFmtId="0" fontId="6" fillId="0" borderId="17" xfId="0" applyFont="1" applyBorder="1" applyAlignment="1">
      <alignment horizontal="left" indent="1"/>
    </xf>
    <xf numFmtId="0" fontId="6" fillId="0" borderId="5" xfId="0" applyFont="1" applyBorder="1" applyAlignment="1">
      <alignment horizontal="left" indent="1"/>
    </xf>
    <xf numFmtId="0" fontId="7" fillId="3" borderId="17" xfId="0" applyFont="1" applyFill="1" applyBorder="1" applyAlignment="1">
      <alignment horizontal="left" indent="1"/>
    </xf>
    <xf numFmtId="0" fontId="7" fillId="3" borderId="5" xfId="0" applyFont="1" applyFill="1" applyBorder="1" applyAlignment="1">
      <alignment horizontal="left" indent="1"/>
    </xf>
    <xf numFmtId="0" fontId="6" fillId="4" borderId="7" xfId="0" applyFont="1" applyFill="1" applyBorder="1" applyAlignment="1">
      <alignment horizontal="left" indent="1"/>
    </xf>
    <xf numFmtId="0" fontId="9" fillId="6" borderId="0" xfId="0" applyFont="1" applyFill="1"/>
    <xf numFmtId="166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3" borderId="0" xfId="0" applyFill="1"/>
    <xf numFmtId="0" fontId="1" fillId="4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31" xfId="0" applyBorder="1"/>
    <xf numFmtId="0" fontId="10" fillId="0" borderId="31" xfId="0" applyFont="1" applyFill="1" applyBorder="1" applyAlignment="1">
      <alignment horizontal="center"/>
    </xf>
    <xf numFmtId="0" fontId="0" fillId="0" borderId="31" xfId="0" applyBorder="1" applyAlignment="1">
      <alignment horizontal="center"/>
    </xf>
    <xf numFmtId="9" fontId="0" fillId="0" borderId="31" xfId="0" applyNumberFormat="1" applyBorder="1" applyAlignment="1">
      <alignment horizontal="center"/>
    </xf>
    <xf numFmtId="0" fontId="0" fillId="6" borderId="0" xfId="0" applyFill="1"/>
    <xf numFmtId="9" fontId="0" fillId="6" borderId="0" xfId="0" applyNumberFormat="1" applyFill="1"/>
    <xf numFmtId="0" fontId="0" fillId="0" borderId="0" xfId="0" applyAlignment="1">
      <alignment horizontal="center" wrapText="1"/>
    </xf>
    <xf numFmtId="9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Planilha1!$B$27:$B$32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Planilha1!$C$27:$C$32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D-4E6D-ADAD-E12C32E6D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Planilha1!$B$27:$B$32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Planilha1!$C$27:$C$32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1-4F07-91A9-1B5207537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Planilha1!$B$27:$B$32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Planilha1!$C$27:$C$32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FD-4FAE-8302-648EDED81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16384</xdr:col>
      <xdr:colOff>1181100</xdr:colOff>
      <xdr:row>24</xdr:row>
      <xdr:rowOff>180975</xdr:rowOff>
    </xdr:from>
    <xdr:to>
      <xdr:col>16384</xdr:col>
      <xdr:colOff>5753100</xdr:colOff>
      <xdr:row>39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0961C0-65DE-ED83-4D7C-F2EAA94BA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16384</xdr:col>
      <xdr:colOff>1181100</xdr:colOff>
      <xdr:row>24</xdr:row>
      <xdr:rowOff>180975</xdr:rowOff>
    </xdr:from>
    <xdr:to>
      <xdr:col>16384</xdr:col>
      <xdr:colOff>5753100</xdr:colOff>
      <xdr:row>39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5A4E2DF-0D5C-C052-95B6-FAB9F501E013}"/>
            </a:ext>
            <a:ext uri="{147F2762-F138-4A5C-976F-8EAC2B608ADB}">
              <a16:predDERef xmlns:a16="http://schemas.microsoft.com/office/drawing/2014/main" pred="{770961C0-65DE-ED83-4D7C-F2EAA94BA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16384</xdr:col>
      <xdr:colOff>1181100</xdr:colOff>
      <xdr:row>24</xdr:row>
      <xdr:rowOff>180975</xdr:rowOff>
    </xdr:from>
    <xdr:to>
      <xdr:col>16384</xdr:col>
      <xdr:colOff>5753100</xdr:colOff>
      <xdr:row>39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F96A7F2-1934-4DAA-74C4-AACB9D192C0E}"/>
            </a:ext>
            <a:ext uri="{147F2762-F138-4A5C-976F-8EAC2B608ADB}">
              <a16:predDERef xmlns:a16="http://schemas.microsoft.com/office/drawing/2014/main" pred="{B5A4E2DF-0D5C-C052-95B6-FAB9F501E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33"/>
  <sheetViews>
    <sheetView showGridLines="0" tabSelected="1" workbookViewId="0">
      <selection activeCell="D5" sqref="D5"/>
    </sheetView>
  </sheetViews>
  <sheetFormatPr defaultColWidth="0" defaultRowHeight="15"/>
  <cols>
    <col min="1" max="1" width="10.42578125" customWidth="1"/>
    <col min="2" max="2" width="32.5703125" customWidth="1"/>
    <col min="3" max="3" width="23.140625" customWidth="1"/>
    <col min="4" max="4" width="14.140625" customWidth="1"/>
    <col min="5" max="5" width="10.42578125" customWidth="1"/>
  </cols>
  <sheetData>
    <row r="2" spans="1:5" ht="46.5">
      <c r="B2" s="26" t="s">
        <v>0</v>
      </c>
      <c r="C2" s="26"/>
      <c r="D2" s="26"/>
    </row>
    <row r="4" spans="1:5" ht="21">
      <c r="A4" s="2"/>
      <c r="B4" s="21" t="s">
        <v>1</v>
      </c>
      <c r="C4" s="21"/>
      <c r="D4" s="22"/>
    </row>
    <row r="5" spans="1:5" ht="15.75">
      <c r="A5" s="2"/>
      <c r="B5" s="27" t="s">
        <v>2</v>
      </c>
      <c r="C5" s="28"/>
      <c r="D5" s="23">
        <v>2000</v>
      </c>
    </row>
    <row r="6" spans="1:5" ht="15.75">
      <c r="A6" s="2"/>
      <c r="B6" s="38" t="s">
        <v>3</v>
      </c>
      <c r="C6" s="39"/>
      <c r="D6" s="24">
        <v>0.01</v>
      </c>
    </row>
    <row r="7" spans="1:5" ht="15.75">
      <c r="A7" s="2"/>
      <c r="B7" s="29" t="s">
        <v>4</v>
      </c>
      <c r="C7" s="30"/>
      <c r="D7" s="25">
        <f>D5*30%</f>
        <v>600</v>
      </c>
    </row>
    <row r="8" spans="1:5">
      <c r="A8" s="2"/>
    </row>
    <row r="9" spans="1:5" ht="32.25" customHeight="1">
      <c r="B9" s="13" t="s">
        <v>5</v>
      </c>
      <c r="C9" s="14"/>
      <c r="D9" s="15"/>
    </row>
    <row r="10" spans="1:5" ht="15.75">
      <c r="B10" s="31" t="s">
        <v>6</v>
      </c>
      <c r="C10" s="32"/>
      <c r="D10" s="16">
        <v>600</v>
      </c>
      <c r="E10" s="2"/>
    </row>
    <row r="11" spans="1:5" ht="15.75">
      <c r="B11" s="40" t="s">
        <v>7</v>
      </c>
      <c r="C11" s="41"/>
      <c r="D11" s="17">
        <v>5</v>
      </c>
    </row>
    <row r="12" spans="1:5" ht="15.75">
      <c r="B12" s="40" t="s">
        <v>8</v>
      </c>
      <c r="C12" s="41"/>
      <c r="D12" s="18">
        <v>1.0789999999999999E-2</v>
      </c>
    </row>
    <row r="13" spans="1:5" ht="15.75">
      <c r="B13" s="42" t="s">
        <v>9</v>
      </c>
      <c r="C13" s="43"/>
      <c r="D13" s="19">
        <f>FV(D12,D11*12,D10*-1)</f>
        <v>50266.148399092584</v>
      </c>
    </row>
    <row r="14" spans="1:5" ht="15.75">
      <c r="B14" s="34" t="s">
        <v>10</v>
      </c>
      <c r="C14" s="35"/>
      <c r="D14" s="20">
        <f>D13*D6</f>
        <v>502.66148399092583</v>
      </c>
    </row>
    <row r="15" spans="1:5">
      <c r="B15" s="33"/>
    </row>
    <row r="16" spans="1:5" ht="29.25">
      <c r="B16" s="4" t="s">
        <v>5</v>
      </c>
      <c r="C16" s="5"/>
      <c r="D16" s="3" t="s">
        <v>11</v>
      </c>
    </row>
    <row r="17" spans="1:4" ht="15.75">
      <c r="A17" s="1">
        <v>2</v>
      </c>
      <c r="B17" s="36" t="s">
        <v>12</v>
      </c>
      <c r="C17" s="6">
        <f>FV($D$12,$A17*12,$D$10*-1)</f>
        <v>16336.57637858713</v>
      </c>
      <c r="D17" s="7">
        <f>D13*$D$6</f>
        <v>502.66148399092583</v>
      </c>
    </row>
    <row r="18" spans="1:4" ht="15.75">
      <c r="A18" s="1">
        <v>5</v>
      </c>
      <c r="B18" s="44" t="s">
        <v>13</v>
      </c>
      <c r="C18" s="8">
        <f>FV($D$12,$A18*12,$D$10*-1)</f>
        <v>50266.148399092584</v>
      </c>
      <c r="D18" s="9">
        <f>C18*$D$6</f>
        <v>502.66148399092583</v>
      </c>
    </row>
    <row r="19" spans="1:4" ht="15.75">
      <c r="A19" s="1">
        <v>10</v>
      </c>
      <c r="B19" s="44" t="s">
        <v>14</v>
      </c>
      <c r="C19" s="8">
        <f>FV($D$12,$A19*12,$D$10*-1)</f>
        <v>145970.52751810331</v>
      </c>
      <c r="D19" s="9">
        <f>C19*$D$6</f>
        <v>1459.7052751810331</v>
      </c>
    </row>
    <row r="20" spans="1:4" ht="15.75">
      <c r="A20" s="1">
        <v>20</v>
      </c>
      <c r="B20" s="44" t="s">
        <v>15</v>
      </c>
      <c r="C20" s="8">
        <f>FV($D$12,$A20*12,$D$10*-1)</f>
        <v>675119.04005824833</v>
      </c>
      <c r="D20" s="9">
        <f>C20*$D$6</f>
        <v>6751.1904005824836</v>
      </c>
    </row>
    <row r="21" spans="1:4" ht="15.75">
      <c r="A21" s="1">
        <v>30</v>
      </c>
      <c r="B21" s="37" t="s">
        <v>16</v>
      </c>
      <c r="C21" s="10">
        <f>FV($D$12,$A21*12,$D$10*-1)</f>
        <v>2593301.7930028285</v>
      </c>
      <c r="D21" s="11">
        <f>C21*$D$6</f>
        <v>25933.017930028287</v>
      </c>
    </row>
    <row r="23" spans="1:4">
      <c r="B23" s="53" t="s">
        <v>17</v>
      </c>
      <c r="C23" s="53" t="s">
        <v>18</v>
      </c>
      <c r="D23" s="45"/>
    </row>
    <row r="24" spans="1:4">
      <c r="B24" s="47" t="s">
        <v>19</v>
      </c>
      <c r="C24" s="48">
        <f>D10</f>
        <v>600</v>
      </c>
      <c r="D24" s="47"/>
    </row>
    <row r="26" spans="1:4" ht="15.75" customHeight="1">
      <c r="B26" s="52" t="s">
        <v>20</v>
      </c>
      <c r="C26" s="52" t="s">
        <v>21</v>
      </c>
      <c r="D26" s="52" t="s">
        <v>22</v>
      </c>
    </row>
    <row r="27" spans="1:4" ht="15.75" customHeight="1">
      <c r="B27" s="12" t="s">
        <v>23</v>
      </c>
      <c r="C27" s="62">
        <f>VLOOKUP($C$23&amp;"-"&amp;B27,Planilha2!B:E,4,FALSE)</f>
        <v>0.3</v>
      </c>
      <c r="D27" s="46">
        <f>C27*$C$24</f>
        <v>180</v>
      </c>
    </row>
    <row r="28" spans="1:4">
      <c r="B28" s="12" t="s">
        <v>24</v>
      </c>
      <c r="C28" s="62">
        <f>VLOOKUP($C$23&amp;"-"&amp;B28,Planilha2!B:E,4,FALSE)</f>
        <v>0.5</v>
      </c>
      <c r="D28" s="46">
        <f t="shared" ref="D28:D32" si="0">C28*$C$24</f>
        <v>300</v>
      </c>
    </row>
    <row r="29" spans="1:4">
      <c r="B29" s="12" t="s">
        <v>25</v>
      </c>
      <c r="C29" s="62">
        <f>VLOOKUP($C$23&amp;"-"&amp;B29,Planilha2!B:E,4,FALSE)</f>
        <v>0.1</v>
      </c>
      <c r="D29" s="46">
        <f t="shared" si="0"/>
        <v>60</v>
      </c>
    </row>
    <row r="30" spans="1:4">
      <c r="B30" s="12" t="s">
        <v>26</v>
      </c>
      <c r="C30" s="62">
        <f>VLOOKUP($C$23&amp;"-"&amp;B30,Planilha2!B:E,4,FALSE)</f>
        <v>0.1</v>
      </c>
      <c r="D30" s="46">
        <f t="shared" si="0"/>
        <v>60</v>
      </c>
    </row>
    <row r="31" spans="1:4">
      <c r="B31" s="12" t="s">
        <v>27</v>
      </c>
      <c r="C31" s="62">
        <f>VLOOKUP($C$23&amp;"-"&amp;B31,Planilha2!B:E,4,FALSE)</f>
        <v>0</v>
      </c>
      <c r="D31" s="46">
        <f t="shared" si="0"/>
        <v>0</v>
      </c>
    </row>
    <row r="32" spans="1:4">
      <c r="B32" s="12" t="s">
        <v>28</v>
      </c>
      <c r="C32" s="62">
        <f>VLOOKUP($C$23&amp;"-"&amp;B32,Planilha2!B:E,4,FALSE)</f>
        <v>0</v>
      </c>
      <c r="D32" s="46">
        <f t="shared" si="0"/>
        <v>0</v>
      </c>
    </row>
    <row r="33" spans="2:4">
      <c r="B33" s="51"/>
      <c r="C33" s="51"/>
      <c r="D33" s="48">
        <f>SUM(D27:D32)</f>
        <v>600</v>
      </c>
    </row>
  </sheetData>
  <mergeCells count="12">
    <mergeCell ref="B2:D2"/>
    <mergeCell ref="B16:C16"/>
    <mergeCell ref="B10:C10"/>
    <mergeCell ref="B11:C11"/>
    <mergeCell ref="B12:C12"/>
    <mergeCell ref="B13:C13"/>
    <mergeCell ref="B14:C14"/>
    <mergeCell ref="B9:D9"/>
    <mergeCell ref="B5:C5"/>
    <mergeCell ref="B6:C6"/>
    <mergeCell ref="B7:C7"/>
    <mergeCell ref="B4:D4"/>
  </mergeCells>
  <dataValidations count="1">
    <dataValidation type="list" allowBlank="1" showInputMessage="1" showErrorMessage="1" sqref="C23" xr:uid="{E23EBBA3-238A-42BE-B6C3-93773803A294}">
      <formula1>"Conservador, Moderado, Agressivo"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9F9ED-27FE-47F0-B33E-46D4CB3E8CB1}">
  <dimension ref="B3:H27"/>
  <sheetViews>
    <sheetView workbookViewId="0">
      <selection activeCell="E13" sqref="E13"/>
    </sheetView>
  </sheetViews>
  <sheetFormatPr defaultRowHeight="15"/>
  <cols>
    <col min="2" max="2" width="24" customWidth="1"/>
    <col min="3" max="5" width="18" style="12" customWidth="1"/>
    <col min="7" max="7" width="15.5703125" customWidth="1"/>
    <col min="8" max="8" width="24.85546875" bestFit="1" customWidth="1"/>
  </cols>
  <sheetData>
    <row r="3" spans="2:8">
      <c r="B3" t="s">
        <v>29</v>
      </c>
      <c r="C3" s="49" t="s">
        <v>30</v>
      </c>
      <c r="D3" s="49" t="s">
        <v>31</v>
      </c>
      <c r="E3" s="49" t="s">
        <v>32</v>
      </c>
    </row>
    <row r="4" spans="2:8">
      <c r="B4" t="str">
        <f>C4&amp;"-"&amp;D4</f>
        <v>Conservador-Papel</v>
      </c>
      <c r="C4" s="54" t="s">
        <v>18</v>
      </c>
      <c r="D4" s="12" t="s">
        <v>23</v>
      </c>
      <c r="E4" s="50">
        <v>0.3</v>
      </c>
      <c r="H4" s="2" t="s">
        <v>32</v>
      </c>
    </row>
    <row r="5" spans="2:8">
      <c r="B5" t="str">
        <f t="shared" ref="B5:B21" si="0">C5&amp;"-"&amp;D5</f>
        <v>Conservador-Tijolo</v>
      </c>
      <c r="C5" s="54" t="s">
        <v>18</v>
      </c>
      <c r="D5" s="12" t="s">
        <v>24</v>
      </c>
      <c r="E5" s="50">
        <v>0.5</v>
      </c>
      <c r="G5" s="59" t="str">
        <f>B11</f>
        <v>Moderado-Tijolo</v>
      </c>
      <c r="H5" s="60">
        <f>VLOOKUP(G5,$B:$E,4,FALSE)</f>
        <v>0.35</v>
      </c>
    </row>
    <row r="6" spans="2:8">
      <c r="B6" t="str">
        <f t="shared" si="0"/>
        <v>Conservador-Híbrido</v>
      </c>
      <c r="C6" s="54" t="s">
        <v>18</v>
      </c>
      <c r="D6" s="12" t="s">
        <v>25</v>
      </c>
      <c r="E6" s="50">
        <v>0.1</v>
      </c>
    </row>
    <row r="7" spans="2:8">
      <c r="B7" t="str">
        <f t="shared" si="0"/>
        <v>Conservador-FOFs</v>
      </c>
      <c r="C7" s="54" t="s">
        <v>18</v>
      </c>
      <c r="D7" s="12" t="s">
        <v>26</v>
      </c>
      <c r="E7" s="50">
        <v>0.1</v>
      </c>
    </row>
    <row r="8" spans="2:8">
      <c r="B8" t="str">
        <f t="shared" si="0"/>
        <v>Conservador-Desenvolvimento</v>
      </c>
      <c r="C8" s="54" t="s">
        <v>18</v>
      </c>
      <c r="D8" s="12" t="s">
        <v>27</v>
      </c>
      <c r="E8" s="50">
        <v>0</v>
      </c>
    </row>
    <row r="9" spans="2:8">
      <c r="B9" s="55" t="str">
        <f t="shared" si="0"/>
        <v>Conservador-Hotelarias</v>
      </c>
      <c r="C9" s="56" t="s">
        <v>18</v>
      </c>
      <c r="D9" s="57" t="s">
        <v>28</v>
      </c>
      <c r="E9" s="58">
        <v>0</v>
      </c>
    </row>
    <row r="10" spans="2:8">
      <c r="B10" t="str">
        <f t="shared" si="0"/>
        <v>Moderado-Papel</v>
      </c>
      <c r="C10" s="54" t="s">
        <v>33</v>
      </c>
      <c r="D10" s="12" t="s">
        <v>23</v>
      </c>
      <c r="E10" s="50">
        <v>0.32</v>
      </c>
    </row>
    <row r="11" spans="2:8">
      <c r="B11" t="str">
        <f t="shared" si="0"/>
        <v>Moderado-Tijolo</v>
      </c>
      <c r="C11" s="54" t="s">
        <v>33</v>
      </c>
      <c r="D11" s="12" t="s">
        <v>24</v>
      </c>
      <c r="E11" s="50">
        <v>0.35</v>
      </c>
    </row>
    <row r="12" spans="2:8">
      <c r="B12" t="str">
        <f t="shared" si="0"/>
        <v>Moderado-Híbrido</v>
      </c>
      <c r="C12" s="54" t="s">
        <v>33</v>
      </c>
      <c r="D12" s="12" t="s">
        <v>25</v>
      </c>
      <c r="E12" s="50">
        <v>0.08</v>
      </c>
    </row>
    <row r="13" spans="2:8">
      <c r="B13" t="str">
        <f t="shared" si="0"/>
        <v>Moderado-FOFs</v>
      </c>
      <c r="C13" s="54" t="s">
        <v>33</v>
      </c>
      <c r="D13" s="12" t="s">
        <v>26</v>
      </c>
      <c r="E13" s="50">
        <v>0.05</v>
      </c>
    </row>
    <row r="14" spans="2:8">
      <c r="B14" t="str">
        <f t="shared" si="0"/>
        <v>Moderado-Desenvolvimento</v>
      </c>
      <c r="C14" s="54" t="s">
        <v>33</v>
      </c>
      <c r="D14" s="12" t="s">
        <v>27</v>
      </c>
      <c r="E14" s="50">
        <v>0.1</v>
      </c>
    </row>
    <row r="15" spans="2:8">
      <c r="B15" s="55" t="str">
        <f t="shared" si="0"/>
        <v>Moderado-Hotelarias</v>
      </c>
      <c r="C15" s="56" t="s">
        <v>33</v>
      </c>
      <c r="D15" s="57" t="s">
        <v>28</v>
      </c>
      <c r="E15" s="58">
        <v>0.1</v>
      </c>
    </row>
    <row r="16" spans="2:8">
      <c r="B16" t="str">
        <f t="shared" si="0"/>
        <v>Agressivo-Papel</v>
      </c>
      <c r="C16" s="54" t="s">
        <v>34</v>
      </c>
      <c r="D16" s="12" t="s">
        <v>23</v>
      </c>
      <c r="E16" s="50">
        <v>0.5</v>
      </c>
    </row>
    <row r="17" spans="2:5">
      <c r="B17" t="str">
        <f t="shared" si="0"/>
        <v>Agressivo-Tijolo</v>
      </c>
      <c r="C17" s="54" t="s">
        <v>34</v>
      </c>
      <c r="D17" s="12" t="s">
        <v>24</v>
      </c>
      <c r="E17" s="50">
        <v>0.1</v>
      </c>
    </row>
    <row r="18" spans="2:5">
      <c r="B18" t="str">
        <f t="shared" si="0"/>
        <v>Agressivo-Híbrido</v>
      </c>
      <c r="C18" s="54" t="s">
        <v>34</v>
      </c>
      <c r="D18" s="12" t="s">
        <v>25</v>
      </c>
      <c r="E18" s="50">
        <v>0.05</v>
      </c>
    </row>
    <row r="19" spans="2:5">
      <c r="B19" t="str">
        <f t="shared" si="0"/>
        <v>Agressivo-FOFs</v>
      </c>
      <c r="C19" s="54" t="s">
        <v>34</v>
      </c>
      <c r="D19" s="12" t="s">
        <v>26</v>
      </c>
      <c r="E19" s="50">
        <v>0.05</v>
      </c>
    </row>
    <row r="20" spans="2:5">
      <c r="B20" t="str">
        <f t="shared" si="0"/>
        <v>Agressivo-Desenvolvimento</v>
      </c>
      <c r="C20" s="54" t="s">
        <v>34</v>
      </c>
      <c r="D20" s="12" t="s">
        <v>27</v>
      </c>
      <c r="E20" s="50">
        <v>0.2</v>
      </c>
    </row>
    <row r="21" spans="2:5">
      <c r="B21" t="str">
        <f t="shared" si="0"/>
        <v>Agressivo-Hotelarias</v>
      </c>
      <c r="C21" s="54" t="s">
        <v>34</v>
      </c>
      <c r="D21" s="12" t="s">
        <v>28</v>
      </c>
      <c r="E21" s="50">
        <v>0.1</v>
      </c>
    </row>
    <row r="27" spans="2:5" ht="43.5">
      <c r="C27" s="61" t="e">
        <f>VLOOKUP($C$23&amp;"-"&amp;B27,Planilha2!B:E,4,FALSE)</f>
        <v>#N/A</v>
      </c>
    </row>
  </sheetData>
  <dataValidations count="1">
    <dataValidation type="list" allowBlank="1" showInputMessage="1" showErrorMessage="1" sqref="C4:C21" xr:uid="{1B7CD43D-C1C0-4847-B179-2189E9CA2F8E}">
      <formula1>"Conservador, Moderado, Agressivo"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2025-06-17T17:52:05Z</dcterms:created>
  <dcterms:modified xsi:type="dcterms:W3CDTF">2025-06-18T00:16:08Z</dcterms:modified>
  <cp:category/>
  <cp:contentStatus/>
</cp:coreProperties>
</file>