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"/>
    </mc:Choice>
  </mc:AlternateContent>
  <xr:revisionPtr revIDLastSave="0" documentId="13_ncr:1_{90BA1D33-5175-49C0-84D1-6C9CEF291C05}" xr6:coauthVersionLast="47" xr6:coauthVersionMax="47" xr10:uidLastSave="{00000000-0000-0000-0000-000000000000}"/>
  <bookViews>
    <workbookView xWindow="1656" yWindow="936" windowWidth="19932" windowHeight="10896" xr2:uid="{00000000-000D-0000-FFFF-FFFF00000000}"/>
  </bookViews>
  <sheets>
    <sheet name="Sheet1" sheetId="1" r:id="rId1"/>
    <sheet name="pixelscale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B5" i="1" l="1"/>
  <c r="N2" i="2" l="1"/>
  <c r="L2" i="2"/>
  <c r="K2" i="2"/>
  <c r="I2" i="2"/>
  <c r="K3" i="2"/>
  <c r="L3" i="2" s="1"/>
  <c r="I3" i="2"/>
  <c r="N3" i="2" s="1"/>
  <c r="E2" i="2"/>
  <c r="D2" i="2"/>
  <c r="C4" i="2"/>
  <c r="D4" i="2" s="1"/>
  <c r="E4" i="2" s="1"/>
  <c r="C3" i="2"/>
  <c r="D3" i="2" s="1"/>
  <c r="E3" i="2" s="1"/>
  <c r="C2" i="2"/>
  <c r="B26" i="1" l="1"/>
  <c r="B15" i="1"/>
  <c r="B10" i="1"/>
  <c r="B13" i="1" s="1"/>
  <c r="B7" i="1"/>
  <c r="B17" i="1" l="1"/>
  <c r="B24" i="1" s="1"/>
  <c r="B16" i="1"/>
  <c r="B25" i="1" s="1"/>
  <c r="B28" i="1" l="1"/>
  <c r="B30" i="1" s="1"/>
</calcChain>
</file>

<file path=xl/sharedStrings.xml><?xml version="1.0" encoding="utf-8"?>
<sst xmlns="http://schemas.openxmlformats.org/spreadsheetml/2006/main" count="67" uniqueCount="58">
  <si>
    <t>mag20 star</t>
  </si>
  <si>
    <t>mag per arc sec^2</t>
  </si>
  <si>
    <t>sky flux</t>
  </si>
  <si>
    <t>arc sec</t>
  </si>
  <si>
    <t>pixel area</t>
  </si>
  <si>
    <t>sq arc sec</t>
  </si>
  <si>
    <t>star flux per pixel</t>
  </si>
  <si>
    <t>m</t>
  </si>
  <si>
    <t>aperture area</t>
  </si>
  <si>
    <t>m^2</t>
  </si>
  <si>
    <t>photons per pixel</t>
  </si>
  <si>
    <t>photons/m^2 second</t>
  </si>
  <si>
    <t>photons/m^2 for 1 arc sec sq per second</t>
  </si>
  <si>
    <t>electrons per photon</t>
  </si>
  <si>
    <t>sky flux per pixel</t>
  </si>
  <si>
    <t>electron per sec</t>
  </si>
  <si>
    <t>electrons</t>
  </si>
  <si>
    <t>S</t>
  </si>
  <si>
    <t>electrons per pixel from star (in FWHM)</t>
  </si>
  <si>
    <t>B</t>
  </si>
  <si>
    <t>electrons per pixel from sky background</t>
  </si>
  <si>
    <t>seconds</t>
  </si>
  <si>
    <t>T</t>
  </si>
  <si>
    <t>read noise sigma r</t>
  </si>
  <si>
    <t>thermal (dark current) noise</t>
  </si>
  <si>
    <t>fraction (FWHM area to pixel area) x 60% for PSF</t>
  </si>
  <si>
    <t>star mag ratio</t>
  </si>
  <si>
    <t>Aperture</t>
  </si>
  <si>
    <t>mag</t>
  </si>
  <si>
    <t>aperture for SNR=8, 180 sec</t>
  </si>
  <si>
    <t>fwhm</t>
  </si>
  <si>
    <t>QE=0.4, r=1e, dn=1e/sec, sky=20.5 mag/as^2</t>
  </si>
  <si>
    <t>pixel=1.45"</t>
  </si>
  <si>
    <t>300mm</t>
  </si>
  <si>
    <t xml:space="preserve">Aperture </t>
  </si>
  <si>
    <t>sky</t>
  </si>
  <si>
    <t xml:space="preserve"> fwhm=2.8"</t>
  </si>
  <si>
    <t>pixel size microns</t>
  </si>
  <si>
    <t>f.l. mm</t>
  </si>
  <si>
    <t>angle radians</t>
  </si>
  <si>
    <t>angle deg</t>
  </si>
  <si>
    <t>angle arc sec</t>
  </si>
  <si>
    <t>f/ratio</t>
  </si>
  <si>
    <t>aperture mm</t>
  </si>
  <si>
    <t>sensor l mm</t>
  </si>
  <si>
    <t>l angle radians</t>
  </si>
  <si>
    <t>l angle deg</t>
  </si>
  <si>
    <t>aperture in</t>
  </si>
  <si>
    <t>SNR(n exp)</t>
  </si>
  <si>
    <t>star mag (enter value)</t>
  </si>
  <si>
    <t>sky brightness (enter value)</t>
  </si>
  <si>
    <t>pixel size (enter value)</t>
  </si>
  <si>
    <t>star FWHM (enter value)</t>
  </si>
  <si>
    <t>aperture (enter value)</t>
  </si>
  <si>
    <t>quantum efficiency (enter value)</t>
  </si>
  <si>
    <t>exposure time (enter value)</t>
  </si>
  <si>
    <t>N exposures (enter value)</t>
  </si>
  <si>
    <t>SNR per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</si>
</sst>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30"/>
  <sheetViews>
    <sheetView tabSelected="1" topLeftCell="A8" workbookViewId="0">
      <selection activeCell="A29" sqref="A29"/>
    </sheetView>
  </sheetViews>
  <sheetFormatPr defaultRowHeight="14.4" x14ac:dyDescent="0.3"/>
  <cols>
    <col min="1" max="1" width="25.5546875" customWidth="1"/>
  </cols>
  <sheetData>
    <row r="3" spans="1:15" ht="15" thickBot="1" x14ac:dyDescent="0.35">
      <c r="A3" t="s">
        <v>0</v>
      </c>
      <c r="B3">
        <v>440</v>
      </c>
      <c r="C3" t="s">
        <v>11</v>
      </c>
    </row>
    <row r="4" spans="1:15" ht="15" thickBot="1" x14ac:dyDescent="0.35">
      <c r="A4" t="s">
        <v>49</v>
      </c>
      <c r="B4">
        <v>20.3</v>
      </c>
      <c r="J4" s="9"/>
    </row>
    <row r="5" spans="1:15" ht="15" thickBot="1" x14ac:dyDescent="0.35">
      <c r="A5" t="s">
        <v>26</v>
      </c>
      <c r="B5">
        <f>10^((20-B4)/2.5)</f>
        <v>0.75857757502918333</v>
      </c>
    </row>
    <row r="6" spans="1:15" x14ac:dyDescent="0.3">
      <c r="A6" t="s">
        <v>50</v>
      </c>
      <c r="B6">
        <v>20.5</v>
      </c>
      <c r="C6" t="s">
        <v>1</v>
      </c>
      <c r="K6" s="1" t="s">
        <v>31</v>
      </c>
      <c r="L6" s="2"/>
      <c r="M6" s="2"/>
      <c r="N6" s="2"/>
      <c r="O6" s="3"/>
    </row>
    <row r="7" spans="1:15" x14ac:dyDescent="0.3">
      <c r="A7" t="s">
        <v>2</v>
      </c>
      <c r="B7">
        <f>B3/(2.5^(B6-20))</f>
        <v>278.28043409481734</v>
      </c>
      <c r="C7" t="s">
        <v>12</v>
      </c>
      <c r="K7" s="4" t="s">
        <v>29</v>
      </c>
      <c r="O7" s="5"/>
    </row>
    <row r="8" spans="1:15" x14ac:dyDescent="0.3">
      <c r="K8" s="4" t="s">
        <v>27</v>
      </c>
      <c r="L8" t="s">
        <v>28</v>
      </c>
      <c r="M8" t="s">
        <v>30</v>
      </c>
      <c r="O8" s="5"/>
    </row>
    <row r="9" spans="1:15" x14ac:dyDescent="0.3">
      <c r="A9" t="s">
        <v>51</v>
      </c>
      <c r="B9">
        <v>1.4</v>
      </c>
      <c r="C9" t="s">
        <v>3</v>
      </c>
      <c r="K9" s="4">
        <v>400</v>
      </c>
      <c r="L9">
        <v>20.2</v>
      </c>
      <c r="M9">
        <v>2.8</v>
      </c>
      <c r="O9" s="5"/>
    </row>
    <row r="10" spans="1:15" x14ac:dyDescent="0.3">
      <c r="A10" t="s">
        <v>4</v>
      </c>
      <c r="B10">
        <f>B9^2</f>
        <v>1.9599999999999997</v>
      </c>
      <c r="C10" t="s">
        <v>5</v>
      </c>
      <c r="K10" s="4">
        <v>300</v>
      </c>
      <c r="L10">
        <v>19.899999999999999</v>
      </c>
      <c r="M10">
        <v>2.8</v>
      </c>
      <c r="O10" s="5"/>
    </row>
    <row r="11" spans="1:15" x14ac:dyDescent="0.3">
      <c r="K11" s="4">
        <v>200</v>
      </c>
      <c r="L11">
        <v>19.399999999999999</v>
      </c>
      <c r="M11">
        <v>2.8</v>
      </c>
      <c r="O11" s="5"/>
    </row>
    <row r="12" spans="1:15" x14ac:dyDescent="0.3">
      <c r="A12" t="s">
        <v>52</v>
      </c>
      <c r="B12">
        <v>3.5</v>
      </c>
      <c r="C12" t="s">
        <v>3</v>
      </c>
      <c r="K12" s="4">
        <v>150</v>
      </c>
      <c r="L12">
        <v>19</v>
      </c>
      <c r="M12">
        <v>2.8</v>
      </c>
      <c r="O12" s="5"/>
    </row>
    <row r="13" spans="1:15" ht="15" thickBot="1" x14ac:dyDescent="0.35">
      <c r="A13" t="s">
        <v>6</v>
      </c>
      <c r="B13">
        <f>0.6*(B10/(3.14*((B12/2)^2)))</f>
        <v>0.12229299363057322</v>
      </c>
      <c r="C13" t="s">
        <v>25</v>
      </c>
      <c r="K13" s="6" t="s">
        <v>32</v>
      </c>
      <c r="L13" s="7"/>
      <c r="M13" s="7"/>
      <c r="N13" s="7"/>
      <c r="O13" s="8"/>
    </row>
    <row r="14" spans="1:15" ht="15" thickBot="1" x14ac:dyDescent="0.35">
      <c r="A14" t="s">
        <v>53</v>
      </c>
      <c r="B14">
        <v>0.35</v>
      </c>
      <c r="C14" t="s">
        <v>7</v>
      </c>
    </row>
    <row r="15" spans="1:15" x14ac:dyDescent="0.3">
      <c r="A15" t="s">
        <v>8</v>
      </c>
      <c r="B15">
        <f>3.14*(B14/2)^2</f>
        <v>9.6162499999999998E-2</v>
      </c>
      <c r="C15" t="s">
        <v>9</v>
      </c>
      <c r="K15" s="1" t="s">
        <v>27</v>
      </c>
      <c r="L15" s="2" t="s">
        <v>33</v>
      </c>
      <c r="M15" s="2"/>
      <c r="N15" s="2"/>
      <c r="O15" s="3"/>
    </row>
    <row r="16" spans="1:15" x14ac:dyDescent="0.3">
      <c r="A16" t="s">
        <v>14</v>
      </c>
      <c r="B16">
        <f>B7*B15*B10</f>
        <v>52.449878797540023</v>
      </c>
      <c r="C16" t="s">
        <v>10</v>
      </c>
      <c r="K16" s="4"/>
      <c r="L16" t="s">
        <v>30</v>
      </c>
      <c r="M16" t="s">
        <v>28</v>
      </c>
      <c r="O16" s="5"/>
    </row>
    <row r="17" spans="1:15" x14ac:dyDescent="0.3">
      <c r="A17" t="s">
        <v>6</v>
      </c>
      <c r="B17">
        <f>B15*B3*B13*B5</f>
        <v>3.9251838042310059</v>
      </c>
      <c r="C17" t="s">
        <v>10</v>
      </c>
      <c r="K17" s="4"/>
      <c r="L17">
        <v>2</v>
      </c>
      <c r="M17">
        <v>20.6</v>
      </c>
      <c r="O17" s="5"/>
    </row>
    <row r="18" spans="1:15" x14ac:dyDescent="0.3">
      <c r="K18" s="4"/>
      <c r="L18">
        <v>2.5</v>
      </c>
      <c r="M18">
        <v>20.100000000000001</v>
      </c>
      <c r="O18" s="5"/>
    </row>
    <row r="19" spans="1:15" x14ac:dyDescent="0.3">
      <c r="A19" t="s">
        <v>54</v>
      </c>
      <c r="B19">
        <v>0.55000000000000004</v>
      </c>
      <c r="C19" t="s">
        <v>13</v>
      </c>
      <c r="K19" s="4"/>
      <c r="L19">
        <v>3</v>
      </c>
      <c r="M19">
        <v>19.7</v>
      </c>
      <c r="O19" s="5"/>
    </row>
    <row r="20" spans="1:15" x14ac:dyDescent="0.3">
      <c r="K20" s="4"/>
      <c r="L20">
        <v>3.5</v>
      </c>
      <c r="M20">
        <v>19.399999999999999</v>
      </c>
      <c r="O20" s="5"/>
    </row>
    <row r="21" spans="1:15" x14ac:dyDescent="0.3">
      <c r="A21" t="s">
        <v>24</v>
      </c>
      <c r="B21">
        <v>0.1</v>
      </c>
      <c r="C21" t="s">
        <v>15</v>
      </c>
      <c r="K21" s="4"/>
      <c r="L21">
        <v>4</v>
      </c>
      <c r="M21">
        <v>19.100000000000001</v>
      </c>
      <c r="O21" s="5"/>
    </row>
    <row r="22" spans="1:15" ht="15" thickBot="1" x14ac:dyDescent="0.35">
      <c r="A22" t="s">
        <v>23</v>
      </c>
      <c r="B22">
        <v>13</v>
      </c>
      <c r="C22" t="s">
        <v>16</v>
      </c>
      <c r="K22" s="6"/>
      <c r="L22" s="7"/>
      <c r="M22" s="7"/>
      <c r="N22" s="7"/>
      <c r="O22" s="8"/>
    </row>
    <row r="23" spans="1:15" ht="15" thickBot="1" x14ac:dyDescent="0.35">
      <c r="A23" t="s">
        <v>55</v>
      </c>
      <c r="B23">
        <v>50</v>
      </c>
      <c r="C23" t="s">
        <v>21</v>
      </c>
    </row>
    <row r="24" spans="1:15" x14ac:dyDescent="0.3">
      <c r="A24" t="s">
        <v>17</v>
      </c>
      <c r="B24">
        <f>B17*B19*B23</f>
        <v>107.94255461635267</v>
      </c>
      <c r="C24" t="s">
        <v>18</v>
      </c>
      <c r="K24" s="1" t="s">
        <v>34</v>
      </c>
      <c r="L24" s="2" t="s">
        <v>33</v>
      </c>
      <c r="M24" s="2" t="s">
        <v>36</v>
      </c>
      <c r="N24" s="2"/>
      <c r="O24" s="3"/>
    </row>
    <row r="25" spans="1:15" x14ac:dyDescent="0.3">
      <c r="A25" t="s">
        <v>19</v>
      </c>
      <c r="B25">
        <f>B16*B19*B23</f>
        <v>1442.3716669323508</v>
      </c>
      <c r="C25" t="s">
        <v>20</v>
      </c>
      <c r="K25" s="4"/>
      <c r="L25" t="s">
        <v>35</v>
      </c>
      <c r="M25" t="s">
        <v>28</v>
      </c>
      <c r="O25" s="5"/>
    </row>
    <row r="26" spans="1:15" x14ac:dyDescent="0.3">
      <c r="A26" t="s">
        <v>22</v>
      </c>
      <c r="B26">
        <f>B21*B23</f>
        <v>5</v>
      </c>
      <c r="C26" t="s">
        <v>16</v>
      </c>
      <c r="K26" s="4"/>
      <c r="L26">
        <v>21</v>
      </c>
      <c r="M26">
        <v>20.100000000000001</v>
      </c>
      <c r="O26" s="5"/>
    </row>
    <row r="27" spans="1:15" x14ac:dyDescent="0.3">
      <c r="K27" s="4"/>
      <c r="L27">
        <v>20</v>
      </c>
      <c r="M27">
        <v>19.7</v>
      </c>
      <c r="O27" s="5"/>
    </row>
    <row r="28" spans="1:15" x14ac:dyDescent="0.3">
      <c r="A28" t="s">
        <v>57</v>
      </c>
      <c r="B28">
        <f>B24/SQRT(B24+B25+B26+(B22^2))</f>
        <v>2.599468068522329</v>
      </c>
      <c r="K28" s="4"/>
      <c r="L28">
        <v>19</v>
      </c>
      <c r="M28">
        <v>19.2</v>
      </c>
      <c r="O28" s="5"/>
    </row>
    <row r="29" spans="1:15" x14ac:dyDescent="0.3">
      <c r="A29" t="s">
        <v>56</v>
      </c>
      <c r="B29">
        <v>10</v>
      </c>
      <c r="K29" s="4"/>
      <c r="L29">
        <v>18</v>
      </c>
      <c r="M29">
        <v>18.7</v>
      </c>
      <c r="O29" s="5"/>
    </row>
    <row r="30" spans="1:15" ht="15" thickBot="1" x14ac:dyDescent="0.35">
      <c r="A30" t="s">
        <v>48</v>
      </c>
      <c r="B30">
        <f>B28*SQRT(B29)</f>
        <v>8.2202398014092068</v>
      </c>
      <c r="K30" s="6"/>
      <c r="L30" s="7"/>
      <c r="M30" s="7"/>
      <c r="N30" s="7"/>
      <c r="O3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"/>
  <sheetViews>
    <sheetView workbookViewId="0">
      <selection activeCell="I3" sqref="I3"/>
    </sheetView>
  </sheetViews>
  <sheetFormatPr defaultRowHeight="14.4" x14ac:dyDescent="0.3"/>
  <cols>
    <col min="1" max="1" width="19.44140625" customWidth="1"/>
    <col min="2" max="2" width="12.33203125" customWidth="1"/>
    <col min="3" max="3" width="16.109375" customWidth="1"/>
    <col min="9" max="9" width="12.5546875" customWidth="1"/>
    <col min="10" max="10" width="13.33203125" customWidth="1"/>
  </cols>
  <sheetData>
    <row r="1" spans="1:14" x14ac:dyDescent="0.3">
      <c r="A1" t="s">
        <v>37</v>
      </c>
      <c r="B1" t="s">
        <v>38</v>
      </c>
      <c r="C1" t="s">
        <v>39</v>
      </c>
      <c r="D1" t="s">
        <v>40</v>
      </c>
      <c r="E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N1" t="s">
        <v>47</v>
      </c>
    </row>
    <row r="2" spans="1:14" x14ac:dyDescent="0.3">
      <c r="A2">
        <v>6.5</v>
      </c>
      <c r="B2">
        <v>900</v>
      </c>
      <c r="C2">
        <f>(A2*0.001)/B2</f>
        <v>7.2222222222222229E-6</v>
      </c>
      <c r="D2">
        <f>57.3*C2</f>
        <v>4.1383333333333333E-4</v>
      </c>
      <c r="E2">
        <f>D2*3600</f>
        <v>1.4898</v>
      </c>
      <c r="H2">
        <v>3.4</v>
      </c>
      <c r="I2">
        <f>B2/H2</f>
        <v>264.70588235294116</v>
      </c>
      <c r="J2">
        <v>36</v>
      </c>
      <c r="K2">
        <f>J2/B2</f>
        <v>0.04</v>
      </c>
      <c r="L2">
        <f>57.3*K2</f>
        <v>2.2919999999999998</v>
      </c>
      <c r="N2">
        <f>I2/25.4</f>
        <v>10.421491431218156</v>
      </c>
    </row>
    <row r="3" spans="1:14" x14ac:dyDescent="0.3">
      <c r="A3">
        <v>9</v>
      </c>
      <c r="B3">
        <v>600</v>
      </c>
      <c r="C3">
        <f>(A3*0.001)/B3</f>
        <v>1.5000000000000002E-5</v>
      </c>
      <c r="D3">
        <f>57.3*C3</f>
        <v>8.5950000000000013E-4</v>
      </c>
      <c r="E3">
        <f>D3*3600</f>
        <v>3.0942000000000003</v>
      </c>
      <c r="H3">
        <v>3.6</v>
      </c>
      <c r="I3">
        <f>B3/H3</f>
        <v>166.66666666666666</v>
      </c>
      <c r="J3">
        <v>36</v>
      </c>
      <c r="K3">
        <f>J3/B3</f>
        <v>0.06</v>
      </c>
      <c r="L3">
        <f>57.3*K3</f>
        <v>3.4379999999999997</v>
      </c>
      <c r="N3">
        <f>I3/25.4</f>
        <v>6.5616797900262469</v>
      </c>
    </row>
    <row r="4" spans="1:14" x14ac:dyDescent="0.3">
      <c r="A4">
        <v>11</v>
      </c>
      <c r="B4">
        <v>1400</v>
      </c>
      <c r="C4">
        <f>(A4*0.001)/B4</f>
        <v>7.857142857142856E-6</v>
      </c>
      <c r="D4">
        <f>57.3*C4</f>
        <v>4.5021428571428561E-4</v>
      </c>
      <c r="E4">
        <f>D4*3600</f>
        <v>1.6207714285714283</v>
      </c>
      <c r="H4">
        <v>3.4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pixelscale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 Van Deventer</cp:lastModifiedBy>
  <dcterms:created xsi:type="dcterms:W3CDTF">2017-12-27T09:21:41Z</dcterms:created>
  <dcterms:modified xsi:type="dcterms:W3CDTF">2024-08-10T16:32:03Z</dcterms:modified>
</cp:coreProperties>
</file>