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ceo\Documents\code\soccer-tourney-poster\tournaments\source-data\"/>
    </mc:Choice>
  </mc:AlternateContent>
  <xr:revisionPtr revIDLastSave="0" documentId="13_ncr:1_{BDD2D8EF-A42A-411D-AB17-5121EA996C1F}" xr6:coauthVersionLast="47" xr6:coauthVersionMax="47" xr10:uidLastSave="{00000000-0000-0000-0000-000000000000}"/>
  <bookViews>
    <workbookView xWindow="-93" yWindow="-93" windowWidth="25786" windowHeight="13986" xr2:uid="{6451E714-3683-47B2-9D0F-1BC29C6B0FA3}"/>
  </bookViews>
  <sheets>
    <sheet name="Matches" sheetId="1" r:id="rId1"/>
    <sheet name="Seeds" sheetId="3" r:id="rId2"/>
    <sheet name="Teams" sheetId="4" r:id="rId3"/>
    <sheet name="Venues" sheetId="2" r:id="rId4"/>
    <sheet name="Citi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G3" i="1"/>
  <c r="G5" i="1"/>
  <c r="G4" i="1"/>
  <c r="G6" i="1"/>
  <c r="G7" i="1"/>
  <c r="G9" i="1"/>
  <c r="G8" i="1"/>
  <c r="G11" i="1"/>
  <c r="G10" i="1"/>
  <c r="G13" i="1"/>
  <c r="G12" i="1"/>
  <c r="G14" i="1"/>
  <c r="G15" i="1"/>
  <c r="G17" i="1"/>
  <c r="G16" i="1"/>
  <c r="G18" i="1"/>
  <c r="G19" i="1"/>
  <c r="G21" i="1"/>
  <c r="G20" i="1"/>
  <c r="G23" i="1"/>
  <c r="G22" i="1"/>
  <c r="G25" i="1"/>
  <c r="G24" i="1"/>
  <c r="G26" i="1"/>
  <c r="G27" i="1"/>
  <c r="G28" i="1"/>
  <c r="G29" i="1"/>
  <c r="G30" i="1"/>
  <c r="G31" i="1"/>
  <c r="G32" i="1"/>
  <c r="G33" i="1"/>
  <c r="H2" i="1"/>
  <c r="M2" i="1" s="1"/>
  <c r="H3" i="1"/>
  <c r="M3" i="1" s="1"/>
  <c r="H5" i="1"/>
  <c r="M5" i="1" s="1"/>
  <c r="H4" i="1"/>
  <c r="M4" i="1" s="1"/>
  <c r="H6" i="1"/>
  <c r="M6" i="1" s="1"/>
  <c r="H7" i="1"/>
  <c r="M7" i="1" s="1"/>
  <c r="H9" i="1"/>
  <c r="M9" i="1" s="1"/>
  <c r="H8" i="1"/>
  <c r="M8" i="1" s="1"/>
  <c r="H11" i="1"/>
  <c r="M11" i="1" s="1"/>
  <c r="H10" i="1"/>
  <c r="M10" i="1" s="1"/>
  <c r="H13" i="1"/>
  <c r="M13" i="1" s="1"/>
  <c r="H12" i="1"/>
  <c r="M12" i="1" s="1"/>
  <c r="H14" i="1"/>
  <c r="M14" i="1" s="1"/>
  <c r="H15" i="1"/>
  <c r="M15" i="1" s="1"/>
  <c r="H17" i="1"/>
  <c r="M17" i="1" s="1"/>
  <c r="H16" i="1"/>
  <c r="M16" i="1" s="1"/>
  <c r="H18" i="1"/>
  <c r="M18" i="1" s="1"/>
  <c r="H19" i="1"/>
  <c r="M19" i="1" s="1"/>
  <c r="H21" i="1"/>
  <c r="M21" i="1" s="1"/>
  <c r="H20" i="1"/>
  <c r="M20" i="1" s="1"/>
  <c r="H23" i="1"/>
  <c r="M23" i="1" s="1"/>
  <c r="H22" i="1"/>
  <c r="M22" i="1" s="1"/>
  <c r="H25" i="1"/>
  <c r="M25" i="1" s="1"/>
  <c r="H24" i="1"/>
  <c r="M24" i="1" s="1"/>
  <c r="H26" i="1"/>
  <c r="M26" i="1" s="1"/>
  <c r="H27" i="1"/>
  <c r="M27" i="1" s="1"/>
  <c r="H28" i="1"/>
  <c r="M28" i="1" s="1"/>
  <c r="H29" i="1"/>
  <c r="M29" i="1" s="1"/>
  <c r="H30" i="1"/>
  <c r="M30" i="1" s="1"/>
  <c r="H31" i="1"/>
  <c r="M31" i="1" s="1"/>
  <c r="H32" i="1"/>
  <c r="M32" i="1" s="1"/>
  <c r="H33" i="1"/>
  <c r="M33" i="1" s="1"/>
  <c r="C11" i="2"/>
  <c r="C10" i="2"/>
  <c r="C7" i="2"/>
  <c r="C15" i="2"/>
  <c r="C12" i="2"/>
  <c r="C9" i="2"/>
  <c r="C6" i="2"/>
  <c r="C14" i="2"/>
  <c r="C13" i="2"/>
  <c r="C8" i="2"/>
  <c r="C5" i="2"/>
  <c r="C4" i="2"/>
  <c r="C3" i="2"/>
  <c r="C2" i="2"/>
  <c r="H2" i="5" a="1"/>
  <c r="H2" i="5" s="1"/>
  <c r="H3" i="5" a="1"/>
  <c r="H3" i="5" s="1"/>
  <c r="H4" i="5" a="1"/>
  <c r="H4" i="5" s="1"/>
  <c r="H5" i="5" a="1"/>
  <c r="H5" i="5" s="1"/>
  <c r="H6" i="5" a="1"/>
  <c r="H6" i="5" s="1"/>
  <c r="H7" i="5" a="1"/>
  <c r="H7" i="5" s="1"/>
  <c r="H8" i="5" a="1"/>
  <c r="H8" i="5" s="1"/>
  <c r="H9" i="5" a="1"/>
  <c r="H9" i="5" s="1"/>
  <c r="H10" i="5" a="1"/>
  <c r="H10" i="5" s="1"/>
  <c r="H11" i="5" a="1"/>
  <c r="H11" i="5" s="1"/>
  <c r="H12" i="5" a="1"/>
  <c r="H12" i="5" s="1"/>
  <c r="H13" i="5" a="1"/>
  <c r="H13" i="5" s="1"/>
  <c r="H14" i="5" a="1"/>
  <c r="H14" i="5" s="1"/>
  <c r="H1" i="5" a="1"/>
  <c r="H1" i="5" s="1"/>
  <c r="D1" i="5" a="1"/>
  <c r="D1" i="5" s="1"/>
  <c r="J2" i="1" l="1"/>
  <c r="J3" i="1"/>
  <c r="J5" i="1"/>
  <c r="J4" i="1"/>
  <c r="J6" i="1"/>
  <c r="J7" i="1"/>
  <c r="J9" i="1"/>
  <c r="J8" i="1"/>
  <c r="J11" i="1"/>
  <c r="J10" i="1"/>
  <c r="J13" i="1"/>
  <c r="J12" i="1"/>
  <c r="J14" i="1"/>
  <c r="J15" i="1"/>
  <c r="J17" i="1"/>
  <c r="J16" i="1"/>
  <c r="J18" i="1"/>
  <c r="J19" i="1"/>
  <c r="J21" i="1"/>
  <c r="J20" i="1"/>
  <c r="J23" i="1"/>
  <c r="J22" i="1"/>
  <c r="J25" i="1"/>
  <c r="J24" i="1"/>
  <c r="I2" i="1"/>
  <c r="I3" i="1"/>
  <c r="I5" i="1"/>
  <c r="I4" i="1"/>
  <c r="I6" i="1"/>
  <c r="I7" i="1"/>
  <c r="I9" i="1"/>
  <c r="I8" i="1"/>
  <c r="I11" i="1"/>
  <c r="I10" i="1"/>
  <c r="I13" i="1"/>
  <c r="I12" i="1"/>
  <c r="I14" i="1"/>
  <c r="I15" i="1"/>
  <c r="I17" i="1"/>
  <c r="I16" i="1"/>
  <c r="I18" i="1"/>
  <c r="I19" i="1"/>
  <c r="I21" i="1"/>
  <c r="I20" i="1"/>
  <c r="I23" i="1"/>
  <c r="I22" i="1"/>
  <c r="I25" i="1"/>
  <c r="I24" i="1"/>
  <c r="C2" i="3"/>
  <c r="C4" i="3"/>
  <c r="C3" i="3"/>
  <c r="C5" i="3"/>
  <c r="C6" i="3"/>
  <c r="C9" i="3"/>
  <c r="C7" i="3"/>
  <c r="C8" i="3"/>
  <c r="C13" i="3"/>
  <c r="C11" i="3"/>
  <c r="C10" i="3"/>
  <c r="C12" i="3"/>
  <c r="C17" i="3"/>
  <c r="C15" i="3"/>
  <c r="C16" i="3"/>
  <c r="C14" i="3"/>
  <c r="L8" i="1" l="1"/>
  <c r="K20" i="1"/>
  <c r="K12" i="1"/>
  <c r="K4" i="1"/>
  <c r="K21" i="1"/>
  <c r="K13" i="1"/>
  <c r="K5" i="1"/>
  <c r="L25" i="1"/>
  <c r="L17" i="1"/>
  <c r="L9" i="1"/>
  <c r="K19" i="1"/>
  <c r="K10" i="1"/>
  <c r="K3" i="1"/>
  <c r="L22" i="1"/>
  <c r="L15" i="1"/>
  <c r="L7" i="1"/>
  <c r="L24" i="1"/>
  <c r="K18" i="1"/>
  <c r="K11" i="1"/>
  <c r="K2" i="1"/>
  <c r="L23" i="1"/>
  <c r="L14" i="1"/>
  <c r="L6" i="1"/>
  <c r="L16" i="1"/>
  <c r="K24" i="1"/>
  <c r="K16" i="1"/>
  <c r="K8" i="1"/>
  <c r="L20" i="1"/>
  <c r="L12" i="1"/>
  <c r="L4" i="1"/>
  <c r="K25" i="1"/>
  <c r="K17" i="1"/>
  <c r="K9" i="1"/>
  <c r="L21" i="1"/>
  <c r="L13" i="1"/>
  <c r="L5" i="1"/>
  <c r="K22" i="1"/>
  <c r="K15" i="1"/>
  <c r="K7" i="1"/>
  <c r="L19" i="1"/>
  <c r="L10" i="1"/>
  <c r="L3" i="1"/>
  <c r="K23" i="1"/>
  <c r="K14" i="1"/>
  <c r="K6" i="1"/>
  <c r="L18" i="1"/>
  <c r="L11" i="1"/>
  <c r="L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<sst xmlns="http://schemas.openxmlformats.org/spreadsheetml/2006/main" count="402" uniqueCount="275">
  <si>
    <t>Germany</t>
  </si>
  <si>
    <t>A</t>
  </si>
  <si>
    <t>Scotland</t>
  </si>
  <si>
    <t>Hungary</t>
  </si>
  <si>
    <t>Switzerland</t>
  </si>
  <si>
    <t>B</t>
  </si>
  <si>
    <t>Spain</t>
  </si>
  <si>
    <t>Croatia</t>
  </si>
  <si>
    <t>Italy</t>
  </si>
  <si>
    <t>Albania</t>
  </si>
  <si>
    <t>D</t>
  </si>
  <si>
    <t>Serbia</t>
  </si>
  <si>
    <t>England</t>
  </si>
  <si>
    <t>C</t>
  </si>
  <si>
    <t>Slovenia</t>
  </si>
  <si>
    <t>Denmark</t>
  </si>
  <si>
    <t>Poland</t>
  </si>
  <si>
    <t>Netherlands</t>
  </si>
  <si>
    <t>Austria</t>
  </si>
  <si>
    <t>France</t>
  </si>
  <si>
    <t>Belgium</t>
  </si>
  <si>
    <t>Slovakia</t>
  </si>
  <si>
    <t>Romania</t>
  </si>
  <si>
    <t>Ukraine</t>
  </si>
  <si>
    <t>Georgia</t>
  </si>
  <si>
    <t>Portugal</t>
  </si>
  <si>
    <t>Czechia</t>
  </si>
  <si>
    <t>Final</t>
  </si>
  <si>
    <t>venue</t>
  </si>
  <si>
    <t>city</t>
  </si>
  <si>
    <t>match</t>
  </si>
  <si>
    <t>group</t>
  </si>
  <si>
    <t>date</t>
  </si>
  <si>
    <t>home</t>
  </si>
  <si>
    <t>away</t>
  </si>
  <si>
    <t>location</t>
  </si>
  <si>
    <t>location.code</t>
  </si>
  <si>
    <t>seed</t>
  </si>
  <si>
    <t>team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</si>
  <si>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</si>
  <si>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</si>
  <si>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</si>
  <si>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</si>
  <si>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</si>
  <si>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</si>
  <si>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</si>
  <si>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</si>
  <si>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</si>
  <si>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</si>
  <si>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</si>
  <si>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</si>
  <si>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</si>
  <si>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</si>
  <si>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</si>
  <si>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</si>
  <si>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home.code</t>
  </si>
  <si>
    <t>away.code</t>
  </si>
  <si>
    <t>team.lower</t>
  </si>
  <si>
    <t>key</t>
  </si>
  <si>
    <t>en</t>
  </si>
  <si>
    <t>bra</t>
  </si>
  <si>
    <t>Brazil</t>
  </si>
  <si>
    <t>bel</t>
  </si>
  <si>
    <t>fra</t>
  </si>
  <si>
    <t>arg</t>
  </si>
  <si>
    <t>Argentina</t>
  </si>
  <si>
    <t>eng</t>
  </si>
  <si>
    <t>ita</t>
  </si>
  <si>
    <t>esp</t>
  </si>
  <si>
    <t>por</t>
  </si>
  <si>
    <t>mex</t>
  </si>
  <si>
    <t>Mexico</t>
  </si>
  <si>
    <t>ned</t>
  </si>
  <si>
    <t>den</t>
  </si>
  <si>
    <t>ger</t>
  </si>
  <si>
    <t>uru</t>
  </si>
  <si>
    <t>Uruguay</t>
  </si>
  <si>
    <t>sui</t>
  </si>
  <si>
    <t>usa</t>
  </si>
  <si>
    <t>USA</t>
  </si>
  <si>
    <t>cro</t>
  </si>
  <si>
    <t>col</t>
  </si>
  <si>
    <t>Colombia</t>
  </si>
  <si>
    <t>wal</t>
  </si>
  <si>
    <t>Wales</t>
  </si>
  <si>
    <t>swe</t>
  </si>
  <si>
    <t>Sweden</t>
  </si>
  <si>
    <t>sen</t>
  </si>
  <si>
    <t>Senegal</t>
  </si>
  <si>
    <t>irn</t>
  </si>
  <si>
    <t>Iran</t>
  </si>
  <si>
    <t>per</t>
  </si>
  <si>
    <t>Peru</t>
  </si>
  <si>
    <t>jpn</t>
  </si>
  <si>
    <t>Japan</t>
  </si>
  <si>
    <t>mar</t>
  </si>
  <si>
    <t>Morocco</t>
  </si>
  <si>
    <t>srb</t>
  </si>
  <si>
    <t>pol</t>
  </si>
  <si>
    <t>ukr</t>
  </si>
  <si>
    <t>chi</t>
  </si>
  <si>
    <t>Chile</t>
  </si>
  <si>
    <t>kor</t>
  </si>
  <si>
    <t>South Korea</t>
  </si>
  <si>
    <t>nga</t>
  </si>
  <si>
    <t>Nigeria</t>
  </si>
  <si>
    <t>crc</t>
  </si>
  <si>
    <t>Costa Rica</t>
  </si>
  <si>
    <t>egy</t>
  </si>
  <si>
    <t>Egypt</t>
  </si>
  <si>
    <t>cze</t>
  </si>
  <si>
    <t>aut</t>
  </si>
  <si>
    <t>tun</t>
  </si>
  <si>
    <t>Tunisia</t>
  </si>
  <si>
    <t>rus</t>
  </si>
  <si>
    <t>Russia</t>
  </si>
  <si>
    <t>cmr</t>
  </si>
  <si>
    <t>Cameroon</t>
  </si>
  <si>
    <t>can</t>
  </si>
  <si>
    <t>Canada</t>
  </si>
  <si>
    <t>sco</t>
  </si>
  <si>
    <t>hun</t>
  </si>
  <si>
    <t>nor</t>
  </si>
  <si>
    <t>Norway</t>
  </si>
  <si>
    <t>aus</t>
  </si>
  <si>
    <t>Australia</t>
  </si>
  <si>
    <t>tur</t>
  </si>
  <si>
    <t>Turkey</t>
  </si>
  <si>
    <t>alg</t>
  </si>
  <si>
    <t>Algeria</t>
  </si>
  <si>
    <t>svk</t>
  </si>
  <si>
    <t>ecu</t>
  </si>
  <si>
    <t>Ecuador</t>
  </si>
  <si>
    <t>ire</t>
  </si>
  <si>
    <t>Ireland</t>
  </si>
  <si>
    <t>rom</t>
  </si>
  <si>
    <t>ksa</t>
  </si>
  <si>
    <t>Saudi Arabia</t>
  </si>
  <si>
    <t>par</t>
  </si>
  <si>
    <t>Paraguay</t>
  </si>
  <si>
    <t>qat</t>
  </si>
  <si>
    <t>Qatar</t>
  </si>
  <si>
    <t>mal</t>
  </si>
  <si>
    <t>Mali</t>
  </si>
  <si>
    <t>ivc</t>
  </si>
  <si>
    <t>Ivory Coast</t>
  </si>
  <si>
    <t>nir</t>
  </si>
  <si>
    <t>Northern Ireland</t>
  </si>
  <si>
    <t>gre</t>
  </si>
  <si>
    <t>Greece</t>
  </si>
  <si>
    <t>bfs</t>
  </si>
  <si>
    <t>Burkina Faso</t>
  </si>
  <si>
    <t>fin</t>
  </si>
  <si>
    <t>Finland</t>
  </si>
  <si>
    <t>ven</t>
  </si>
  <si>
    <t>Venezuela</t>
  </si>
  <si>
    <t>bah</t>
  </si>
  <si>
    <t>Bosnia a. Herzeg.</t>
  </si>
  <si>
    <t>gha</t>
  </si>
  <si>
    <t>Ghana</t>
  </si>
  <si>
    <t>pan</t>
  </si>
  <si>
    <t>Panama</t>
  </si>
  <si>
    <t>nmc</t>
  </si>
  <si>
    <t>North Macedonia</t>
  </si>
  <si>
    <t>isl</t>
  </si>
  <si>
    <t>Iceland</t>
  </si>
  <si>
    <t>Jamaica</t>
  </si>
  <si>
    <t>svn</t>
  </si>
  <si>
    <t>alb</t>
  </si>
  <si>
    <t>con</t>
  </si>
  <si>
    <t>Congo</t>
  </si>
  <si>
    <t>uae</t>
  </si>
  <si>
    <t>Un. Ar. Emirates</t>
  </si>
  <si>
    <t>saf</t>
  </si>
  <si>
    <t>South Africa</t>
  </si>
  <si>
    <t>mon</t>
  </si>
  <si>
    <t>Montenegro</t>
  </si>
  <si>
    <t>irq</t>
  </si>
  <si>
    <t>Iraq</t>
  </si>
  <si>
    <t>bul</t>
  </si>
  <si>
    <t>Bulgaria</t>
  </si>
  <si>
    <t>isr</t>
  </si>
  <si>
    <t>Israel</t>
  </si>
  <si>
    <t>China</t>
  </si>
  <si>
    <t>bol</t>
  </si>
  <si>
    <t>Bolivia</t>
  </si>
  <si>
    <t>hon</t>
  </si>
  <si>
    <t>Honduras</t>
  </si>
  <si>
    <t>Bahrain</t>
  </si>
  <si>
    <t>arm</t>
  </si>
  <si>
    <t>Armenia</t>
  </si>
  <si>
    <t>blr</t>
  </si>
  <si>
    <t>Belarus</t>
  </si>
  <si>
    <t>nzl</t>
  </si>
  <si>
    <t>New Zealand</t>
  </si>
  <si>
    <t>phi</t>
  </si>
  <si>
    <t>Philippines</t>
  </si>
  <si>
    <t>zam</t>
  </si>
  <si>
    <t>Zambia</t>
  </si>
  <si>
    <t>hai</t>
  </si>
  <si>
    <t>Haiti</t>
  </si>
  <si>
    <t>vie</t>
  </si>
  <si>
    <t>Vietnam</t>
  </si>
  <si>
    <t>geo</t>
  </si>
  <si>
    <t>home.seed</t>
  </si>
  <si>
    <t>away.seed</t>
  </si>
  <si>
    <t>date.utc</t>
  </si>
  <si>
    <t>1A</t>
  </si>
  <si>
    <t>2C</t>
  </si>
  <si>
    <t>2A</t>
  </si>
  <si>
    <t>2B</t>
  </si>
  <si>
    <t>1B</t>
  </si>
  <si>
    <t>1C</t>
  </si>
  <si>
    <t>2D</t>
  </si>
  <si>
    <t>1D</t>
  </si>
  <si>
    <t>Atlanta, GA (Mercedes-Benz Stadium)</t>
  </si>
  <si>
    <t>Arlington, TX (AT&amp;T Stadium)</t>
  </si>
  <si>
    <t>Santa Clara, CA (Levi's Stadium)</t>
  </si>
  <si>
    <t>Houston, TX (NRG Stadium)</t>
  </si>
  <si>
    <t>Miami, FL (Hard Rock Stadium)</t>
  </si>
  <si>
    <t>Inglewood, CA (SoFi Stadium)</t>
  </si>
  <si>
    <t>Kansas City, KS (Children's Mercy Park)</t>
  </si>
  <si>
    <t>East Rutherford, NJ (MetLife Stadium)</t>
  </si>
  <si>
    <t>Las Vegas, NV (Allegiant Stadium)</t>
  </si>
  <si>
    <t>Glendale, AZ (State Farm Stadium)</t>
  </si>
  <si>
    <t>Orlando, FL (Exploria Stadium)</t>
  </si>
  <si>
    <t>Austin, TX (Q2 Stadium)</t>
  </si>
  <si>
    <t>Kansas City, MO (Arrowhead Stadium)</t>
  </si>
  <si>
    <t>Charlotte, NC (Bank of America Stadium)</t>
  </si>
  <si>
    <t>Group A Winner</t>
  </si>
  <si>
    <t>Group B Winner</t>
  </si>
  <si>
    <t>Group C Winner</t>
  </si>
  <si>
    <t>Group D Winner</t>
  </si>
  <si>
    <t>Match 25 Winner</t>
  </si>
  <si>
    <t>Match 27 Winner</t>
  </si>
  <si>
    <t>Match 29 Loser</t>
  </si>
  <si>
    <t>Match 29 Winner</t>
  </si>
  <si>
    <t>Group B Runner Up</t>
  </si>
  <si>
    <t>Group A Runner Up</t>
  </si>
  <si>
    <t>Group D Runner Up</t>
  </si>
  <si>
    <t>Group C Runner Up</t>
  </si>
  <si>
    <t>Match 26 Winner</t>
  </si>
  <si>
    <t>Match 28 Winner</t>
  </si>
  <si>
    <t>Match 30 Loser</t>
  </si>
  <si>
    <t>Match 30 Winner</t>
  </si>
  <si>
    <t>W25</t>
  </si>
  <si>
    <t>W26</t>
  </si>
  <si>
    <t>Quarters</t>
  </si>
  <si>
    <t>Semis</t>
  </si>
  <si>
    <t>Third</t>
  </si>
  <si>
    <t>W27</t>
  </si>
  <si>
    <t>W28</t>
  </si>
  <si>
    <t>L29</t>
  </si>
  <si>
    <t>L30</t>
  </si>
  <si>
    <t>W29</t>
  </si>
  <si>
    <t>ARG</t>
  </si>
  <si>
    <t>PER</t>
  </si>
  <si>
    <t>CHI</t>
  </si>
  <si>
    <t>CAN</t>
  </si>
  <si>
    <t>MEX</t>
  </si>
  <si>
    <t>ECU</t>
  </si>
  <si>
    <t>VEN</t>
  </si>
  <si>
    <t>JAM</t>
  </si>
  <si>
    <t>URU</t>
  </si>
  <si>
    <t>PAN</t>
  </si>
  <si>
    <t>BOL</t>
  </si>
  <si>
    <t>BRA</t>
  </si>
  <si>
    <t>COL</t>
  </si>
  <si>
    <t>PAR</t>
  </si>
  <si>
    <t>CRC</t>
  </si>
  <si>
    <t>jam</t>
  </si>
  <si>
    <t>location.tz</t>
  </si>
  <si>
    <t>tz</t>
  </si>
  <si>
    <t>R</t>
  </si>
  <si>
    <t>W30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</si>
</sst>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\ h:mm;@"/>
    <numFmt numFmtId="165" formatCode="[$-409]m/d/yy\ h:mm\ AM/PM;@"/>
    <numFmt numFmtId="166" formatCode="h:mm;@"/>
  </numFmts>
  <fonts count="4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indexed="64"/>
      </right>
      <top style="thin">
        <color theme="8" tint="-0.499984740745262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164" fontId="0" fillId="0" borderId="0" xfId="0" applyNumberFormat="1"/>
    <xf numFmtId="0" fontId="2" fillId="0" borderId="0" xfId="1"/>
    <xf numFmtId="0" fontId="1" fillId="3" borderId="3" xfId="0" applyFont="1" applyFill="1" applyBorder="1"/>
    <xf numFmtId="165" fontId="0" fillId="0" borderId="0" xfId="0" applyNumberFormat="1"/>
    <xf numFmtId="0" fontId="0" fillId="0" borderId="2" xfId="0" applyBorder="1"/>
    <xf numFmtId="0" fontId="3" fillId="0" borderId="4" xfId="0" applyFont="1" applyBorder="1" applyAlignment="1" applyProtection="1">
      <alignment vertical="center"/>
      <protection locked="0"/>
    </xf>
    <xf numFmtId="0" fontId="3" fillId="4" borderId="5" xfId="0" applyFont="1" applyFill="1" applyBorder="1" applyAlignment="1" applyProtection="1">
      <alignment vertical="center"/>
      <protection locked="0"/>
    </xf>
    <xf numFmtId="0" fontId="3" fillId="0" borderId="5" xfId="0" applyFont="1" applyBorder="1" applyAlignment="1" applyProtection="1">
      <alignment vertical="center"/>
      <protection locked="0"/>
    </xf>
    <xf numFmtId="0" fontId="3" fillId="0" borderId="6" xfId="0" applyFont="1" applyBorder="1" applyProtection="1">
      <protection locked="0"/>
    </xf>
    <xf numFmtId="18" fontId="0" fillId="0" borderId="0" xfId="0" applyNumberFormat="1"/>
    <xf numFmtId="166" fontId="0" fillId="0" borderId="0" xfId="0" applyNumberFormat="1"/>
  </cellXfs>
  <cellStyles count="2">
    <cellStyle name="Hyperlink" xfId="1" builtinId="8"/>
    <cellStyle name="Normal" xfId="0" builtinId="0"/>
  </cellStyles>
  <dxfs count="17">
    <dxf>
      <numFmt numFmtId="23" formatCode="h:mm\ AM/PM"/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165" formatCode="[$-409]m/d/yy\ h:mm\ AM/PM;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6" formatCode="h:mm;@"/>
    </dxf>
    <dxf>
      <numFmt numFmtId="0" formatCode="General"/>
    </dxf>
    <dxf>
      <numFmt numFmtId="164" formatCode="m/d/yy\ h:mm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B62C76-228E-455D-84E8-7157D94ABBB4}" name="matches" displayName="matches" ref="A1:M33" totalsRowShown="0">
  <autoFilter ref="A1:M33" xr:uid="{4FB62C76-228E-455D-84E8-7157D94ABBB4}"/>
  <sortState xmlns:xlrd2="http://schemas.microsoft.com/office/spreadsheetml/2017/richdata2" ref="A2:M33">
    <sortCondition ref="A1:A33"/>
  </sortState>
  <tableColumns count="13">
    <tableColumn id="1" xr3:uid="{4674B92C-AB6B-432F-A170-5018D146C2C7}" name="match"/>
    <tableColumn id="2" xr3:uid="{897F8941-FAED-498B-B6CF-188671F25936}" name="group"/>
    <tableColumn id="3" xr3:uid="{AFA71D93-A5AA-40C9-B537-88B06B14EBAD}" name="date" dataDxfId="16"/>
    <tableColumn id="4" xr3:uid="{C60D94C2-06DB-4B8A-B16F-906719C0B8DC}" name="home"/>
    <tableColumn id="5" xr3:uid="{503352B7-4337-4078-B34D-9AC2000CC92B}" name="away"/>
    <tableColumn id="6" xr3:uid="{14B73492-1E15-43EE-9519-95715E4A7C60}" name="location"/>
    <tableColumn id="8" xr3:uid="{82ED24B5-FF61-4769-9D4A-F1FC787F6CF7}" name="location.code" dataDxfId="15">
      <calculatedColumnFormula>INDEX(Venues[venue],MATCH(matches[[#This Row],[location]],Venues[city],0))</calculatedColumnFormula>
    </tableColumn>
    <tableColumn id="7" xr3:uid="{2BACC2E0-868D-4C55-9EA2-4179389E39BC}" name="location.tz" dataDxfId="14">
      <calculatedColumnFormula>INDEX(Venues[tz],MATCH(matches[[#This Row],[location]],Venues[city],0))</calculatedColumnFormula>
    </tableColumn>
    <tableColumn id="9" xr3:uid="{EB579408-3DAF-47A3-A3E8-A3282CA9B983}" name="home.code" dataDxfId="13">
      <calculatedColumnFormula>INDEX(keys[key],MATCH(matches[[#This Row],[home]],keys[en],0))</calculatedColumnFormula>
    </tableColumn>
    <tableColumn id="10" xr3:uid="{F69F6657-38AE-444A-A955-72FDF919DB76}" name="away.code" dataDxfId="12">
      <calculatedColumnFormula>INDEX(keys[key],MATCH(matches[[#This Row],[away]],keys[en],0))</calculatedColumnFormula>
    </tableColumn>
    <tableColumn id="11" xr3:uid="{D2225BFE-7538-4D6F-9ADA-E1745B70B808}" name="home.seed" dataDxfId="11">
      <calculatedColumnFormula>INDEX(seeds[seed],MATCH(matches[[#This Row],[home.code]],seeds[team.lower],0))</calculatedColumnFormula>
    </tableColumn>
    <tableColumn id="12" xr3:uid="{D2C838BD-7898-4E61-AB0D-08D8699949FF}" name="away.seed" dataDxfId="10">
      <calculatedColumnFormula>INDEX(seeds[seed],MATCH(matches[[#This Row],[away.code]],seeds[team.lower],0))</calculatedColumnFormula>
    </tableColumn>
    <tableColumn id="13" xr3:uid="{7BD10E64-D691-4457-8F95-ECD4A511F5C2}" name="date.utc" dataDxfId="9">
      <calculatedColumnFormula>matches[[#This Row],[date]]+matches[[#This Row],[location.tz]]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25D3845-AA69-44D2-9338-BD2563E62388}" name="seeds" displayName="seeds" ref="A1:C17" totalsRowShown="0">
  <autoFilter ref="A1:C17" xr:uid="{725D3845-AA69-44D2-9338-BD2563E62388}"/>
  <sortState xmlns:xlrd2="http://schemas.microsoft.com/office/spreadsheetml/2017/richdata2" ref="A2:C17">
    <sortCondition ref="A1:A17"/>
  </sortState>
  <tableColumns count="3">
    <tableColumn id="1" xr3:uid="{0DCF9494-46CC-4A26-8CE5-05F79D72E7E5}" name="seed"/>
    <tableColumn id="3" xr3:uid="{AC5D1E68-E383-4959-B919-17F1666577A0}" name="team"/>
    <tableColumn id="2" xr3:uid="{64435783-CAD9-4B39-A8C0-2190C81A5022}" name="team.lower" dataDxfId="8">
      <calculatedColumnFormula>LOWER(seeds[[#This Row],[team]])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D4978DB-DECF-4A55-8FB7-B7EB56C84631}" name="keys" displayName="keys" ref="A1:B86" totalsRowShown="0" headerRowDxfId="7" dataDxfId="5" headerRowBorderDxfId="6" tableBorderDxfId="4" totalsRowBorderDxfId="3">
  <autoFilter ref="A1:B86" xr:uid="{5D4978DB-DECF-4A55-8FB7-B7EB56C84631}"/>
  <sortState xmlns:xlrd2="http://schemas.microsoft.com/office/spreadsheetml/2017/richdata2" ref="A2:B86">
    <sortCondition ref="B1:B86"/>
  </sortState>
  <tableColumns count="2">
    <tableColumn id="1" xr3:uid="{349B84F8-27A5-4FF4-A35C-BB2639D013F0}" name="key" dataDxfId="2"/>
    <tableColumn id="2" xr3:uid="{841CD48B-7760-4781-9FDB-91FEFC6917CD}" name="en" dataDxfId="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7A3567-C3D8-48CF-9888-EEBEB4EDA48D}" name="Venues" displayName="Venues" ref="A1:C15" totalsRowShown="0">
  <autoFilter ref="A1:C15" xr:uid="{877A3567-C3D8-48CF-9888-EEBEB4EDA48D}"/>
  <sortState xmlns:xlrd2="http://schemas.microsoft.com/office/spreadsheetml/2017/richdata2" ref="A2:B15">
    <sortCondition ref="A1:A15"/>
  </sortState>
  <tableColumns count="3">
    <tableColumn id="1" xr3:uid="{BA69AEA7-31CB-4AEE-9C76-AB05F7AC27C3}" name="venue"/>
    <tableColumn id="2" xr3:uid="{4BBDECE5-CDE5-4481-8AD4-48C2983679E9}" name="city"/>
    <tableColumn id="3" xr3:uid="{E9B2403D-0C9F-4A24-B90D-212E97DC9697}" name="tz" dataDxfId="0">
      <calculatedColumnFormula>TIME(4,0,0)</calculatedColumnFormula>
    </tableColumn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home.seed/" TargetMode="External"/><Relationship Id="rId1" Type="http://schemas.openxmlformats.org/officeDocument/2006/relationships/hyperlink" Target="http://home.code/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F5128-01D3-4134-889E-51991DC33019}">
  <dimension ref="A1:M33"/>
  <sheetViews>
    <sheetView tabSelected="1" workbookViewId="0">
      <selection activeCell="C31" sqref="C31"/>
    </sheetView>
  </sheetViews>
  <sheetFormatPr defaultRowHeight="13.7"/>
  <cols>
    <col min="3" max="3" width="11.83203125" bestFit="1" customWidth="1"/>
    <col min="4" max="4" width="13.94140625" bestFit="1" customWidth="1"/>
    <col min="5" max="5" width="15.71875" bestFit="1" customWidth="1"/>
    <col min="6" max="6" width="32.6640625" bestFit="1" customWidth="1"/>
    <col min="7" max="8" width="19.77734375" customWidth="1"/>
    <col min="13" max="13" width="19.21875" customWidth="1"/>
  </cols>
  <sheetData>
    <row r="1" spans="1:1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271</v>
      </c>
      <c r="I1" s="4" t="s">
        <v>55</v>
      </c>
      <c r="J1" t="s">
        <v>56</v>
      </c>
      <c r="K1" s="4" t="s">
        <v>204</v>
      </c>
      <c r="L1" t="s">
        <v>205</v>
      </c>
      <c r="M1" t="s">
        <v>206</v>
      </c>
    </row>
    <row r="2" spans="1:13">
      <c r="A2">
        <v>1</v>
      </c>
      <c r="B2" t="s">
        <v>1</v>
      </c>
      <c r="C2" s="3">
        <v>45463.833333333336</v>
      </c>
      <c r="D2" t="s">
        <v>65</v>
      </c>
      <c r="E2" t="s">
        <v>119</v>
      </c>
      <c r="F2" t="s">
        <v>215</v>
      </c>
      <c r="G2">
        <f>INDEX(Venues[venue],MATCH(matches[[#This Row],[location]],Venues[city],0))</f>
        <v>1</v>
      </c>
      <c r="H2" s="13">
        <f>INDEX(Venues[tz],MATCH(matches[[#This Row],[location]],Venues[city],0))</f>
        <v>0.16666666666666666</v>
      </c>
      <c r="I2" t="str">
        <f>INDEX(keys[key],MATCH(matches[[#This Row],[home]],keys[en],0))</f>
        <v>arg</v>
      </c>
      <c r="J2" t="str">
        <f>INDEX(keys[key],MATCH(matches[[#This Row],[away]],keys[en],0))</f>
        <v>can</v>
      </c>
      <c r="K2" t="str">
        <f>INDEX(seeds[seed],MATCH(matches[[#This Row],[home.code]],seeds[team.lower],0))</f>
        <v>A1</v>
      </c>
      <c r="L2" t="str">
        <f>INDEX(seeds[seed],MATCH(matches[[#This Row],[away.code]],seeds[team.lower],0))</f>
        <v>A4</v>
      </c>
      <c r="M2" s="6">
        <f>matches[[#This Row],[date]]+matches[[#This Row],[location.tz]]</f>
        <v>45464</v>
      </c>
    </row>
    <row r="3" spans="1:13">
      <c r="A3">
        <v>2</v>
      </c>
      <c r="B3" t="s">
        <v>1</v>
      </c>
      <c r="C3" s="3">
        <v>45464.791666666664</v>
      </c>
      <c r="D3" t="s">
        <v>92</v>
      </c>
      <c r="E3" t="s">
        <v>101</v>
      </c>
      <c r="F3" t="s">
        <v>216</v>
      </c>
      <c r="G3">
        <f>INDEX(Venues[venue],MATCH(matches[[#This Row],[location]],Venues[city],0))</f>
        <v>2</v>
      </c>
      <c r="H3" s="13">
        <f>INDEX(Venues[tz],MATCH(matches[[#This Row],[location]],Venues[city],0))</f>
        <v>0.20833333333333334</v>
      </c>
      <c r="I3" t="str">
        <f>INDEX(keys[key],MATCH(matches[[#This Row],[home]],keys[en],0))</f>
        <v>per</v>
      </c>
      <c r="J3" t="str">
        <f>INDEX(keys[key],MATCH(matches[[#This Row],[away]],keys[en],0))</f>
        <v>chi</v>
      </c>
      <c r="K3" t="str">
        <f>INDEX(seeds[seed],MATCH(matches[[#This Row],[home.code]],seeds[team.lower],0))</f>
        <v>A2</v>
      </c>
      <c r="L3" t="str">
        <f>INDEX(seeds[seed],MATCH(matches[[#This Row],[away.code]],seeds[team.lower],0))</f>
        <v>A3</v>
      </c>
      <c r="M3" s="6">
        <f>matches[[#This Row],[date]]+matches[[#This Row],[location.tz]]</f>
        <v>45465</v>
      </c>
    </row>
    <row r="4" spans="1:13">
      <c r="A4">
        <v>3</v>
      </c>
      <c r="B4" t="s">
        <v>5</v>
      </c>
      <c r="C4" s="3">
        <v>45465.833333333336</v>
      </c>
      <c r="D4" t="s">
        <v>71</v>
      </c>
      <c r="E4" t="s">
        <v>166</v>
      </c>
      <c r="F4" t="s">
        <v>218</v>
      </c>
      <c r="G4">
        <f>INDEX(Venues[venue],MATCH(matches[[#This Row],[location]],Venues[city],0))</f>
        <v>4</v>
      </c>
      <c r="H4" s="13">
        <f>INDEX(Venues[tz],MATCH(matches[[#This Row],[location]],Venues[city],0))</f>
        <v>0.20833333333333334</v>
      </c>
      <c r="I4" t="str">
        <f>INDEX(keys[key],MATCH(matches[[#This Row],[home]],keys[en],0))</f>
        <v>mex</v>
      </c>
      <c r="J4" t="str">
        <f>INDEX(keys[key],MATCH(matches[[#This Row],[away]],keys[en],0))</f>
        <v>jam</v>
      </c>
      <c r="K4" t="str">
        <f>INDEX(seeds[seed],MATCH(matches[[#This Row],[home.code]],seeds[team.lower],0))</f>
        <v>B1</v>
      </c>
      <c r="L4" t="str">
        <f>INDEX(seeds[seed],MATCH(matches[[#This Row],[away.code]],seeds[team.lower],0))</f>
        <v>B4</v>
      </c>
      <c r="M4" s="6">
        <f>matches[[#This Row],[date]]+matches[[#This Row],[location.tz]]</f>
        <v>45466.041666666672</v>
      </c>
    </row>
    <row r="5" spans="1:13">
      <c r="A5">
        <v>4</v>
      </c>
      <c r="B5" t="s">
        <v>5</v>
      </c>
      <c r="C5" s="3">
        <v>45465.625</v>
      </c>
      <c r="D5" t="s">
        <v>132</v>
      </c>
      <c r="E5" t="s">
        <v>155</v>
      </c>
      <c r="F5" t="s">
        <v>217</v>
      </c>
      <c r="G5">
        <f>INDEX(Venues[venue],MATCH(matches[[#This Row],[location]],Venues[city],0))</f>
        <v>3</v>
      </c>
      <c r="H5" s="13">
        <f>INDEX(Venues[tz],MATCH(matches[[#This Row],[location]],Venues[city],0))</f>
        <v>0.29166666666666669</v>
      </c>
      <c r="I5" t="str">
        <f>INDEX(keys[key],MATCH(matches[[#This Row],[home]],keys[en],0))</f>
        <v>ecu</v>
      </c>
      <c r="J5" t="str">
        <f>INDEX(keys[key],MATCH(matches[[#This Row],[away]],keys[en],0))</f>
        <v>ven</v>
      </c>
      <c r="K5" t="str">
        <f>INDEX(seeds[seed],MATCH(matches[[#This Row],[home.code]],seeds[team.lower],0))</f>
        <v>B2</v>
      </c>
      <c r="L5" t="str">
        <f>INDEX(seeds[seed],MATCH(matches[[#This Row],[away.code]],seeds[team.lower],0))</f>
        <v>B3</v>
      </c>
      <c r="M5" s="6">
        <f>matches[[#This Row],[date]]+matches[[#This Row],[location.tz]]</f>
        <v>45465.916666666664</v>
      </c>
    </row>
    <row r="6" spans="1:13">
      <c r="A6">
        <v>5</v>
      </c>
      <c r="B6" t="s">
        <v>13</v>
      </c>
      <c r="C6" s="3">
        <v>45466.708333333336</v>
      </c>
      <c r="D6" t="s">
        <v>79</v>
      </c>
      <c r="E6" t="s">
        <v>185</v>
      </c>
      <c r="F6" t="s">
        <v>216</v>
      </c>
      <c r="G6">
        <f>INDEX(Venues[venue],MATCH(matches[[#This Row],[location]],Venues[city],0))</f>
        <v>2</v>
      </c>
      <c r="H6" s="13">
        <f>INDEX(Venues[tz],MATCH(matches[[#This Row],[location]],Venues[city],0))</f>
        <v>0.20833333333333334</v>
      </c>
      <c r="I6" t="str">
        <f>INDEX(keys[key],MATCH(matches[[#This Row],[home]],keys[en],0))</f>
        <v>usa</v>
      </c>
      <c r="J6" t="str">
        <f>INDEX(keys[key],MATCH(matches[[#This Row],[away]],keys[en],0))</f>
        <v>bol</v>
      </c>
      <c r="K6" t="str">
        <f>INDEX(seeds[seed],MATCH(matches[[#This Row],[home.code]],seeds[team.lower],0))</f>
        <v>C1</v>
      </c>
      <c r="L6" t="str">
        <f>INDEX(seeds[seed],MATCH(matches[[#This Row],[away.code]],seeds[team.lower],0))</f>
        <v>C4</v>
      </c>
      <c r="M6" s="6">
        <f>matches[[#This Row],[date]]+matches[[#This Row],[location.tz]]</f>
        <v>45466.916666666672</v>
      </c>
    </row>
    <row r="7" spans="1:13">
      <c r="A7">
        <v>6</v>
      </c>
      <c r="B7" t="s">
        <v>13</v>
      </c>
      <c r="C7" s="3">
        <v>45466.875</v>
      </c>
      <c r="D7" t="s">
        <v>76</v>
      </c>
      <c r="E7" t="s">
        <v>161</v>
      </c>
      <c r="F7" t="s">
        <v>219</v>
      </c>
      <c r="G7">
        <f>INDEX(Venues[venue],MATCH(matches[[#This Row],[location]],Venues[city],0))</f>
        <v>5</v>
      </c>
      <c r="H7" s="13">
        <f>INDEX(Venues[tz],MATCH(matches[[#This Row],[location]],Venues[city],0))</f>
        <v>0.16666666666666666</v>
      </c>
      <c r="I7" t="str">
        <f>INDEX(keys[key],MATCH(matches[[#This Row],[home]],keys[en],0))</f>
        <v>uru</v>
      </c>
      <c r="J7" t="str">
        <f>INDEX(keys[key],MATCH(matches[[#This Row],[away]],keys[en],0))</f>
        <v>pan</v>
      </c>
      <c r="K7" t="str">
        <f>INDEX(seeds[seed],MATCH(matches[[#This Row],[home.code]],seeds[team.lower],0))</f>
        <v>C2</v>
      </c>
      <c r="L7" t="str">
        <f>INDEX(seeds[seed],MATCH(matches[[#This Row],[away.code]],seeds[team.lower],0))</f>
        <v>C3</v>
      </c>
      <c r="M7" s="6">
        <f>matches[[#This Row],[date]]+matches[[#This Row],[location.tz]]</f>
        <v>45467.041666666664</v>
      </c>
    </row>
    <row r="8" spans="1:13">
      <c r="A8">
        <v>7</v>
      </c>
      <c r="B8" t="s">
        <v>10</v>
      </c>
      <c r="C8" s="3">
        <v>45467.75</v>
      </c>
      <c r="D8" t="s">
        <v>61</v>
      </c>
      <c r="E8" t="s">
        <v>107</v>
      </c>
      <c r="F8" t="s">
        <v>220</v>
      </c>
      <c r="G8">
        <f>INDEX(Venues[venue],MATCH(matches[[#This Row],[location]],Venues[city],0))</f>
        <v>6</v>
      </c>
      <c r="H8" s="13">
        <f>INDEX(Venues[tz],MATCH(matches[[#This Row],[location]],Venues[city],0))</f>
        <v>0.29166666666666669</v>
      </c>
      <c r="I8" t="str">
        <f>INDEX(keys[key],MATCH(matches[[#This Row],[home]],keys[en],0))</f>
        <v>bra</v>
      </c>
      <c r="J8" t="str">
        <f>INDEX(keys[key],MATCH(matches[[#This Row],[away]],keys[en],0))</f>
        <v>crc</v>
      </c>
      <c r="K8" t="str">
        <f>INDEX(seeds[seed],MATCH(matches[[#This Row],[home.code]],seeds[team.lower],0))</f>
        <v>D1</v>
      </c>
      <c r="L8" t="str">
        <f>INDEX(seeds[seed],MATCH(matches[[#This Row],[away.code]],seeds[team.lower],0))</f>
        <v>D4</v>
      </c>
      <c r="M8" s="6">
        <f>matches[[#This Row],[date]]+matches[[#This Row],[location.tz]]</f>
        <v>45468.041666666664</v>
      </c>
    </row>
    <row r="9" spans="1:13">
      <c r="A9">
        <v>8</v>
      </c>
      <c r="B9" t="s">
        <v>273</v>
      </c>
      <c r="C9" s="3">
        <v>45467.708333333336</v>
      </c>
      <c r="D9" t="s">
        <v>82</v>
      </c>
      <c r="E9" t="s">
        <v>139</v>
      </c>
      <c r="F9" t="s">
        <v>218</v>
      </c>
      <c r="G9">
        <f>INDEX(Venues[venue],MATCH(matches[[#This Row],[location]],Venues[city],0))</f>
        <v>4</v>
      </c>
      <c r="H9" s="13">
        <f>INDEX(Venues[tz],MATCH(matches[[#This Row],[location]],Venues[city],0))</f>
        <v>0.20833333333333334</v>
      </c>
      <c r="I9" t="str">
        <f>INDEX(keys[key],MATCH(matches[[#This Row],[home]],keys[en],0))</f>
        <v>col</v>
      </c>
      <c r="J9" t="str">
        <f>INDEX(keys[key],MATCH(matches[[#This Row],[away]],keys[en],0))</f>
        <v>par</v>
      </c>
      <c r="K9" t="str">
        <f>INDEX(seeds[seed],MATCH(matches[[#This Row],[home.code]],seeds[team.lower],0))</f>
        <v>D2</v>
      </c>
      <c r="L9" t="str">
        <f>INDEX(seeds[seed],MATCH(matches[[#This Row],[away.code]],seeds[team.lower],0))</f>
        <v>D3</v>
      </c>
      <c r="M9" s="6">
        <f>matches[[#This Row],[date]]+matches[[#This Row],[location.tz]]</f>
        <v>45467.916666666672</v>
      </c>
    </row>
    <row r="10" spans="1:13">
      <c r="A10">
        <v>9</v>
      </c>
      <c r="B10" t="s">
        <v>1</v>
      </c>
      <c r="C10" s="3">
        <v>45468.875</v>
      </c>
      <c r="D10" t="s">
        <v>101</v>
      </c>
      <c r="E10" t="s">
        <v>65</v>
      </c>
      <c r="F10" t="s">
        <v>222</v>
      </c>
      <c r="G10">
        <f>INDEX(Venues[venue],MATCH(matches[[#This Row],[location]],Venues[city],0))</f>
        <v>8</v>
      </c>
      <c r="H10" s="13">
        <f>INDEX(Venues[tz],MATCH(matches[[#This Row],[location]],Venues[city],0))</f>
        <v>0.16666666666666666</v>
      </c>
      <c r="I10" t="str">
        <f>INDEX(keys[key],MATCH(matches[[#This Row],[home]],keys[en],0))</f>
        <v>chi</v>
      </c>
      <c r="J10" t="str">
        <f>INDEX(keys[key],MATCH(matches[[#This Row],[away]],keys[en],0))</f>
        <v>arg</v>
      </c>
      <c r="K10" t="str">
        <f>INDEX(seeds[seed],MATCH(matches[[#This Row],[home.code]],seeds[team.lower],0))</f>
        <v>A3</v>
      </c>
      <c r="L10" t="str">
        <f>INDEX(seeds[seed],MATCH(matches[[#This Row],[away.code]],seeds[team.lower],0))</f>
        <v>A1</v>
      </c>
      <c r="M10" s="6">
        <f>matches[[#This Row],[date]]+matches[[#This Row],[location.tz]]</f>
        <v>45469.041666666664</v>
      </c>
    </row>
    <row r="11" spans="1:13">
      <c r="A11">
        <v>10</v>
      </c>
      <c r="B11" t="s">
        <v>1</v>
      </c>
      <c r="C11" s="3">
        <v>45468.708333333336</v>
      </c>
      <c r="D11" t="s">
        <v>92</v>
      </c>
      <c r="E11" t="s">
        <v>119</v>
      </c>
      <c r="F11" t="s">
        <v>221</v>
      </c>
      <c r="G11">
        <f>INDEX(Venues[venue],MATCH(matches[[#This Row],[location]],Venues[city],0))</f>
        <v>7</v>
      </c>
      <c r="H11" s="13">
        <f>INDEX(Venues[tz],MATCH(matches[[#This Row],[location]],Venues[city],0))</f>
        <v>0.20833333333333334</v>
      </c>
      <c r="I11" t="str">
        <f>INDEX(keys[key],MATCH(matches[[#This Row],[home]],keys[en],0))</f>
        <v>per</v>
      </c>
      <c r="J11" t="str">
        <f>INDEX(keys[key],MATCH(matches[[#This Row],[away]],keys[en],0))</f>
        <v>can</v>
      </c>
      <c r="K11" t="str">
        <f>INDEX(seeds[seed],MATCH(matches[[#This Row],[home.code]],seeds[team.lower],0))</f>
        <v>A2</v>
      </c>
      <c r="L11" t="str">
        <f>INDEX(seeds[seed],MATCH(matches[[#This Row],[away.code]],seeds[team.lower],0))</f>
        <v>A4</v>
      </c>
      <c r="M11" s="6">
        <f>matches[[#This Row],[date]]+matches[[#This Row],[location.tz]]</f>
        <v>45468.916666666672</v>
      </c>
    </row>
    <row r="12" spans="1:13">
      <c r="A12">
        <v>11</v>
      </c>
      <c r="B12" t="s">
        <v>5</v>
      </c>
      <c r="C12" s="3">
        <v>45469.75</v>
      </c>
      <c r="D12" t="s">
        <v>155</v>
      </c>
      <c r="E12" t="s">
        <v>71</v>
      </c>
      <c r="F12" t="s">
        <v>220</v>
      </c>
      <c r="G12">
        <f>INDEX(Venues[venue],MATCH(matches[[#This Row],[location]],Venues[city],0))</f>
        <v>6</v>
      </c>
      <c r="H12" s="13">
        <f>INDEX(Venues[tz],MATCH(matches[[#This Row],[location]],Venues[city],0))</f>
        <v>0.29166666666666669</v>
      </c>
      <c r="I12" t="str">
        <f>INDEX(keys[key],MATCH(matches[[#This Row],[home]],keys[en],0))</f>
        <v>ven</v>
      </c>
      <c r="J12" t="str">
        <f>INDEX(keys[key],MATCH(matches[[#This Row],[away]],keys[en],0))</f>
        <v>mex</v>
      </c>
      <c r="K12" t="str">
        <f>INDEX(seeds[seed],MATCH(matches[[#This Row],[home.code]],seeds[team.lower],0))</f>
        <v>B3</v>
      </c>
      <c r="L12" t="str">
        <f>INDEX(seeds[seed],MATCH(matches[[#This Row],[away.code]],seeds[team.lower],0))</f>
        <v>B1</v>
      </c>
      <c r="M12" s="6">
        <f>matches[[#This Row],[date]]+matches[[#This Row],[location.tz]]</f>
        <v>45470.041666666664</v>
      </c>
    </row>
    <row r="13" spans="1:13">
      <c r="A13">
        <v>12</v>
      </c>
      <c r="B13" t="s">
        <v>5</v>
      </c>
      <c r="C13" s="3">
        <v>45469.625</v>
      </c>
      <c r="D13" t="s">
        <v>132</v>
      </c>
      <c r="E13" t="s">
        <v>166</v>
      </c>
      <c r="F13" t="s">
        <v>223</v>
      </c>
      <c r="G13">
        <f>INDEX(Venues[venue],MATCH(matches[[#This Row],[location]],Venues[city],0))</f>
        <v>9</v>
      </c>
      <c r="H13" s="13">
        <f>INDEX(Venues[tz],MATCH(matches[[#This Row],[location]],Venues[city],0))</f>
        <v>0.29166666666666669</v>
      </c>
      <c r="I13" t="str">
        <f>INDEX(keys[key],MATCH(matches[[#This Row],[home]],keys[en],0))</f>
        <v>ecu</v>
      </c>
      <c r="J13" t="str">
        <f>INDEX(keys[key],MATCH(matches[[#This Row],[away]],keys[en],0))</f>
        <v>jam</v>
      </c>
      <c r="K13" t="str">
        <f>INDEX(seeds[seed],MATCH(matches[[#This Row],[home.code]],seeds[team.lower],0))</f>
        <v>B2</v>
      </c>
      <c r="L13" t="str">
        <f>INDEX(seeds[seed],MATCH(matches[[#This Row],[away.code]],seeds[team.lower],0))</f>
        <v>B4</v>
      </c>
      <c r="M13" s="6">
        <f>matches[[#This Row],[date]]+matches[[#This Row],[location.tz]]</f>
        <v>45469.916666666664</v>
      </c>
    </row>
    <row r="14" spans="1:13">
      <c r="A14">
        <v>13</v>
      </c>
      <c r="B14" t="s">
        <v>13</v>
      </c>
      <c r="C14" s="3">
        <v>45470.75</v>
      </c>
      <c r="D14" t="s">
        <v>161</v>
      </c>
      <c r="E14" t="s">
        <v>79</v>
      </c>
      <c r="F14" t="s">
        <v>215</v>
      </c>
      <c r="G14">
        <f>INDEX(Venues[venue],MATCH(matches[[#This Row],[location]],Venues[city],0))</f>
        <v>1</v>
      </c>
      <c r="H14" s="13">
        <f>INDEX(Venues[tz],MATCH(matches[[#This Row],[location]],Venues[city],0))</f>
        <v>0.16666666666666666</v>
      </c>
      <c r="I14" t="str">
        <f>INDEX(keys[key],MATCH(matches[[#This Row],[home]],keys[en],0))</f>
        <v>pan</v>
      </c>
      <c r="J14" t="str">
        <f>INDEX(keys[key],MATCH(matches[[#This Row],[away]],keys[en],0))</f>
        <v>usa</v>
      </c>
      <c r="K14" t="str">
        <f>INDEX(seeds[seed],MATCH(matches[[#This Row],[home.code]],seeds[team.lower],0))</f>
        <v>C3</v>
      </c>
      <c r="L14" t="str">
        <f>INDEX(seeds[seed],MATCH(matches[[#This Row],[away.code]],seeds[team.lower],0))</f>
        <v>C1</v>
      </c>
      <c r="M14" s="6">
        <f>matches[[#This Row],[date]]+matches[[#This Row],[location.tz]]</f>
        <v>45470.916666666664</v>
      </c>
    </row>
    <row r="15" spans="1:13">
      <c r="A15">
        <v>14</v>
      </c>
      <c r="B15" t="s">
        <v>13</v>
      </c>
      <c r="C15" s="3">
        <v>45470.875</v>
      </c>
      <c r="D15" t="s">
        <v>76</v>
      </c>
      <c r="E15" t="s">
        <v>185</v>
      </c>
      <c r="F15" t="s">
        <v>222</v>
      </c>
      <c r="G15">
        <f>INDEX(Venues[venue],MATCH(matches[[#This Row],[location]],Venues[city],0))</f>
        <v>8</v>
      </c>
      <c r="H15" s="13">
        <f>INDEX(Venues[tz],MATCH(matches[[#This Row],[location]],Venues[city],0))</f>
        <v>0.16666666666666666</v>
      </c>
      <c r="I15" t="str">
        <f>INDEX(keys[key],MATCH(matches[[#This Row],[home]],keys[en],0))</f>
        <v>uru</v>
      </c>
      <c r="J15" t="str">
        <f>INDEX(keys[key],MATCH(matches[[#This Row],[away]],keys[en],0))</f>
        <v>bol</v>
      </c>
      <c r="K15" t="str">
        <f>INDEX(seeds[seed],MATCH(matches[[#This Row],[home.code]],seeds[team.lower],0))</f>
        <v>C2</v>
      </c>
      <c r="L15" t="str">
        <f>INDEX(seeds[seed],MATCH(matches[[#This Row],[away.code]],seeds[team.lower],0))</f>
        <v>C4</v>
      </c>
      <c r="M15" s="6">
        <f>matches[[#This Row],[date]]+matches[[#This Row],[location.tz]]</f>
        <v>45471.041666666664</v>
      </c>
    </row>
    <row r="16" spans="1:13">
      <c r="A16">
        <v>15</v>
      </c>
      <c r="B16" t="s">
        <v>10</v>
      </c>
      <c r="C16" s="3">
        <v>45471.75</v>
      </c>
      <c r="D16" t="s">
        <v>139</v>
      </c>
      <c r="E16" t="s">
        <v>61</v>
      </c>
      <c r="F16" t="s">
        <v>223</v>
      </c>
      <c r="G16">
        <f>INDEX(Venues[venue],MATCH(matches[[#This Row],[location]],Venues[city],0))</f>
        <v>9</v>
      </c>
      <c r="H16" s="13">
        <f>INDEX(Venues[tz],MATCH(matches[[#This Row],[location]],Venues[city],0))</f>
        <v>0.29166666666666669</v>
      </c>
      <c r="I16" t="str">
        <f>INDEX(keys[key],MATCH(matches[[#This Row],[home]],keys[en],0))</f>
        <v>par</v>
      </c>
      <c r="J16" t="str">
        <f>INDEX(keys[key],MATCH(matches[[#This Row],[away]],keys[en],0))</f>
        <v>bra</v>
      </c>
      <c r="K16" t="str">
        <f>INDEX(seeds[seed],MATCH(matches[[#This Row],[home.code]],seeds[team.lower],0))</f>
        <v>D3</v>
      </c>
      <c r="L16" t="str">
        <f>INDEX(seeds[seed],MATCH(matches[[#This Row],[away.code]],seeds[team.lower],0))</f>
        <v>D1</v>
      </c>
      <c r="M16" s="6">
        <f>matches[[#This Row],[date]]+matches[[#This Row],[location.tz]]</f>
        <v>45472.041666666664</v>
      </c>
    </row>
    <row r="17" spans="1:13">
      <c r="A17">
        <v>16</v>
      </c>
      <c r="B17" t="s">
        <v>10</v>
      </c>
      <c r="C17" s="3">
        <v>45471.625</v>
      </c>
      <c r="D17" t="s">
        <v>82</v>
      </c>
      <c r="E17" t="s">
        <v>107</v>
      </c>
      <c r="F17" t="s">
        <v>224</v>
      </c>
      <c r="G17">
        <f>INDEX(Venues[venue],MATCH(matches[[#This Row],[location]],Venues[city],0))</f>
        <v>10</v>
      </c>
      <c r="H17" s="13">
        <f>INDEX(Venues[tz],MATCH(matches[[#This Row],[location]],Venues[city],0))</f>
        <v>0.29166666666666669</v>
      </c>
      <c r="I17" t="str">
        <f>INDEX(keys[key],MATCH(matches[[#This Row],[home]],keys[en],0))</f>
        <v>col</v>
      </c>
      <c r="J17" t="str">
        <f>INDEX(keys[key],MATCH(matches[[#This Row],[away]],keys[en],0))</f>
        <v>crc</v>
      </c>
      <c r="K17" t="str">
        <f>INDEX(seeds[seed],MATCH(matches[[#This Row],[home.code]],seeds[team.lower],0))</f>
        <v>D2</v>
      </c>
      <c r="L17" t="str">
        <f>INDEX(seeds[seed],MATCH(matches[[#This Row],[away.code]],seeds[team.lower],0))</f>
        <v>D4</v>
      </c>
      <c r="M17" s="6">
        <f>matches[[#This Row],[date]]+matches[[#This Row],[location.tz]]</f>
        <v>45471.916666666664</v>
      </c>
    </row>
    <row r="18" spans="1:13">
      <c r="A18">
        <v>17</v>
      </c>
      <c r="B18" t="s">
        <v>1</v>
      </c>
      <c r="C18" s="3">
        <v>45472.833333333336</v>
      </c>
      <c r="D18" t="s">
        <v>65</v>
      </c>
      <c r="E18" t="s">
        <v>92</v>
      </c>
      <c r="F18" t="s">
        <v>219</v>
      </c>
      <c r="G18">
        <f>INDEX(Venues[venue],MATCH(matches[[#This Row],[location]],Venues[city],0))</f>
        <v>5</v>
      </c>
      <c r="H18" s="13">
        <f>INDEX(Venues[tz],MATCH(matches[[#This Row],[location]],Venues[city],0))</f>
        <v>0.16666666666666666</v>
      </c>
      <c r="I18" t="str">
        <f>INDEX(keys[key],MATCH(matches[[#This Row],[home]],keys[en],0))</f>
        <v>arg</v>
      </c>
      <c r="J18" t="str">
        <f>INDEX(keys[key],MATCH(matches[[#This Row],[away]],keys[en],0))</f>
        <v>per</v>
      </c>
      <c r="K18" t="str">
        <f>INDEX(seeds[seed],MATCH(matches[[#This Row],[home.code]],seeds[team.lower],0))</f>
        <v>A1</v>
      </c>
      <c r="L18" t="str">
        <f>INDEX(seeds[seed],MATCH(matches[[#This Row],[away.code]],seeds[team.lower],0))</f>
        <v>A2</v>
      </c>
      <c r="M18" s="6">
        <f>matches[[#This Row],[date]]+matches[[#This Row],[location.tz]]</f>
        <v>45473</v>
      </c>
    </row>
    <row r="19" spans="1:13">
      <c r="A19">
        <v>18</v>
      </c>
      <c r="B19" t="s">
        <v>1</v>
      </c>
      <c r="C19" s="3">
        <v>45472.833333333336</v>
      </c>
      <c r="D19" t="s">
        <v>119</v>
      </c>
      <c r="E19" t="s">
        <v>101</v>
      </c>
      <c r="F19" t="s">
        <v>225</v>
      </c>
      <c r="G19">
        <f>INDEX(Venues[venue],MATCH(matches[[#This Row],[location]],Venues[city],0))</f>
        <v>11</v>
      </c>
      <c r="H19" s="13">
        <f>INDEX(Venues[tz],MATCH(matches[[#This Row],[location]],Venues[city],0))</f>
        <v>0.16666666666666666</v>
      </c>
      <c r="I19" t="str">
        <f>INDEX(keys[key],MATCH(matches[[#This Row],[home]],keys[en],0))</f>
        <v>can</v>
      </c>
      <c r="J19" t="str">
        <f>INDEX(keys[key],MATCH(matches[[#This Row],[away]],keys[en],0))</f>
        <v>chi</v>
      </c>
      <c r="K19" t="str">
        <f>INDEX(seeds[seed],MATCH(matches[[#This Row],[home.code]],seeds[team.lower],0))</f>
        <v>A4</v>
      </c>
      <c r="L19" t="str">
        <f>INDEX(seeds[seed],MATCH(matches[[#This Row],[away.code]],seeds[team.lower],0))</f>
        <v>A3</v>
      </c>
      <c r="M19" s="6">
        <f>matches[[#This Row],[date]]+matches[[#This Row],[location.tz]]</f>
        <v>45473</v>
      </c>
    </row>
    <row r="20" spans="1:13">
      <c r="A20">
        <v>19</v>
      </c>
      <c r="B20" t="s">
        <v>5</v>
      </c>
      <c r="C20" s="3">
        <v>45473.708333333336</v>
      </c>
      <c r="D20" t="s">
        <v>71</v>
      </c>
      <c r="E20" t="s">
        <v>132</v>
      </c>
      <c r="F20" t="s">
        <v>224</v>
      </c>
      <c r="G20">
        <f>INDEX(Venues[venue],MATCH(matches[[#This Row],[location]],Venues[city],0))</f>
        <v>10</v>
      </c>
      <c r="H20" s="13">
        <f>INDEX(Venues[tz],MATCH(matches[[#This Row],[location]],Venues[city],0))</f>
        <v>0.29166666666666669</v>
      </c>
      <c r="I20" t="str">
        <f>INDEX(keys[key],MATCH(matches[[#This Row],[home]],keys[en],0))</f>
        <v>mex</v>
      </c>
      <c r="J20" t="str">
        <f>INDEX(keys[key],MATCH(matches[[#This Row],[away]],keys[en],0))</f>
        <v>ecu</v>
      </c>
      <c r="K20" t="str">
        <f>INDEX(seeds[seed],MATCH(matches[[#This Row],[home.code]],seeds[team.lower],0))</f>
        <v>B1</v>
      </c>
      <c r="L20" t="str">
        <f>INDEX(seeds[seed],MATCH(matches[[#This Row],[away.code]],seeds[team.lower],0))</f>
        <v>B2</v>
      </c>
      <c r="M20" s="6">
        <f>matches[[#This Row],[date]]+matches[[#This Row],[location.tz]]</f>
        <v>45474</v>
      </c>
    </row>
    <row r="21" spans="1:13">
      <c r="A21">
        <v>20</v>
      </c>
      <c r="B21" t="s">
        <v>5</v>
      </c>
      <c r="C21" s="3">
        <v>45473.791666666664</v>
      </c>
      <c r="D21" t="s">
        <v>166</v>
      </c>
      <c r="E21" t="s">
        <v>155</v>
      </c>
      <c r="F21" t="s">
        <v>226</v>
      </c>
      <c r="G21">
        <f>INDEX(Venues[venue],MATCH(matches[[#This Row],[location]],Venues[city],0))</f>
        <v>12</v>
      </c>
      <c r="H21" s="13">
        <f>INDEX(Venues[tz],MATCH(matches[[#This Row],[location]],Venues[city],0))</f>
        <v>0.20833333333333334</v>
      </c>
      <c r="I21" t="str">
        <f>INDEX(keys[key],MATCH(matches[[#This Row],[home]],keys[en],0))</f>
        <v>jam</v>
      </c>
      <c r="J21" t="str">
        <f>INDEX(keys[key],MATCH(matches[[#This Row],[away]],keys[en],0))</f>
        <v>ven</v>
      </c>
      <c r="K21" t="str">
        <f>INDEX(seeds[seed],MATCH(matches[[#This Row],[home.code]],seeds[team.lower],0))</f>
        <v>B4</v>
      </c>
      <c r="L21" t="str">
        <f>INDEX(seeds[seed],MATCH(matches[[#This Row],[away.code]],seeds[team.lower],0))</f>
        <v>B3</v>
      </c>
      <c r="M21" s="6">
        <f>matches[[#This Row],[date]]+matches[[#This Row],[location.tz]]</f>
        <v>45474</v>
      </c>
    </row>
    <row r="22" spans="1:13">
      <c r="A22">
        <v>21</v>
      </c>
      <c r="B22" t="s">
        <v>13</v>
      </c>
      <c r="C22" s="3">
        <v>45474.833333333336</v>
      </c>
      <c r="D22" t="s">
        <v>79</v>
      </c>
      <c r="E22" t="s">
        <v>76</v>
      </c>
      <c r="F22" t="s">
        <v>227</v>
      </c>
      <c r="G22">
        <f>INDEX(Venues[venue],MATCH(matches[[#This Row],[location]],Venues[city],0))</f>
        <v>13</v>
      </c>
      <c r="H22" s="13">
        <f>INDEX(Venues[tz],MATCH(matches[[#This Row],[location]],Venues[city],0))</f>
        <v>0.20833333333333334</v>
      </c>
      <c r="I22" t="str">
        <f>INDEX(keys[key],MATCH(matches[[#This Row],[home]],keys[en],0))</f>
        <v>usa</v>
      </c>
      <c r="J22" t="str">
        <f>INDEX(keys[key],MATCH(matches[[#This Row],[away]],keys[en],0))</f>
        <v>uru</v>
      </c>
      <c r="K22" t="str">
        <f>INDEX(seeds[seed],MATCH(matches[[#This Row],[home.code]],seeds[team.lower],0))</f>
        <v>C1</v>
      </c>
      <c r="L22" t="str">
        <f>INDEX(seeds[seed],MATCH(matches[[#This Row],[away.code]],seeds[team.lower],0))</f>
        <v>C2</v>
      </c>
      <c r="M22" s="6">
        <f>matches[[#This Row],[date]]+matches[[#This Row],[location.tz]]</f>
        <v>45475.041666666672</v>
      </c>
    </row>
    <row r="23" spans="1:13">
      <c r="A23">
        <v>22</v>
      </c>
      <c r="B23" t="s">
        <v>13</v>
      </c>
      <c r="C23" s="3">
        <v>45474.875</v>
      </c>
      <c r="D23" t="s">
        <v>185</v>
      </c>
      <c r="E23" t="s">
        <v>161</v>
      </c>
      <c r="F23" t="s">
        <v>225</v>
      </c>
      <c r="G23">
        <f>INDEX(Venues[venue],MATCH(matches[[#This Row],[location]],Venues[city],0))</f>
        <v>11</v>
      </c>
      <c r="H23" s="13">
        <f>INDEX(Venues[tz],MATCH(matches[[#This Row],[location]],Venues[city],0))</f>
        <v>0.16666666666666666</v>
      </c>
      <c r="I23" t="str">
        <f>INDEX(keys[key],MATCH(matches[[#This Row],[home]],keys[en],0))</f>
        <v>bol</v>
      </c>
      <c r="J23" t="str">
        <f>INDEX(keys[key],MATCH(matches[[#This Row],[away]],keys[en],0))</f>
        <v>pan</v>
      </c>
      <c r="K23" t="str">
        <f>INDEX(seeds[seed],MATCH(matches[[#This Row],[home.code]],seeds[team.lower],0))</f>
        <v>C4</v>
      </c>
      <c r="L23" t="str">
        <f>INDEX(seeds[seed],MATCH(matches[[#This Row],[away.code]],seeds[team.lower],0))</f>
        <v>C3</v>
      </c>
      <c r="M23" s="6">
        <f>matches[[#This Row],[date]]+matches[[#This Row],[location.tz]]</f>
        <v>45475.041666666664</v>
      </c>
    </row>
    <row r="24" spans="1:13">
      <c r="A24">
        <v>23</v>
      </c>
      <c r="B24" t="s">
        <v>10</v>
      </c>
      <c r="C24" s="3">
        <v>45475.75</v>
      </c>
      <c r="D24" t="s">
        <v>61</v>
      </c>
      <c r="E24" t="s">
        <v>82</v>
      </c>
      <c r="F24" t="s">
        <v>217</v>
      </c>
      <c r="G24">
        <f>INDEX(Venues[venue],MATCH(matches[[#This Row],[location]],Venues[city],0))</f>
        <v>3</v>
      </c>
      <c r="H24" s="13">
        <f>INDEX(Venues[tz],MATCH(matches[[#This Row],[location]],Venues[city],0))</f>
        <v>0.29166666666666669</v>
      </c>
      <c r="I24" t="str">
        <f>INDEX(keys[key],MATCH(matches[[#This Row],[home]],keys[en],0))</f>
        <v>bra</v>
      </c>
      <c r="J24" t="str">
        <f>INDEX(keys[key],MATCH(matches[[#This Row],[away]],keys[en],0))</f>
        <v>col</v>
      </c>
      <c r="K24" t="str">
        <f>INDEX(seeds[seed],MATCH(matches[[#This Row],[home.code]],seeds[team.lower],0))</f>
        <v>D1</v>
      </c>
      <c r="L24" t="str">
        <f>INDEX(seeds[seed],MATCH(matches[[#This Row],[away.code]],seeds[team.lower],0))</f>
        <v>D2</v>
      </c>
      <c r="M24" s="6">
        <f>matches[[#This Row],[date]]+matches[[#This Row],[location.tz]]</f>
        <v>45476.041666666664</v>
      </c>
    </row>
    <row r="25" spans="1:13">
      <c r="A25">
        <v>24</v>
      </c>
      <c r="B25" t="s">
        <v>10</v>
      </c>
      <c r="C25" s="3">
        <v>45475.833333333336</v>
      </c>
      <c r="D25" t="s">
        <v>107</v>
      </c>
      <c r="E25" t="s">
        <v>139</v>
      </c>
      <c r="F25" t="s">
        <v>226</v>
      </c>
      <c r="G25">
        <f>INDEX(Venues[venue],MATCH(matches[[#This Row],[location]],Venues[city],0))</f>
        <v>12</v>
      </c>
      <c r="H25" s="13">
        <f>INDEX(Venues[tz],MATCH(matches[[#This Row],[location]],Venues[city],0))</f>
        <v>0.20833333333333334</v>
      </c>
      <c r="I25" t="str">
        <f>INDEX(keys[key],MATCH(matches[[#This Row],[home]],keys[en],0))</f>
        <v>crc</v>
      </c>
      <c r="J25" t="str">
        <f>INDEX(keys[key],MATCH(matches[[#This Row],[away]],keys[en],0))</f>
        <v>par</v>
      </c>
      <c r="K25" t="str">
        <f>INDEX(seeds[seed],MATCH(matches[[#This Row],[home.code]],seeds[team.lower],0))</f>
        <v>D4</v>
      </c>
      <c r="L25" t="str">
        <f>INDEX(seeds[seed],MATCH(matches[[#This Row],[away.code]],seeds[team.lower],0))</f>
        <v>D3</v>
      </c>
      <c r="M25" s="6">
        <f>matches[[#This Row],[date]]+matches[[#This Row],[location.tz]]</f>
        <v>45476.041666666672</v>
      </c>
    </row>
    <row r="26" spans="1:13">
      <c r="A26">
        <v>25</v>
      </c>
      <c r="B26" t="s">
        <v>247</v>
      </c>
      <c r="C26" s="3">
        <v>45477.833333333336</v>
      </c>
      <c r="D26" t="s">
        <v>229</v>
      </c>
      <c r="E26" t="s">
        <v>237</v>
      </c>
      <c r="F26" t="s">
        <v>218</v>
      </c>
      <c r="G26">
        <f>INDEX(Venues[venue],MATCH(matches[[#This Row],[location]],Venues[city],0))</f>
        <v>4</v>
      </c>
      <c r="H26" s="13">
        <f>INDEX(Venues[tz],MATCH(matches[[#This Row],[location]],Venues[city],0))</f>
        <v>0.20833333333333334</v>
      </c>
      <c r="K26" t="s">
        <v>207</v>
      </c>
      <c r="L26" t="s">
        <v>210</v>
      </c>
      <c r="M26" s="6">
        <f>matches[[#This Row],[date]]+matches[[#This Row],[location.tz]]</f>
        <v>45478.041666666672</v>
      </c>
    </row>
    <row r="27" spans="1:13">
      <c r="A27">
        <v>26</v>
      </c>
      <c r="C27" s="3">
        <v>45478.833333333336</v>
      </c>
      <c r="D27" t="s">
        <v>230</v>
      </c>
      <c r="E27" t="s">
        <v>238</v>
      </c>
      <c r="F27" t="s">
        <v>216</v>
      </c>
      <c r="G27">
        <f>INDEX(Venues[venue],MATCH(matches[[#This Row],[location]],Venues[city],0))</f>
        <v>2</v>
      </c>
      <c r="H27" s="13">
        <f>INDEX(Venues[tz],MATCH(matches[[#This Row],[location]],Venues[city],0))</f>
        <v>0.20833333333333334</v>
      </c>
      <c r="K27" t="s">
        <v>211</v>
      </c>
      <c r="L27" t="s">
        <v>209</v>
      </c>
      <c r="M27" s="6">
        <f>matches[[#This Row],[date]]+matches[[#This Row],[location.tz]]</f>
        <v>45479.041666666672</v>
      </c>
    </row>
    <row r="28" spans="1:13">
      <c r="A28">
        <v>27</v>
      </c>
      <c r="C28" s="3">
        <v>45479.75</v>
      </c>
      <c r="D28" t="s">
        <v>231</v>
      </c>
      <c r="E28" t="s">
        <v>239</v>
      </c>
      <c r="F28" t="s">
        <v>223</v>
      </c>
      <c r="G28">
        <f>INDEX(Venues[venue],MATCH(matches[[#This Row],[location]],Venues[city],0))</f>
        <v>9</v>
      </c>
      <c r="H28" s="13">
        <f>INDEX(Venues[tz],MATCH(matches[[#This Row],[location]],Venues[city],0))</f>
        <v>0.29166666666666669</v>
      </c>
      <c r="K28" t="s">
        <v>212</v>
      </c>
      <c r="L28" t="s">
        <v>213</v>
      </c>
      <c r="M28" s="6">
        <f>matches[[#This Row],[date]]+matches[[#This Row],[location.tz]]</f>
        <v>45480.041666666664</v>
      </c>
    </row>
    <row r="29" spans="1:13">
      <c r="A29">
        <v>28</v>
      </c>
      <c r="C29" s="3">
        <v>45479.625</v>
      </c>
      <c r="D29" t="s">
        <v>232</v>
      </c>
      <c r="E29" t="s">
        <v>240</v>
      </c>
      <c r="F29" t="s">
        <v>224</v>
      </c>
      <c r="G29">
        <f>INDEX(Venues[venue],MATCH(matches[[#This Row],[location]],Venues[city],0))</f>
        <v>10</v>
      </c>
      <c r="H29" s="13">
        <f>INDEX(Venues[tz],MATCH(matches[[#This Row],[location]],Venues[city],0))</f>
        <v>0.29166666666666669</v>
      </c>
      <c r="K29" t="s">
        <v>214</v>
      </c>
      <c r="L29" t="s">
        <v>208</v>
      </c>
      <c r="M29" s="6">
        <f>matches[[#This Row],[date]]+matches[[#This Row],[location.tz]]</f>
        <v>45479.916666666664</v>
      </c>
    </row>
    <row r="30" spans="1:13">
      <c r="A30">
        <v>29</v>
      </c>
      <c r="B30" t="s">
        <v>248</v>
      </c>
      <c r="C30" s="3">
        <v>45482.833333333336</v>
      </c>
      <c r="D30" t="s">
        <v>233</v>
      </c>
      <c r="E30" t="s">
        <v>241</v>
      </c>
      <c r="F30" t="s">
        <v>222</v>
      </c>
      <c r="G30">
        <f>INDEX(Venues[venue],MATCH(matches[[#This Row],[location]],Venues[city],0))</f>
        <v>8</v>
      </c>
      <c r="H30" s="13">
        <f>INDEX(Venues[tz],MATCH(matches[[#This Row],[location]],Venues[city],0))</f>
        <v>0.16666666666666666</v>
      </c>
      <c r="K30" t="s">
        <v>245</v>
      </c>
      <c r="L30" t="s">
        <v>246</v>
      </c>
      <c r="M30" s="6">
        <f>matches[[#This Row],[date]]+matches[[#This Row],[location.tz]]</f>
        <v>45483</v>
      </c>
    </row>
    <row r="31" spans="1:13">
      <c r="A31">
        <v>30</v>
      </c>
      <c r="C31" s="3">
        <v>45483.833333333336</v>
      </c>
      <c r="D31" t="s">
        <v>234</v>
      </c>
      <c r="E31" t="s">
        <v>242</v>
      </c>
      <c r="F31" t="s">
        <v>228</v>
      </c>
      <c r="G31">
        <f>INDEX(Venues[venue],MATCH(matches[[#This Row],[location]],Venues[city],0))</f>
        <v>14</v>
      </c>
      <c r="H31" s="13">
        <f>INDEX(Venues[tz],MATCH(matches[[#This Row],[location]],Venues[city],0))</f>
        <v>0.16666666666666666</v>
      </c>
      <c r="K31" t="s">
        <v>250</v>
      </c>
      <c r="L31" t="s">
        <v>251</v>
      </c>
      <c r="M31" s="6">
        <f>matches[[#This Row],[date]]+matches[[#This Row],[location.tz]]</f>
        <v>45484</v>
      </c>
    </row>
    <row r="32" spans="1:13">
      <c r="A32">
        <v>31</v>
      </c>
      <c r="B32" t="s">
        <v>249</v>
      </c>
      <c r="C32" s="3">
        <v>45486.833333333336</v>
      </c>
      <c r="D32" t="s">
        <v>235</v>
      </c>
      <c r="E32" t="s">
        <v>243</v>
      </c>
      <c r="F32" t="s">
        <v>228</v>
      </c>
      <c r="G32">
        <f>INDEX(Venues[venue],MATCH(matches[[#This Row],[location]],Venues[city],0))</f>
        <v>14</v>
      </c>
      <c r="H32" s="13">
        <f>INDEX(Venues[tz],MATCH(matches[[#This Row],[location]],Venues[city],0))</f>
        <v>0.16666666666666666</v>
      </c>
      <c r="K32" t="s">
        <v>252</v>
      </c>
      <c r="L32" t="s">
        <v>253</v>
      </c>
      <c r="M32" s="6">
        <f>matches[[#This Row],[date]]+matches[[#This Row],[location.tz]]</f>
        <v>45487</v>
      </c>
    </row>
    <row r="33" spans="1:13">
      <c r="A33">
        <v>32</v>
      </c>
      <c r="B33" t="s">
        <v>27</v>
      </c>
      <c r="C33" s="3">
        <v>45487.833333333336</v>
      </c>
      <c r="D33" t="s">
        <v>236</v>
      </c>
      <c r="E33" t="s">
        <v>244</v>
      </c>
      <c r="F33" t="s">
        <v>219</v>
      </c>
      <c r="G33">
        <f>INDEX(Venues[venue],MATCH(matches[[#This Row],[location]],Venues[city],0))</f>
        <v>5</v>
      </c>
      <c r="H33" s="13">
        <f>INDEX(Venues[tz],MATCH(matches[[#This Row],[location]],Venues[city],0))</f>
        <v>0.16666666666666666</v>
      </c>
      <c r="K33" t="s">
        <v>254</v>
      </c>
      <c r="L33" t="s">
        <v>274</v>
      </c>
      <c r="M33" s="6">
        <f>matches[[#This Row],[date]]+matches[[#This Row],[location.tz]]</f>
        <v>45488</v>
      </c>
    </row>
  </sheetData>
  <hyperlinks>
    <hyperlink ref="I1" r:id="rId1" xr:uid="{2A8F0951-8CB4-400A-934D-663C96154A6E}"/>
    <hyperlink ref="K1" r:id="rId2" xr:uid="{B7E5808D-3730-41BD-9F9C-93A97EC9B5E6}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AE92A-AF5B-4773-A585-EC8943E32865}">
  <dimension ref="A1:C17"/>
  <sheetViews>
    <sheetView topLeftCell="A4" workbookViewId="0">
      <selection activeCell="B2" sqref="B2:B17"/>
    </sheetView>
  </sheetViews>
  <sheetFormatPr defaultRowHeight="13.7"/>
  <sheetData>
    <row r="1" spans="1:3">
      <c r="A1" t="s">
        <v>37</v>
      </c>
      <c r="B1" t="s">
        <v>38</v>
      </c>
      <c r="C1" t="s">
        <v>57</v>
      </c>
    </row>
    <row r="2" spans="1:3">
      <c r="A2" t="s">
        <v>39</v>
      </c>
      <c r="B2" t="s">
        <v>255</v>
      </c>
      <c r="C2" t="str">
        <f>LOWER(seeds[[#This Row],[team]])</f>
        <v>arg</v>
      </c>
    </row>
    <row r="3" spans="1:3">
      <c r="A3" t="s">
        <v>40</v>
      </c>
      <c r="B3" t="s">
        <v>256</v>
      </c>
      <c r="C3" t="str">
        <f>LOWER(seeds[[#This Row],[team]])</f>
        <v>per</v>
      </c>
    </row>
    <row r="4" spans="1:3">
      <c r="A4" t="s">
        <v>41</v>
      </c>
      <c r="B4" t="s">
        <v>257</v>
      </c>
      <c r="C4" t="str">
        <f>LOWER(seeds[[#This Row],[team]])</f>
        <v>chi</v>
      </c>
    </row>
    <row r="5" spans="1:3">
      <c r="A5" t="s">
        <v>42</v>
      </c>
      <c r="B5" t="s">
        <v>258</v>
      </c>
      <c r="C5" t="str">
        <f>LOWER(seeds[[#This Row],[team]])</f>
        <v>can</v>
      </c>
    </row>
    <row r="6" spans="1:3">
      <c r="A6" t="s">
        <v>43</v>
      </c>
      <c r="B6" t="s">
        <v>259</v>
      </c>
      <c r="C6" t="str">
        <f>LOWER(seeds[[#This Row],[team]])</f>
        <v>mex</v>
      </c>
    </row>
    <row r="7" spans="1:3">
      <c r="A7" t="s">
        <v>44</v>
      </c>
      <c r="B7" t="s">
        <v>260</v>
      </c>
      <c r="C7" t="str">
        <f>LOWER(seeds[[#This Row],[team]])</f>
        <v>ecu</v>
      </c>
    </row>
    <row r="8" spans="1:3">
      <c r="A8" t="s">
        <v>45</v>
      </c>
      <c r="B8" t="s">
        <v>261</v>
      </c>
      <c r="C8" t="str">
        <f>LOWER(seeds[[#This Row],[team]])</f>
        <v>ven</v>
      </c>
    </row>
    <row r="9" spans="1:3">
      <c r="A9" t="s">
        <v>46</v>
      </c>
      <c r="B9" t="s">
        <v>262</v>
      </c>
      <c r="C9" t="str">
        <f>LOWER(seeds[[#This Row],[team]])</f>
        <v>jam</v>
      </c>
    </row>
    <row r="10" spans="1:3">
      <c r="A10" t="s">
        <v>47</v>
      </c>
      <c r="B10" t="s">
        <v>79</v>
      </c>
      <c r="C10" t="str">
        <f>LOWER(seeds[[#This Row],[team]])</f>
        <v>usa</v>
      </c>
    </row>
    <row r="11" spans="1:3">
      <c r="A11" t="s">
        <v>48</v>
      </c>
      <c r="B11" t="s">
        <v>263</v>
      </c>
      <c r="C11" t="str">
        <f>LOWER(seeds[[#This Row],[team]])</f>
        <v>uru</v>
      </c>
    </row>
    <row r="12" spans="1:3">
      <c r="A12" t="s">
        <v>49</v>
      </c>
      <c r="B12" t="s">
        <v>264</v>
      </c>
      <c r="C12" t="str">
        <f>LOWER(seeds[[#This Row],[team]])</f>
        <v>pan</v>
      </c>
    </row>
    <row r="13" spans="1:3">
      <c r="A13" t="s">
        <v>50</v>
      </c>
      <c r="B13" t="s">
        <v>265</v>
      </c>
      <c r="C13" t="str">
        <f>LOWER(seeds[[#This Row],[team]])</f>
        <v>bol</v>
      </c>
    </row>
    <row r="14" spans="1:3">
      <c r="A14" t="s">
        <v>51</v>
      </c>
      <c r="B14" t="s">
        <v>266</v>
      </c>
      <c r="C14" t="str">
        <f>LOWER(seeds[[#This Row],[team]])</f>
        <v>bra</v>
      </c>
    </row>
    <row r="15" spans="1:3">
      <c r="A15" t="s">
        <v>52</v>
      </c>
      <c r="B15" t="s">
        <v>267</v>
      </c>
      <c r="C15" t="str">
        <f>LOWER(seeds[[#This Row],[team]])</f>
        <v>col</v>
      </c>
    </row>
    <row r="16" spans="1:3">
      <c r="A16" t="s">
        <v>53</v>
      </c>
      <c r="B16" t="s">
        <v>268</v>
      </c>
      <c r="C16" t="str">
        <f>LOWER(seeds[[#This Row],[team]])</f>
        <v>par</v>
      </c>
    </row>
    <row r="17" spans="1:3">
      <c r="A17" t="s">
        <v>54</v>
      </c>
      <c r="B17" t="s">
        <v>269</v>
      </c>
      <c r="C17" t="str">
        <f>LOWER(seeds[[#This Row],[team]])</f>
        <v>crc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EBA05-88EF-4B00-8F73-259FE4236F52}">
  <dimension ref="A1:B86"/>
  <sheetViews>
    <sheetView topLeftCell="A19" workbookViewId="0">
      <selection activeCell="A46" sqref="A46"/>
    </sheetView>
  </sheetViews>
  <sheetFormatPr defaultRowHeight="13.7"/>
  <sheetData>
    <row r="1" spans="1:2">
      <c r="A1" s="5" t="s">
        <v>58</v>
      </c>
      <c r="B1" s="5" t="s">
        <v>59</v>
      </c>
    </row>
    <row r="2" spans="1:2">
      <c r="A2" s="1" t="s">
        <v>168</v>
      </c>
      <c r="B2" s="1" t="s">
        <v>9</v>
      </c>
    </row>
    <row r="3" spans="1:2">
      <c r="A3" s="1" t="s">
        <v>128</v>
      </c>
      <c r="B3" s="1" t="s">
        <v>129</v>
      </c>
    </row>
    <row r="4" spans="1:2">
      <c r="A4" s="1" t="s">
        <v>64</v>
      </c>
      <c r="B4" s="1" t="s">
        <v>65</v>
      </c>
    </row>
    <row r="5" spans="1:2">
      <c r="A5" s="1" t="s">
        <v>189</v>
      </c>
      <c r="B5" s="1" t="s">
        <v>190</v>
      </c>
    </row>
    <row r="6" spans="1:2">
      <c r="A6" s="1" t="s">
        <v>124</v>
      </c>
      <c r="B6" s="1" t="s">
        <v>125</v>
      </c>
    </row>
    <row r="7" spans="1:2">
      <c r="A7" s="1" t="s">
        <v>111</v>
      </c>
      <c r="B7" s="1" t="s">
        <v>18</v>
      </c>
    </row>
    <row r="8" spans="1:2">
      <c r="A8" s="2" t="s">
        <v>156</v>
      </c>
      <c r="B8" s="2" t="s">
        <v>188</v>
      </c>
    </row>
    <row r="9" spans="1:2">
      <c r="A9" s="2" t="s">
        <v>191</v>
      </c>
      <c r="B9" s="2" t="s">
        <v>192</v>
      </c>
    </row>
    <row r="10" spans="1:2">
      <c r="A10" s="1" t="s">
        <v>62</v>
      </c>
      <c r="B10" s="1" t="s">
        <v>20</v>
      </c>
    </row>
    <row r="11" spans="1:2">
      <c r="A11" s="2" t="s">
        <v>184</v>
      </c>
      <c r="B11" s="2" t="s">
        <v>185</v>
      </c>
    </row>
    <row r="12" spans="1:2">
      <c r="A12" s="2" t="s">
        <v>156</v>
      </c>
      <c r="B12" s="2" t="s">
        <v>157</v>
      </c>
    </row>
    <row r="13" spans="1:2">
      <c r="A13" s="2" t="s">
        <v>60</v>
      </c>
      <c r="B13" s="2" t="s">
        <v>61</v>
      </c>
    </row>
    <row r="14" spans="1:2">
      <c r="A14" s="1" t="s">
        <v>179</v>
      </c>
      <c r="B14" s="1" t="s">
        <v>180</v>
      </c>
    </row>
    <row r="15" spans="1:2">
      <c r="A15" s="1" t="s">
        <v>150</v>
      </c>
      <c r="B15" s="1" t="s">
        <v>151</v>
      </c>
    </row>
    <row r="16" spans="1:2">
      <c r="A16" s="2" t="s">
        <v>116</v>
      </c>
      <c r="B16" s="2" t="s">
        <v>117</v>
      </c>
    </row>
    <row r="17" spans="1:2">
      <c r="A17" s="1" t="s">
        <v>118</v>
      </c>
      <c r="B17" s="1" t="s">
        <v>119</v>
      </c>
    </row>
    <row r="18" spans="1:2">
      <c r="A18" s="1" t="s">
        <v>100</v>
      </c>
      <c r="B18" s="1" t="s">
        <v>101</v>
      </c>
    </row>
    <row r="19" spans="1:2">
      <c r="A19" s="1" t="s">
        <v>100</v>
      </c>
      <c r="B19" s="1" t="s">
        <v>183</v>
      </c>
    </row>
    <row r="20" spans="1:2">
      <c r="A20" s="2" t="s">
        <v>81</v>
      </c>
      <c r="B20" s="2" t="s">
        <v>82</v>
      </c>
    </row>
    <row r="21" spans="1:2">
      <c r="A21" s="2" t="s">
        <v>169</v>
      </c>
      <c r="B21" s="2" t="s">
        <v>170</v>
      </c>
    </row>
    <row r="22" spans="1:2">
      <c r="A22" s="2" t="s">
        <v>106</v>
      </c>
      <c r="B22" s="2" t="s">
        <v>107</v>
      </c>
    </row>
    <row r="23" spans="1:2">
      <c r="A23" s="1" t="s">
        <v>80</v>
      </c>
      <c r="B23" s="1" t="s">
        <v>7</v>
      </c>
    </row>
    <row r="24" spans="1:2">
      <c r="A24" s="2" t="s">
        <v>110</v>
      </c>
      <c r="B24" s="2" t="s">
        <v>26</v>
      </c>
    </row>
    <row r="25" spans="1:2">
      <c r="A25" s="2" t="s">
        <v>73</v>
      </c>
      <c r="B25" s="2" t="s">
        <v>15</v>
      </c>
    </row>
    <row r="26" spans="1:2">
      <c r="A26" s="1" t="s">
        <v>131</v>
      </c>
      <c r="B26" s="1" t="s">
        <v>132</v>
      </c>
    </row>
    <row r="27" spans="1:2">
      <c r="A27" s="1" t="s">
        <v>108</v>
      </c>
      <c r="B27" s="1" t="s">
        <v>109</v>
      </c>
    </row>
    <row r="28" spans="1:2">
      <c r="A28" s="2" t="s">
        <v>66</v>
      </c>
      <c r="B28" s="2" t="s">
        <v>12</v>
      </c>
    </row>
    <row r="29" spans="1:2">
      <c r="A29" s="2" t="s">
        <v>152</v>
      </c>
      <c r="B29" s="2" t="s">
        <v>153</v>
      </c>
    </row>
    <row r="30" spans="1:2">
      <c r="A30" s="2" t="s">
        <v>63</v>
      </c>
      <c r="B30" s="2" t="s">
        <v>19</v>
      </c>
    </row>
    <row r="31" spans="1:2">
      <c r="A31" s="2" t="s">
        <v>203</v>
      </c>
      <c r="B31" s="2" t="s">
        <v>24</v>
      </c>
    </row>
    <row r="32" spans="1:2">
      <c r="A32" s="1" t="s">
        <v>74</v>
      </c>
      <c r="B32" s="1" t="s">
        <v>0</v>
      </c>
    </row>
    <row r="33" spans="1:2">
      <c r="A33" s="1" t="s">
        <v>158</v>
      </c>
      <c r="B33" s="1" t="s">
        <v>159</v>
      </c>
    </row>
    <row r="34" spans="1:2">
      <c r="A34" s="2" t="s">
        <v>148</v>
      </c>
      <c r="B34" s="2" t="s">
        <v>149</v>
      </c>
    </row>
    <row r="35" spans="1:2">
      <c r="A35" s="2" t="s">
        <v>199</v>
      </c>
      <c r="B35" s="2" t="s">
        <v>200</v>
      </c>
    </row>
    <row r="36" spans="1:2">
      <c r="A36" s="1" t="s">
        <v>186</v>
      </c>
      <c r="B36" s="1" t="s">
        <v>187</v>
      </c>
    </row>
    <row r="37" spans="1:2">
      <c r="A37" s="1" t="s">
        <v>121</v>
      </c>
      <c r="B37" s="1" t="s">
        <v>3</v>
      </c>
    </row>
    <row r="38" spans="1:2">
      <c r="A38" s="2" t="s">
        <v>164</v>
      </c>
      <c r="B38" s="2" t="s">
        <v>165</v>
      </c>
    </row>
    <row r="39" spans="1:2">
      <c r="A39" s="2" t="s">
        <v>89</v>
      </c>
      <c r="B39" s="2" t="s">
        <v>90</v>
      </c>
    </row>
    <row r="40" spans="1:2">
      <c r="A40" s="2" t="s">
        <v>177</v>
      </c>
      <c r="B40" s="2" t="s">
        <v>178</v>
      </c>
    </row>
    <row r="41" spans="1:2">
      <c r="A41" s="2" t="s">
        <v>133</v>
      </c>
      <c r="B41" s="2" t="s">
        <v>134</v>
      </c>
    </row>
    <row r="42" spans="1:2">
      <c r="A42" s="2" t="s">
        <v>181</v>
      </c>
      <c r="B42" s="2" t="s">
        <v>182</v>
      </c>
    </row>
    <row r="43" spans="1:2">
      <c r="A43" s="1" t="s">
        <v>67</v>
      </c>
      <c r="B43" s="1" t="s">
        <v>8</v>
      </c>
    </row>
    <row r="44" spans="1:2">
      <c r="A44" s="2" t="s">
        <v>144</v>
      </c>
      <c r="B44" s="2" t="s">
        <v>145</v>
      </c>
    </row>
    <row r="45" spans="1:2">
      <c r="A45" s="1" t="s">
        <v>270</v>
      </c>
      <c r="B45" s="1" t="s">
        <v>166</v>
      </c>
    </row>
    <row r="46" spans="1:2">
      <c r="A46" s="2" t="s">
        <v>93</v>
      </c>
      <c r="B46" s="2" t="s">
        <v>94</v>
      </c>
    </row>
    <row r="47" spans="1:2">
      <c r="A47" s="1" t="s">
        <v>142</v>
      </c>
      <c r="B47" s="1" t="s">
        <v>143</v>
      </c>
    </row>
    <row r="48" spans="1:2">
      <c r="A48" s="2" t="s">
        <v>70</v>
      </c>
      <c r="B48" s="2" t="s">
        <v>71</v>
      </c>
    </row>
    <row r="49" spans="1:2">
      <c r="A49" s="1" t="s">
        <v>175</v>
      </c>
      <c r="B49" s="1" t="s">
        <v>176</v>
      </c>
    </row>
    <row r="50" spans="1:2">
      <c r="A50" s="1" t="s">
        <v>95</v>
      </c>
      <c r="B50" s="1" t="s">
        <v>96</v>
      </c>
    </row>
    <row r="51" spans="1:2">
      <c r="A51" s="1" t="s">
        <v>72</v>
      </c>
      <c r="B51" s="1" t="s">
        <v>17</v>
      </c>
    </row>
    <row r="52" spans="1:2">
      <c r="A52" s="1" t="s">
        <v>193</v>
      </c>
      <c r="B52" s="1" t="s">
        <v>194</v>
      </c>
    </row>
    <row r="53" spans="1:2">
      <c r="A53" s="1" t="s">
        <v>104</v>
      </c>
      <c r="B53" s="1" t="s">
        <v>105</v>
      </c>
    </row>
    <row r="54" spans="1:2">
      <c r="A54" s="1" t="s">
        <v>162</v>
      </c>
      <c r="B54" s="1" t="s">
        <v>163</v>
      </c>
    </row>
    <row r="55" spans="1:2">
      <c r="A55" s="1" t="s">
        <v>146</v>
      </c>
      <c r="B55" s="1" t="s">
        <v>147</v>
      </c>
    </row>
    <row r="56" spans="1:2">
      <c r="A56" s="2" t="s">
        <v>122</v>
      </c>
      <c r="B56" s="2" t="s">
        <v>123</v>
      </c>
    </row>
    <row r="57" spans="1:2">
      <c r="A57" s="2" t="s">
        <v>160</v>
      </c>
      <c r="B57" s="2" t="s">
        <v>161</v>
      </c>
    </row>
    <row r="58" spans="1:2">
      <c r="A58" s="1" t="s">
        <v>138</v>
      </c>
      <c r="B58" s="1" t="s">
        <v>139</v>
      </c>
    </row>
    <row r="59" spans="1:2">
      <c r="A59" s="1" t="s">
        <v>91</v>
      </c>
      <c r="B59" s="1" t="s">
        <v>92</v>
      </c>
    </row>
    <row r="60" spans="1:2">
      <c r="A60" s="2" t="s">
        <v>195</v>
      </c>
      <c r="B60" s="2" t="s">
        <v>196</v>
      </c>
    </row>
    <row r="61" spans="1:2">
      <c r="A61" s="1" t="s">
        <v>98</v>
      </c>
      <c r="B61" s="1" t="s">
        <v>16</v>
      </c>
    </row>
    <row r="62" spans="1:2">
      <c r="A62" s="1" t="s">
        <v>69</v>
      </c>
      <c r="B62" s="1" t="s">
        <v>25</v>
      </c>
    </row>
    <row r="63" spans="1:2">
      <c r="A63" s="2" t="s">
        <v>140</v>
      </c>
      <c r="B63" s="2" t="s">
        <v>141</v>
      </c>
    </row>
    <row r="64" spans="1:2">
      <c r="A64" s="1" t="s">
        <v>135</v>
      </c>
      <c r="B64" s="1" t="s">
        <v>22</v>
      </c>
    </row>
    <row r="65" spans="1:2">
      <c r="A65" s="1" t="s">
        <v>114</v>
      </c>
      <c r="B65" s="1" t="s">
        <v>115</v>
      </c>
    </row>
    <row r="66" spans="1:2">
      <c r="A66" s="2" t="s">
        <v>136</v>
      </c>
      <c r="B66" s="2" t="s">
        <v>137</v>
      </c>
    </row>
    <row r="67" spans="1:2">
      <c r="A67" s="2" t="s">
        <v>120</v>
      </c>
      <c r="B67" s="2" t="s">
        <v>2</v>
      </c>
    </row>
    <row r="68" spans="1:2">
      <c r="A68" s="1" t="s">
        <v>87</v>
      </c>
      <c r="B68" s="1" t="s">
        <v>88</v>
      </c>
    </row>
    <row r="69" spans="1:2">
      <c r="A69" s="2" t="s">
        <v>97</v>
      </c>
      <c r="B69" s="2" t="s">
        <v>11</v>
      </c>
    </row>
    <row r="70" spans="1:2">
      <c r="A70" s="2" t="s">
        <v>130</v>
      </c>
      <c r="B70" s="2" t="s">
        <v>21</v>
      </c>
    </row>
    <row r="71" spans="1:2">
      <c r="A71" s="2" t="s">
        <v>167</v>
      </c>
      <c r="B71" s="2" t="s">
        <v>14</v>
      </c>
    </row>
    <row r="72" spans="1:2">
      <c r="A72" s="2" t="s">
        <v>173</v>
      </c>
      <c r="B72" s="2" t="s">
        <v>174</v>
      </c>
    </row>
    <row r="73" spans="1:2">
      <c r="A73" s="2" t="s">
        <v>102</v>
      </c>
      <c r="B73" s="2" t="s">
        <v>103</v>
      </c>
    </row>
    <row r="74" spans="1:2">
      <c r="A74" s="2" t="s">
        <v>68</v>
      </c>
      <c r="B74" s="2" t="s">
        <v>6</v>
      </c>
    </row>
    <row r="75" spans="1:2">
      <c r="A75" s="2" t="s">
        <v>85</v>
      </c>
      <c r="B75" s="2" t="s">
        <v>86</v>
      </c>
    </row>
    <row r="76" spans="1:2">
      <c r="A76" s="1" t="s">
        <v>77</v>
      </c>
      <c r="B76" s="1" t="s">
        <v>4</v>
      </c>
    </row>
    <row r="77" spans="1:2">
      <c r="A77" s="2" t="s">
        <v>112</v>
      </c>
      <c r="B77" s="2" t="s">
        <v>113</v>
      </c>
    </row>
    <row r="78" spans="1:2">
      <c r="A78" s="2" t="s">
        <v>126</v>
      </c>
      <c r="B78" s="2" t="s">
        <v>127</v>
      </c>
    </row>
    <row r="79" spans="1:2">
      <c r="A79" s="2" t="s">
        <v>99</v>
      </c>
      <c r="B79" s="2" t="s">
        <v>23</v>
      </c>
    </row>
    <row r="80" spans="1:2">
      <c r="A80" s="1" t="s">
        <v>171</v>
      </c>
      <c r="B80" s="1" t="s">
        <v>172</v>
      </c>
    </row>
    <row r="81" spans="1:2">
      <c r="A81" s="2" t="s">
        <v>75</v>
      </c>
      <c r="B81" s="2" t="s">
        <v>76</v>
      </c>
    </row>
    <row r="82" spans="1:2">
      <c r="A82" s="2" t="s">
        <v>78</v>
      </c>
      <c r="B82" s="2" t="s">
        <v>79</v>
      </c>
    </row>
    <row r="83" spans="1:2">
      <c r="A83" s="1" t="s">
        <v>154</v>
      </c>
      <c r="B83" s="1" t="s">
        <v>155</v>
      </c>
    </row>
    <row r="84" spans="1:2">
      <c r="A84" s="1" t="s">
        <v>201</v>
      </c>
      <c r="B84" s="1" t="s">
        <v>202</v>
      </c>
    </row>
    <row r="85" spans="1:2">
      <c r="A85" s="1" t="s">
        <v>83</v>
      </c>
      <c r="B85" s="1" t="s">
        <v>84</v>
      </c>
    </row>
    <row r="86" spans="1:2">
      <c r="A86" s="7" t="s">
        <v>197</v>
      </c>
      <c r="B86" s="7" t="s">
        <v>198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B968B-8B04-465E-99FA-88F88057BC57}">
  <dimension ref="A1:C15"/>
  <sheetViews>
    <sheetView workbookViewId="0">
      <selection activeCell="B2" sqref="B2:B15"/>
    </sheetView>
  </sheetViews>
  <sheetFormatPr defaultRowHeight="13.7"/>
  <cols>
    <col min="1" max="1" width="12" bestFit="1" customWidth="1"/>
    <col min="2" max="2" width="32.6640625" bestFit="1" customWidth="1"/>
    <col min="3" max="3" width="30.1640625" customWidth="1"/>
  </cols>
  <sheetData>
    <row r="1" spans="1:3">
      <c r="A1" t="s">
        <v>28</v>
      </c>
      <c r="B1" t="s">
        <v>29</v>
      </c>
      <c r="C1" t="s">
        <v>272</v>
      </c>
    </row>
    <row r="2" spans="1:3">
      <c r="A2">
        <v>1</v>
      </c>
      <c r="B2" t="s">
        <v>215</v>
      </c>
      <c r="C2" s="12">
        <f t="shared" ref="C2:C15" si="0">TIME(4,0,0)</f>
        <v>0.16666666666666666</v>
      </c>
    </row>
    <row r="3" spans="1:3">
      <c r="A3">
        <v>2</v>
      </c>
      <c r="B3" t="s">
        <v>216</v>
      </c>
      <c r="C3" s="12">
        <f>TIME(5,0,0)</f>
        <v>0.20833333333333334</v>
      </c>
    </row>
    <row r="4" spans="1:3">
      <c r="A4">
        <v>3</v>
      </c>
      <c r="B4" t="s">
        <v>217</v>
      </c>
      <c r="C4" s="12">
        <f>TIME(7,0,0)</f>
        <v>0.29166666666666669</v>
      </c>
    </row>
    <row r="5" spans="1:3">
      <c r="A5">
        <v>4</v>
      </c>
      <c r="B5" t="s">
        <v>218</v>
      </c>
      <c r="C5" s="12">
        <f>TIME(5,0,0)</f>
        <v>0.20833333333333334</v>
      </c>
    </row>
    <row r="6" spans="1:3">
      <c r="A6">
        <v>5</v>
      </c>
      <c r="B6" t="s">
        <v>219</v>
      </c>
      <c r="C6" s="12">
        <f t="shared" si="0"/>
        <v>0.16666666666666666</v>
      </c>
    </row>
    <row r="7" spans="1:3">
      <c r="A7">
        <v>6</v>
      </c>
      <c r="B7" t="s">
        <v>220</v>
      </c>
      <c r="C7" s="12">
        <f>TIME(7,0,0)</f>
        <v>0.29166666666666669</v>
      </c>
    </row>
    <row r="8" spans="1:3">
      <c r="A8">
        <v>7</v>
      </c>
      <c r="B8" t="s">
        <v>221</v>
      </c>
      <c r="C8" s="12">
        <f>TIME(5,0,0)</f>
        <v>0.20833333333333334</v>
      </c>
    </row>
    <row r="9" spans="1:3">
      <c r="A9">
        <v>8</v>
      </c>
      <c r="B9" t="s">
        <v>222</v>
      </c>
      <c r="C9" s="12">
        <f t="shared" si="0"/>
        <v>0.16666666666666666</v>
      </c>
    </row>
    <row r="10" spans="1:3">
      <c r="A10">
        <v>9</v>
      </c>
      <c r="B10" t="s">
        <v>223</v>
      </c>
      <c r="C10" s="12">
        <f>TIME(7,0,0)</f>
        <v>0.29166666666666669</v>
      </c>
    </row>
    <row r="11" spans="1:3">
      <c r="A11">
        <v>10</v>
      </c>
      <c r="B11" t="s">
        <v>224</v>
      </c>
      <c r="C11" s="12">
        <f>TIME(7,0,0)</f>
        <v>0.29166666666666669</v>
      </c>
    </row>
    <row r="12" spans="1:3">
      <c r="A12">
        <v>11</v>
      </c>
      <c r="B12" t="s">
        <v>225</v>
      </c>
      <c r="C12" s="12">
        <f t="shared" si="0"/>
        <v>0.16666666666666666</v>
      </c>
    </row>
    <row r="13" spans="1:3">
      <c r="A13">
        <v>12</v>
      </c>
      <c r="B13" t="s">
        <v>226</v>
      </c>
      <c r="C13" s="12">
        <f>TIME(5,0,0)</f>
        <v>0.20833333333333334</v>
      </c>
    </row>
    <row r="14" spans="1:3">
      <c r="A14">
        <v>13</v>
      </c>
      <c r="B14" t="s">
        <v>227</v>
      </c>
      <c r="C14" s="12">
        <f>TIME(5,0,0)</f>
        <v>0.20833333333333334</v>
      </c>
    </row>
    <row r="15" spans="1:3">
      <c r="A15">
        <v>14</v>
      </c>
      <c r="B15" t="s">
        <v>228</v>
      </c>
      <c r="C15" s="12">
        <f t="shared" si="0"/>
        <v>0.16666666666666666</v>
      </c>
    </row>
  </sheetData>
  <sortState xmlns:xlrd2="http://schemas.microsoft.com/office/spreadsheetml/2017/richdata2" ref="A2:A11">
    <sortCondition ref="A2:A11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A317B-4DC1-4338-ACA2-45B75C055577}">
  <dimension ref="A1:I25"/>
  <sheetViews>
    <sheetView workbookViewId="0">
      <selection activeCell="H1" sqref="H1:H14"/>
    </sheetView>
  </sheetViews>
  <sheetFormatPr defaultRowHeight="13.7"/>
  <cols>
    <col min="2" max="2" width="8.94140625" customWidth="1"/>
    <col min="8" max="8" width="15.609375" bestFit="1" customWidth="1"/>
  </cols>
  <sheetData>
    <row r="1" spans="1:9">
      <c r="A1" s="8" t="s">
        <v>215</v>
      </c>
      <c r="D1" t="str" cm="1">
        <f t="array" ref="D1:D14">_xlfn.UNIQUE(A1:A25)</f>
        <v>Atlanta, GA (Mercedes-Benz Stadium)</v>
      </c>
      <c r="H1" t="str" cm="1">
        <f t="array" ref="H1:I1">_xlfn.TEXTSPLIT(D1, " (")</f>
        <v>Atlanta, GA</v>
      </c>
      <c r="I1" t="str">
        <v>Mercedes-Benz Stadium)</v>
      </c>
    </row>
    <row r="2" spans="1:9">
      <c r="A2" s="9" t="s">
        <v>216</v>
      </c>
      <c r="D2" t="str">
        <v>Arlington, TX (AT&amp;T Stadium)</v>
      </c>
      <c r="H2" t="str" cm="1">
        <f t="array" ref="H2:I2">_xlfn.TEXTSPLIT(D2, " (")</f>
        <v>Arlington, TX</v>
      </c>
      <c r="I2" t="str">
        <v>AT&amp;T Stadium)</v>
      </c>
    </row>
    <row r="3" spans="1:9">
      <c r="A3" s="10" t="s">
        <v>217</v>
      </c>
      <c r="D3" t="str">
        <v>Santa Clara, CA (Levi's Stadium)</v>
      </c>
      <c r="H3" t="str" cm="1">
        <f t="array" ref="H3:I3">_xlfn.TEXTSPLIT(D3, " (")</f>
        <v>Santa Clara, CA</v>
      </c>
      <c r="I3" t="str">
        <v>Levi's Stadium)</v>
      </c>
    </row>
    <row r="4" spans="1:9">
      <c r="A4" s="9" t="s">
        <v>218</v>
      </c>
      <c r="D4" t="str">
        <v>Houston, TX (NRG Stadium)</v>
      </c>
      <c r="H4" t="str" cm="1">
        <f t="array" ref="H4:I4">_xlfn.TEXTSPLIT(D4, " (")</f>
        <v>Houston, TX</v>
      </c>
      <c r="I4" t="str">
        <v>NRG Stadium)</v>
      </c>
    </row>
    <row r="5" spans="1:9">
      <c r="A5" s="10" t="s">
        <v>216</v>
      </c>
      <c r="D5" t="str">
        <v>Miami, FL (Hard Rock Stadium)</v>
      </c>
      <c r="H5" t="str" cm="1">
        <f t="array" ref="H5:I5">_xlfn.TEXTSPLIT(D5, " (")</f>
        <v>Miami, FL</v>
      </c>
      <c r="I5" t="str">
        <v>Hard Rock Stadium)</v>
      </c>
    </row>
    <row r="6" spans="1:9">
      <c r="A6" s="9" t="s">
        <v>219</v>
      </c>
      <c r="D6" t="str">
        <v>Inglewood, CA (SoFi Stadium)</v>
      </c>
      <c r="H6" t="str" cm="1">
        <f t="array" ref="H6:I6">_xlfn.TEXTSPLIT(D6, " (")</f>
        <v>Inglewood, CA</v>
      </c>
      <c r="I6" t="str">
        <v>SoFi Stadium)</v>
      </c>
    </row>
    <row r="7" spans="1:9">
      <c r="A7" s="10" t="s">
        <v>218</v>
      </c>
      <c r="D7" t="str">
        <v>Kansas City, KS (Children's Mercy Park)</v>
      </c>
      <c r="H7" t="str" cm="1">
        <f t="array" ref="H7:I7">_xlfn.TEXTSPLIT(D7, " (")</f>
        <v>Kansas City, KS</v>
      </c>
      <c r="I7" t="str">
        <v>Children's Mercy Park)</v>
      </c>
    </row>
    <row r="8" spans="1:9">
      <c r="A8" s="9" t="s">
        <v>220</v>
      </c>
      <c r="D8" t="str">
        <v>East Rutherford, NJ (MetLife Stadium)</v>
      </c>
      <c r="H8" t="str" cm="1">
        <f t="array" ref="H8:I8">_xlfn.TEXTSPLIT(D8, " (")</f>
        <v>East Rutherford, NJ</v>
      </c>
      <c r="I8" t="str">
        <v>MetLife Stadium)</v>
      </c>
    </row>
    <row r="9" spans="1:9">
      <c r="A9" s="10" t="s">
        <v>221</v>
      </c>
      <c r="D9" t="str">
        <v>Las Vegas, NV (Allegiant Stadium)</v>
      </c>
      <c r="H9" t="str" cm="1">
        <f t="array" ref="H9:I9">_xlfn.TEXTSPLIT(D9, " (")</f>
        <v>Las Vegas, NV</v>
      </c>
      <c r="I9" t="str">
        <v>Allegiant Stadium)</v>
      </c>
    </row>
    <row r="10" spans="1:9">
      <c r="A10" s="9" t="s">
        <v>222</v>
      </c>
      <c r="D10" t="str">
        <v>Glendale, AZ (State Farm Stadium)</v>
      </c>
      <c r="H10" t="str" cm="1">
        <f t="array" ref="H10:I10">_xlfn.TEXTSPLIT(D10, " (")</f>
        <v>Glendale, AZ</v>
      </c>
      <c r="I10" t="str">
        <v>State Farm Stadium)</v>
      </c>
    </row>
    <row r="11" spans="1:9">
      <c r="A11" s="10" t="s">
        <v>223</v>
      </c>
      <c r="D11" t="str">
        <v>Orlando, FL (Exploria Stadium)</v>
      </c>
      <c r="H11" t="str" cm="1">
        <f t="array" ref="H11:I11">_xlfn.TEXTSPLIT(D11, " (")</f>
        <v>Orlando, FL</v>
      </c>
      <c r="I11" t="str">
        <v>Exploria Stadium)</v>
      </c>
    </row>
    <row r="12" spans="1:9">
      <c r="A12" s="9" t="s">
        <v>220</v>
      </c>
      <c r="D12" t="str">
        <v>Austin, TX (Q2 Stadium)</v>
      </c>
      <c r="H12" t="str" cm="1">
        <f t="array" ref="H12:I12">_xlfn.TEXTSPLIT(D12, " (")</f>
        <v>Austin, TX</v>
      </c>
      <c r="I12" t="str">
        <v>Q2 Stadium)</v>
      </c>
    </row>
    <row r="13" spans="1:9">
      <c r="A13" s="10" t="s">
        <v>215</v>
      </c>
      <c r="D13" t="str">
        <v>Kansas City, MO (Arrowhead Stadium)</v>
      </c>
      <c r="H13" t="str" cm="1">
        <f t="array" ref="H13:I13">_xlfn.TEXTSPLIT(D13, " (")</f>
        <v>Kansas City, MO</v>
      </c>
      <c r="I13" t="str">
        <v>Arrowhead Stadium)</v>
      </c>
    </row>
    <row r="14" spans="1:9">
      <c r="A14" s="9" t="s">
        <v>222</v>
      </c>
      <c r="D14" t="str">
        <v>Charlotte, NC (Bank of America Stadium)</v>
      </c>
      <c r="H14" t="str" cm="1">
        <f t="array" ref="H14:I14">_xlfn.TEXTSPLIT(D14, " (")</f>
        <v>Charlotte, NC</v>
      </c>
      <c r="I14" t="str">
        <v>Bank of America Stadium)</v>
      </c>
    </row>
    <row r="15" spans="1:9">
      <c r="A15" s="10" t="s">
        <v>224</v>
      </c>
    </row>
    <row r="16" spans="1:9">
      <c r="A16" s="9" t="s">
        <v>223</v>
      </c>
    </row>
    <row r="17" spans="1:1">
      <c r="A17" s="10" t="s">
        <v>219</v>
      </c>
    </row>
    <row r="18" spans="1:1">
      <c r="A18" s="9" t="s">
        <v>225</v>
      </c>
    </row>
    <row r="19" spans="1:1">
      <c r="A19" s="10" t="s">
        <v>226</v>
      </c>
    </row>
    <row r="20" spans="1:1">
      <c r="A20" s="9" t="s">
        <v>224</v>
      </c>
    </row>
    <row r="21" spans="1:1">
      <c r="A21" s="10" t="s">
        <v>225</v>
      </c>
    </row>
    <row r="22" spans="1:1">
      <c r="A22" s="9" t="s">
        <v>227</v>
      </c>
    </row>
    <row r="23" spans="1:1">
      <c r="A23" s="10" t="s">
        <v>226</v>
      </c>
    </row>
    <row r="24" spans="1:1">
      <c r="A24" s="9" t="s">
        <v>217</v>
      </c>
    </row>
    <row r="25" spans="1:1">
      <c r="A25" s="11" t="s">
        <v>228</v>
      </c>
    </row>
  </sheetData>
  <sortState xmlns:xlrd2="http://schemas.microsoft.com/office/spreadsheetml/2017/richdata2" ref="H1:I1">
    <sortCondition ref="H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Matches</vt:lpstr>
      <vt:lpstr>Seeds</vt:lpstr>
      <vt:lpstr>Teams</vt:lpstr>
      <vt:lpstr>Venues</vt:lpstr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oberg</dc:creator>
  <cp:lastModifiedBy>bruce oberg</cp:lastModifiedBy>
  <dcterms:created xsi:type="dcterms:W3CDTF">2024-06-18T23:44:37Z</dcterms:created>
  <dcterms:modified xsi:type="dcterms:W3CDTF">2024-06-22T01:54:00Z</dcterms:modified>
</cp:coreProperties>
</file>