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I:\14-ADN\04-Scripts\rapport_bi_mensuel\bat\"/>
    </mc:Choice>
  </mc:AlternateContent>
  <bookViews>
    <workbookView xWindow="0" yWindow="0" windowWidth="28800" windowHeight="12210" activeTab="3" xr2:uid="{00000000-000D-0000-FFFF-FFFF00000000}"/>
  </bookViews>
  <sheets>
    <sheet name="Synthèse" sheetId="5" r:id="rId1"/>
    <sheet name="GC" sheetId="4" r:id="rId2"/>
    <sheet name="PDG" sheetId="3" r:id="rId3"/>
    <sheet name="Rapport" sheetId="2" r:id="rId4"/>
    <sheet name="Pondération " sheetId="6" r:id="rId5"/>
    <sheet name="Couts" sheetId="7" r:id="rId6"/>
  </sheet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5" i="2" l="1"/>
  <c r="D34" i="2"/>
  <c r="D33" i="2" l="1"/>
  <c r="D28" i="2"/>
  <c r="C43" i="6" l="1"/>
  <c r="C55" i="6"/>
  <c r="E55" i="6" s="1"/>
  <c r="C54" i="6"/>
  <c r="E54" i="6" s="1"/>
  <c r="C53" i="6"/>
  <c r="E53" i="6" s="1"/>
  <c r="C52" i="6"/>
  <c r="E52" i="6" s="1"/>
  <c r="C51" i="6"/>
  <c r="E51" i="6" s="1"/>
  <c r="C50" i="6"/>
  <c r="E50" i="6" s="1"/>
  <c r="C49" i="6"/>
  <c r="E49" i="6" s="1"/>
  <c r="C41" i="6"/>
  <c r="E41" i="6" s="1"/>
  <c r="C40" i="6"/>
  <c r="E40" i="6" s="1"/>
  <c r="C39" i="6"/>
  <c r="E39" i="6" s="1"/>
  <c r="C38" i="6"/>
  <c r="E38" i="6" s="1"/>
  <c r="C37" i="6"/>
  <c r="E37" i="6" s="1"/>
  <c r="C36" i="6"/>
  <c r="E36" i="6" s="1"/>
  <c r="C35" i="6"/>
  <c r="E35" i="6" s="1"/>
  <c r="F49" i="6" l="1"/>
  <c r="J16" i="6" l="1"/>
  <c r="C58" i="3" l="1"/>
  <c r="C47" i="6" l="1"/>
  <c r="C46" i="6"/>
  <c r="C45" i="6"/>
  <c r="F13" i="3" l="1"/>
  <c r="D47" i="6" l="1"/>
  <c r="E47" i="6" s="1"/>
  <c r="D46" i="6"/>
  <c r="E46" i="6" s="1"/>
  <c r="D45" i="6"/>
  <c r="B43" i="6"/>
  <c r="D43" i="6" s="1"/>
  <c r="D27" i="2"/>
  <c r="D26" i="2"/>
  <c r="D25" i="2"/>
  <c r="J14" i="6" l="1"/>
  <c r="J12" i="6"/>
  <c r="J10" i="6"/>
  <c r="J8" i="6"/>
  <c r="J6" i="6"/>
  <c r="J4" i="6"/>
  <c r="D20" i="2"/>
  <c r="D19" i="2"/>
  <c r="D18" i="2"/>
  <c r="D17" i="2"/>
  <c r="D16" i="2"/>
  <c r="D14" i="2"/>
  <c r="D15" i="2"/>
  <c r="F15" i="3"/>
  <c r="F14" i="3"/>
  <c r="F12" i="3"/>
  <c r="E45" i="6"/>
  <c r="E43" i="6"/>
  <c r="F35" i="6" l="1"/>
  <c r="F56" i="6" s="1"/>
  <c r="F57" i="6" s="1"/>
  <c r="M33" i="2" l="1"/>
  <c r="P33" i="2" s="1"/>
  <c r="D19" i="7"/>
  <c r="C19" i="7"/>
  <c r="D17" i="7"/>
  <c r="C17" i="7"/>
  <c r="D15" i="7"/>
  <c r="E15" i="7" s="1"/>
  <c r="B15" i="7"/>
  <c r="C23" i="7" l="1"/>
  <c r="E23" i="7" s="1"/>
  <c r="E19" i="7"/>
  <c r="E17" i="7"/>
  <c r="B10" i="2"/>
  <c r="F19" i="7" l="1"/>
  <c r="F17" i="7"/>
  <c r="B10" i="3"/>
  <c r="F23" i="7" l="1"/>
  <c r="M18" i="2" l="1"/>
  <c r="M17" i="2" l="1"/>
  <c r="M16" i="2"/>
  <c r="M19" i="2"/>
  <c r="M14" i="2"/>
  <c r="M20" i="2"/>
  <c r="M15" i="2"/>
  <c r="J18" i="6" l="1"/>
  <c r="P14" i="2" s="1"/>
  <c r="S21" i="2" s="1"/>
</calcChain>
</file>

<file path=xl/sharedStrings.xml><?xml version="1.0" encoding="utf-8"?>
<sst xmlns="http://schemas.openxmlformats.org/spreadsheetml/2006/main" count="291" uniqueCount="171">
  <si>
    <t>Rapport d'opportunité</t>
  </si>
  <si>
    <t>Unités d'œuvre</t>
  </si>
  <si>
    <t>Informations générales</t>
  </si>
  <si>
    <t>Coûts</t>
  </si>
  <si>
    <t>Nom de la coordination</t>
  </si>
  <si>
    <t>Commune de départ</t>
  </si>
  <si>
    <t>Emprise</t>
  </si>
  <si>
    <t>Nature des travaux</t>
  </si>
  <si>
    <t>Prévision Starr</t>
  </si>
  <si>
    <t>Nombre de cables/fibres</t>
  </si>
  <si>
    <t>Délais de programmation</t>
  </si>
  <si>
    <t>Coordination associée</t>
  </si>
  <si>
    <t>Nombre de bâtiments raccordables</t>
  </si>
  <si>
    <t>Note /40</t>
  </si>
  <si>
    <t>Plan de situation</t>
  </si>
  <si>
    <t>A</t>
  </si>
  <si>
    <t>IND</t>
  </si>
  <si>
    <t>DATE</t>
  </si>
  <si>
    <t>DESCRIPTION</t>
  </si>
  <si>
    <t>CREA</t>
  </si>
  <si>
    <t>VERIF</t>
  </si>
  <si>
    <t>VALID</t>
  </si>
  <si>
    <t>Nombre de chambres ADN existantes</t>
  </si>
  <si>
    <t>Nombre de chambres ADN à créer</t>
  </si>
  <si>
    <t>Longueur du GC d'interconnexion</t>
  </si>
  <si>
    <t>Longueur du GC mutualisé</t>
  </si>
  <si>
    <t>Coût estimatif du GC par marché (€)</t>
  </si>
  <si>
    <t>Coût estimatif du GC d'interconnexion (€)</t>
  </si>
  <si>
    <t>Avis METIS</t>
  </si>
  <si>
    <t>id</t>
  </si>
  <si>
    <t>id_opp</t>
  </si>
  <si>
    <t>travaux</t>
  </si>
  <si>
    <t>prev_starr</t>
  </si>
  <si>
    <t>cables</t>
  </si>
  <si>
    <t>prog_dsp</t>
  </si>
  <si>
    <t>moa</t>
  </si>
  <si>
    <t>nb_suf</t>
  </si>
  <si>
    <t>longueur</t>
  </si>
  <si>
    <t>nb_chb_exists</t>
  </si>
  <si>
    <t>nb_chb_a_creer</t>
  </si>
  <si>
    <t>Assainissement</t>
  </si>
  <si>
    <t>HTA</t>
  </si>
  <si>
    <t>Longueur (ml)</t>
  </si>
  <si>
    <t>nom</t>
  </si>
  <si>
    <t>Coût estimatif du GC mutualisé (€)</t>
  </si>
  <si>
    <t>Eau potable</t>
  </si>
  <si>
    <t>Enfouissement HTA</t>
  </si>
  <si>
    <t>Enfouissement BT</t>
  </si>
  <si>
    <t>Nombre de cable</t>
  </si>
  <si>
    <t>Prévisons STARR</t>
  </si>
  <si>
    <t>Délai de programmation</t>
  </si>
  <si>
    <t>Délai de réalisation</t>
  </si>
  <si>
    <t>Identique</t>
  </si>
  <si>
    <t>Superieur</t>
  </si>
  <si>
    <t>Nombre de SUF</t>
  </si>
  <si>
    <t>Supérieur à 10</t>
  </si>
  <si>
    <t>Supérieur à 50</t>
  </si>
  <si>
    <t>Supérieur à 100</t>
  </si>
  <si>
    <t>Supérieur à 500</t>
  </si>
  <si>
    <t>Supérieur à 1000</t>
  </si>
  <si>
    <t>Supérieur à 2000</t>
  </si>
  <si>
    <t>Cout GC Interco</t>
  </si>
  <si>
    <t>&lt;</t>
  </si>
  <si>
    <t>&gt;</t>
  </si>
  <si>
    <t>=</t>
  </si>
  <si>
    <t>Unique</t>
  </si>
  <si>
    <t>1 Cable &gt; 432</t>
  </si>
  <si>
    <t>X Cables &gt; 432</t>
  </si>
  <si>
    <t>1 Cable &gt; 144</t>
  </si>
  <si>
    <t>X Cables &gt; 144</t>
  </si>
  <si>
    <t>X Cables &lt; 6</t>
  </si>
  <si>
    <t>X Cables &gt; 24</t>
  </si>
  <si>
    <t>Surlargeur</t>
  </si>
  <si>
    <t>ADN</t>
  </si>
  <si>
    <t>Aerien BT</t>
  </si>
  <si>
    <t>Aerien FT</t>
  </si>
  <si>
    <t>Conduite FT</t>
  </si>
  <si>
    <t>Passage ouvrage</t>
  </si>
  <si>
    <t>GC a creer</t>
  </si>
  <si>
    <t>Travaux gaz</t>
  </si>
  <si>
    <t>Refection de voirie</t>
  </si>
  <si>
    <t>Travaux Telecom</t>
  </si>
  <si>
    <t>X Cables &gt;720</t>
  </si>
  <si>
    <t>&gt;=2022</t>
  </si>
  <si>
    <t>Automne 2017</t>
  </si>
  <si>
    <t>Hiver 2018</t>
  </si>
  <si>
    <t>Printemps 2018</t>
  </si>
  <si>
    <t>Ete 2018</t>
  </si>
  <si>
    <t>Automne 2018</t>
  </si>
  <si>
    <t>Hiver 2019</t>
  </si>
  <si>
    <t>Printemps 2019</t>
  </si>
  <si>
    <t>emprise</t>
  </si>
  <si>
    <t>debut_trvx</t>
  </si>
  <si>
    <t>MF</t>
  </si>
  <si>
    <t>VR</t>
  </si>
  <si>
    <t>Enedis</t>
  </si>
  <si>
    <t>CH Transport</t>
  </si>
  <si>
    <t>CH Desserte</t>
  </si>
  <si>
    <t>CH indefini</t>
  </si>
  <si>
    <t>longueur_gc_interco</t>
  </si>
  <si>
    <t>cout_gc_interco</t>
  </si>
  <si>
    <t>valeur A</t>
  </si>
  <si>
    <t>longueur_gc_mut</t>
  </si>
  <si>
    <t>cout_gc_mut</t>
  </si>
  <si>
    <t>valeur B</t>
  </si>
  <si>
    <t>qté_ch</t>
  </si>
  <si>
    <t>cout_ch</t>
  </si>
  <si>
    <t>valeur C</t>
  </si>
  <si>
    <t>* 1/</t>
  </si>
  <si>
    <t>valeur E</t>
  </si>
  <si>
    <t>type_gc_marché</t>
  </si>
  <si>
    <t>longueur_gc_marché</t>
  </si>
  <si>
    <t>cout_gc_marche</t>
  </si>
  <si>
    <t>valeur D</t>
  </si>
  <si>
    <t xml:space="preserve">valeur D </t>
  </si>
  <si>
    <t>gc a créer</t>
  </si>
  <si>
    <t>Pleine terre</t>
  </si>
  <si>
    <t>Accot non stabilise</t>
  </si>
  <si>
    <t>Accot  Stabilise</t>
  </si>
  <si>
    <t>Chemin</t>
  </si>
  <si>
    <t>Axe Michaussee</t>
  </si>
  <si>
    <t>Chaussee Lourde</t>
  </si>
  <si>
    <t>Ouvrage arts</t>
  </si>
  <si>
    <t>Avis positif</t>
  </si>
  <si>
    <t>Note /20</t>
  </si>
  <si>
    <t>Cout estimatifs initiaux</t>
  </si>
  <si>
    <t>Cout GC Mutualisé</t>
  </si>
  <si>
    <t>&lt; 50%</t>
  </si>
  <si>
    <t>&lt; 75%</t>
  </si>
  <si>
    <t>&lt; 95%</t>
  </si>
  <si>
    <t>&gt;105%</t>
  </si>
  <si>
    <t>&gt;150%</t>
  </si>
  <si>
    <t>&gt;125%</t>
  </si>
  <si>
    <t>Type de GC d'interconnexion</t>
  </si>
  <si>
    <t>Type de GC mutualisé</t>
  </si>
  <si>
    <t>Type de chambre</t>
  </si>
  <si>
    <t>CHB Transport</t>
  </si>
  <si>
    <t>CHB Desserte</t>
  </si>
  <si>
    <t>CHB Indefinie</t>
  </si>
  <si>
    <t>Accotement non stabilise</t>
  </si>
  <si>
    <t>Accotement stabilise</t>
  </si>
  <si>
    <t>Axe mi-chaussee</t>
  </si>
  <si>
    <t>Chaussee lourde</t>
  </si>
  <si>
    <t>Inferieur</t>
  </si>
  <si>
    <t>Type de GC par marché</t>
  </si>
  <si>
    <t>Longueur</t>
  </si>
  <si>
    <t>Quantite</t>
  </si>
  <si>
    <t>Cout</t>
  </si>
  <si>
    <t>Somme ABC</t>
  </si>
  <si>
    <t>Prix unitaire</t>
  </si>
  <si>
    <t>Total coordination</t>
  </si>
  <si>
    <t>Total sans coordination</t>
  </si>
  <si>
    <t>Pourcentage</t>
  </si>
  <si>
    <t>Note</t>
  </si>
  <si>
    <t>com_dep</t>
  </si>
  <si>
    <t>typ_cable</t>
  </si>
  <si>
    <t>Date d'exécution des travaux</t>
  </si>
  <si>
    <t>gc_typ_mut</t>
  </si>
  <si>
    <t>lg_typ_mut</t>
  </si>
  <si>
    <t>gc_typ_int</t>
  </si>
  <si>
    <t>lg_typ_int</t>
  </si>
  <si>
    <t>lg_prev_st</t>
  </si>
  <si>
    <t xml:space="preserve">Note finale
</t>
  </si>
  <si>
    <t>nb_chb_desserte</t>
  </si>
  <si>
    <t>nb_chb_transport</t>
  </si>
  <si>
    <t>nb_chb_indef</t>
  </si>
  <si>
    <t>OPP_4-6_LT_26165_LVON_002</t>
  </si>
  <si>
    <t>LIVRON-SUR-DROME</t>
  </si>
  <si>
    <t>COO_2018_LivronSurDrome_EnfouissementDeloche</t>
  </si>
  <si>
    <t>Depart Deloche - PS Loriol</t>
  </si>
  <si>
    <t>1 X 720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</si>
</sst>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d/m/yy;@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24"/>
      <color theme="1" tint="0.34998626667073579"/>
      <name val="Calibri"/>
      <family val="2"/>
      <scheme val="minor"/>
    </font>
    <font>
      <sz val="14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2" tint="-0.74999237037263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E1491F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EC8E7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6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double">
        <color theme="9" tint="0.39997558519241921"/>
      </left>
      <right/>
      <top/>
      <bottom/>
      <diagonal/>
    </border>
    <border>
      <left style="medium">
        <color indexed="64"/>
      </left>
      <right/>
      <top style="double">
        <color theme="9" tint="0.39997558519241921"/>
      </top>
      <bottom style="double">
        <color theme="9" tint="0.39997558519241921"/>
      </bottom>
      <diagonal/>
    </border>
    <border>
      <left style="medium">
        <color indexed="64"/>
      </left>
      <right style="double">
        <color theme="9" tint="0.39997558519241921"/>
      </right>
      <top style="double">
        <color theme="9" tint="0.39997558519241921"/>
      </top>
      <bottom/>
      <diagonal/>
    </border>
    <border>
      <left style="medium">
        <color indexed="64"/>
      </left>
      <right/>
      <top/>
      <bottom style="double">
        <color theme="9" tint="0.39997558519241921"/>
      </bottom>
      <diagonal/>
    </border>
    <border>
      <left style="medium">
        <color indexed="64"/>
      </left>
      <right style="double">
        <color theme="9" tint="0.39997558519241921"/>
      </right>
      <top style="double">
        <color theme="9" tint="0.39997558519241921"/>
      </top>
      <bottom style="double">
        <color theme="9" tint="0.39997558519241921"/>
      </bottom>
      <diagonal/>
    </border>
    <border>
      <left/>
      <right/>
      <top style="double">
        <color theme="9" tint="0.39997558519241921"/>
      </top>
      <bottom style="double">
        <color theme="9"/>
      </bottom>
      <diagonal/>
    </border>
    <border>
      <left style="double">
        <color theme="9"/>
      </left>
      <right style="double">
        <color theme="9"/>
      </right>
      <top style="double">
        <color theme="9"/>
      </top>
      <bottom style="double">
        <color theme="9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4" fontId="14" fillId="0" borderId="0" applyFont="0" applyFill="0" applyBorder="0" applyAlignment="0" applyProtection="0"/>
    <xf numFmtId="9" fontId="14" fillId="0" borderId="0" applyFont="0" applyFill="0" applyBorder="0" applyAlignment="0" applyProtection="0"/>
  </cellStyleXfs>
  <cellXfs count="277">
    <xf numFmtId="0" fontId="0" fillId="0" borderId="0" xfId="0"/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164" fontId="0" fillId="0" borderId="0" xfId="0" applyNumberForma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vertical="center"/>
    </xf>
    <xf numFmtId="0" fontId="1" fillId="0" borderId="0" xfId="0" quotePrefix="1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164" fontId="6" fillId="0" borderId="5" xfId="0" applyNumberFormat="1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1" fillId="0" borderId="0" xfId="0" applyFont="1"/>
    <xf numFmtId="0" fontId="0" fillId="0" borderId="41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6" fillId="0" borderId="39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1" fontId="6" fillId="0" borderId="41" xfId="0" applyNumberFormat="1" applyFont="1" applyBorder="1" applyAlignment="1">
      <alignment horizontal="center" vertical="center"/>
    </xf>
    <xf numFmtId="1" fontId="6" fillId="0" borderId="43" xfId="0" applyNumberFormat="1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41" xfId="0" applyFont="1" applyBorder="1" applyAlignment="1">
      <alignment horizontal="center" vertical="center"/>
    </xf>
    <xf numFmtId="0" fontId="6" fillId="0" borderId="43" xfId="0" applyFont="1" applyBorder="1" applyAlignment="1">
      <alignment horizontal="center" vertical="center"/>
    </xf>
    <xf numFmtId="0" fontId="0" fillId="0" borderId="44" xfId="0" applyBorder="1"/>
    <xf numFmtId="0" fontId="0" fillId="0" borderId="29" xfId="0" applyBorder="1"/>
    <xf numFmtId="0" fontId="0" fillId="0" borderId="0" xfId="0" applyBorder="1"/>
    <xf numFmtId="0" fontId="0" fillId="0" borderId="45" xfId="0" applyBorder="1"/>
    <xf numFmtId="0" fontId="0" fillId="0" borderId="47" xfId="0" applyBorder="1"/>
    <xf numFmtId="0" fontId="0" fillId="0" borderId="49" xfId="0" applyBorder="1"/>
    <xf numFmtId="0" fontId="0" fillId="4" borderId="34" xfId="0" applyFont="1" applyFill="1" applyBorder="1" applyAlignment="1">
      <alignment horizontal="center"/>
    </xf>
    <xf numFmtId="0" fontId="0" fillId="4" borderId="15" xfId="0" applyFont="1" applyFill="1" applyBorder="1" applyAlignment="1">
      <alignment horizontal="center"/>
    </xf>
    <xf numFmtId="0" fontId="0" fillId="4" borderId="16" xfId="0" applyFont="1" applyFill="1" applyBorder="1" applyAlignment="1">
      <alignment horizontal="center"/>
    </xf>
    <xf numFmtId="0" fontId="0" fillId="4" borderId="38" xfId="0" applyFont="1" applyFill="1" applyBorder="1" applyAlignment="1">
      <alignment horizontal="center"/>
    </xf>
    <xf numFmtId="0" fontId="0" fillId="4" borderId="42" xfId="0" applyFont="1" applyFill="1" applyBorder="1" applyAlignment="1">
      <alignment horizontal="center"/>
    </xf>
    <xf numFmtId="0" fontId="0" fillId="4" borderId="27" xfId="0" applyFont="1" applyFill="1" applyBorder="1" applyAlignment="1">
      <alignment horizontal="center"/>
    </xf>
    <xf numFmtId="0" fontId="0" fillId="4" borderId="48" xfId="0" applyFill="1" applyBorder="1"/>
    <xf numFmtId="0" fontId="0" fillId="4" borderId="45" xfId="0" applyFill="1" applyBorder="1"/>
    <xf numFmtId="0" fontId="0" fillId="4" borderId="29" xfId="0" applyFill="1" applyBorder="1"/>
    <xf numFmtId="0" fontId="0" fillId="4" borderId="46" xfId="0" applyFill="1" applyBorder="1"/>
    <xf numFmtId="1" fontId="0" fillId="0" borderId="0" xfId="0" applyNumberFormat="1"/>
    <xf numFmtId="0" fontId="0" fillId="9" borderId="38" xfId="0" applyFont="1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11" borderId="5" xfId="0" applyFont="1" applyFill="1" applyBorder="1" applyAlignment="1">
      <alignment horizontal="center"/>
    </xf>
    <xf numFmtId="1" fontId="6" fillId="0" borderId="5" xfId="0" applyNumberFormat="1" applyFont="1" applyBorder="1" applyAlignment="1">
      <alignment horizontal="center" vertical="center"/>
    </xf>
    <xf numFmtId="0" fontId="16" fillId="0" borderId="0" xfId="0" applyFont="1"/>
    <xf numFmtId="0" fontId="15" fillId="0" borderId="0" xfId="0" applyFont="1"/>
    <xf numFmtId="0" fontId="0" fillId="9" borderId="52" xfId="0" applyFont="1" applyFill="1" applyBorder="1" applyAlignment="1">
      <alignment horizontal="center"/>
    </xf>
    <xf numFmtId="0" fontId="0" fillId="9" borderId="53" xfId="0" applyFont="1" applyFill="1" applyBorder="1" applyAlignment="1">
      <alignment horizontal="center"/>
    </xf>
    <xf numFmtId="1" fontId="6" fillId="0" borderId="51" xfId="0" applyNumberFormat="1" applyFont="1" applyBorder="1" applyAlignment="1">
      <alignment horizontal="center" vertical="center"/>
    </xf>
    <xf numFmtId="1" fontId="6" fillId="0" borderId="54" xfId="0" applyNumberFormat="1" applyFont="1" applyBorder="1" applyAlignment="1">
      <alignment horizontal="center" vertical="center"/>
    </xf>
    <xf numFmtId="0" fontId="0" fillId="9" borderId="55" xfId="0" applyFont="1" applyFill="1" applyBorder="1" applyAlignment="1">
      <alignment horizontal="center"/>
    </xf>
    <xf numFmtId="0" fontId="0" fillId="9" borderId="56" xfId="0" applyFont="1" applyFill="1" applyBorder="1" applyAlignment="1">
      <alignment horizontal="center"/>
    </xf>
    <xf numFmtId="0" fontId="6" fillId="0" borderId="57" xfId="0" applyFont="1" applyBorder="1" applyAlignment="1">
      <alignment horizontal="center" vertical="center"/>
    </xf>
    <xf numFmtId="1" fontId="6" fillId="0" borderId="58" xfId="0" applyNumberFormat="1" applyFont="1" applyBorder="1" applyAlignment="1">
      <alignment horizontal="center" vertical="center"/>
    </xf>
    <xf numFmtId="0" fontId="6" fillId="0" borderId="58" xfId="0" applyFont="1" applyBorder="1" applyAlignment="1">
      <alignment horizontal="center" vertical="center"/>
    </xf>
    <xf numFmtId="0" fontId="6" fillId="0" borderId="59" xfId="0" applyFon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/>
    </xf>
    <xf numFmtId="0" fontId="1" fillId="0" borderId="5" xfId="0" applyFont="1" applyBorder="1"/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1" fillId="6" borderId="37" xfId="0" applyFont="1" applyFill="1" applyBorder="1" applyAlignment="1">
      <alignment horizontal="center" vertical="center"/>
    </xf>
    <xf numFmtId="0" fontId="1" fillId="6" borderId="40" xfId="0" applyFont="1" applyFill="1" applyBorder="1" applyAlignment="1">
      <alignment horizontal="center" vertical="center"/>
    </xf>
    <xf numFmtId="0" fontId="1" fillId="6" borderId="35" xfId="0" applyFont="1" applyFill="1" applyBorder="1" applyAlignment="1">
      <alignment horizontal="center" vertical="center"/>
    </xf>
    <xf numFmtId="0" fontId="1" fillId="6" borderId="36" xfId="0" applyFont="1" applyFill="1" applyBorder="1" applyAlignment="1">
      <alignment horizontal="center" vertical="center"/>
    </xf>
    <xf numFmtId="0" fontId="0" fillId="0" borderId="5" xfId="0" applyBorder="1"/>
    <xf numFmtId="1" fontId="0" fillId="0" borderId="5" xfId="0" applyNumberFormat="1" applyBorder="1"/>
    <xf numFmtId="9" fontId="16" fillId="0" borderId="5" xfId="2" applyFont="1" applyBorder="1"/>
    <xf numFmtId="0" fontId="0" fillId="9" borderId="5" xfId="0" applyFill="1" applyBorder="1"/>
    <xf numFmtId="10" fontId="0" fillId="0" borderId="0" xfId="0" applyNumberFormat="1"/>
    <xf numFmtId="0" fontId="1" fillId="5" borderId="50" xfId="0" applyFont="1" applyFill="1" applyBorder="1"/>
    <xf numFmtId="1" fontId="0" fillId="0" borderId="0" xfId="0" applyNumberFormat="1" applyAlignment="1">
      <alignment horizontal="center" vertical="center"/>
    </xf>
    <xf numFmtId="14" fontId="0" fillId="0" borderId="0" xfId="0" applyNumberFormat="1" applyFill="1" applyBorder="1" applyAlignment="1">
      <alignment horizontal="center" vertical="center"/>
    </xf>
    <xf numFmtId="0" fontId="10" fillId="8" borderId="29" xfId="0" applyFont="1" applyFill="1" applyBorder="1" applyAlignment="1">
      <alignment vertical="center"/>
    </xf>
    <xf numFmtId="0" fontId="10" fillId="8" borderId="30" xfId="0" applyFont="1" applyFill="1" applyBorder="1" applyAlignment="1">
      <alignment vertical="center"/>
    </xf>
    <xf numFmtId="0" fontId="10" fillId="8" borderId="31" xfId="0" applyFont="1" applyFill="1" applyBorder="1" applyAlignment="1">
      <alignment vertical="center"/>
    </xf>
    <xf numFmtId="0" fontId="10" fillId="8" borderId="33" xfId="0" applyFont="1" applyFill="1" applyBorder="1" applyAlignment="1">
      <alignment vertical="center"/>
    </xf>
    <xf numFmtId="0" fontId="0" fillId="0" borderId="9" xfId="0" applyBorder="1"/>
    <xf numFmtId="0" fontId="0" fillId="0" borderId="10" xfId="0" applyBorder="1"/>
    <xf numFmtId="0" fontId="0" fillId="0" borderId="41" xfId="0" applyBorder="1"/>
    <xf numFmtId="0" fontId="0" fillId="0" borderId="21" xfId="0" applyBorder="1"/>
    <xf numFmtId="0" fontId="1" fillId="9" borderId="53" xfId="0" applyFont="1" applyFill="1" applyBorder="1"/>
    <xf numFmtId="9" fontId="1" fillId="9" borderId="53" xfId="0" applyNumberFormat="1" applyFont="1" applyFill="1" applyBorder="1"/>
    <xf numFmtId="1" fontId="0" fillId="0" borderId="41" xfId="0" applyNumberFormat="1" applyBorder="1"/>
    <xf numFmtId="0" fontId="0" fillId="0" borderId="38" xfId="0" applyBorder="1"/>
    <xf numFmtId="0" fontId="1" fillId="9" borderId="11" xfId="0" applyFont="1" applyFill="1" applyBorder="1"/>
    <xf numFmtId="0" fontId="1" fillId="9" borderId="13" xfId="0" applyFont="1" applyFill="1" applyBorder="1"/>
    <xf numFmtId="1" fontId="0" fillId="0" borderId="38" xfId="0" applyNumberFormat="1" applyBorder="1"/>
    <xf numFmtId="0" fontId="0" fillId="0" borderId="51" xfId="0" applyBorder="1"/>
    <xf numFmtId="0" fontId="1" fillId="9" borderId="53" xfId="0" applyFont="1" applyFill="1" applyBorder="1" applyAlignment="1">
      <alignment horizontal="center" vertical="center"/>
    </xf>
    <xf numFmtId="0" fontId="0" fillId="0" borderId="25" xfId="0" applyBorder="1"/>
    <xf numFmtId="0" fontId="0" fillId="0" borderId="20" xfId="0" applyBorder="1"/>
    <xf numFmtId="0" fontId="0" fillId="0" borderId="23" xfId="0" applyBorder="1"/>
    <xf numFmtId="0" fontId="1" fillId="7" borderId="14" xfId="0" applyFont="1" applyFill="1" applyBorder="1" applyAlignment="1">
      <alignment horizontal="center" vertical="center"/>
    </xf>
    <xf numFmtId="0" fontId="0" fillId="11" borderId="15" xfId="0" applyFill="1" applyBorder="1" applyAlignment="1">
      <alignment horizontal="center"/>
    </xf>
    <xf numFmtId="0" fontId="0" fillId="11" borderId="16" xfId="0" applyFont="1" applyFill="1" applyBorder="1" applyAlignment="1">
      <alignment horizontal="center"/>
    </xf>
    <xf numFmtId="0" fontId="1" fillId="7" borderId="17" xfId="0" applyFont="1" applyFill="1" applyBorder="1" applyAlignment="1">
      <alignment horizontal="center" vertical="center"/>
    </xf>
    <xf numFmtId="1" fontId="6" fillId="0" borderId="18" xfId="0" applyNumberFormat="1" applyFont="1" applyBorder="1" applyAlignment="1">
      <alignment horizontal="center" vertical="center"/>
    </xf>
    <xf numFmtId="1" fontId="6" fillId="0" borderId="19" xfId="0" applyNumberFormat="1" applyFon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1" fillId="10" borderId="9" xfId="0" applyFont="1" applyFill="1" applyBorder="1" applyAlignment="1">
      <alignment horizontal="right" vertical="center"/>
    </xf>
    <xf numFmtId="0" fontId="1" fillId="10" borderId="10" xfId="0" applyFont="1" applyFill="1" applyBorder="1" applyAlignment="1">
      <alignment horizontal="right" vertical="center"/>
    </xf>
    <xf numFmtId="0" fontId="1" fillId="10" borderId="28" xfId="0" applyFont="1" applyFill="1" applyBorder="1" applyAlignment="1">
      <alignment horizontal="right" vertical="center"/>
    </xf>
    <xf numFmtId="0" fontId="0" fillId="0" borderId="9" xfId="0" applyBorder="1" applyAlignment="1">
      <alignment horizontal="left" vertical="top"/>
    </xf>
    <xf numFmtId="0" fontId="0" fillId="0" borderId="10" xfId="0" applyBorder="1" applyAlignment="1">
      <alignment horizontal="left" vertical="top"/>
    </xf>
    <xf numFmtId="0" fontId="0" fillId="0" borderId="28" xfId="0" applyBorder="1" applyAlignment="1">
      <alignment horizontal="left" vertical="top"/>
    </xf>
    <xf numFmtId="0" fontId="4" fillId="10" borderId="5" xfId="0" applyFont="1" applyFill="1" applyBorder="1" applyAlignment="1">
      <alignment horizontal="right" vertical="center"/>
    </xf>
    <xf numFmtId="0" fontId="1" fillId="10" borderId="5" xfId="0" applyFont="1" applyFill="1" applyBorder="1" applyAlignment="1">
      <alignment horizontal="right" vertical="center"/>
    </xf>
    <xf numFmtId="0" fontId="11" fillId="0" borderId="26" xfId="0" applyFont="1" applyBorder="1" applyAlignment="1">
      <alignment horizontal="left" vertical="top"/>
    </xf>
    <xf numFmtId="0" fontId="11" fillId="0" borderId="27" xfId="0" applyFont="1" applyBorder="1" applyAlignment="1">
      <alignment horizontal="left" vertical="top"/>
    </xf>
    <xf numFmtId="0" fontId="0" fillId="0" borderId="26" xfId="0" applyBorder="1" applyAlignment="1">
      <alignment horizontal="left" vertical="top"/>
    </xf>
    <xf numFmtId="0" fontId="0" fillId="0" borderId="27" xfId="0" applyBorder="1" applyAlignment="1">
      <alignment horizontal="left" vertical="top"/>
    </xf>
    <xf numFmtId="0" fontId="1" fillId="0" borderId="2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10" borderId="0" xfId="0" applyFill="1" applyBorder="1" applyAlignment="1">
      <alignment horizontal="center" vertical="center"/>
    </xf>
    <xf numFmtId="9" fontId="0" fillId="0" borderId="0" xfId="0" applyNumberFormat="1" applyBorder="1" applyAlignment="1">
      <alignment horizontal="center" vertical="center"/>
    </xf>
    <xf numFmtId="9" fontId="0" fillId="0" borderId="30" xfId="0" applyNumberForma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6" fillId="0" borderId="5" xfId="0" applyFont="1" applyBorder="1" applyAlignment="1">
      <alignment horizontal="left" vertical="center"/>
    </xf>
    <xf numFmtId="0" fontId="7" fillId="0" borderId="1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4" fillId="12" borderId="20" xfId="0" applyFont="1" applyFill="1" applyBorder="1" applyAlignment="1">
      <alignment horizontal="center" vertical="center" wrapText="1"/>
    </xf>
    <xf numFmtId="0" fontId="4" fillId="12" borderId="21" xfId="0" applyFont="1" applyFill="1" applyBorder="1" applyAlignment="1">
      <alignment horizontal="center" vertical="center" wrapText="1"/>
    </xf>
    <xf numFmtId="0" fontId="4" fillId="12" borderId="22" xfId="0" applyFont="1" applyFill="1" applyBorder="1" applyAlignment="1">
      <alignment horizontal="center" vertical="center" wrapText="1"/>
    </xf>
    <xf numFmtId="0" fontId="4" fillId="12" borderId="5" xfId="0" applyFont="1" applyFill="1" applyBorder="1" applyAlignment="1">
      <alignment horizontal="center" vertical="center" wrapText="1"/>
    </xf>
    <xf numFmtId="0" fontId="1" fillId="4" borderId="41" xfId="0" applyFont="1" applyFill="1" applyBorder="1" applyAlignment="1">
      <alignment horizontal="center" vertical="center"/>
    </xf>
    <xf numFmtId="0" fontId="1" fillId="4" borderId="51" xfId="0" applyFont="1" applyFill="1" applyBorder="1" applyAlignment="1">
      <alignment horizontal="center" vertical="center"/>
    </xf>
    <xf numFmtId="0" fontId="1" fillId="4" borderId="38" xfId="0" applyFont="1" applyFill="1" applyBorder="1" applyAlignment="1">
      <alignment horizontal="center" vertical="center"/>
    </xf>
    <xf numFmtId="1" fontId="1" fillId="9" borderId="41" xfId="0" applyNumberFormat="1" applyFont="1" applyFill="1" applyBorder="1" applyAlignment="1">
      <alignment horizontal="center" vertical="center"/>
    </xf>
    <xf numFmtId="0" fontId="1" fillId="9" borderId="51" xfId="0" applyFont="1" applyFill="1" applyBorder="1" applyAlignment="1">
      <alignment horizontal="center" vertical="center"/>
    </xf>
    <xf numFmtId="0" fontId="1" fillId="9" borderId="38" xfId="0" applyFont="1" applyFill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/>
    </xf>
    <xf numFmtId="0" fontId="4" fillId="4" borderId="20" xfId="0" applyFont="1" applyFill="1" applyBorder="1" applyAlignment="1">
      <alignment horizontal="center" vertical="center"/>
    </xf>
    <xf numFmtId="0" fontId="4" fillId="4" borderId="21" xfId="0" applyFont="1" applyFill="1" applyBorder="1" applyAlignment="1">
      <alignment horizontal="center" vertical="center"/>
    </xf>
    <xf numFmtId="0" fontId="4" fillId="4" borderId="22" xfId="0" applyFont="1" applyFill="1" applyBorder="1" applyAlignment="1">
      <alignment horizontal="center" vertical="center"/>
    </xf>
    <xf numFmtId="0" fontId="4" fillId="4" borderId="25" xfId="0" applyFont="1" applyFill="1" applyBorder="1" applyAlignment="1">
      <alignment horizontal="center" vertical="center"/>
    </xf>
    <xf numFmtId="0" fontId="4" fillId="4" borderId="26" xfId="0" applyFont="1" applyFill="1" applyBorder="1" applyAlignment="1">
      <alignment horizontal="center" vertical="center"/>
    </xf>
    <xf numFmtId="0" fontId="4" fillId="4" borderId="27" xfId="0" applyFont="1" applyFill="1" applyBorder="1" applyAlignment="1">
      <alignment horizontal="center" vertical="center"/>
    </xf>
    <xf numFmtId="0" fontId="4" fillId="5" borderId="20" xfId="0" applyFont="1" applyFill="1" applyBorder="1" applyAlignment="1">
      <alignment horizontal="center" vertical="center"/>
    </xf>
    <xf numFmtId="0" fontId="4" fillId="5" borderId="21" xfId="0" applyFont="1" applyFill="1" applyBorder="1" applyAlignment="1">
      <alignment horizontal="center" vertical="center"/>
    </xf>
    <xf numFmtId="0" fontId="4" fillId="5" borderId="25" xfId="0" applyFont="1" applyFill="1" applyBorder="1" applyAlignment="1">
      <alignment horizontal="center" vertical="center"/>
    </xf>
    <xf numFmtId="0" fontId="4" fillId="5" borderId="26" xfId="0" applyFont="1" applyFill="1" applyBorder="1" applyAlignment="1">
      <alignment horizontal="center" vertical="center"/>
    </xf>
    <xf numFmtId="0" fontId="9" fillId="0" borderId="9" xfId="0" applyNumberFormat="1" applyFont="1" applyBorder="1" applyAlignment="1">
      <alignment horizontal="left" vertical="center"/>
    </xf>
    <xf numFmtId="0" fontId="9" fillId="0" borderId="10" xfId="0" applyNumberFormat="1" applyFont="1" applyBorder="1" applyAlignment="1">
      <alignment horizontal="left" vertical="center"/>
    </xf>
    <xf numFmtId="0" fontId="9" fillId="0" borderId="28" xfId="0" applyNumberFormat="1" applyFont="1" applyBorder="1" applyAlignment="1">
      <alignment horizontal="left" vertical="center"/>
    </xf>
    <xf numFmtId="1" fontId="9" fillId="0" borderId="9" xfId="0" applyNumberFormat="1" applyFont="1" applyBorder="1" applyAlignment="1">
      <alignment horizontal="left" vertical="center"/>
    </xf>
    <xf numFmtId="1" fontId="9" fillId="0" borderId="10" xfId="0" applyNumberFormat="1" applyFont="1" applyBorder="1" applyAlignment="1">
      <alignment horizontal="left" vertical="center"/>
    </xf>
    <xf numFmtId="1" fontId="9" fillId="0" borderId="28" xfId="0" applyNumberFormat="1" applyFont="1" applyBorder="1" applyAlignment="1">
      <alignment horizontal="left" vertical="center"/>
    </xf>
    <xf numFmtId="0" fontId="4" fillId="0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3" fillId="0" borderId="9" xfId="0" applyFont="1" applyBorder="1" applyAlignment="1">
      <alignment horizontal="left" vertical="center"/>
    </xf>
    <xf numFmtId="0" fontId="3" fillId="0" borderId="10" xfId="0" applyFont="1" applyBorder="1" applyAlignment="1">
      <alignment horizontal="left" vertical="center"/>
    </xf>
    <xf numFmtId="0" fontId="3" fillId="0" borderId="28" xfId="0" applyFont="1" applyBorder="1" applyAlignment="1">
      <alignment horizontal="left" vertical="center"/>
    </xf>
    <xf numFmtId="0" fontId="0" fillId="0" borderId="0" xfId="0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4" fillId="3" borderId="20" xfId="0" applyFont="1" applyFill="1" applyBorder="1" applyAlignment="1">
      <alignment horizontal="center" vertical="center"/>
    </xf>
    <xf numFmtId="0" fontId="4" fillId="3" borderId="21" xfId="0" applyFont="1" applyFill="1" applyBorder="1" applyAlignment="1">
      <alignment horizontal="center" vertical="center"/>
    </xf>
    <xf numFmtId="0" fontId="4" fillId="3" borderId="22" xfId="0" applyFont="1" applyFill="1" applyBorder="1" applyAlignment="1">
      <alignment horizontal="center" vertical="center"/>
    </xf>
    <xf numFmtId="0" fontId="4" fillId="3" borderId="25" xfId="0" applyFont="1" applyFill="1" applyBorder="1" applyAlignment="1">
      <alignment horizontal="center" vertical="center"/>
    </xf>
    <xf numFmtId="0" fontId="4" fillId="3" borderId="26" xfId="0" applyFont="1" applyFill="1" applyBorder="1" applyAlignment="1">
      <alignment horizontal="center" vertical="center"/>
    </xf>
    <xf numFmtId="0" fontId="4" fillId="3" borderId="27" xfId="0" applyFont="1" applyFill="1" applyBorder="1" applyAlignment="1">
      <alignment horizontal="center" vertical="center"/>
    </xf>
    <xf numFmtId="0" fontId="4" fillId="9" borderId="20" xfId="0" applyFont="1" applyFill="1" applyBorder="1" applyAlignment="1">
      <alignment horizontal="center" vertical="center" wrapText="1"/>
    </xf>
    <xf numFmtId="0" fontId="4" fillId="9" borderId="21" xfId="0" applyFont="1" applyFill="1" applyBorder="1" applyAlignment="1">
      <alignment horizontal="center" vertical="center" wrapText="1"/>
    </xf>
    <xf numFmtId="0" fontId="4" fillId="9" borderId="22" xfId="0" applyFont="1" applyFill="1" applyBorder="1" applyAlignment="1">
      <alignment horizontal="center" vertical="center" wrapText="1"/>
    </xf>
    <xf numFmtId="0" fontId="4" fillId="9" borderId="25" xfId="0" applyFont="1" applyFill="1" applyBorder="1" applyAlignment="1">
      <alignment horizontal="center" vertical="center" wrapText="1"/>
    </xf>
    <xf numFmtId="0" fontId="4" fillId="9" borderId="26" xfId="0" applyFont="1" applyFill="1" applyBorder="1" applyAlignment="1">
      <alignment horizontal="center" vertical="center" wrapText="1"/>
    </xf>
    <xf numFmtId="0" fontId="4" fillId="9" borderId="27" xfId="0" applyFont="1" applyFill="1" applyBorder="1" applyAlignment="1">
      <alignment horizontal="center" vertical="center" wrapText="1"/>
    </xf>
    <xf numFmtId="0" fontId="4" fillId="6" borderId="20" xfId="0" applyFont="1" applyFill="1" applyBorder="1" applyAlignment="1">
      <alignment horizontal="center" vertical="center" wrapText="1"/>
    </xf>
    <xf numFmtId="0" fontId="4" fillId="6" borderId="21" xfId="0" applyFont="1" applyFill="1" applyBorder="1" applyAlignment="1">
      <alignment horizontal="center" vertical="center" wrapText="1"/>
    </xf>
    <xf numFmtId="0" fontId="4" fillId="6" borderId="25" xfId="0" applyFont="1" applyFill="1" applyBorder="1" applyAlignment="1">
      <alignment horizontal="center" vertical="center" wrapText="1"/>
    </xf>
    <xf numFmtId="0" fontId="4" fillId="6" borderId="26" xfId="0" applyFont="1" applyFill="1" applyBorder="1" applyAlignment="1">
      <alignment horizontal="center" vertical="center" wrapText="1"/>
    </xf>
    <xf numFmtId="1" fontId="0" fillId="0" borderId="9" xfId="0" applyNumberFormat="1" applyBorder="1" applyAlignment="1">
      <alignment horizontal="left" vertical="center"/>
    </xf>
    <xf numFmtId="1" fontId="0" fillId="0" borderId="10" xfId="0" applyNumberFormat="1" applyBorder="1" applyAlignment="1">
      <alignment horizontal="left" vertical="center"/>
    </xf>
    <xf numFmtId="1" fontId="0" fillId="0" borderId="60" xfId="0" applyNumberFormat="1" applyBorder="1" applyAlignment="1">
      <alignment horizontal="left" vertical="center"/>
    </xf>
    <xf numFmtId="0" fontId="10" fillId="8" borderId="1" xfId="0" applyFont="1" applyFill="1" applyBorder="1" applyAlignment="1">
      <alignment horizontal="center" vertical="top" wrapText="1"/>
    </xf>
    <xf numFmtId="0" fontId="10" fillId="8" borderId="3" xfId="0" applyFont="1" applyFill="1" applyBorder="1" applyAlignment="1">
      <alignment horizontal="center" vertical="top" wrapText="1"/>
    </xf>
    <xf numFmtId="1" fontId="10" fillId="8" borderId="29" xfId="0" applyNumberFormat="1" applyFont="1" applyFill="1" applyBorder="1" applyAlignment="1">
      <alignment horizontal="center" vertical="center"/>
    </xf>
    <xf numFmtId="0" fontId="10" fillId="8" borderId="30" xfId="0" applyFont="1" applyFill="1" applyBorder="1" applyAlignment="1">
      <alignment horizontal="center" vertical="center"/>
    </xf>
    <xf numFmtId="1" fontId="1" fillId="9" borderId="20" xfId="0" applyNumberFormat="1" applyFont="1" applyFill="1" applyBorder="1" applyAlignment="1">
      <alignment horizontal="center" vertical="center"/>
    </xf>
    <xf numFmtId="1" fontId="1" fillId="9" borderId="21" xfId="0" applyNumberFormat="1" applyFont="1" applyFill="1" applyBorder="1" applyAlignment="1">
      <alignment horizontal="center" vertical="center"/>
    </xf>
    <xf numFmtId="1" fontId="1" fillId="9" borderId="22" xfId="0" applyNumberFormat="1" applyFont="1" applyFill="1" applyBorder="1" applyAlignment="1">
      <alignment horizontal="center" vertical="center"/>
    </xf>
    <xf numFmtId="1" fontId="1" fillId="9" borderId="23" xfId="0" applyNumberFormat="1" applyFont="1" applyFill="1" applyBorder="1" applyAlignment="1">
      <alignment horizontal="center" vertical="center"/>
    </xf>
    <xf numFmtId="1" fontId="1" fillId="9" borderId="0" xfId="0" applyNumberFormat="1" applyFont="1" applyFill="1" applyBorder="1" applyAlignment="1">
      <alignment horizontal="center" vertical="center"/>
    </xf>
    <xf numFmtId="1" fontId="1" fillId="9" borderId="24" xfId="0" applyNumberFormat="1" applyFont="1" applyFill="1" applyBorder="1" applyAlignment="1">
      <alignment horizontal="center" vertical="center"/>
    </xf>
    <xf numFmtId="1" fontId="1" fillId="9" borderId="25" xfId="0" applyNumberFormat="1" applyFont="1" applyFill="1" applyBorder="1" applyAlignment="1">
      <alignment horizontal="center" vertical="center"/>
    </xf>
    <xf numFmtId="1" fontId="1" fillId="9" borderId="26" xfId="0" applyNumberFormat="1" applyFont="1" applyFill="1" applyBorder="1" applyAlignment="1">
      <alignment horizontal="center" vertical="center"/>
    </xf>
    <xf numFmtId="1" fontId="1" fillId="9" borderId="27" xfId="0" applyNumberFormat="1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center" vertical="center" wrapText="1"/>
    </xf>
    <xf numFmtId="0" fontId="4" fillId="2" borderId="21" xfId="0" applyFont="1" applyFill="1" applyBorder="1" applyAlignment="1">
      <alignment horizontal="center" vertical="center" wrapText="1"/>
    </xf>
    <xf numFmtId="0" fontId="4" fillId="2" borderId="25" xfId="0" applyFont="1" applyFill="1" applyBorder="1" applyAlignment="1">
      <alignment horizontal="center" vertical="center" wrapText="1"/>
    </xf>
    <xf numFmtId="0" fontId="4" fillId="2" borderId="26" xfId="0" applyFont="1" applyFill="1" applyBorder="1" applyAlignment="1">
      <alignment horizontal="center" vertical="center" wrapText="1"/>
    </xf>
    <xf numFmtId="0" fontId="4" fillId="12" borderId="25" xfId="0" applyFont="1" applyFill="1" applyBorder="1" applyAlignment="1">
      <alignment horizontal="center" vertical="center" wrapText="1"/>
    </xf>
    <xf numFmtId="0" fontId="4" fillId="12" borderId="26" xfId="0" applyFont="1" applyFill="1" applyBorder="1" applyAlignment="1">
      <alignment horizontal="center" vertical="center" wrapText="1"/>
    </xf>
    <xf numFmtId="1" fontId="0" fillId="10" borderId="9" xfId="0" applyNumberFormat="1" applyFill="1" applyBorder="1" applyAlignment="1">
      <alignment horizontal="left" vertical="center"/>
    </xf>
    <xf numFmtId="1" fontId="0" fillId="10" borderId="10" xfId="0" applyNumberFormat="1" applyFill="1" applyBorder="1" applyAlignment="1">
      <alignment horizontal="left" vertical="center"/>
    </xf>
    <xf numFmtId="1" fontId="0" fillId="10" borderId="60" xfId="0" applyNumberFormat="1" applyFill="1" applyBorder="1" applyAlignment="1">
      <alignment horizontal="left" vertical="center"/>
    </xf>
    <xf numFmtId="1" fontId="0" fillId="10" borderId="61" xfId="0" applyNumberFormat="1" applyFill="1" applyBorder="1" applyAlignment="1">
      <alignment horizontal="left" vertical="center"/>
    </xf>
    <xf numFmtId="1" fontId="0" fillId="10" borderId="62" xfId="0" applyNumberFormat="1" applyFill="1" applyBorder="1" applyAlignment="1">
      <alignment horizontal="left" vertical="center"/>
    </xf>
    <xf numFmtId="1" fontId="0" fillId="10" borderId="63" xfId="0" applyNumberFormat="1" applyFill="1" applyBorder="1" applyAlignment="1">
      <alignment horizontal="left" vertical="center"/>
    </xf>
    <xf numFmtId="44" fontId="0" fillId="10" borderId="9" xfId="1" applyFont="1" applyFill="1" applyBorder="1" applyAlignment="1">
      <alignment horizontal="left" vertical="center"/>
    </xf>
    <xf numFmtId="44" fontId="0" fillId="10" borderId="10" xfId="1" applyFont="1" applyFill="1" applyBorder="1" applyAlignment="1">
      <alignment horizontal="left" vertical="center"/>
    </xf>
    <xf numFmtId="44" fontId="0" fillId="10" borderId="28" xfId="1" applyFont="1" applyFill="1" applyBorder="1" applyAlignment="1">
      <alignment horizontal="left" vertical="center"/>
    </xf>
    <xf numFmtId="44" fontId="11" fillId="10" borderId="9" xfId="1" applyFont="1" applyFill="1" applyBorder="1" applyAlignment="1">
      <alignment horizontal="left" vertical="center"/>
    </xf>
    <xf numFmtId="44" fontId="11" fillId="10" borderId="10" xfId="1" applyFont="1" applyFill="1" applyBorder="1" applyAlignment="1">
      <alignment horizontal="left" vertical="center"/>
    </xf>
    <xf numFmtId="44" fontId="11" fillId="10" borderId="28" xfId="1" applyFont="1" applyFill="1" applyBorder="1" applyAlignment="1">
      <alignment horizontal="left" vertical="center"/>
    </xf>
    <xf numFmtId="0" fontId="1" fillId="6" borderId="11" xfId="0" applyFont="1" applyFill="1" applyBorder="1" applyAlignment="1">
      <alignment horizontal="center"/>
    </xf>
    <xf numFmtId="0" fontId="1" fillId="6" borderId="12" xfId="0" applyFont="1" applyFill="1" applyBorder="1" applyAlignment="1">
      <alignment horizontal="center"/>
    </xf>
    <xf numFmtId="0" fontId="1" fillId="6" borderId="13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left"/>
    </xf>
    <xf numFmtId="0" fontId="1" fillId="9" borderId="2" xfId="0" applyFont="1" applyFill="1" applyBorder="1" applyAlignment="1">
      <alignment horizontal="left"/>
    </xf>
    <xf numFmtId="0" fontId="1" fillId="9" borderId="11" xfId="0" applyFont="1" applyFill="1" applyBorder="1" applyAlignment="1">
      <alignment horizontal="left"/>
    </xf>
    <xf numFmtId="0" fontId="1" fillId="9" borderId="12" xfId="0" applyFont="1" applyFill="1" applyBorder="1" applyAlignment="1">
      <alignment horizontal="left"/>
    </xf>
    <xf numFmtId="0" fontId="1" fillId="9" borderId="13" xfId="0" applyFont="1" applyFill="1" applyBorder="1" applyAlignment="1">
      <alignment horizontal="left"/>
    </xf>
    <xf numFmtId="0" fontId="1" fillId="5" borderId="11" xfId="0" applyFont="1" applyFill="1" applyBorder="1" applyAlignment="1">
      <alignment horizontal="center"/>
    </xf>
    <xf numFmtId="0" fontId="1" fillId="5" borderId="12" xfId="0" applyFont="1" applyFill="1" applyBorder="1" applyAlignment="1">
      <alignment horizontal="center"/>
    </xf>
    <xf numFmtId="0" fontId="1" fillId="5" borderId="13" xfId="0" applyFont="1" applyFill="1" applyBorder="1" applyAlignment="1">
      <alignment horizontal="center"/>
    </xf>
    <xf numFmtId="0" fontId="1" fillId="5" borderId="35" xfId="0" applyFont="1" applyFill="1" applyBorder="1" applyAlignment="1">
      <alignment horizontal="center" vertical="center"/>
    </xf>
    <xf numFmtId="0" fontId="1" fillId="5" borderId="36" xfId="0" applyFont="1" applyFill="1" applyBorder="1" applyAlignment="1">
      <alignment horizontal="center" vertical="center"/>
    </xf>
    <xf numFmtId="0" fontId="1" fillId="5" borderId="37" xfId="0" applyFont="1" applyFill="1" applyBorder="1" applyAlignment="1">
      <alignment horizontal="center" vertical="center"/>
    </xf>
    <xf numFmtId="0" fontId="1" fillId="5" borderId="40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64" xfId="0" applyBorder="1" applyAlignment="1">
      <alignment horizontal="center" vertical="center"/>
    </xf>
    <xf numFmtId="0" fontId="0" fillId="0" borderId="65" xfId="0" applyBorder="1" applyAlignment="1">
      <alignment horizontal="center" vertical="center"/>
    </xf>
    <xf numFmtId="0" fontId="0" fillId="0" borderId="66" xfId="0" applyBorder="1" applyAlignment="1">
      <alignment horizontal="center" vertical="center"/>
    </xf>
    <xf numFmtId="0" fontId="1" fillId="6" borderId="35" xfId="0" applyFont="1" applyFill="1" applyBorder="1" applyAlignment="1">
      <alignment horizontal="center" vertical="center"/>
    </xf>
    <xf numFmtId="0" fontId="1" fillId="6" borderId="36" xfId="0" applyFont="1" applyFill="1" applyBorder="1" applyAlignment="1">
      <alignment horizontal="center" vertical="center"/>
    </xf>
    <xf numFmtId="0" fontId="1" fillId="7" borderId="5" xfId="0" applyFont="1" applyFill="1" applyBorder="1" applyAlignment="1">
      <alignment horizontal="center" vertical="center"/>
    </xf>
    <xf numFmtId="0" fontId="1" fillId="6" borderId="37" xfId="0" applyFont="1" applyFill="1" applyBorder="1" applyAlignment="1">
      <alignment horizontal="center" vertical="center"/>
    </xf>
    <xf numFmtId="0" fontId="1" fillId="6" borderId="40" xfId="0" applyFont="1" applyFill="1" applyBorder="1" applyAlignment="1">
      <alignment horizontal="center" vertical="center"/>
    </xf>
  </cellXfs>
  <cellStyles count="3">
    <cellStyle name="Monétaire" xfId="1" builtinId="4"/>
    <cellStyle name="Normal" xfId="0" builtinId="0"/>
    <cellStyle name="Pourcentage" xfId="2" builtinId="5"/>
  </cellStyles>
  <dxfs count="0"/>
  <tableStyles count="0" defaultTableStyle="TableStyleMedium2" defaultPivotStyle="PivotStyleLight16"/>
  <colors>
    <mruColors>
      <color rgb="FFEC8E74"/>
      <color rgb="FFE1491F"/>
      <color rgb="FF9966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g"/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49</xdr:row>
      <xdr:rowOff>0</xdr:rowOff>
    </xdr:from>
    <xdr:to>
      <xdr:col>5</xdr:col>
      <xdr:colOff>409575</xdr:colOff>
      <xdr:row>50</xdr:row>
      <xdr:rowOff>114300</xdr:rowOff>
    </xdr:to>
    <xdr:sp macro="" textlink="">
      <xdr:nvSpPr>
        <xdr:cNvPr id="3" name="Image 2" descr="cid:663311916@03012012-2FF3">
          <a:extLst>
            <a:ext uri="{FF2B5EF4-FFF2-40B4-BE49-F238E27FC236}">
              <a16:creationId xmlns:a16="http://schemas.microsoft.com/office/drawing/2014/main" id="{B77930E0-EF49-4E17-BB07-95A0CAD5F053}"/>
            </a:ext>
          </a:extLst>
        </xdr:cNvPr>
        <xdr:cNvSpPr>
          <a:spLocks noChangeAspect="1" noChangeArrowheads="1"/>
        </xdr:cNvSpPr>
      </xdr:nvSpPr>
      <xdr:spPr bwMode="auto">
        <a:xfrm>
          <a:off x="2190750" y="8724900"/>
          <a:ext cx="1171575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9525</xdr:colOff>
      <xdr:row>2</xdr:row>
      <xdr:rowOff>0</xdr:rowOff>
    </xdr:from>
    <xdr:to>
      <xdr:col>10</xdr:col>
      <xdr:colOff>238125</xdr:colOff>
      <xdr:row>6</xdr:row>
      <xdr:rowOff>76200</xdr:rowOff>
    </xdr:to>
    <xdr:pic>
      <xdr:nvPicPr>
        <xdr:cNvPr id="5" name="Image 2">
          <a:extLst>
            <a:ext uri="{FF2B5EF4-FFF2-40B4-BE49-F238E27FC236}">
              <a16:creationId xmlns:a16="http://schemas.microsoft.com/office/drawing/2014/main" id="{B4DC8828-5F90-4B3B-B090-CEE783B093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4625" y="381000"/>
          <a:ext cx="2800350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66676</xdr:colOff>
      <xdr:row>19</xdr:row>
      <xdr:rowOff>180975</xdr:rowOff>
    </xdr:from>
    <xdr:to>
      <xdr:col>15</xdr:col>
      <xdr:colOff>24750</xdr:colOff>
      <xdr:row>46</xdr:row>
      <xdr:rowOff>56905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31BD853F-12FE-46CE-A901-6E729B6FAB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4326" y="4314825"/>
          <a:ext cx="7559024" cy="501943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43</xdr:row>
      <xdr:rowOff>0</xdr:rowOff>
    </xdr:from>
    <xdr:to>
      <xdr:col>6</xdr:col>
      <xdr:colOff>142874</xdr:colOff>
      <xdr:row>44</xdr:row>
      <xdr:rowOff>114300</xdr:rowOff>
    </xdr:to>
    <xdr:sp macro="" textlink="">
      <xdr:nvSpPr>
        <xdr:cNvPr id="2" name="Image 2" descr="cid:663311916@03012012-2FF3">
          <a:extLst>
            <a:ext uri="{FF2B5EF4-FFF2-40B4-BE49-F238E27FC236}">
              <a16:creationId xmlns:a16="http://schemas.microsoft.com/office/drawing/2014/main" id="{96808C3F-7F73-413C-8EC0-2C4093DA25BD}"/>
            </a:ext>
          </a:extLst>
        </xdr:cNvPr>
        <xdr:cNvSpPr>
          <a:spLocks noChangeAspect="1" noChangeArrowheads="1"/>
        </xdr:cNvSpPr>
      </xdr:nvSpPr>
      <xdr:spPr bwMode="auto">
        <a:xfrm>
          <a:off x="2190750" y="10163175"/>
          <a:ext cx="1171575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2002973</xdr:colOff>
      <xdr:row>1</xdr:row>
      <xdr:rowOff>149678</xdr:rowOff>
    </xdr:from>
    <xdr:to>
      <xdr:col>8</xdr:col>
      <xdr:colOff>270783</xdr:colOff>
      <xdr:row>6</xdr:row>
      <xdr:rowOff>35378</xdr:rowOff>
    </xdr:to>
    <xdr:pic>
      <xdr:nvPicPr>
        <xdr:cNvPr id="4" name="Image 2">
          <a:extLst>
            <a:ext uri="{FF2B5EF4-FFF2-40B4-BE49-F238E27FC236}">
              <a16:creationId xmlns:a16="http://schemas.microsoft.com/office/drawing/2014/main" id="{88489C65-381A-448C-94D4-67DBD9DF2F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4973" y="340178"/>
          <a:ext cx="4050846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277093</xdr:colOff>
      <xdr:row>17</xdr:row>
      <xdr:rowOff>294409</xdr:rowOff>
    </xdr:from>
    <xdr:to>
      <xdr:col>19</xdr:col>
      <xdr:colOff>1</xdr:colOff>
      <xdr:row>18</xdr:row>
      <xdr:rowOff>554183</xdr:rowOff>
    </xdr:to>
    <xdr:cxnSp macro="">
      <xdr:nvCxnSpPr>
        <xdr:cNvPr id="6" name="Connecteur droit 5">
          <a:extLst>
            <a:ext uri="{FF2B5EF4-FFF2-40B4-BE49-F238E27FC236}">
              <a16:creationId xmlns:a16="http://schemas.microsoft.com/office/drawing/2014/main" id="{69B20D5D-4120-4484-A7CC-62EFB62E014E}"/>
            </a:ext>
          </a:extLst>
        </xdr:cNvPr>
        <xdr:cNvCxnSpPr/>
      </xdr:nvCxnSpPr>
      <xdr:spPr>
        <a:xfrm flipV="1">
          <a:off x="11049002" y="5039591"/>
          <a:ext cx="484908" cy="831274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34637</xdr:colOff>
      <xdr:row>17</xdr:row>
      <xdr:rowOff>294409</xdr:rowOff>
    </xdr:from>
    <xdr:to>
      <xdr:col>19</xdr:col>
      <xdr:colOff>554183</xdr:colOff>
      <xdr:row>19</xdr:row>
      <xdr:rowOff>0</xdr:rowOff>
    </xdr:to>
    <xdr:cxnSp macro="">
      <xdr:nvCxnSpPr>
        <xdr:cNvPr id="9" name="Connecteur droit 8">
          <a:extLst>
            <a:ext uri="{FF2B5EF4-FFF2-40B4-BE49-F238E27FC236}">
              <a16:creationId xmlns:a16="http://schemas.microsoft.com/office/drawing/2014/main" id="{3B1CEEDE-13A3-4117-B1AA-A3C53A60C99A}"/>
            </a:ext>
          </a:extLst>
        </xdr:cNvPr>
        <xdr:cNvCxnSpPr/>
      </xdr:nvCxnSpPr>
      <xdr:spPr>
        <a:xfrm flipH="1" flipV="1">
          <a:off x="11546280" y="5029695"/>
          <a:ext cx="519546" cy="848591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623455</xdr:colOff>
      <xdr:row>17</xdr:row>
      <xdr:rowOff>51955</xdr:rowOff>
    </xdr:from>
    <xdr:to>
      <xdr:col>19</xdr:col>
      <xdr:colOff>155864</xdr:colOff>
      <xdr:row>17</xdr:row>
      <xdr:rowOff>381000</xdr:rowOff>
    </xdr:to>
    <xdr:sp macro="" textlink="">
      <xdr:nvSpPr>
        <xdr:cNvPr id="16" name="Cercle : creux 15">
          <a:extLst>
            <a:ext uri="{FF2B5EF4-FFF2-40B4-BE49-F238E27FC236}">
              <a16:creationId xmlns:a16="http://schemas.microsoft.com/office/drawing/2014/main" id="{4908C94E-1406-4C79-82A8-15FAEAC3C4C7}"/>
            </a:ext>
          </a:extLst>
        </xdr:cNvPr>
        <xdr:cNvSpPr/>
      </xdr:nvSpPr>
      <xdr:spPr>
        <a:xfrm>
          <a:off x="11395364" y="4797137"/>
          <a:ext cx="294409" cy="329045"/>
        </a:xfrm>
        <a:prstGeom prst="donu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3</xdr:col>
      <xdr:colOff>369795</xdr:colOff>
      <xdr:row>41</xdr:row>
      <xdr:rowOff>44823</xdr:rowOff>
    </xdr:from>
    <xdr:to>
      <xdr:col>7</xdr:col>
      <xdr:colOff>212912</xdr:colOff>
      <xdr:row>51</xdr:row>
      <xdr:rowOff>44823</xdr:rowOff>
    </xdr:to>
    <xdr:pic>
      <xdr:nvPicPr>
        <xdr:cNvPr id="7" name="Image 6">
          <a:extLst>
            <a:ext uri="{FF2B5EF4-FFF2-40B4-BE49-F238E27FC236}">
              <a16:creationId xmlns:a16="http://schemas.microsoft.com/office/drawing/2014/main" id="{08AC8635-702B-4138-A4D2-F731E45C4A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25471" y="12427323"/>
          <a:ext cx="1905000" cy="1905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4"/>
  <sheetViews>
    <sheetView topLeftCell="C1" workbookViewId="0">
      <selection activeCell="P10" sqref="P10"/>
    </sheetView>
  </sheetViews>
  <sheetFormatPr baseColWidth="10" defaultRowHeight="15" x14ac:dyDescent="0.25"/>
  <cols>
    <col min="2" max="3" width="26.5703125" customWidth="1"/>
    <col min="4" max="4" width="22.28515625" customWidth="1"/>
    <col min="5" max="5" width="24.5703125" customWidth="1"/>
    <col min="6" max="6" width="25.7109375" bestFit="1" customWidth="1"/>
    <col min="8" max="8" width="24.5703125" customWidth="1"/>
    <col min="9" max="9" width="13.7109375" style="54" bestFit="1" customWidth="1"/>
  </cols>
  <sheetData>
    <row r="1" spans="1:19" x14ac:dyDescent="0.25">
      <c r="A1" t="s">
        <v>29</v>
      </c>
      <c r="B1" t="s">
        <v>30</v>
      </c>
      <c r="C1" t="s">
        <v>43</v>
      </c>
      <c r="D1" t="s">
        <v>154</v>
      </c>
      <c r="E1" t="s">
        <v>91</v>
      </c>
      <c r="F1" t="s">
        <v>31</v>
      </c>
      <c r="G1" t="s">
        <v>32</v>
      </c>
      <c r="H1" t="s">
        <v>33</v>
      </c>
      <c r="I1" t="s">
        <v>155</v>
      </c>
      <c r="J1" t="s">
        <v>34</v>
      </c>
      <c r="K1" t="s">
        <v>92</v>
      </c>
      <c r="L1" t="s">
        <v>35</v>
      </c>
      <c r="M1" t="s">
        <v>36</v>
      </c>
      <c r="N1" t="s">
        <v>37</v>
      </c>
      <c r="O1" t="s">
        <v>38</v>
      </c>
      <c r="P1" t="s">
        <v>39</v>
      </c>
      <c r="Q1" t="s">
        <v>163</v>
      </c>
      <c r="R1" t="s">
        <v>164</v>
      </c>
      <c r="S1" t="s">
        <v>165</v>
      </c>
    </row>
    <row r="2" spans="1:19" x14ac:dyDescent="0.25">
      <c r="A2">
        <v>5</v>
      </c>
      <c r="B2" t="s">
        <v>166</v>
      </c>
      <c r="C2" t="s">
        <v>168</v>
      </c>
      <c r="D2" t="s">
        <v>167</v>
      </c>
      <c r="E2" t="s">
        <v>169</v>
      </c>
      <c r="F2" t="s">
        <v>46</v>
      </c>
      <c r="G2" t="s">
        <v>74</v>
      </c>
      <c r="H2" t="s">
        <v>170</v>
      </c>
      <c r="I2" t="s">
        <v>82</v>
      </c>
      <c r="J2">
        <v>2018</v>
      </c>
      <c r="K2" t="s">
        <v>85</v>
      </c>
      <c r="L2" t="s">
        <v>95</v>
      </c>
      <c r="M2">
        <v>50</v>
      </c>
      <c r="N2">
        <v>3994</v>
      </c>
      <c r="P2">
        <v>7</v>
      </c>
      <c r="Q2">
        <v>2</v>
      </c>
      <c r="R2">
        <v>5</v>
      </c>
      <c r="S2">
        <v>0</v>
      </c>
    </row>
    <row r="4" spans="1:19" x14ac:dyDescent="0.25">
      <c r="I4"/>
    </row>
    <row r="5" spans="1:19" x14ac:dyDescent="0.25">
      <c r="I5"/>
    </row>
    <row r="13" spans="1:19" x14ac:dyDescent="0.25">
      <c r="I13"/>
    </row>
    <row r="14" spans="1:19" x14ac:dyDescent="0.25">
      <c r="I1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5"/>
  <sheetViews>
    <sheetView workbookViewId="0">
      <selection activeCell="I11" sqref="I11"/>
    </sheetView>
  </sheetViews>
  <sheetFormatPr baseColWidth="10" defaultRowHeight="15" x14ac:dyDescent="0.25"/>
  <cols>
    <col min="2" max="2" width="28.85546875" customWidth="1"/>
  </cols>
  <sheetData>
    <row r="1" spans="1:10" x14ac:dyDescent="0.25">
      <c r="A1" t="s">
        <v>29</v>
      </c>
      <c r="B1" t="s">
        <v>30</v>
      </c>
      <c r="C1" t="s">
        <v>32</v>
      </c>
      <c r="D1" t="s">
        <v>161</v>
      </c>
      <c r="E1" t="s">
        <v>157</v>
      </c>
      <c r="F1" t="s">
        <v>158</v>
      </c>
      <c r="G1" t="s">
        <v>159</v>
      </c>
      <c r="H1" t="s">
        <v>160</v>
      </c>
      <c r="I1" t="s">
        <v>37</v>
      </c>
      <c r="J1" t="s">
        <v>154</v>
      </c>
    </row>
    <row r="2" spans="1:10" x14ac:dyDescent="0.25">
      <c r="A2">
        <v>1</v>
      </c>
      <c r="B2" t="s">
        <v>166</v>
      </c>
      <c r="C2" t="s">
        <v>74</v>
      </c>
      <c r="D2">
        <v>156</v>
      </c>
      <c r="E2" t="s">
        <v>53</v>
      </c>
      <c r="F2">
        <v>156</v>
      </c>
      <c r="G2" t="s">
        <v>141</v>
      </c>
      <c r="H2">
        <v>0</v>
      </c>
      <c r="I2">
        <v>156</v>
      </c>
      <c r="J2" t="s">
        <v>167</v>
      </c>
    </row>
    <row r="3" spans="1:10" x14ac:dyDescent="0.25">
      <c r="A3">
        <v>2</v>
      </c>
      <c r="B3" t="s">
        <v>166</v>
      </c>
      <c r="C3" t="s">
        <v>74</v>
      </c>
      <c r="D3">
        <v>1844</v>
      </c>
      <c r="E3" t="s">
        <v>53</v>
      </c>
      <c r="F3">
        <v>1844</v>
      </c>
      <c r="G3" t="s">
        <v>141</v>
      </c>
      <c r="H3">
        <v>0</v>
      </c>
      <c r="I3">
        <v>1844</v>
      </c>
      <c r="J3" t="s">
        <v>167</v>
      </c>
    </row>
    <row r="4" spans="1:10" x14ac:dyDescent="0.25">
      <c r="A4">
        <v>3</v>
      </c>
      <c r="B4" t="s">
        <v>166</v>
      </c>
      <c r="C4" t="s">
        <v>78</v>
      </c>
      <c r="D4">
        <v>1994</v>
      </c>
      <c r="E4" t="s">
        <v>53</v>
      </c>
      <c r="F4">
        <v>1018</v>
      </c>
      <c r="G4" t="s">
        <v>141</v>
      </c>
      <c r="H4">
        <v>0</v>
      </c>
      <c r="I4">
        <v>1018</v>
      </c>
      <c r="J4" t="s">
        <v>167</v>
      </c>
    </row>
    <row r="25" spans="9:9" x14ac:dyDescent="0.25">
      <c r="I25" s="2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64"/>
  <sheetViews>
    <sheetView view="pageBreakPreview" topLeftCell="A28" zoomScaleNormal="100" zoomScaleSheetLayoutView="100" workbookViewId="0">
      <selection activeCell="D58" sqref="D58:L58"/>
    </sheetView>
  </sheetViews>
  <sheetFormatPr baseColWidth="10" defaultRowHeight="15" x14ac:dyDescent="0.25"/>
  <cols>
    <col min="1" max="1" width="3.7109375" style="2" customWidth="1"/>
    <col min="2" max="2" width="7.7109375" style="2" customWidth="1"/>
    <col min="3" max="3" width="13.7109375" style="2" customWidth="1"/>
    <col min="4" max="15" width="7.7109375" style="2" customWidth="1"/>
    <col min="16" max="16" width="3.7109375" style="2" customWidth="1"/>
    <col min="17" max="256" width="11.42578125" style="2"/>
    <col min="257" max="257" width="3.7109375" style="2" customWidth="1"/>
    <col min="258" max="258" width="7.7109375" style="2" customWidth="1"/>
    <col min="259" max="259" width="13.7109375" style="2" customWidth="1"/>
    <col min="260" max="271" width="7.7109375" style="2" customWidth="1"/>
    <col min="272" max="272" width="3.7109375" style="2" customWidth="1"/>
    <col min="273" max="512" width="11.42578125" style="2"/>
    <col min="513" max="513" width="3.7109375" style="2" customWidth="1"/>
    <col min="514" max="514" width="7.7109375" style="2" customWidth="1"/>
    <col min="515" max="515" width="13.7109375" style="2" customWidth="1"/>
    <col min="516" max="527" width="7.7109375" style="2" customWidth="1"/>
    <col min="528" max="528" width="3.7109375" style="2" customWidth="1"/>
    <col min="529" max="768" width="11.42578125" style="2"/>
    <col min="769" max="769" width="3.7109375" style="2" customWidth="1"/>
    <col min="770" max="770" width="7.7109375" style="2" customWidth="1"/>
    <col min="771" max="771" width="13.7109375" style="2" customWidth="1"/>
    <col min="772" max="783" width="7.7109375" style="2" customWidth="1"/>
    <col min="784" max="784" width="3.7109375" style="2" customWidth="1"/>
    <col min="785" max="1024" width="11.42578125" style="2"/>
    <col min="1025" max="1025" width="3.7109375" style="2" customWidth="1"/>
    <col min="1026" max="1026" width="7.7109375" style="2" customWidth="1"/>
    <col min="1027" max="1027" width="13.7109375" style="2" customWidth="1"/>
    <col min="1028" max="1039" width="7.7109375" style="2" customWidth="1"/>
    <col min="1040" max="1040" width="3.7109375" style="2" customWidth="1"/>
    <col min="1041" max="1280" width="11.42578125" style="2"/>
    <col min="1281" max="1281" width="3.7109375" style="2" customWidth="1"/>
    <col min="1282" max="1282" width="7.7109375" style="2" customWidth="1"/>
    <col min="1283" max="1283" width="13.7109375" style="2" customWidth="1"/>
    <col min="1284" max="1295" width="7.7109375" style="2" customWidth="1"/>
    <col min="1296" max="1296" width="3.7109375" style="2" customWidth="1"/>
    <col min="1297" max="1536" width="11.42578125" style="2"/>
    <col min="1537" max="1537" width="3.7109375" style="2" customWidth="1"/>
    <col min="1538" max="1538" width="7.7109375" style="2" customWidth="1"/>
    <col min="1539" max="1539" width="13.7109375" style="2" customWidth="1"/>
    <col min="1540" max="1551" width="7.7109375" style="2" customWidth="1"/>
    <col min="1552" max="1552" width="3.7109375" style="2" customWidth="1"/>
    <col min="1553" max="1792" width="11.42578125" style="2"/>
    <col min="1793" max="1793" width="3.7109375" style="2" customWidth="1"/>
    <col min="1794" max="1794" width="7.7109375" style="2" customWidth="1"/>
    <col min="1795" max="1795" width="13.7109375" style="2" customWidth="1"/>
    <col min="1796" max="1807" width="7.7109375" style="2" customWidth="1"/>
    <col min="1808" max="1808" width="3.7109375" style="2" customWidth="1"/>
    <col min="1809" max="2048" width="11.42578125" style="2"/>
    <col min="2049" max="2049" width="3.7109375" style="2" customWidth="1"/>
    <col min="2050" max="2050" width="7.7109375" style="2" customWidth="1"/>
    <col min="2051" max="2051" width="13.7109375" style="2" customWidth="1"/>
    <col min="2052" max="2063" width="7.7109375" style="2" customWidth="1"/>
    <col min="2064" max="2064" width="3.7109375" style="2" customWidth="1"/>
    <col min="2065" max="2304" width="11.42578125" style="2"/>
    <col min="2305" max="2305" width="3.7109375" style="2" customWidth="1"/>
    <col min="2306" max="2306" width="7.7109375" style="2" customWidth="1"/>
    <col min="2307" max="2307" width="13.7109375" style="2" customWidth="1"/>
    <col min="2308" max="2319" width="7.7109375" style="2" customWidth="1"/>
    <col min="2320" max="2320" width="3.7109375" style="2" customWidth="1"/>
    <col min="2321" max="2560" width="11.42578125" style="2"/>
    <col min="2561" max="2561" width="3.7109375" style="2" customWidth="1"/>
    <col min="2562" max="2562" width="7.7109375" style="2" customWidth="1"/>
    <col min="2563" max="2563" width="13.7109375" style="2" customWidth="1"/>
    <col min="2564" max="2575" width="7.7109375" style="2" customWidth="1"/>
    <col min="2576" max="2576" width="3.7109375" style="2" customWidth="1"/>
    <col min="2577" max="2816" width="11.42578125" style="2"/>
    <col min="2817" max="2817" width="3.7109375" style="2" customWidth="1"/>
    <col min="2818" max="2818" width="7.7109375" style="2" customWidth="1"/>
    <col min="2819" max="2819" width="13.7109375" style="2" customWidth="1"/>
    <col min="2820" max="2831" width="7.7109375" style="2" customWidth="1"/>
    <col min="2832" max="2832" width="3.7109375" style="2" customWidth="1"/>
    <col min="2833" max="3072" width="11.42578125" style="2"/>
    <col min="3073" max="3073" width="3.7109375" style="2" customWidth="1"/>
    <col min="3074" max="3074" width="7.7109375" style="2" customWidth="1"/>
    <col min="3075" max="3075" width="13.7109375" style="2" customWidth="1"/>
    <col min="3076" max="3087" width="7.7109375" style="2" customWidth="1"/>
    <col min="3088" max="3088" width="3.7109375" style="2" customWidth="1"/>
    <col min="3089" max="3328" width="11.42578125" style="2"/>
    <col min="3329" max="3329" width="3.7109375" style="2" customWidth="1"/>
    <col min="3330" max="3330" width="7.7109375" style="2" customWidth="1"/>
    <col min="3331" max="3331" width="13.7109375" style="2" customWidth="1"/>
    <col min="3332" max="3343" width="7.7109375" style="2" customWidth="1"/>
    <col min="3344" max="3344" width="3.7109375" style="2" customWidth="1"/>
    <col min="3345" max="3584" width="11.42578125" style="2"/>
    <col min="3585" max="3585" width="3.7109375" style="2" customWidth="1"/>
    <col min="3586" max="3586" width="7.7109375" style="2" customWidth="1"/>
    <col min="3587" max="3587" width="13.7109375" style="2" customWidth="1"/>
    <col min="3588" max="3599" width="7.7109375" style="2" customWidth="1"/>
    <col min="3600" max="3600" width="3.7109375" style="2" customWidth="1"/>
    <col min="3601" max="3840" width="11.42578125" style="2"/>
    <col min="3841" max="3841" width="3.7109375" style="2" customWidth="1"/>
    <col min="3842" max="3842" width="7.7109375" style="2" customWidth="1"/>
    <col min="3843" max="3843" width="13.7109375" style="2" customWidth="1"/>
    <col min="3844" max="3855" width="7.7109375" style="2" customWidth="1"/>
    <col min="3856" max="3856" width="3.7109375" style="2" customWidth="1"/>
    <col min="3857" max="4096" width="11.42578125" style="2"/>
    <col min="4097" max="4097" width="3.7109375" style="2" customWidth="1"/>
    <col min="4098" max="4098" width="7.7109375" style="2" customWidth="1"/>
    <col min="4099" max="4099" width="13.7109375" style="2" customWidth="1"/>
    <col min="4100" max="4111" width="7.7109375" style="2" customWidth="1"/>
    <col min="4112" max="4112" width="3.7109375" style="2" customWidth="1"/>
    <col min="4113" max="4352" width="11.42578125" style="2"/>
    <col min="4353" max="4353" width="3.7109375" style="2" customWidth="1"/>
    <col min="4354" max="4354" width="7.7109375" style="2" customWidth="1"/>
    <col min="4355" max="4355" width="13.7109375" style="2" customWidth="1"/>
    <col min="4356" max="4367" width="7.7109375" style="2" customWidth="1"/>
    <col min="4368" max="4368" width="3.7109375" style="2" customWidth="1"/>
    <col min="4369" max="4608" width="11.42578125" style="2"/>
    <col min="4609" max="4609" width="3.7109375" style="2" customWidth="1"/>
    <col min="4610" max="4610" width="7.7109375" style="2" customWidth="1"/>
    <col min="4611" max="4611" width="13.7109375" style="2" customWidth="1"/>
    <col min="4612" max="4623" width="7.7109375" style="2" customWidth="1"/>
    <col min="4624" max="4624" width="3.7109375" style="2" customWidth="1"/>
    <col min="4625" max="4864" width="11.42578125" style="2"/>
    <col min="4865" max="4865" width="3.7109375" style="2" customWidth="1"/>
    <col min="4866" max="4866" width="7.7109375" style="2" customWidth="1"/>
    <col min="4867" max="4867" width="13.7109375" style="2" customWidth="1"/>
    <col min="4868" max="4879" width="7.7109375" style="2" customWidth="1"/>
    <col min="4880" max="4880" width="3.7109375" style="2" customWidth="1"/>
    <col min="4881" max="5120" width="11.42578125" style="2"/>
    <col min="5121" max="5121" width="3.7109375" style="2" customWidth="1"/>
    <col min="5122" max="5122" width="7.7109375" style="2" customWidth="1"/>
    <col min="5123" max="5123" width="13.7109375" style="2" customWidth="1"/>
    <col min="5124" max="5135" width="7.7109375" style="2" customWidth="1"/>
    <col min="5136" max="5136" width="3.7109375" style="2" customWidth="1"/>
    <col min="5137" max="5376" width="11.42578125" style="2"/>
    <col min="5377" max="5377" width="3.7109375" style="2" customWidth="1"/>
    <col min="5378" max="5378" width="7.7109375" style="2" customWidth="1"/>
    <col min="5379" max="5379" width="13.7109375" style="2" customWidth="1"/>
    <col min="5380" max="5391" width="7.7109375" style="2" customWidth="1"/>
    <col min="5392" max="5392" width="3.7109375" style="2" customWidth="1"/>
    <col min="5393" max="5632" width="11.42578125" style="2"/>
    <col min="5633" max="5633" width="3.7109375" style="2" customWidth="1"/>
    <col min="5634" max="5634" width="7.7109375" style="2" customWidth="1"/>
    <col min="5635" max="5635" width="13.7109375" style="2" customWidth="1"/>
    <col min="5636" max="5647" width="7.7109375" style="2" customWidth="1"/>
    <col min="5648" max="5648" width="3.7109375" style="2" customWidth="1"/>
    <col min="5649" max="5888" width="11.42578125" style="2"/>
    <col min="5889" max="5889" width="3.7109375" style="2" customWidth="1"/>
    <col min="5890" max="5890" width="7.7109375" style="2" customWidth="1"/>
    <col min="5891" max="5891" width="13.7109375" style="2" customWidth="1"/>
    <col min="5892" max="5903" width="7.7109375" style="2" customWidth="1"/>
    <col min="5904" max="5904" width="3.7109375" style="2" customWidth="1"/>
    <col min="5905" max="6144" width="11.42578125" style="2"/>
    <col min="6145" max="6145" width="3.7109375" style="2" customWidth="1"/>
    <col min="6146" max="6146" width="7.7109375" style="2" customWidth="1"/>
    <col min="6147" max="6147" width="13.7109375" style="2" customWidth="1"/>
    <col min="6148" max="6159" width="7.7109375" style="2" customWidth="1"/>
    <col min="6160" max="6160" width="3.7109375" style="2" customWidth="1"/>
    <col min="6161" max="6400" width="11.42578125" style="2"/>
    <col min="6401" max="6401" width="3.7109375" style="2" customWidth="1"/>
    <col min="6402" max="6402" width="7.7109375" style="2" customWidth="1"/>
    <col min="6403" max="6403" width="13.7109375" style="2" customWidth="1"/>
    <col min="6404" max="6415" width="7.7109375" style="2" customWidth="1"/>
    <col min="6416" max="6416" width="3.7109375" style="2" customWidth="1"/>
    <col min="6417" max="6656" width="11.42578125" style="2"/>
    <col min="6657" max="6657" width="3.7109375" style="2" customWidth="1"/>
    <col min="6658" max="6658" width="7.7109375" style="2" customWidth="1"/>
    <col min="6659" max="6659" width="13.7109375" style="2" customWidth="1"/>
    <col min="6660" max="6671" width="7.7109375" style="2" customWidth="1"/>
    <col min="6672" max="6672" width="3.7109375" style="2" customWidth="1"/>
    <col min="6673" max="6912" width="11.42578125" style="2"/>
    <col min="6913" max="6913" width="3.7109375" style="2" customWidth="1"/>
    <col min="6914" max="6914" width="7.7109375" style="2" customWidth="1"/>
    <col min="6915" max="6915" width="13.7109375" style="2" customWidth="1"/>
    <col min="6916" max="6927" width="7.7109375" style="2" customWidth="1"/>
    <col min="6928" max="6928" width="3.7109375" style="2" customWidth="1"/>
    <col min="6929" max="7168" width="11.42578125" style="2"/>
    <col min="7169" max="7169" width="3.7109375" style="2" customWidth="1"/>
    <col min="7170" max="7170" width="7.7109375" style="2" customWidth="1"/>
    <col min="7171" max="7171" width="13.7109375" style="2" customWidth="1"/>
    <col min="7172" max="7183" width="7.7109375" style="2" customWidth="1"/>
    <col min="7184" max="7184" width="3.7109375" style="2" customWidth="1"/>
    <col min="7185" max="7424" width="11.42578125" style="2"/>
    <col min="7425" max="7425" width="3.7109375" style="2" customWidth="1"/>
    <col min="7426" max="7426" width="7.7109375" style="2" customWidth="1"/>
    <col min="7427" max="7427" width="13.7109375" style="2" customWidth="1"/>
    <col min="7428" max="7439" width="7.7109375" style="2" customWidth="1"/>
    <col min="7440" max="7440" width="3.7109375" style="2" customWidth="1"/>
    <col min="7441" max="7680" width="11.42578125" style="2"/>
    <col min="7681" max="7681" width="3.7109375" style="2" customWidth="1"/>
    <col min="7682" max="7682" width="7.7109375" style="2" customWidth="1"/>
    <col min="7683" max="7683" width="13.7109375" style="2" customWidth="1"/>
    <col min="7684" max="7695" width="7.7109375" style="2" customWidth="1"/>
    <col min="7696" max="7696" width="3.7109375" style="2" customWidth="1"/>
    <col min="7697" max="7936" width="11.42578125" style="2"/>
    <col min="7937" max="7937" width="3.7109375" style="2" customWidth="1"/>
    <col min="7938" max="7938" width="7.7109375" style="2" customWidth="1"/>
    <col min="7939" max="7939" width="13.7109375" style="2" customWidth="1"/>
    <col min="7940" max="7951" width="7.7109375" style="2" customWidth="1"/>
    <col min="7952" max="7952" width="3.7109375" style="2" customWidth="1"/>
    <col min="7953" max="8192" width="11.42578125" style="2"/>
    <col min="8193" max="8193" width="3.7109375" style="2" customWidth="1"/>
    <col min="8194" max="8194" width="7.7109375" style="2" customWidth="1"/>
    <col min="8195" max="8195" width="13.7109375" style="2" customWidth="1"/>
    <col min="8196" max="8207" width="7.7109375" style="2" customWidth="1"/>
    <col min="8208" max="8208" width="3.7109375" style="2" customWidth="1"/>
    <col min="8209" max="8448" width="11.42578125" style="2"/>
    <col min="8449" max="8449" width="3.7109375" style="2" customWidth="1"/>
    <col min="8450" max="8450" width="7.7109375" style="2" customWidth="1"/>
    <col min="8451" max="8451" width="13.7109375" style="2" customWidth="1"/>
    <col min="8452" max="8463" width="7.7109375" style="2" customWidth="1"/>
    <col min="8464" max="8464" width="3.7109375" style="2" customWidth="1"/>
    <col min="8465" max="8704" width="11.42578125" style="2"/>
    <col min="8705" max="8705" width="3.7109375" style="2" customWidth="1"/>
    <col min="8706" max="8706" width="7.7109375" style="2" customWidth="1"/>
    <col min="8707" max="8707" width="13.7109375" style="2" customWidth="1"/>
    <col min="8708" max="8719" width="7.7109375" style="2" customWidth="1"/>
    <col min="8720" max="8720" width="3.7109375" style="2" customWidth="1"/>
    <col min="8721" max="8960" width="11.42578125" style="2"/>
    <col min="8961" max="8961" width="3.7109375" style="2" customWidth="1"/>
    <col min="8962" max="8962" width="7.7109375" style="2" customWidth="1"/>
    <col min="8963" max="8963" width="13.7109375" style="2" customWidth="1"/>
    <col min="8964" max="8975" width="7.7109375" style="2" customWidth="1"/>
    <col min="8976" max="8976" width="3.7109375" style="2" customWidth="1"/>
    <col min="8977" max="9216" width="11.42578125" style="2"/>
    <col min="9217" max="9217" width="3.7109375" style="2" customWidth="1"/>
    <col min="9218" max="9218" width="7.7109375" style="2" customWidth="1"/>
    <col min="9219" max="9219" width="13.7109375" style="2" customWidth="1"/>
    <col min="9220" max="9231" width="7.7109375" style="2" customWidth="1"/>
    <col min="9232" max="9232" width="3.7109375" style="2" customWidth="1"/>
    <col min="9233" max="9472" width="11.42578125" style="2"/>
    <col min="9473" max="9473" width="3.7109375" style="2" customWidth="1"/>
    <col min="9474" max="9474" width="7.7109375" style="2" customWidth="1"/>
    <col min="9475" max="9475" width="13.7109375" style="2" customWidth="1"/>
    <col min="9476" max="9487" width="7.7109375" style="2" customWidth="1"/>
    <col min="9488" max="9488" width="3.7109375" style="2" customWidth="1"/>
    <col min="9489" max="9728" width="11.42578125" style="2"/>
    <col min="9729" max="9729" width="3.7109375" style="2" customWidth="1"/>
    <col min="9730" max="9730" width="7.7109375" style="2" customWidth="1"/>
    <col min="9731" max="9731" width="13.7109375" style="2" customWidth="1"/>
    <col min="9732" max="9743" width="7.7109375" style="2" customWidth="1"/>
    <col min="9744" max="9744" width="3.7109375" style="2" customWidth="1"/>
    <col min="9745" max="9984" width="11.42578125" style="2"/>
    <col min="9985" max="9985" width="3.7109375" style="2" customWidth="1"/>
    <col min="9986" max="9986" width="7.7109375" style="2" customWidth="1"/>
    <col min="9987" max="9987" width="13.7109375" style="2" customWidth="1"/>
    <col min="9988" max="9999" width="7.7109375" style="2" customWidth="1"/>
    <col min="10000" max="10000" width="3.7109375" style="2" customWidth="1"/>
    <col min="10001" max="10240" width="11.42578125" style="2"/>
    <col min="10241" max="10241" width="3.7109375" style="2" customWidth="1"/>
    <col min="10242" max="10242" width="7.7109375" style="2" customWidth="1"/>
    <col min="10243" max="10243" width="13.7109375" style="2" customWidth="1"/>
    <col min="10244" max="10255" width="7.7109375" style="2" customWidth="1"/>
    <col min="10256" max="10256" width="3.7109375" style="2" customWidth="1"/>
    <col min="10257" max="10496" width="11.42578125" style="2"/>
    <col min="10497" max="10497" width="3.7109375" style="2" customWidth="1"/>
    <col min="10498" max="10498" width="7.7109375" style="2" customWidth="1"/>
    <col min="10499" max="10499" width="13.7109375" style="2" customWidth="1"/>
    <col min="10500" max="10511" width="7.7109375" style="2" customWidth="1"/>
    <col min="10512" max="10512" width="3.7109375" style="2" customWidth="1"/>
    <col min="10513" max="10752" width="11.42578125" style="2"/>
    <col min="10753" max="10753" width="3.7109375" style="2" customWidth="1"/>
    <col min="10754" max="10754" width="7.7109375" style="2" customWidth="1"/>
    <col min="10755" max="10755" width="13.7109375" style="2" customWidth="1"/>
    <col min="10756" max="10767" width="7.7109375" style="2" customWidth="1"/>
    <col min="10768" max="10768" width="3.7109375" style="2" customWidth="1"/>
    <col min="10769" max="11008" width="11.42578125" style="2"/>
    <col min="11009" max="11009" width="3.7109375" style="2" customWidth="1"/>
    <col min="11010" max="11010" width="7.7109375" style="2" customWidth="1"/>
    <col min="11011" max="11011" width="13.7109375" style="2" customWidth="1"/>
    <col min="11012" max="11023" width="7.7109375" style="2" customWidth="1"/>
    <col min="11024" max="11024" width="3.7109375" style="2" customWidth="1"/>
    <col min="11025" max="11264" width="11.42578125" style="2"/>
    <col min="11265" max="11265" width="3.7109375" style="2" customWidth="1"/>
    <col min="11266" max="11266" width="7.7109375" style="2" customWidth="1"/>
    <col min="11267" max="11267" width="13.7109375" style="2" customWidth="1"/>
    <col min="11268" max="11279" width="7.7109375" style="2" customWidth="1"/>
    <col min="11280" max="11280" width="3.7109375" style="2" customWidth="1"/>
    <col min="11281" max="11520" width="11.42578125" style="2"/>
    <col min="11521" max="11521" width="3.7109375" style="2" customWidth="1"/>
    <col min="11522" max="11522" width="7.7109375" style="2" customWidth="1"/>
    <col min="11523" max="11523" width="13.7109375" style="2" customWidth="1"/>
    <col min="11524" max="11535" width="7.7109375" style="2" customWidth="1"/>
    <col min="11536" max="11536" width="3.7109375" style="2" customWidth="1"/>
    <col min="11537" max="11776" width="11.42578125" style="2"/>
    <col min="11777" max="11777" width="3.7109375" style="2" customWidth="1"/>
    <col min="11778" max="11778" width="7.7109375" style="2" customWidth="1"/>
    <col min="11779" max="11779" width="13.7109375" style="2" customWidth="1"/>
    <col min="11780" max="11791" width="7.7109375" style="2" customWidth="1"/>
    <col min="11792" max="11792" width="3.7109375" style="2" customWidth="1"/>
    <col min="11793" max="12032" width="11.42578125" style="2"/>
    <col min="12033" max="12033" width="3.7109375" style="2" customWidth="1"/>
    <col min="12034" max="12034" width="7.7109375" style="2" customWidth="1"/>
    <col min="12035" max="12035" width="13.7109375" style="2" customWidth="1"/>
    <col min="12036" max="12047" width="7.7109375" style="2" customWidth="1"/>
    <col min="12048" max="12048" width="3.7109375" style="2" customWidth="1"/>
    <col min="12049" max="12288" width="11.42578125" style="2"/>
    <col min="12289" max="12289" width="3.7109375" style="2" customWidth="1"/>
    <col min="12290" max="12290" width="7.7109375" style="2" customWidth="1"/>
    <col min="12291" max="12291" width="13.7109375" style="2" customWidth="1"/>
    <col min="12292" max="12303" width="7.7109375" style="2" customWidth="1"/>
    <col min="12304" max="12304" width="3.7109375" style="2" customWidth="1"/>
    <col min="12305" max="12544" width="11.42578125" style="2"/>
    <col min="12545" max="12545" width="3.7109375" style="2" customWidth="1"/>
    <col min="12546" max="12546" width="7.7109375" style="2" customWidth="1"/>
    <col min="12547" max="12547" width="13.7109375" style="2" customWidth="1"/>
    <col min="12548" max="12559" width="7.7109375" style="2" customWidth="1"/>
    <col min="12560" max="12560" width="3.7109375" style="2" customWidth="1"/>
    <col min="12561" max="12800" width="11.42578125" style="2"/>
    <col min="12801" max="12801" width="3.7109375" style="2" customWidth="1"/>
    <col min="12802" max="12802" width="7.7109375" style="2" customWidth="1"/>
    <col min="12803" max="12803" width="13.7109375" style="2" customWidth="1"/>
    <col min="12804" max="12815" width="7.7109375" style="2" customWidth="1"/>
    <col min="12816" max="12816" width="3.7109375" style="2" customWidth="1"/>
    <col min="12817" max="13056" width="11.42578125" style="2"/>
    <col min="13057" max="13057" width="3.7109375" style="2" customWidth="1"/>
    <col min="13058" max="13058" width="7.7109375" style="2" customWidth="1"/>
    <col min="13059" max="13059" width="13.7109375" style="2" customWidth="1"/>
    <col min="13060" max="13071" width="7.7109375" style="2" customWidth="1"/>
    <col min="13072" max="13072" width="3.7109375" style="2" customWidth="1"/>
    <col min="13073" max="13312" width="11.42578125" style="2"/>
    <col min="13313" max="13313" width="3.7109375" style="2" customWidth="1"/>
    <col min="13314" max="13314" width="7.7109375" style="2" customWidth="1"/>
    <col min="13315" max="13315" width="13.7109375" style="2" customWidth="1"/>
    <col min="13316" max="13327" width="7.7109375" style="2" customWidth="1"/>
    <col min="13328" max="13328" width="3.7109375" style="2" customWidth="1"/>
    <col min="13329" max="13568" width="11.42578125" style="2"/>
    <col min="13569" max="13569" width="3.7109375" style="2" customWidth="1"/>
    <col min="13570" max="13570" width="7.7109375" style="2" customWidth="1"/>
    <col min="13571" max="13571" width="13.7109375" style="2" customWidth="1"/>
    <col min="13572" max="13583" width="7.7109375" style="2" customWidth="1"/>
    <col min="13584" max="13584" width="3.7109375" style="2" customWidth="1"/>
    <col min="13585" max="13824" width="11.42578125" style="2"/>
    <col min="13825" max="13825" width="3.7109375" style="2" customWidth="1"/>
    <col min="13826" max="13826" width="7.7109375" style="2" customWidth="1"/>
    <col min="13827" max="13827" width="13.7109375" style="2" customWidth="1"/>
    <col min="13828" max="13839" width="7.7109375" style="2" customWidth="1"/>
    <col min="13840" max="13840" width="3.7109375" style="2" customWidth="1"/>
    <col min="13841" max="14080" width="11.42578125" style="2"/>
    <col min="14081" max="14081" width="3.7109375" style="2" customWidth="1"/>
    <col min="14082" max="14082" width="7.7109375" style="2" customWidth="1"/>
    <col min="14083" max="14083" width="13.7109375" style="2" customWidth="1"/>
    <col min="14084" max="14095" width="7.7109375" style="2" customWidth="1"/>
    <col min="14096" max="14096" width="3.7109375" style="2" customWidth="1"/>
    <col min="14097" max="14336" width="11.42578125" style="2"/>
    <col min="14337" max="14337" width="3.7109375" style="2" customWidth="1"/>
    <col min="14338" max="14338" width="7.7109375" style="2" customWidth="1"/>
    <col min="14339" max="14339" width="13.7109375" style="2" customWidth="1"/>
    <col min="14340" max="14351" width="7.7109375" style="2" customWidth="1"/>
    <col min="14352" max="14352" width="3.7109375" style="2" customWidth="1"/>
    <col min="14353" max="14592" width="11.42578125" style="2"/>
    <col min="14593" max="14593" width="3.7109375" style="2" customWidth="1"/>
    <col min="14594" max="14594" width="7.7109375" style="2" customWidth="1"/>
    <col min="14595" max="14595" width="13.7109375" style="2" customWidth="1"/>
    <col min="14596" max="14607" width="7.7109375" style="2" customWidth="1"/>
    <col min="14608" max="14608" width="3.7109375" style="2" customWidth="1"/>
    <col min="14609" max="14848" width="11.42578125" style="2"/>
    <col min="14849" max="14849" width="3.7109375" style="2" customWidth="1"/>
    <col min="14850" max="14850" width="7.7109375" style="2" customWidth="1"/>
    <col min="14851" max="14851" width="13.7109375" style="2" customWidth="1"/>
    <col min="14852" max="14863" width="7.7109375" style="2" customWidth="1"/>
    <col min="14864" max="14864" width="3.7109375" style="2" customWidth="1"/>
    <col min="14865" max="15104" width="11.42578125" style="2"/>
    <col min="15105" max="15105" width="3.7109375" style="2" customWidth="1"/>
    <col min="15106" max="15106" width="7.7109375" style="2" customWidth="1"/>
    <col min="15107" max="15107" width="13.7109375" style="2" customWidth="1"/>
    <col min="15108" max="15119" width="7.7109375" style="2" customWidth="1"/>
    <col min="15120" max="15120" width="3.7109375" style="2" customWidth="1"/>
    <col min="15121" max="15360" width="11.42578125" style="2"/>
    <col min="15361" max="15361" width="3.7109375" style="2" customWidth="1"/>
    <col min="15362" max="15362" width="7.7109375" style="2" customWidth="1"/>
    <col min="15363" max="15363" width="13.7109375" style="2" customWidth="1"/>
    <col min="15364" max="15375" width="7.7109375" style="2" customWidth="1"/>
    <col min="15376" max="15376" width="3.7109375" style="2" customWidth="1"/>
    <col min="15377" max="15616" width="11.42578125" style="2"/>
    <col min="15617" max="15617" width="3.7109375" style="2" customWidth="1"/>
    <col min="15618" max="15618" width="7.7109375" style="2" customWidth="1"/>
    <col min="15619" max="15619" width="13.7109375" style="2" customWidth="1"/>
    <col min="15620" max="15631" width="7.7109375" style="2" customWidth="1"/>
    <col min="15632" max="15632" width="3.7109375" style="2" customWidth="1"/>
    <col min="15633" max="15872" width="11.42578125" style="2"/>
    <col min="15873" max="15873" width="3.7109375" style="2" customWidth="1"/>
    <col min="15874" max="15874" width="7.7109375" style="2" customWidth="1"/>
    <col min="15875" max="15875" width="13.7109375" style="2" customWidth="1"/>
    <col min="15876" max="15887" width="7.7109375" style="2" customWidth="1"/>
    <col min="15888" max="15888" width="3.7109375" style="2" customWidth="1"/>
    <col min="15889" max="16128" width="11.42578125" style="2"/>
    <col min="16129" max="16129" width="3.7109375" style="2" customWidth="1"/>
    <col min="16130" max="16130" width="7.7109375" style="2" customWidth="1"/>
    <col min="16131" max="16131" width="13.7109375" style="2" customWidth="1"/>
    <col min="16132" max="16143" width="7.7109375" style="2" customWidth="1"/>
    <col min="16144" max="16144" width="3.7109375" style="2" customWidth="1"/>
    <col min="16145" max="16384" width="11.42578125" style="2"/>
  </cols>
  <sheetData>
    <row r="1" spans="1:16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x14ac:dyDescent="0.25">
      <c r="A2" s="1"/>
      <c r="B2" s="3"/>
      <c r="C2" s="115"/>
      <c r="D2" s="116"/>
      <c r="E2" s="116"/>
      <c r="F2" s="116"/>
      <c r="G2" s="116"/>
      <c r="H2" s="116"/>
      <c r="I2" s="116"/>
      <c r="J2" s="116"/>
      <c r="K2" s="116"/>
      <c r="L2" s="116"/>
      <c r="M2" s="116"/>
      <c r="N2" s="117"/>
      <c r="O2" s="3"/>
      <c r="P2" s="1"/>
    </row>
    <row r="3" spans="1:16" x14ac:dyDescent="0.25">
      <c r="A3" s="1"/>
      <c r="B3" s="1"/>
      <c r="C3" s="118"/>
      <c r="D3" s="119"/>
      <c r="E3" s="119"/>
      <c r="F3" s="119"/>
      <c r="G3" s="119"/>
      <c r="H3" s="119"/>
      <c r="I3" s="119"/>
      <c r="J3" s="119"/>
      <c r="K3" s="119"/>
      <c r="L3" s="119"/>
      <c r="M3" s="119"/>
      <c r="N3" s="120"/>
      <c r="O3" s="1"/>
      <c r="P3" s="1"/>
    </row>
    <row r="4" spans="1:16" x14ac:dyDescent="0.25">
      <c r="A4" s="1"/>
      <c r="B4" s="1"/>
      <c r="C4" s="118"/>
      <c r="D4" s="119"/>
      <c r="E4" s="119"/>
      <c r="F4" s="119"/>
      <c r="G4" s="119"/>
      <c r="H4" s="119"/>
      <c r="I4" s="119"/>
      <c r="J4" s="119"/>
      <c r="K4" s="119"/>
      <c r="L4" s="119"/>
      <c r="M4" s="119"/>
      <c r="N4" s="120"/>
      <c r="O4" s="1"/>
      <c r="P4" s="1"/>
    </row>
    <row r="5" spans="1:16" x14ac:dyDescent="0.25">
      <c r="A5" s="1"/>
      <c r="B5" s="1"/>
      <c r="C5" s="118"/>
      <c r="D5" s="119"/>
      <c r="E5" s="119"/>
      <c r="F5" s="119"/>
      <c r="G5" s="119"/>
      <c r="H5" s="119"/>
      <c r="I5" s="119"/>
      <c r="J5" s="119"/>
      <c r="K5" s="119"/>
      <c r="L5" s="119"/>
      <c r="M5" s="119"/>
      <c r="N5" s="120"/>
      <c r="O5" s="1"/>
      <c r="P5" s="1"/>
    </row>
    <row r="6" spans="1:16" x14ac:dyDescent="0.25">
      <c r="A6" s="1"/>
      <c r="B6" s="1"/>
      <c r="C6" s="118"/>
      <c r="D6" s="119"/>
      <c r="E6" s="119"/>
      <c r="F6" s="119"/>
      <c r="G6" s="119"/>
      <c r="H6" s="119"/>
      <c r="I6" s="119"/>
      <c r="J6" s="119"/>
      <c r="K6" s="119"/>
      <c r="L6" s="119"/>
      <c r="M6" s="119"/>
      <c r="N6" s="120"/>
      <c r="O6" s="1"/>
      <c r="P6" s="1"/>
    </row>
    <row r="7" spans="1:16" x14ac:dyDescent="0.25">
      <c r="A7" s="1"/>
      <c r="B7" s="1"/>
      <c r="C7" s="121"/>
      <c r="D7" s="122"/>
      <c r="E7" s="122"/>
      <c r="F7" s="122"/>
      <c r="G7" s="122"/>
      <c r="H7" s="122"/>
      <c r="I7" s="122"/>
      <c r="J7" s="122"/>
      <c r="K7" s="122"/>
      <c r="L7" s="122"/>
      <c r="M7" s="122"/>
      <c r="N7" s="123"/>
      <c r="O7" s="1"/>
      <c r="P7" s="1"/>
    </row>
    <row r="8" spans="1:16" ht="15.75" thickBot="1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ht="32.25" thickBot="1" x14ac:dyDescent="0.3">
      <c r="A9" s="1"/>
      <c r="B9" s="124" t="s">
        <v>0</v>
      </c>
      <c r="C9" s="125"/>
      <c r="D9" s="125"/>
      <c r="E9" s="125"/>
      <c r="F9" s="125"/>
      <c r="G9" s="125"/>
      <c r="H9" s="125"/>
      <c r="I9" s="125"/>
      <c r="J9" s="125"/>
      <c r="K9" s="125"/>
      <c r="L9" s="125"/>
      <c r="M9" s="125"/>
      <c r="N9" s="125"/>
      <c r="O9" s="126"/>
      <c r="P9" s="1"/>
    </row>
    <row r="10" spans="1:16" ht="18.75" x14ac:dyDescent="0.25">
      <c r="A10" s="1"/>
      <c r="B10" s="127" t="str">
        <f>IF(ISBLANK(Synthèse!B2),"",Synthèse!B2)</f>
        <v>OPP_4-6_LT_26165_LVON_002</v>
      </c>
      <c r="C10" s="127"/>
      <c r="D10" s="127"/>
      <c r="E10" s="127"/>
      <c r="F10" s="127"/>
      <c r="G10" s="127"/>
      <c r="H10" s="127"/>
      <c r="I10" s="127"/>
      <c r="J10" s="127"/>
      <c r="K10" s="127"/>
      <c r="L10" s="127"/>
      <c r="M10" s="127"/>
      <c r="N10" s="127"/>
      <c r="O10" s="127"/>
      <c r="P10" s="1"/>
    </row>
    <row r="11" spans="1:16" ht="18.75" x14ac:dyDescent="0.25">
      <c r="A11" s="1"/>
      <c r="B11" s="128"/>
      <c r="C11" s="128"/>
      <c r="D11" s="128"/>
      <c r="E11" s="128"/>
      <c r="F11" s="128"/>
      <c r="G11" s="128"/>
      <c r="H11" s="128"/>
      <c r="I11" s="128"/>
      <c r="J11" s="128"/>
      <c r="K11" s="128"/>
      <c r="L11" s="128"/>
      <c r="M11" s="128"/>
      <c r="N11" s="128"/>
      <c r="O11" s="128"/>
      <c r="P11" s="1"/>
    </row>
    <row r="12" spans="1:16" x14ac:dyDescent="0.25">
      <c r="A12" s="1"/>
      <c r="B12" s="135" t="s">
        <v>4</v>
      </c>
      <c r="C12" s="135"/>
      <c r="D12" s="135"/>
      <c r="E12" s="135"/>
      <c r="F12" s="137" t="str">
        <f>IF(ISBLANK(Synthèse!C2),"",Synthèse!C2)</f>
        <v>COO_2018_LivronSurDrome_EnfouissementDeloche</v>
      </c>
      <c r="G12" s="137"/>
      <c r="H12" s="137"/>
      <c r="I12" s="137"/>
      <c r="J12" s="137"/>
      <c r="K12" s="137"/>
      <c r="L12" s="137"/>
      <c r="M12" s="137"/>
      <c r="N12" s="137"/>
      <c r="O12" s="138"/>
      <c r="P12" s="1"/>
    </row>
    <row r="13" spans="1:16" ht="18.75" customHeight="1" x14ac:dyDescent="0.25">
      <c r="A13" s="1"/>
      <c r="B13" s="136" t="s">
        <v>5</v>
      </c>
      <c r="C13" s="136"/>
      <c r="D13" s="136"/>
      <c r="E13" s="136"/>
      <c r="F13" s="139" t="str">
        <f>IF(ISBLANK(Synthèse!D2),"",Synthèse!D2)</f>
        <v>LIVRON-SUR-DROME</v>
      </c>
      <c r="G13" s="139"/>
      <c r="H13" s="139"/>
      <c r="I13" s="139"/>
      <c r="J13" s="139"/>
      <c r="K13" s="139"/>
      <c r="L13" s="139"/>
      <c r="M13" s="139"/>
      <c r="N13" s="139"/>
      <c r="O13" s="140"/>
      <c r="P13" s="1"/>
    </row>
    <row r="14" spans="1:16" ht="18.75" customHeight="1" x14ac:dyDescent="0.25">
      <c r="A14" s="1"/>
      <c r="B14" s="136" t="s">
        <v>6</v>
      </c>
      <c r="C14" s="136"/>
      <c r="D14" s="136"/>
      <c r="E14" s="136"/>
      <c r="F14" s="133" t="str">
        <f>IF(ISBLANK(Synthèse!E2),"",Synthèse!E2)</f>
        <v>Depart Deloche - PS Loriol</v>
      </c>
      <c r="G14" s="133"/>
      <c r="H14" s="133"/>
      <c r="I14" s="133"/>
      <c r="J14" s="133"/>
      <c r="K14" s="133"/>
      <c r="L14" s="133"/>
      <c r="M14" s="133"/>
      <c r="N14" s="133"/>
      <c r="O14" s="134"/>
      <c r="P14" s="1"/>
    </row>
    <row r="15" spans="1:16" ht="18.75" customHeight="1" x14ac:dyDescent="0.25">
      <c r="A15" s="4"/>
      <c r="B15" s="129" t="s">
        <v>42</v>
      </c>
      <c r="C15" s="130"/>
      <c r="D15" s="130"/>
      <c r="E15" s="131"/>
      <c r="F15" s="132">
        <f>IF(ISBLANK(Synthèse!N2),"",Synthèse!N2)</f>
        <v>3994</v>
      </c>
      <c r="G15" s="133"/>
      <c r="H15" s="133"/>
      <c r="I15" s="133"/>
      <c r="J15" s="133"/>
      <c r="K15" s="133"/>
      <c r="L15" s="133"/>
      <c r="M15" s="133"/>
      <c r="N15" s="133"/>
      <c r="O15" s="134"/>
      <c r="P15" s="4"/>
    </row>
    <row r="16" spans="1:16" ht="18.75" customHeight="1" thickBot="1" x14ac:dyDescent="0.3">
      <c r="A16" s="1"/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1"/>
    </row>
    <row r="17" spans="1:16" x14ac:dyDescent="0.25">
      <c r="A17" s="1"/>
      <c r="B17" s="142"/>
      <c r="C17" s="143"/>
      <c r="D17" s="143"/>
      <c r="E17" s="143"/>
      <c r="F17" s="143"/>
      <c r="G17" s="143"/>
      <c r="H17" s="143"/>
      <c r="I17" s="143"/>
      <c r="J17" s="143"/>
      <c r="K17" s="143"/>
      <c r="L17" s="143"/>
      <c r="M17" s="143"/>
      <c r="N17" s="143"/>
      <c r="O17" s="144"/>
      <c r="P17" s="1"/>
    </row>
    <row r="18" spans="1:16" x14ac:dyDescent="0.25">
      <c r="A18" s="1"/>
      <c r="B18" s="145"/>
      <c r="C18" s="119"/>
      <c r="D18" s="119"/>
      <c r="E18" s="119"/>
      <c r="F18" s="119"/>
      <c r="G18" s="119"/>
      <c r="H18" s="119"/>
      <c r="I18" s="119"/>
      <c r="J18" s="119"/>
      <c r="K18" s="119"/>
      <c r="L18" s="119"/>
      <c r="M18" s="119"/>
      <c r="N18" s="119"/>
      <c r="O18" s="146"/>
      <c r="P18" s="1"/>
    </row>
    <row r="19" spans="1:16" x14ac:dyDescent="0.25">
      <c r="A19" s="1"/>
      <c r="B19" s="145"/>
      <c r="C19" s="119"/>
      <c r="D19" s="119"/>
      <c r="E19" s="119"/>
      <c r="F19" s="119"/>
      <c r="G19" s="119"/>
      <c r="H19" s="119"/>
      <c r="I19" s="119"/>
      <c r="J19" s="119"/>
      <c r="K19" s="119"/>
      <c r="L19" s="119"/>
      <c r="M19" s="119"/>
      <c r="N19" s="119"/>
      <c r="O19" s="146"/>
      <c r="P19" s="1"/>
    </row>
    <row r="20" spans="1:16" x14ac:dyDescent="0.25">
      <c r="A20" s="1"/>
      <c r="B20" s="145"/>
      <c r="C20" s="119"/>
      <c r="D20" s="119"/>
      <c r="E20" s="119"/>
      <c r="F20" s="119"/>
      <c r="G20" s="119"/>
      <c r="H20" s="119"/>
      <c r="I20" s="119"/>
      <c r="J20" s="119"/>
      <c r="K20" s="119"/>
      <c r="L20" s="119"/>
      <c r="M20" s="119"/>
      <c r="N20" s="119"/>
      <c r="O20" s="146"/>
      <c r="P20" s="1"/>
    </row>
    <row r="21" spans="1:16" x14ac:dyDescent="0.25">
      <c r="A21" s="1"/>
      <c r="B21" s="145"/>
      <c r="C21" s="119"/>
      <c r="D21" s="119"/>
      <c r="E21" s="119"/>
      <c r="F21" s="119"/>
      <c r="G21" s="119"/>
      <c r="H21" s="119"/>
      <c r="I21" s="119"/>
      <c r="J21" s="119"/>
      <c r="K21" s="119"/>
      <c r="L21" s="119"/>
      <c r="M21" s="119"/>
      <c r="N21" s="119"/>
      <c r="O21" s="146"/>
      <c r="P21" s="1"/>
    </row>
    <row r="22" spans="1:16" x14ac:dyDescent="0.25">
      <c r="A22" s="1"/>
      <c r="B22" s="145"/>
      <c r="C22" s="119"/>
      <c r="D22" s="119"/>
      <c r="E22" s="119"/>
      <c r="F22" s="119"/>
      <c r="G22" s="119"/>
      <c r="H22" s="119"/>
      <c r="I22" s="119"/>
      <c r="J22" s="119"/>
      <c r="K22" s="119"/>
      <c r="L22" s="119"/>
      <c r="M22" s="119"/>
      <c r="N22" s="119"/>
      <c r="O22" s="146"/>
      <c r="P22" s="1"/>
    </row>
    <row r="23" spans="1:16" x14ac:dyDescent="0.25">
      <c r="A23" s="1"/>
      <c r="B23" s="145"/>
      <c r="C23" s="119"/>
      <c r="D23" s="119"/>
      <c r="E23" s="119"/>
      <c r="F23" s="119"/>
      <c r="G23" s="119"/>
      <c r="H23" s="119"/>
      <c r="I23" s="119"/>
      <c r="J23" s="119"/>
      <c r="K23" s="119"/>
      <c r="L23" s="119"/>
      <c r="M23" s="119"/>
      <c r="N23" s="119"/>
      <c r="O23" s="146"/>
      <c r="P23" s="1"/>
    </row>
    <row r="24" spans="1:16" x14ac:dyDescent="0.25">
      <c r="A24" s="1"/>
      <c r="B24" s="145"/>
      <c r="C24" s="119"/>
      <c r="D24" s="119"/>
      <c r="E24" s="119"/>
      <c r="F24" s="119"/>
      <c r="G24" s="119"/>
      <c r="H24" s="119"/>
      <c r="I24" s="119"/>
      <c r="J24" s="119"/>
      <c r="K24" s="119"/>
      <c r="L24" s="119"/>
      <c r="M24" s="119"/>
      <c r="N24" s="119"/>
      <c r="O24" s="146"/>
      <c r="P24" s="1"/>
    </row>
    <row r="25" spans="1:16" x14ac:dyDescent="0.25">
      <c r="A25" s="1"/>
      <c r="B25" s="145"/>
      <c r="C25" s="119"/>
      <c r="D25" s="119"/>
      <c r="E25" s="119"/>
      <c r="F25" s="119"/>
      <c r="G25" s="119"/>
      <c r="H25" s="119"/>
      <c r="I25" s="119"/>
      <c r="J25" s="119"/>
      <c r="K25" s="119"/>
      <c r="L25" s="119"/>
      <c r="M25" s="119"/>
      <c r="N25" s="119"/>
      <c r="O25" s="146"/>
      <c r="P25" s="1"/>
    </row>
    <row r="26" spans="1:16" x14ac:dyDescent="0.25">
      <c r="A26" s="1"/>
      <c r="B26" s="145"/>
      <c r="C26" s="119"/>
      <c r="D26" s="119"/>
      <c r="E26" s="119"/>
      <c r="F26" s="119"/>
      <c r="G26" s="119"/>
      <c r="H26" s="119"/>
      <c r="I26" s="119"/>
      <c r="J26" s="119"/>
      <c r="K26" s="119"/>
      <c r="L26" s="119"/>
      <c r="M26" s="119"/>
      <c r="N26" s="119"/>
      <c r="O26" s="146"/>
      <c r="P26" s="1"/>
    </row>
    <row r="27" spans="1:16" x14ac:dyDescent="0.25">
      <c r="A27" s="1"/>
      <c r="B27" s="145"/>
      <c r="C27" s="119"/>
      <c r="D27" s="147"/>
      <c r="E27" s="147"/>
      <c r="F27" s="147"/>
      <c r="G27" s="147"/>
      <c r="H27" s="147"/>
      <c r="I27" s="147"/>
      <c r="J27" s="147"/>
      <c r="K27" s="147"/>
      <c r="L27" s="147"/>
      <c r="M27" s="119"/>
      <c r="N27" s="119"/>
      <c r="O27" s="146"/>
      <c r="P27" s="1"/>
    </row>
    <row r="28" spans="1:16" x14ac:dyDescent="0.25">
      <c r="A28" s="1"/>
      <c r="B28" s="145"/>
      <c r="C28" s="119"/>
      <c r="D28" s="147"/>
      <c r="E28" s="147"/>
      <c r="F28" s="147"/>
      <c r="G28" s="147"/>
      <c r="H28" s="147"/>
      <c r="I28" s="147"/>
      <c r="J28" s="147"/>
      <c r="K28" s="147"/>
      <c r="L28" s="147"/>
      <c r="M28" s="119"/>
      <c r="N28" s="119"/>
      <c r="O28" s="146"/>
      <c r="P28" s="1"/>
    </row>
    <row r="29" spans="1:16" x14ac:dyDescent="0.25">
      <c r="A29" s="1"/>
      <c r="B29" s="145"/>
      <c r="C29" s="119"/>
      <c r="D29" s="119"/>
      <c r="E29" s="119"/>
      <c r="F29" s="119"/>
      <c r="G29" s="119"/>
      <c r="H29" s="119"/>
      <c r="I29" s="119"/>
      <c r="J29" s="119"/>
      <c r="K29" s="119"/>
      <c r="L29" s="119"/>
      <c r="M29" s="119"/>
      <c r="N29" s="119"/>
      <c r="O29" s="146"/>
      <c r="P29" s="1"/>
    </row>
    <row r="30" spans="1:16" x14ac:dyDescent="0.25">
      <c r="A30" s="1"/>
      <c r="B30" s="145"/>
      <c r="C30" s="119"/>
      <c r="D30" s="119"/>
      <c r="E30" s="119"/>
      <c r="F30" s="119"/>
      <c r="G30" s="119"/>
      <c r="H30" s="119"/>
      <c r="I30" s="119"/>
      <c r="J30" s="119"/>
      <c r="K30" s="119"/>
      <c r="L30" s="119"/>
      <c r="M30" s="119"/>
      <c r="N30" s="119"/>
      <c r="O30" s="146"/>
      <c r="P30" s="1"/>
    </row>
    <row r="31" spans="1:16" x14ac:dyDescent="0.25">
      <c r="A31" s="1"/>
      <c r="B31" s="145"/>
      <c r="C31" s="119"/>
      <c r="D31" s="119"/>
      <c r="E31" s="119"/>
      <c r="F31" s="119"/>
      <c r="G31" s="119"/>
      <c r="H31" s="119"/>
      <c r="I31" s="119"/>
      <c r="J31" s="119"/>
      <c r="K31" s="119"/>
      <c r="L31" s="119"/>
      <c r="M31" s="119"/>
      <c r="N31" s="119"/>
      <c r="O31" s="146"/>
      <c r="P31" s="1"/>
    </row>
    <row r="32" spans="1:16" x14ac:dyDescent="0.25">
      <c r="A32" s="1"/>
      <c r="B32" s="145"/>
      <c r="C32" s="119"/>
      <c r="D32" s="119"/>
      <c r="E32" s="119"/>
      <c r="F32" s="119"/>
      <c r="G32" s="119"/>
      <c r="H32" s="119"/>
      <c r="I32" s="119"/>
      <c r="J32" s="119"/>
      <c r="K32" s="119"/>
      <c r="L32" s="119"/>
      <c r="M32" s="119"/>
      <c r="N32" s="119"/>
      <c r="O32" s="146"/>
      <c r="P32" s="1"/>
    </row>
    <row r="33" spans="1:16" x14ac:dyDescent="0.25">
      <c r="A33" s="1"/>
      <c r="B33" s="145"/>
      <c r="C33" s="119"/>
      <c r="D33" s="147"/>
      <c r="E33" s="147"/>
      <c r="F33" s="147"/>
      <c r="G33" s="147"/>
      <c r="H33" s="147"/>
      <c r="I33" s="147"/>
      <c r="J33" s="147"/>
      <c r="K33" s="147"/>
      <c r="L33" s="147"/>
      <c r="M33" s="148"/>
      <c r="N33" s="148"/>
      <c r="O33" s="149"/>
      <c r="P33" s="1"/>
    </row>
    <row r="34" spans="1:16" x14ac:dyDescent="0.25">
      <c r="A34" s="1"/>
      <c r="B34" s="145"/>
      <c r="C34" s="119"/>
      <c r="D34" s="147"/>
      <c r="E34" s="147"/>
      <c r="F34" s="147"/>
      <c r="G34" s="147"/>
      <c r="H34" s="147"/>
      <c r="I34" s="147"/>
      <c r="J34" s="147"/>
      <c r="K34" s="147"/>
      <c r="L34" s="147"/>
      <c r="M34" s="148"/>
      <c r="N34" s="148"/>
      <c r="O34" s="149"/>
      <c r="P34" s="1"/>
    </row>
    <row r="35" spans="1:16" x14ac:dyDescent="0.25">
      <c r="A35" s="1"/>
      <c r="B35" s="145"/>
      <c r="C35" s="119"/>
      <c r="D35" s="147"/>
      <c r="E35" s="147"/>
      <c r="F35" s="147"/>
      <c r="G35" s="147"/>
      <c r="H35" s="147"/>
      <c r="I35" s="147"/>
      <c r="J35" s="147"/>
      <c r="K35" s="147"/>
      <c r="L35" s="147"/>
      <c r="M35" s="148"/>
      <c r="N35" s="148"/>
      <c r="O35" s="149"/>
      <c r="P35" s="1"/>
    </row>
    <row r="36" spans="1:16" x14ac:dyDescent="0.25">
      <c r="A36" s="1"/>
      <c r="B36" s="145"/>
      <c r="C36" s="119"/>
      <c r="D36" s="119"/>
      <c r="E36" s="119"/>
      <c r="F36" s="119"/>
      <c r="G36" s="119"/>
      <c r="H36" s="119"/>
      <c r="I36" s="119"/>
      <c r="J36" s="119"/>
      <c r="K36" s="119"/>
      <c r="L36" s="119"/>
      <c r="M36" s="119"/>
      <c r="N36" s="119"/>
      <c r="O36" s="146"/>
      <c r="P36" s="1"/>
    </row>
    <row r="37" spans="1:16" x14ac:dyDescent="0.25">
      <c r="A37" s="1"/>
      <c r="B37" s="145"/>
      <c r="C37" s="119"/>
      <c r="D37" s="119"/>
      <c r="E37" s="119"/>
      <c r="F37" s="119"/>
      <c r="G37" s="119"/>
      <c r="H37" s="119"/>
      <c r="I37" s="119"/>
      <c r="J37" s="119"/>
      <c r="K37" s="119"/>
      <c r="L37" s="119"/>
      <c r="M37" s="119"/>
      <c r="N37" s="119"/>
      <c r="O37" s="146"/>
      <c r="P37" s="1"/>
    </row>
    <row r="38" spans="1:16" x14ac:dyDescent="0.25">
      <c r="A38" s="1"/>
      <c r="B38" s="145"/>
      <c r="C38" s="119"/>
      <c r="D38" s="119"/>
      <c r="E38" s="119"/>
      <c r="F38" s="119"/>
      <c r="G38" s="119"/>
      <c r="H38" s="119"/>
      <c r="I38" s="119"/>
      <c r="J38" s="119"/>
      <c r="K38" s="119"/>
      <c r="L38" s="119"/>
      <c r="M38" s="119"/>
      <c r="N38" s="119"/>
      <c r="O38" s="146"/>
      <c r="P38" s="1"/>
    </row>
    <row r="39" spans="1:16" x14ac:dyDescent="0.25">
      <c r="A39" s="1"/>
      <c r="B39" s="145"/>
      <c r="C39" s="119"/>
      <c r="D39" s="119"/>
      <c r="E39" s="119"/>
      <c r="F39" s="119"/>
      <c r="G39" s="119"/>
      <c r="H39" s="119"/>
      <c r="I39" s="119"/>
      <c r="J39" s="119"/>
      <c r="K39" s="119"/>
      <c r="L39" s="119"/>
      <c r="M39" s="119"/>
      <c r="N39" s="119"/>
      <c r="O39" s="146"/>
      <c r="P39" s="1"/>
    </row>
    <row r="40" spans="1:16" x14ac:dyDescent="0.25">
      <c r="A40" s="1"/>
      <c r="B40" s="145"/>
      <c r="C40" s="119"/>
      <c r="D40" s="119"/>
      <c r="E40" s="119"/>
      <c r="F40" s="119"/>
      <c r="G40" s="119"/>
      <c r="H40" s="119"/>
      <c r="I40" s="119"/>
      <c r="J40" s="119"/>
      <c r="K40" s="119"/>
      <c r="L40" s="119"/>
      <c r="M40" s="119"/>
      <c r="N40" s="119"/>
      <c r="O40" s="146"/>
      <c r="P40" s="1"/>
    </row>
    <row r="41" spans="1:16" x14ac:dyDescent="0.25">
      <c r="A41" s="1"/>
      <c r="B41" s="145"/>
      <c r="C41" s="119"/>
      <c r="D41" s="119"/>
      <c r="E41" s="119"/>
      <c r="F41" s="119"/>
      <c r="G41" s="119"/>
      <c r="H41" s="119"/>
      <c r="I41" s="119"/>
      <c r="J41" s="119"/>
      <c r="K41" s="119"/>
      <c r="L41" s="119"/>
      <c r="M41" s="119"/>
      <c r="N41" s="119"/>
      <c r="O41" s="146"/>
      <c r="P41" s="1"/>
    </row>
    <row r="42" spans="1:16" x14ac:dyDescent="0.25">
      <c r="A42" s="1"/>
      <c r="B42" s="145"/>
      <c r="C42" s="119"/>
      <c r="D42" s="119"/>
      <c r="E42" s="119"/>
      <c r="F42" s="119"/>
      <c r="G42" s="119"/>
      <c r="H42" s="119"/>
      <c r="I42" s="119"/>
      <c r="J42" s="119"/>
      <c r="K42" s="119"/>
      <c r="L42" s="119"/>
      <c r="M42" s="119"/>
      <c r="N42" s="119"/>
      <c r="O42" s="146"/>
      <c r="P42" s="1"/>
    </row>
    <row r="43" spans="1:16" x14ac:dyDescent="0.25">
      <c r="A43" s="1"/>
      <c r="B43" s="145"/>
      <c r="C43" s="119"/>
      <c r="D43" s="119"/>
      <c r="E43" s="119"/>
      <c r="F43" s="119"/>
      <c r="G43" s="119"/>
      <c r="H43" s="119"/>
      <c r="I43" s="119"/>
      <c r="J43" s="119"/>
      <c r="K43" s="119"/>
      <c r="L43" s="119"/>
      <c r="M43" s="119"/>
      <c r="N43" s="119"/>
      <c r="O43" s="146"/>
      <c r="P43" s="1"/>
    </row>
    <row r="44" spans="1:16" x14ac:dyDescent="0.25">
      <c r="A44" s="1"/>
      <c r="B44" s="145"/>
      <c r="C44" s="119"/>
      <c r="D44" s="119"/>
      <c r="E44" s="119"/>
      <c r="F44" s="119"/>
      <c r="G44" s="119"/>
      <c r="H44" s="119"/>
      <c r="I44" s="119"/>
      <c r="J44" s="119"/>
      <c r="K44" s="119"/>
      <c r="L44" s="119"/>
      <c r="M44" s="119"/>
      <c r="N44" s="119"/>
      <c r="O44" s="146"/>
      <c r="P44" s="1"/>
    </row>
    <row r="45" spans="1:16" x14ac:dyDescent="0.25">
      <c r="A45" s="1"/>
      <c r="B45" s="145"/>
      <c r="C45" s="119"/>
      <c r="D45" s="119"/>
      <c r="E45" s="119"/>
      <c r="F45" s="119"/>
      <c r="G45" s="119"/>
      <c r="H45" s="119"/>
      <c r="I45" s="119"/>
      <c r="J45" s="119"/>
      <c r="K45" s="119"/>
      <c r="L45" s="119"/>
      <c r="M45" s="119"/>
      <c r="N45" s="119"/>
      <c r="O45" s="146"/>
      <c r="P45" s="1"/>
    </row>
    <row r="46" spans="1:16" x14ac:dyDescent="0.25">
      <c r="A46" s="1"/>
      <c r="B46" s="145"/>
      <c r="C46" s="119"/>
      <c r="D46" s="119"/>
      <c r="E46" s="119"/>
      <c r="F46" s="119"/>
      <c r="G46" s="119"/>
      <c r="H46" s="119"/>
      <c r="I46" s="119"/>
      <c r="J46" s="119"/>
      <c r="K46" s="119"/>
      <c r="L46" s="119"/>
      <c r="M46" s="119"/>
      <c r="N46" s="119"/>
      <c r="O46" s="146"/>
      <c r="P46" s="1"/>
    </row>
    <row r="47" spans="1:16" x14ac:dyDescent="0.25">
      <c r="A47" s="1"/>
      <c r="B47" s="145"/>
      <c r="C47" s="119"/>
      <c r="D47" s="119"/>
      <c r="E47" s="119"/>
      <c r="F47" s="119"/>
      <c r="G47" s="119"/>
      <c r="H47" s="119"/>
      <c r="I47" s="119"/>
      <c r="J47" s="119"/>
      <c r="K47" s="119"/>
      <c r="L47" s="119"/>
      <c r="M47" s="119"/>
      <c r="N47" s="119"/>
      <c r="O47" s="146"/>
      <c r="P47" s="1"/>
    </row>
    <row r="48" spans="1:16" x14ac:dyDescent="0.25">
      <c r="A48" s="1"/>
      <c r="B48" s="145"/>
      <c r="C48" s="119"/>
      <c r="D48" s="119"/>
      <c r="E48" s="119"/>
      <c r="F48" s="119"/>
      <c r="G48" s="119"/>
      <c r="H48" s="119"/>
      <c r="I48" s="119"/>
      <c r="J48" s="119"/>
      <c r="K48" s="119"/>
      <c r="L48" s="119"/>
      <c r="M48" s="119"/>
      <c r="N48" s="119"/>
      <c r="O48" s="146"/>
      <c r="P48" s="1"/>
    </row>
    <row r="49" spans="1:16" ht="15.75" thickBot="1" x14ac:dyDescent="0.3">
      <c r="A49" s="1"/>
      <c r="B49" s="150"/>
      <c r="C49" s="151"/>
      <c r="D49" s="151"/>
      <c r="E49" s="151"/>
      <c r="F49" s="151"/>
      <c r="G49" s="151"/>
      <c r="H49" s="151"/>
      <c r="I49" s="151"/>
      <c r="J49" s="151"/>
      <c r="K49" s="151"/>
      <c r="L49" s="151"/>
      <c r="M49" s="151"/>
      <c r="N49" s="151"/>
      <c r="O49" s="152"/>
      <c r="P49" s="1"/>
    </row>
    <row r="50" spans="1:16" x14ac:dyDescent="0.25">
      <c r="A50" s="1"/>
      <c r="B50" s="141" t="s">
        <v>14</v>
      </c>
      <c r="C50" s="141"/>
      <c r="D50" s="141"/>
      <c r="E50" s="141"/>
      <c r="F50" s="141"/>
      <c r="G50" s="141"/>
      <c r="H50" s="141"/>
      <c r="I50" s="141"/>
      <c r="J50" s="141"/>
      <c r="K50" s="141"/>
      <c r="L50" s="141"/>
      <c r="M50" s="141"/>
      <c r="N50" s="141"/>
      <c r="O50" s="141"/>
      <c r="P50" s="1"/>
    </row>
    <row r="51" spans="1:16" ht="15.75" thickBo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</row>
    <row r="52" spans="1:16" x14ac:dyDescent="0.25">
      <c r="A52" s="1"/>
      <c r="B52" s="12"/>
      <c r="C52" s="13"/>
      <c r="D52" s="155"/>
      <c r="E52" s="156"/>
      <c r="F52" s="156"/>
      <c r="G52" s="156"/>
      <c r="H52" s="156"/>
      <c r="I52" s="156"/>
      <c r="J52" s="156"/>
      <c r="K52" s="156"/>
      <c r="L52" s="157"/>
      <c r="M52" s="13"/>
      <c r="N52" s="13"/>
      <c r="O52" s="14"/>
      <c r="P52" s="1"/>
    </row>
    <row r="53" spans="1:16" x14ac:dyDescent="0.25">
      <c r="A53" s="1"/>
      <c r="B53" s="15"/>
      <c r="C53" s="11"/>
      <c r="D53" s="158"/>
      <c r="E53" s="159"/>
      <c r="F53" s="159"/>
      <c r="G53" s="159"/>
      <c r="H53" s="159"/>
      <c r="I53" s="159"/>
      <c r="J53" s="159"/>
      <c r="K53" s="159"/>
      <c r="L53" s="160"/>
      <c r="M53" s="11"/>
      <c r="N53" s="11"/>
      <c r="O53" s="16"/>
      <c r="P53" s="1"/>
    </row>
    <row r="54" spans="1:16" x14ac:dyDescent="0.25">
      <c r="A54" s="1"/>
      <c r="B54" s="15"/>
      <c r="C54" s="11"/>
      <c r="D54" s="158"/>
      <c r="E54" s="159"/>
      <c r="F54" s="159"/>
      <c r="G54" s="159"/>
      <c r="H54" s="159"/>
      <c r="I54" s="159"/>
      <c r="J54" s="159"/>
      <c r="K54" s="159"/>
      <c r="L54" s="160"/>
      <c r="M54" s="11"/>
      <c r="N54" s="11"/>
      <c r="O54" s="16"/>
      <c r="P54" s="1"/>
    </row>
    <row r="55" spans="1:16" x14ac:dyDescent="0.25">
      <c r="A55" s="1"/>
      <c r="B55" s="15"/>
      <c r="C55" s="11"/>
      <c r="D55" s="158"/>
      <c r="E55" s="159"/>
      <c r="F55" s="159"/>
      <c r="G55" s="159"/>
      <c r="H55" s="159"/>
      <c r="I55" s="159"/>
      <c r="J55" s="159"/>
      <c r="K55" s="159"/>
      <c r="L55" s="160"/>
      <c r="M55" s="11"/>
      <c r="N55" s="11"/>
      <c r="O55" s="16"/>
      <c r="P55" s="1"/>
    </row>
    <row r="56" spans="1:16" x14ac:dyDescent="0.25">
      <c r="A56" s="1"/>
      <c r="B56" s="17"/>
      <c r="C56" s="18"/>
      <c r="D56" s="153"/>
      <c r="E56" s="153"/>
      <c r="F56" s="153"/>
      <c r="G56" s="153"/>
      <c r="H56" s="153"/>
      <c r="I56" s="153"/>
      <c r="J56" s="153"/>
      <c r="K56" s="153"/>
      <c r="L56" s="153"/>
      <c r="M56" s="19"/>
      <c r="N56" s="19"/>
      <c r="O56" s="20"/>
      <c r="P56" s="1"/>
    </row>
    <row r="57" spans="1:16" x14ac:dyDescent="0.25">
      <c r="A57" s="1"/>
      <c r="B57" s="17"/>
      <c r="C57" s="18"/>
      <c r="D57" s="153"/>
      <c r="E57" s="153"/>
      <c r="F57" s="153"/>
      <c r="G57" s="153"/>
      <c r="H57" s="153"/>
      <c r="I57" s="153"/>
      <c r="J57" s="153"/>
      <c r="K57" s="153"/>
      <c r="L57" s="153"/>
      <c r="M57" s="19"/>
      <c r="N57" s="19"/>
      <c r="O57" s="20"/>
      <c r="P57" s="1"/>
    </row>
    <row r="58" spans="1:16" x14ac:dyDescent="0.25">
      <c r="A58" s="1"/>
      <c r="B58" s="17" t="s">
        <v>15</v>
      </c>
      <c r="C58" s="18">
        <f ca="1">TODAY()</f>
        <v>43053</v>
      </c>
      <c r="D58" s="153" t="s">
        <v>0</v>
      </c>
      <c r="E58" s="153"/>
      <c r="F58" s="153"/>
      <c r="G58" s="153"/>
      <c r="H58" s="153"/>
      <c r="I58" s="153"/>
      <c r="J58" s="153"/>
      <c r="K58" s="153"/>
      <c r="L58" s="153"/>
      <c r="M58" s="19" t="s">
        <v>93</v>
      </c>
      <c r="N58" s="19" t="s">
        <v>94</v>
      </c>
      <c r="O58" s="20" t="s">
        <v>94</v>
      </c>
      <c r="P58" s="1"/>
    </row>
    <row r="59" spans="1:16" ht="15.75" thickBot="1" x14ac:dyDescent="0.3">
      <c r="A59" s="1"/>
      <c r="B59" s="21" t="s">
        <v>16</v>
      </c>
      <c r="C59" s="22" t="s">
        <v>17</v>
      </c>
      <c r="D59" s="154" t="s">
        <v>18</v>
      </c>
      <c r="E59" s="154"/>
      <c r="F59" s="154"/>
      <c r="G59" s="154"/>
      <c r="H59" s="154"/>
      <c r="I59" s="154"/>
      <c r="J59" s="154"/>
      <c r="K59" s="154"/>
      <c r="L59" s="154"/>
      <c r="M59" s="22" t="s">
        <v>19</v>
      </c>
      <c r="N59" s="22" t="s">
        <v>20</v>
      </c>
      <c r="O59" s="23" t="s">
        <v>21</v>
      </c>
      <c r="P59" s="1"/>
    </row>
    <row r="60" spans="1:16" x14ac:dyDescent="0.25">
      <c r="A60" s="1"/>
      <c r="B60" s="1"/>
      <c r="C60" s="6"/>
      <c r="D60" s="3"/>
      <c r="E60" s="3"/>
      <c r="F60" s="3"/>
      <c r="G60" s="3"/>
      <c r="H60" s="3"/>
      <c r="I60" s="3"/>
      <c r="J60" s="3"/>
      <c r="K60" s="3"/>
      <c r="L60" s="3"/>
      <c r="M60" s="1"/>
      <c r="N60" s="1"/>
      <c r="O60" s="1"/>
      <c r="P60" s="1"/>
    </row>
    <row r="61" spans="1:16" x14ac:dyDescent="0.25">
      <c r="A61" s="1"/>
      <c r="B61" s="1"/>
      <c r="C61" s="1"/>
      <c r="D61" s="3"/>
      <c r="E61" s="3"/>
      <c r="F61" s="3"/>
      <c r="G61" s="3"/>
      <c r="H61" s="3"/>
      <c r="I61" s="3"/>
      <c r="J61" s="3"/>
      <c r="K61" s="3"/>
      <c r="L61" s="3"/>
      <c r="M61" s="1"/>
      <c r="N61" s="1"/>
      <c r="O61" s="1"/>
      <c r="P61" s="1"/>
    </row>
    <row r="62" spans="1:16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</row>
    <row r="63" spans="1:16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0"/>
      <c r="P63" s="1"/>
    </row>
    <row r="64" spans="1:16" x14ac:dyDescent="0.25">
      <c r="A64" s="1"/>
      <c r="P64" s="1"/>
    </row>
  </sheetData>
  <mergeCells count="22">
    <mergeCell ref="B50:O50"/>
    <mergeCell ref="B17:O49"/>
    <mergeCell ref="F14:O14"/>
    <mergeCell ref="D58:L58"/>
    <mergeCell ref="D59:L59"/>
    <mergeCell ref="D52:L52"/>
    <mergeCell ref="D53:L53"/>
    <mergeCell ref="D54:L54"/>
    <mergeCell ref="D55:L55"/>
    <mergeCell ref="D56:L56"/>
    <mergeCell ref="D57:L57"/>
    <mergeCell ref="C2:N7"/>
    <mergeCell ref="B9:O9"/>
    <mergeCell ref="B10:O10"/>
    <mergeCell ref="B11:O11"/>
    <mergeCell ref="B15:E15"/>
    <mergeCell ref="F15:O15"/>
    <mergeCell ref="B12:E12"/>
    <mergeCell ref="B13:E13"/>
    <mergeCell ref="B14:E14"/>
    <mergeCell ref="F12:O12"/>
    <mergeCell ref="F13:O13"/>
  </mergeCells>
  <pageMargins left="0.7" right="0.7" top="0.75" bottom="0.75" header="0.3" footer="0.3"/>
  <pageSetup paperSize="9" scale="74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60"/>
  <sheetViews>
    <sheetView tabSelected="1" view="pageBreakPreview" topLeftCell="A22" zoomScaleNormal="85" zoomScaleSheetLayoutView="100" workbookViewId="0">
      <selection activeCell="R28" sqref="R28"/>
    </sheetView>
  </sheetViews>
  <sheetFormatPr baseColWidth="10" defaultRowHeight="15" x14ac:dyDescent="0.25"/>
  <cols>
    <col min="1" max="1" width="3.7109375" style="2" customWidth="1"/>
    <col min="2" max="2" width="7.7109375" style="2" customWidth="1"/>
    <col min="3" max="3" width="47.85546875" style="2" customWidth="1"/>
    <col min="4" max="15" width="7.7109375" style="2" customWidth="1"/>
    <col min="16" max="16" width="10.28515625" style="2" customWidth="1"/>
    <col min="17" max="256" width="11.42578125" style="2"/>
    <col min="257" max="257" width="3.7109375" style="2" customWidth="1"/>
    <col min="258" max="258" width="7.7109375" style="2" customWidth="1"/>
    <col min="259" max="259" width="13.7109375" style="2" customWidth="1"/>
    <col min="260" max="271" width="7.7109375" style="2" customWidth="1"/>
    <col min="272" max="272" width="3.7109375" style="2" customWidth="1"/>
    <col min="273" max="512" width="11.42578125" style="2"/>
    <col min="513" max="513" width="3.7109375" style="2" customWidth="1"/>
    <col min="514" max="514" width="7.7109375" style="2" customWidth="1"/>
    <col min="515" max="515" width="13.7109375" style="2" customWidth="1"/>
    <col min="516" max="527" width="7.7109375" style="2" customWidth="1"/>
    <col min="528" max="528" width="3.7109375" style="2" customWidth="1"/>
    <col min="529" max="768" width="11.42578125" style="2"/>
    <col min="769" max="769" width="3.7109375" style="2" customWidth="1"/>
    <col min="770" max="770" width="7.7109375" style="2" customWidth="1"/>
    <col min="771" max="771" width="13.7109375" style="2" customWidth="1"/>
    <col min="772" max="783" width="7.7109375" style="2" customWidth="1"/>
    <col min="784" max="784" width="3.7109375" style="2" customWidth="1"/>
    <col min="785" max="1024" width="11.42578125" style="2"/>
    <col min="1025" max="1025" width="3.7109375" style="2" customWidth="1"/>
    <col min="1026" max="1026" width="7.7109375" style="2" customWidth="1"/>
    <col min="1027" max="1027" width="13.7109375" style="2" customWidth="1"/>
    <col min="1028" max="1039" width="7.7109375" style="2" customWidth="1"/>
    <col min="1040" max="1040" width="3.7109375" style="2" customWidth="1"/>
    <col min="1041" max="1280" width="11.42578125" style="2"/>
    <col min="1281" max="1281" width="3.7109375" style="2" customWidth="1"/>
    <col min="1282" max="1282" width="7.7109375" style="2" customWidth="1"/>
    <col min="1283" max="1283" width="13.7109375" style="2" customWidth="1"/>
    <col min="1284" max="1295" width="7.7109375" style="2" customWidth="1"/>
    <col min="1296" max="1296" width="3.7109375" style="2" customWidth="1"/>
    <col min="1297" max="1536" width="11.42578125" style="2"/>
    <col min="1537" max="1537" width="3.7109375" style="2" customWidth="1"/>
    <col min="1538" max="1538" width="7.7109375" style="2" customWidth="1"/>
    <col min="1539" max="1539" width="13.7109375" style="2" customWidth="1"/>
    <col min="1540" max="1551" width="7.7109375" style="2" customWidth="1"/>
    <col min="1552" max="1552" width="3.7109375" style="2" customWidth="1"/>
    <col min="1553" max="1792" width="11.42578125" style="2"/>
    <col min="1793" max="1793" width="3.7109375" style="2" customWidth="1"/>
    <col min="1794" max="1794" width="7.7109375" style="2" customWidth="1"/>
    <col min="1795" max="1795" width="13.7109375" style="2" customWidth="1"/>
    <col min="1796" max="1807" width="7.7109375" style="2" customWidth="1"/>
    <col min="1808" max="1808" width="3.7109375" style="2" customWidth="1"/>
    <col min="1809" max="2048" width="11.42578125" style="2"/>
    <col min="2049" max="2049" width="3.7109375" style="2" customWidth="1"/>
    <col min="2050" max="2050" width="7.7109375" style="2" customWidth="1"/>
    <col min="2051" max="2051" width="13.7109375" style="2" customWidth="1"/>
    <col min="2052" max="2063" width="7.7109375" style="2" customWidth="1"/>
    <col min="2064" max="2064" width="3.7109375" style="2" customWidth="1"/>
    <col min="2065" max="2304" width="11.42578125" style="2"/>
    <col min="2305" max="2305" width="3.7109375" style="2" customWidth="1"/>
    <col min="2306" max="2306" width="7.7109375" style="2" customWidth="1"/>
    <col min="2307" max="2307" width="13.7109375" style="2" customWidth="1"/>
    <col min="2308" max="2319" width="7.7109375" style="2" customWidth="1"/>
    <col min="2320" max="2320" width="3.7109375" style="2" customWidth="1"/>
    <col min="2321" max="2560" width="11.42578125" style="2"/>
    <col min="2561" max="2561" width="3.7109375" style="2" customWidth="1"/>
    <col min="2562" max="2562" width="7.7109375" style="2" customWidth="1"/>
    <col min="2563" max="2563" width="13.7109375" style="2" customWidth="1"/>
    <col min="2564" max="2575" width="7.7109375" style="2" customWidth="1"/>
    <col min="2576" max="2576" width="3.7109375" style="2" customWidth="1"/>
    <col min="2577" max="2816" width="11.42578125" style="2"/>
    <col min="2817" max="2817" width="3.7109375" style="2" customWidth="1"/>
    <col min="2818" max="2818" width="7.7109375" style="2" customWidth="1"/>
    <col min="2819" max="2819" width="13.7109375" style="2" customWidth="1"/>
    <col min="2820" max="2831" width="7.7109375" style="2" customWidth="1"/>
    <col min="2832" max="2832" width="3.7109375" style="2" customWidth="1"/>
    <col min="2833" max="3072" width="11.42578125" style="2"/>
    <col min="3073" max="3073" width="3.7109375" style="2" customWidth="1"/>
    <col min="3074" max="3074" width="7.7109375" style="2" customWidth="1"/>
    <col min="3075" max="3075" width="13.7109375" style="2" customWidth="1"/>
    <col min="3076" max="3087" width="7.7109375" style="2" customWidth="1"/>
    <col min="3088" max="3088" width="3.7109375" style="2" customWidth="1"/>
    <col min="3089" max="3328" width="11.42578125" style="2"/>
    <col min="3329" max="3329" width="3.7109375" style="2" customWidth="1"/>
    <col min="3330" max="3330" width="7.7109375" style="2" customWidth="1"/>
    <col min="3331" max="3331" width="13.7109375" style="2" customWidth="1"/>
    <col min="3332" max="3343" width="7.7109375" style="2" customWidth="1"/>
    <col min="3344" max="3344" width="3.7109375" style="2" customWidth="1"/>
    <col min="3345" max="3584" width="11.42578125" style="2"/>
    <col min="3585" max="3585" width="3.7109375" style="2" customWidth="1"/>
    <col min="3586" max="3586" width="7.7109375" style="2" customWidth="1"/>
    <col min="3587" max="3587" width="13.7109375" style="2" customWidth="1"/>
    <col min="3588" max="3599" width="7.7109375" style="2" customWidth="1"/>
    <col min="3600" max="3600" width="3.7109375" style="2" customWidth="1"/>
    <col min="3601" max="3840" width="11.42578125" style="2"/>
    <col min="3841" max="3841" width="3.7109375" style="2" customWidth="1"/>
    <col min="3842" max="3842" width="7.7109375" style="2" customWidth="1"/>
    <col min="3843" max="3843" width="13.7109375" style="2" customWidth="1"/>
    <col min="3844" max="3855" width="7.7109375" style="2" customWidth="1"/>
    <col min="3856" max="3856" width="3.7109375" style="2" customWidth="1"/>
    <col min="3857" max="4096" width="11.42578125" style="2"/>
    <col min="4097" max="4097" width="3.7109375" style="2" customWidth="1"/>
    <col min="4098" max="4098" width="7.7109375" style="2" customWidth="1"/>
    <col min="4099" max="4099" width="13.7109375" style="2" customWidth="1"/>
    <col min="4100" max="4111" width="7.7109375" style="2" customWidth="1"/>
    <col min="4112" max="4112" width="3.7109375" style="2" customWidth="1"/>
    <col min="4113" max="4352" width="11.42578125" style="2"/>
    <col min="4353" max="4353" width="3.7109375" style="2" customWidth="1"/>
    <col min="4354" max="4354" width="7.7109375" style="2" customWidth="1"/>
    <col min="4355" max="4355" width="13.7109375" style="2" customWidth="1"/>
    <col min="4356" max="4367" width="7.7109375" style="2" customWidth="1"/>
    <col min="4368" max="4368" width="3.7109375" style="2" customWidth="1"/>
    <col min="4369" max="4608" width="11.42578125" style="2"/>
    <col min="4609" max="4609" width="3.7109375" style="2" customWidth="1"/>
    <col min="4610" max="4610" width="7.7109375" style="2" customWidth="1"/>
    <col min="4611" max="4611" width="13.7109375" style="2" customWidth="1"/>
    <col min="4612" max="4623" width="7.7109375" style="2" customWidth="1"/>
    <col min="4624" max="4624" width="3.7109375" style="2" customWidth="1"/>
    <col min="4625" max="4864" width="11.42578125" style="2"/>
    <col min="4865" max="4865" width="3.7109375" style="2" customWidth="1"/>
    <col min="4866" max="4866" width="7.7109375" style="2" customWidth="1"/>
    <col min="4867" max="4867" width="13.7109375" style="2" customWidth="1"/>
    <col min="4868" max="4879" width="7.7109375" style="2" customWidth="1"/>
    <col min="4880" max="4880" width="3.7109375" style="2" customWidth="1"/>
    <col min="4881" max="5120" width="11.42578125" style="2"/>
    <col min="5121" max="5121" width="3.7109375" style="2" customWidth="1"/>
    <col min="5122" max="5122" width="7.7109375" style="2" customWidth="1"/>
    <col min="5123" max="5123" width="13.7109375" style="2" customWidth="1"/>
    <col min="5124" max="5135" width="7.7109375" style="2" customWidth="1"/>
    <col min="5136" max="5136" width="3.7109375" style="2" customWidth="1"/>
    <col min="5137" max="5376" width="11.42578125" style="2"/>
    <col min="5377" max="5377" width="3.7109375" style="2" customWidth="1"/>
    <col min="5378" max="5378" width="7.7109375" style="2" customWidth="1"/>
    <col min="5379" max="5379" width="13.7109375" style="2" customWidth="1"/>
    <col min="5380" max="5391" width="7.7109375" style="2" customWidth="1"/>
    <col min="5392" max="5392" width="3.7109375" style="2" customWidth="1"/>
    <col min="5393" max="5632" width="11.42578125" style="2"/>
    <col min="5633" max="5633" width="3.7109375" style="2" customWidth="1"/>
    <col min="5634" max="5634" width="7.7109375" style="2" customWidth="1"/>
    <col min="5635" max="5635" width="13.7109375" style="2" customWidth="1"/>
    <col min="5636" max="5647" width="7.7109375" style="2" customWidth="1"/>
    <col min="5648" max="5648" width="3.7109375" style="2" customWidth="1"/>
    <col min="5649" max="5888" width="11.42578125" style="2"/>
    <col min="5889" max="5889" width="3.7109375" style="2" customWidth="1"/>
    <col min="5890" max="5890" width="7.7109375" style="2" customWidth="1"/>
    <col min="5891" max="5891" width="13.7109375" style="2" customWidth="1"/>
    <col min="5892" max="5903" width="7.7109375" style="2" customWidth="1"/>
    <col min="5904" max="5904" width="3.7109375" style="2" customWidth="1"/>
    <col min="5905" max="6144" width="11.42578125" style="2"/>
    <col min="6145" max="6145" width="3.7109375" style="2" customWidth="1"/>
    <col min="6146" max="6146" width="7.7109375" style="2" customWidth="1"/>
    <col min="6147" max="6147" width="13.7109375" style="2" customWidth="1"/>
    <col min="6148" max="6159" width="7.7109375" style="2" customWidth="1"/>
    <col min="6160" max="6160" width="3.7109375" style="2" customWidth="1"/>
    <col min="6161" max="6400" width="11.42578125" style="2"/>
    <col min="6401" max="6401" width="3.7109375" style="2" customWidth="1"/>
    <col min="6402" max="6402" width="7.7109375" style="2" customWidth="1"/>
    <col min="6403" max="6403" width="13.7109375" style="2" customWidth="1"/>
    <col min="6404" max="6415" width="7.7109375" style="2" customWidth="1"/>
    <col min="6416" max="6416" width="3.7109375" style="2" customWidth="1"/>
    <col min="6417" max="6656" width="11.42578125" style="2"/>
    <col min="6657" max="6657" width="3.7109375" style="2" customWidth="1"/>
    <col min="6658" max="6658" width="7.7109375" style="2" customWidth="1"/>
    <col min="6659" max="6659" width="13.7109375" style="2" customWidth="1"/>
    <col min="6660" max="6671" width="7.7109375" style="2" customWidth="1"/>
    <col min="6672" max="6672" width="3.7109375" style="2" customWidth="1"/>
    <col min="6673" max="6912" width="11.42578125" style="2"/>
    <col min="6913" max="6913" width="3.7109375" style="2" customWidth="1"/>
    <col min="6914" max="6914" width="7.7109375" style="2" customWidth="1"/>
    <col min="6915" max="6915" width="13.7109375" style="2" customWidth="1"/>
    <col min="6916" max="6927" width="7.7109375" style="2" customWidth="1"/>
    <col min="6928" max="6928" width="3.7109375" style="2" customWidth="1"/>
    <col min="6929" max="7168" width="11.42578125" style="2"/>
    <col min="7169" max="7169" width="3.7109375" style="2" customWidth="1"/>
    <col min="7170" max="7170" width="7.7109375" style="2" customWidth="1"/>
    <col min="7171" max="7171" width="13.7109375" style="2" customWidth="1"/>
    <col min="7172" max="7183" width="7.7109375" style="2" customWidth="1"/>
    <col min="7184" max="7184" width="3.7109375" style="2" customWidth="1"/>
    <col min="7185" max="7424" width="11.42578125" style="2"/>
    <col min="7425" max="7425" width="3.7109375" style="2" customWidth="1"/>
    <col min="7426" max="7426" width="7.7109375" style="2" customWidth="1"/>
    <col min="7427" max="7427" width="13.7109375" style="2" customWidth="1"/>
    <col min="7428" max="7439" width="7.7109375" style="2" customWidth="1"/>
    <col min="7440" max="7440" width="3.7109375" style="2" customWidth="1"/>
    <col min="7441" max="7680" width="11.42578125" style="2"/>
    <col min="7681" max="7681" width="3.7109375" style="2" customWidth="1"/>
    <col min="7682" max="7682" width="7.7109375" style="2" customWidth="1"/>
    <col min="7683" max="7683" width="13.7109375" style="2" customWidth="1"/>
    <col min="7684" max="7695" width="7.7109375" style="2" customWidth="1"/>
    <col min="7696" max="7696" width="3.7109375" style="2" customWidth="1"/>
    <col min="7697" max="7936" width="11.42578125" style="2"/>
    <col min="7937" max="7937" width="3.7109375" style="2" customWidth="1"/>
    <col min="7938" max="7938" width="7.7109375" style="2" customWidth="1"/>
    <col min="7939" max="7939" width="13.7109375" style="2" customWidth="1"/>
    <col min="7940" max="7951" width="7.7109375" style="2" customWidth="1"/>
    <col min="7952" max="7952" width="3.7109375" style="2" customWidth="1"/>
    <col min="7953" max="8192" width="11.42578125" style="2"/>
    <col min="8193" max="8193" width="3.7109375" style="2" customWidth="1"/>
    <col min="8194" max="8194" width="7.7109375" style="2" customWidth="1"/>
    <col min="8195" max="8195" width="13.7109375" style="2" customWidth="1"/>
    <col min="8196" max="8207" width="7.7109375" style="2" customWidth="1"/>
    <col min="8208" max="8208" width="3.7109375" style="2" customWidth="1"/>
    <col min="8209" max="8448" width="11.42578125" style="2"/>
    <col min="8449" max="8449" width="3.7109375" style="2" customWidth="1"/>
    <col min="8450" max="8450" width="7.7109375" style="2" customWidth="1"/>
    <col min="8451" max="8451" width="13.7109375" style="2" customWidth="1"/>
    <col min="8452" max="8463" width="7.7109375" style="2" customWidth="1"/>
    <col min="8464" max="8464" width="3.7109375" style="2" customWidth="1"/>
    <col min="8465" max="8704" width="11.42578125" style="2"/>
    <col min="8705" max="8705" width="3.7109375" style="2" customWidth="1"/>
    <col min="8706" max="8706" width="7.7109375" style="2" customWidth="1"/>
    <col min="8707" max="8707" width="13.7109375" style="2" customWidth="1"/>
    <col min="8708" max="8719" width="7.7109375" style="2" customWidth="1"/>
    <col min="8720" max="8720" width="3.7109375" style="2" customWidth="1"/>
    <col min="8721" max="8960" width="11.42578125" style="2"/>
    <col min="8961" max="8961" width="3.7109375" style="2" customWidth="1"/>
    <col min="8962" max="8962" width="7.7109375" style="2" customWidth="1"/>
    <col min="8963" max="8963" width="13.7109375" style="2" customWidth="1"/>
    <col min="8964" max="8975" width="7.7109375" style="2" customWidth="1"/>
    <col min="8976" max="8976" width="3.7109375" style="2" customWidth="1"/>
    <col min="8977" max="9216" width="11.42578125" style="2"/>
    <col min="9217" max="9217" width="3.7109375" style="2" customWidth="1"/>
    <col min="9218" max="9218" width="7.7109375" style="2" customWidth="1"/>
    <col min="9219" max="9219" width="13.7109375" style="2" customWidth="1"/>
    <col min="9220" max="9231" width="7.7109375" style="2" customWidth="1"/>
    <col min="9232" max="9232" width="3.7109375" style="2" customWidth="1"/>
    <col min="9233" max="9472" width="11.42578125" style="2"/>
    <col min="9473" max="9473" width="3.7109375" style="2" customWidth="1"/>
    <col min="9474" max="9474" width="7.7109375" style="2" customWidth="1"/>
    <col min="9475" max="9475" width="13.7109375" style="2" customWidth="1"/>
    <col min="9476" max="9487" width="7.7109375" style="2" customWidth="1"/>
    <col min="9488" max="9488" width="3.7109375" style="2" customWidth="1"/>
    <col min="9489" max="9728" width="11.42578125" style="2"/>
    <col min="9729" max="9729" width="3.7109375" style="2" customWidth="1"/>
    <col min="9730" max="9730" width="7.7109375" style="2" customWidth="1"/>
    <col min="9731" max="9731" width="13.7109375" style="2" customWidth="1"/>
    <col min="9732" max="9743" width="7.7109375" style="2" customWidth="1"/>
    <col min="9744" max="9744" width="3.7109375" style="2" customWidth="1"/>
    <col min="9745" max="9984" width="11.42578125" style="2"/>
    <col min="9985" max="9985" width="3.7109375" style="2" customWidth="1"/>
    <col min="9986" max="9986" width="7.7109375" style="2" customWidth="1"/>
    <col min="9987" max="9987" width="13.7109375" style="2" customWidth="1"/>
    <col min="9988" max="9999" width="7.7109375" style="2" customWidth="1"/>
    <col min="10000" max="10000" width="3.7109375" style="2" customWidth="1"/>
    <col min="10001" max="10240" width="11.42578125" style="2"/>
    <col min="10241" max="10241" width="3.7109375" style="2" customWidth="1"/>
    <col min="10242" max="10242" width="7.7109375" style="2" customWidth="1"/>
    <col min="10243" max="10243" width="13.7109375" style="2" customWidth="1"/>
    <col min="10244" max="10255" width="7.7109375" style="2" customWidth="1"/>
    <col min="10256" max="10256" width="3.7109375" style="2" customWidth="1"/>
    <col min="10257" max="10496" width="11.42578125" style="2"/>
    <col min="10497" max="10497" width="3.7109375" style="2" customWidth="1"/>
    <col min="10498" max="10498" width="7.7109375" style="2" customWidth="1"/>
    <col min="10499" max="10499" width="13.7109375" style="2" customWidth="1"/>
    <col min="10500" max="10511" width="7.7109375" style="2" customWidth="1"/>
    <col min="10512" max="10512" width="3.7109375" style="2" customWidth="1"/>
    <col min="10513" max="10752" width="11.42578125" style="2"/>
    <col min="10753" max="10753" width="3.7109375" style="2" customWidth="1"/>
    <col min="10754" max="10754" width="7.7109375" style="2" customWidth="1"/>
    <col min="10755" max="10755" width="13.7109375" style="2" customWidth="1"/>
    <col min="10756" max="10767" width="7.7109375" style="2" customWidth="1"/>
    <col min="10768" max="10768" width="3.7109375" style="2" customWidth="1"/>
    <col min="10769" max="11008" width="11.42578125" style="2"/>
    <col min="11009" max="11009" width="3.7109375" style="2" customWidth="1"/>
    <col min="11010" max="11010" width="7.7109375" style="2" customWidth="1"/>
    <col min="11011" max="11011" width="13.7109375" style="2" customWidth="1"/>
    <col min="11012" max="11023" width="7.7109375" style="2" customWidth="1"/>
    <col min="11024" max="11024" width="3.7109375" style="2" customWidth="1"/>
    <col min="11025" max="11264" width="11.42578125" style="2"/>
    <col min="11265" max="11265" width="3.7109375" style="2" customWidth="1"/>
    <col min="11266" max="11266" width="7.7109375" style="2" customWidth="1"/>
    <col min="11267" max="11267" width="13.7109375" style="2" customWidth="1"/>
    <col min="11268" max="11279" width="7.7109375" style="2" customWidth="1"/>
    <col min="11280" max="11280" width="3.7109375" style="2" customWidth="1"/>
    <col min="11281" max="11520" width="11.42578125" style="2"/>
    <col min="11521" max="11521" width="3.7109375" style="2" customWidth="1"/>
    <col min="11522" max="11522" width="7.7109375" style="2" customWidth="1"/>
    <col min="11523" max="11523" width="13.7109375" style="2" customWidth="1"/>
    <col min="11524" max="11535" width="7.7109375" style="2" customWidth="1"/>
    <col min="11536" max="11536" width="3.7109375" style="2" customWidth="1"/>
    <col min="11537" max="11776" width="11.42578125" style="2"/>
    <col min="11777" max="11777" width="3.7109375" style="2" customWidth="1"/>
    <col min="11778" max="11778" width="7.7109375" style="2" customWidth="1"/>
    <col min="11779" max="11779" width="13.7109375" style="2" customWidth="1"/>
    <col min="11780" max="11791" width="7.7109375" style="2" customWidth="1"/>
    <col min="11792" max="11792" width="3.7109375" style="2" customWidth="1"/>
    <col min="11793" max="12032" width="11.42578125" style="2"/>
    <col min="12033" max="12033" width="3.7109375" style="2" customWidth="1"/>
    <col min="12034" max="12034" width="7.7109375" style="2" customWidth="1"/>
    <col min="12035" max="12035" width="13.7109375" style="2" customWidth="1"/>
    <col min="12036" max="12047" width="7.7109375" style="2" customWidth="1"/>
    <col min="12048" max="12048" width="3.7109375" style="2" customWidth="1"/>
    <col min="12049" max="12288" width="11.42578125" style="2"/>
    <col min="12289" max="12289" width="3.7109375" style="2" customWidth="1"/>
    <col min="12290" max="12290" width="7.7109375" style="2" customWidth="1"/>
    <col min="12291" max="12291" width="13.7109375" style="2" customWidth="1"/>
    <col min="12292" max="12303" width="7.7109375" style="2" customWidth="1"/>
    <col min="12304" max="12304" width="3.7109375" style="2" customWidth="1"/>
    <col min="12305" max="12544" width="11.42578125" style="2"/>
    <col min="12545" max="12545" width="3.7109375" style="2" customWidth="1"/>
    <col min="12546" max="12546" width="7.7109375" style="2" customWidth="1"/>
    <col min="12547" max="12547" width="13.7109375" style="2" customWidth="1"/>
    <col min="12548" max="12559" width="7.7109375" style="2" customWidth="1"/>
    <col min="12560" max="12560" width="3.7109375" style="2" customWidth="1"/>
    <col min="12561" max="12800" width="11.42578125" style="2"/>
    <col min="12801" max="12801" width="3.7109375" style="2" customWidth="1"/>
    <col min="12802" max="12802" width="7.7109375" style="2" customWidth="1"/>
    <col min="12803" max="12803" width="13.7109375" style="2" customWidth="1"/>
    <col min="12804" max="12815" width="7.7109375" style="2" customWidth="1"/>
    <col min="12816" max="12816" width="3.7109375" style="2" customWidth="1"/>
    <col min="12817" max="13056" width="11.42578125" style="2"/>
    <col min="13057" max="13057" width="3.7109375" style="2" customWidth="1"/>
    <col min="13058" max="13058" width="7.7109375" style="2" customWidth="1"/>
    <col min="13059" max="13059" width="13.7109375" style="2" customWidth="1"/>
    <col min="13060" max="13071" width="7.7109375" style="2" customWidth="1"/>
    <col min="13072" max="13072" width="3.7109375" style="2" customWidth="1"/>
    <col min="13073" max="13312" width="11.42578125" style="2"/>
    <col min="13313" max="13313" width="3.7109375" style="2" customWidth="1"/>
    <col min="13314" max="13314" width="7.7109375" style="2" customWidth="1"/>
    <col min="13315" max="13315" width="13.7109375" style="2" customWidth="1"/>
    <col min="13316" max="13327" width="7.7109375" style="2" customWidth="1"/>
    <col min="13328" max="13328" width="3.7109375" style="2" customWidth="1"/>
    <col min="13329" max="13568" width="11.42578125" style="2"/>
    <col min="13569" max="13569" width="3.7109375" style="2" customWidth="1"/>
    <col min="13570" max="13570" width="7.7109375" style="2" customWidth="1"/>
    <col min="13571" max="13571" width="13.7109375" style="2" customWidth="1"/>
    <col min="13572" max="13583" width="7.7109375" style="2" customWidth="1"/>
    <col min="13584" max="13584" width="3.7109375" style="2" customWidth="1"/>
    <col min="13585" max="13824" width="11.42578125" style="2"/>
    <col min="13825" max="13825" width="3.7109375" style="2" customWidth="1"/>
    <col min="13826" max="13826" width="7.7109375" style="2" customWidth="1"/>
    <col min="13827" max="13827" width="13.7109375" style="2" customWidth="1"/>
    <col min="13828" max="13839" width="7.7109375" style="2" customWidth="1"/>
    <col min="13840" max="13840" width="3.7109375" style="2" customWidth="1"/>
    <col min="13841" max="14080" width="11.42578125" style="2"/>
    <col min="14081" max="14081" width="3.7109375" style="2" customWidth="1"/>
    <col min="14082" max="14082" width="7.7109375" style="2" customWidth="1"/>
    <col min="14083" max="14083" width="13.7109375" style="2" customWidth="1"/>
    <col min="14084" max="14095" width="7.7109375" style="2" customWidth="1"/>
    <col min="14096" max="14096" width="3.7109375" style="2" customWidth="1"/>
    <col min="14097" max="14336" width="11.42578125" style="2"/>
    <col min="14337" max="14337" width="3.7109375" style="2" customWidth="1"/>
    <col min="14338" max="14338" width="7.7109375" style="2" customWidth="1"/>
    <col min="14339" max="14339" width="13.7109375" style="2" customWidth="1"/>
    <col min="14340" max="14351" width="7.7109375" style="2" customWidth="1"/>
    <col min="14352" max="14352" width="3.7109375" style="2" customWidth="1"/>
    <col min="14353" max="14592" width="11.42578125" style="2"/>
    <col min="14593" max="14593" width="3.7109375" style="2" customWidth="1"/>
    <col min="14594" max="14594" width="7.7109375" style="2" customWidth="1"/>
    <col min="14595" max="14595" width="13.7109375" style="2" customWidth="1"/>
    <col min="14596" max="14607" width="7.7109375" style="2" customWidth="1"/>
    <col min="14608" max="14608" width="3.7109375" style="2" customWidth="1"/>
    <col min="14609" max="14848" width="11.42578125" style="2"/>
    <col min="14849" max="14849" width="3.7109375" style="2" customWidth="1"/>
    <col min="14850" max="14850" width="7.7109375" style="2" customWidth="1"/>
    <col min="14851" max="14851" width="13.7109375" style="2" customWidth="1"/>
    <col min="14852" max="14863" width="7.7109375" style="2" customWidth="1"/>
    <col min="14864" max="14864" width="3.7109375" style="2" customWidth="1"/>
    <col min="14865" max="15104" width="11.42578125" style="2"/>
    <col min="15105" max="15105" width="3.7109375" style="2" customWidth="1"/>
    <col min="15106" max="15106" width="7.7109375" style="2" customWidth="1"/>
    <col min="15107" max="15107" width="13.7109375" style="2" customWidth="1"/>
    <col min="15108" max="15119" width="7.7109375" style="2" customWidth="1"/>
    <col min="15120" max="15120" width="3.7109375" style="2" customWidth="1"/>
    <col min="15121" max="15360" width="11.42578125" style="2"/>
    <col min="15361" max="15361" width="3.7109375" style="2" customWidth="1"/>
    <col min="15362" max="15362" width="7.7109375" style="2" customWidth="1"/>
    <col min="15363" max="15363" width="13.7109375" style="2" customWidth="1"/>
    <col min="15364" max="15375" width="7.7109375" style="2" customWidth="1"/>
    <col min="15376" max="15376" width="3.7109375" style="2" customWidth="1"/>
    <col min="15377" max="15616" width="11.42578125" style="2"/>
    <col min="15617" max="15617" width="3.7109375" style="2" customWidth="1"/>
    <col min="15618" max="15618" width="7.7109375" style="2" customWidth="1"/>
    <col min="15619" max="15619" width="13.7109375" style="2" customWidth="1"/>
    <col min="15620" max="15631" width="7.7109375" style="2" customWidth="1"/>
    <col min="15632" max="15632" width="3.7109375" style="2" customWidth="1"/>
    <col min="15633" max="15872" width="11.42578125" style="2"/>
    <col min="15873" max="15873" width="3.7109375" style="2" customWidth="1"/>
    <col min="15874" max="15874" width="7.7109375" style="2" customWidth="1"/>
    <col min="15875" max="15875" width="13.7109375" style="2" customWidth="1"/>
    <col min="15876" max="15887" width="7.7109375" style="2" customWidth="1"/>
    <col min="15888" max="15888" width="3.7109375" style="2" customWidth="1"/>
    <col min="15889" max="16128" width="11.42578125" style="2"/>
    <col min="16129" max="16129" width="3.7109375" style="2" customWidth="1"/>
    <col min="16130" max="16130" width="7.7109375" style="2" customWidth="1"/>
    <col min="16131" max="16131" width="13.7109375" style="2" customWidth="1"/>
    <col min="16132" max="16143" width="7.7109375" style="2" customWidth="1"/>
    <col min="16144" max="16144" width="3.7109375" style="2" customWidth="1"/>
    <col min="16145" max="16384" width="11.42578125" style="2"/>
  </cols>
  <sheetData>
    <row r="1" spans="1:16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x14ac:dyDescent="0.25">
      <c r="A2" s="1"/>
      <c r="B2" s="3"/>
      <c r="C2" s="115"/>
      <c r="D2" s="116"/>
      <c r="E2" s="116"/>
      <c r="F2" s="116"/>
      <c r="G2" s="116"/>
      <c r="H2" s="116"/>
      <c r="I2" s="116"/>
      <c r="J2" s="116"/>
      <c r="K2" s="116"/>
      <c r="L2" s="116"/>
      <c r="M2" s="116"/>
      <c r="N2" s="117"/>
      <c r="O2" s="3"/>
      <c r="P2" s="1"/>
    </row>
    <row r="3" spans="1:16" x14ac:dyDescent="0.25">
      <c r="A3" s="1"/>
      <c r="B3" s="1"/>
      <c r="C3" s="118"/>
      <c r="D3" s="119"/>
      <c r="E3" s="119"/>
      <c r="F3" s="119"/>
      <c r="G3" s="119"/>
      <c r="H3" s="119"/>
      <c r="I3" s="119"/>
      <c r="J3" s="119"/>
      <c r="K3" s="119"/>
      <c r="L3" s="119"/>
      <c r="M3" s="119"/>
      <c r="N3" s="120"/>
      <c r="O3" s="1"/>
      <c r="P3" s="1"/>
    </row>
    <row r="4" spans="1:16" x14ac:dyDescent="0.25">
      <c r="A4" s="1"/>
      <c r="B4" s="1"/>
      <c r="C4" s="118"/>
      <c r="D4" s="119"/>
      <c r="E4" s="119"/>
      <c r="F4" s="119"/>
      <c r="G4" s="119"/>
      <c r="H4" s="119"/>
      <c r="I4" s="119"/>
      <c r="J4" s="119"/>
      <c r="K4" s="119"/>
      <c r="L4" s="119"/>
      <c r="M4" s="119"/>
      <c r="N4" s="120"/>
      <c r="O4" s="1"/>
      <c r="P4" s="1"/>
    </row>
    <row r="5" spans="1:16" x14ac:dyDescent="0.25">
      <c r="A5" s="1"/>
      <c r="B5" s="1"/>
      <c r="C5" s="118"/>
      <c r="D5" s="119"/>
      <c r="E5" s="119"/>
      <c r="F5" s="119"/>
      <c r="G5" s="119"/>
      <c r="H5" s="119"/>
      <c r="I5" s="119"/>
      <c r="J5" s="119"/>
      <c r="K5" s="119"/>
      <c r="L5" s="119"/>
      <c r="M5" s="119"/>
      <c r="N5" s="120"/>
      <c r="O5" s="1"/>
      <c r="P5" s="1"/>
    </row>
    <row r="6" spans="1:16" x14ac:dyDescent="0.25">
      <c r="A6" s="1"/>
      <c r="B6" s="1"/>
      <c r="C6" s="118"/>
      <c r="D6" s="119"/>
      <c r="E6" s="119"/>
      <c r="F6" s="119"/>
      <c r="G6" s="119"/>
      <c r="H6" s="119"/>
      <c r="I6" s="119"/>
      <c r="J6" s="119"/>
      <c r="K6" s="119"/>
      <c r="L6" s="119"/>
      <c r="M6" s="119"/>
      <c r="N6" s="120"/>
      <c r="O6" s="1"/>
    </row>
    <row r="7" spans="1:16" x14ac:dyDescent="0.25">
      <c r="A7" s="1"/>
      <c r="B7" s="1"/>
      <c r="C7" s="121"/>
      <c r="D7" s="122"/>
      <c r="E7" s="122"/>
      <c r="F7" s="122"/>
      <c r="G7" s="122"/>
      <c r="H7" s="122"/>
      <c r="I7" s="122"/>
      <c r="J7" s="122"/>
      <c r="K7" s="122"/>
      <c r="L7" s="122"/>
      <c r="M7" s="122"/>
      <c r="N7" s="123"/>
      <c r="O7" s="1"/>
      <c r="P7" s="1"/>
    </row>
    <row r="8" spans="1:16" ht="15.75" thickBot="1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ht="32.25" thickBot="1" x14ac:dyDescent="0.3">
      <c r="A9" s="1"/>
      <c r="B9" s="171" t="s">
        <v>0</v>
      </c>
      <c r="C9" s="172"/>
      <c r="D9" s="172"/>
      <c r="E9" s="172"/>
      <c r="F9" s="172"/>
      <c r="G9" s="172"/>
      <c r="H9" s="172"/>
      <c r="I9" s="172"/>
      <c r="J9" s="172"/>
      <c r="K9" s="172"/>
      <c r="L9" s="172"/>
      <c r="M9" s="172"/>
      <c r="N9" s="172"/>
      <c r="O9" s="173"/>
      <c r="P9" s="1"/>
    </row>
    <row r="10" spans="1:16" ht="18.75" x14ac:dyDescent="0.25">
      <c r="A10" s="1"/>
      <c r="B10" s="174" t="str">
        <f>IF(ISBLANK(Synthèse!B2),"",Synthèse!B2)</f>
        <v>OPP_4-6_LT_26165_LVON_002</v>
      </c>
      <c r="C10" s="174"/>
      <c r="D10" s="174"/>
      <c r="E10" s="174"/>
      <c r="F10" s="174"/>
      <c r="G10" s="174"/>
      <c r="H10" s="174"/>
      <c r="I10" s="174"/>
      <c r="J10" s="174"/>
      <c r="K10" s="174"/>
      <c r="L10" s="174"/>
      <c r="M10" s="174"/>
      <c r="N10" s="174"/>
      <c r="O10" s="174"/>
      <c r="P10" s="1"/>
    </row>
    <row r="11" spans="1:16" ht="15" customHeight="1" x14ac:dyDescent="0.25">
      <c r="A11" s="1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1"/>
    </row>
    <row r="12" spans="1:16" x14ac:dyDescent="0.25">
      <c r="A12" s="1"/>
      <c r="B12" s="183" t="s">
        <v>2</v>
      </c>
      <c r="C12" s="184"/>
      <c r="D12" s="184"/>
      <c r="E12" s="184"/>
      <c r="F12" s="184"/>
      <c r="G12" s="184"/>
      <c r="H12" s="184"/>
      <c r="I12" s="184"/>
      <c r="J12" s="184"/>
      <c r="K12" s="184"/>
      <c r="L12" s="184"/>
      <c r="M12" s="177" t="s">
        <v>13</v>
      </c>
      <c r="N12" s="178"/>
      <c r="O12" s="179"/>
      <c r="P12" s="1"/>
    </row>
    <row r="13" spans="1:16" x14ac:dyDescent="0.25">
      <c r="A13" s="1"/>
      <c r="B13" s="185"/>
      <c r="C13" s="186"/>
      <c r="D13" s="186"/>
      <c r="E13" s="186"/>
      <c r="F13" s="186"/>
      <c r="G13" s="186"/>
      <c r="H13" s="186"/>
      <c r="I13" s="186"/>
      <c r="J13" s="186"/>
      <c r="K13" s="186"/>
      <c r="L13" s="186"/>
      <c r="M13" s="180"/>
      <c r="N13" s="181"/>
      <c r="O13" s="182"/>
      <c r="P13" s="1"/>
    </row>
    <row r="14" spans="1:16" ht="42" customHeight="1" x14ac:dyDescent="0.25">
      <c r="A14" s="1"/>
      <c r="B14" s="175" t="s">
        <v>7</v>
      </c>
      <c r="C14" s="175"/>
      <c r="D14" s="187" t="str">
        <f>IF(ISBLANK(Synthèse!F2),"",Synthèse!F2)</f>
        <v>Enfouissement HTA</v>
      </c>
      <c r="E14" s="188"/>
      <c r="F14" s="188"/>
      <c r="G14" s="188"/>
      <c r="H14" s="188"/>
      <c r="I14" s="188"/>
      <c r="J14" s="188"/>
      <c r="K14" s="188"/>
      <c r="L14" s="189"/>
      <c r="M14" s="176">
        <f>'Pondération '!J4</f>
        <v>4</v>
      </c>
      <c r="N14" s="176"/>
      <c r="O14" s="176"/>
      <c r="P14" s="165">
        <f>'Pondération '!J18</f>
        <v>30</v>
      </c>
    </row>
    <row r="15" spans="1:16" ht="34.5" customHeight="1" x14ac:dyDescent="0.25">
      <c r="A15" s="1"/>
      <c r="B15" s="175" t="s">
        <v>8</v>
      </c>
      <c r="C15" s="175"/>
      <c r="D15" s="187" t="str">
        <f>IF(ISBLANK(Synthèse!G2),"Inconnue",Synthèse!G2)</f>
        <v>Aerien BT</v>
      </c>
      <c r="E15" s="188"/>
      <c r="F15" s="188"/>
      <c r="G15" s="188"/>
      <c r="H15" s="188"/>
      <c r="I15" s="188"/>
      <c r="J15" s="188"/>
      <c r="K15" s="188"/>
      <c r="L15" s="189"/>
      <c r="M15" s="176">
        <f>'Pondération '!J6</f>
        <v>3</v>
      </c>
      <c r="N15" s="176"/>
      <c r="O15" s="176"/>
      <c r="P15" s="166"/>
    </row>
    <row r="16" spans="1:16" ht="35.1" customHeight="1" x14ac:dyDescent="0.25">
      <c r="A16" s="1"/>
      <c r="B16" s="175" t="s">
        <v>9</v>
      </c>
      <c r="C16" s="175"/>
      <c r="D16" s="187" t="str">
        <f>IF(ISBLANK(Synthèse!H2),"Inconnue",Synthèse!H2)</f>
        <v>1 X 720</v>
      </c>
      <c r="E16" s="188"/>
      <c r="F16" s="188"/>
      <c r="G16" s="188"/>
      <c r="H16" s="188"/>
      <c r="I16" s="188"/>
      <c r="J16" s="188"/>
      <c r="K16" s="188"/>
      <c r="L16" s="189"/>
      <c r="M16" s="176">
        <f>'Pondération '!J8</f>
        <v>6</v>
      </c>
      <c r="N16" s="176"/>
      <c r="O16" s="176"/>
      <c r="P16" s="166"/>
    </row>
    <row r="17" spans="1:20" ht="45" customHeight="1" x14ac:dyDescent="0.25">
      <c r="A17" s="1"/>
      <c r="B17" s="175" t="s">
        <v>10</v>
      </c>
      <c r="C17" s="175"/>
      <c r="D17" s="190">
        <f>IF(ISBLANK(Synthèse!J2),"Inconnu",Synthèse!J2)</f>
        <v>2018</v>
      </c>
      <c r="E17" s="191"/>
      <c r="F17" s="191"/>
      <c r="G17" s="191"/>
      <c r="H17" s="191"/>
      <c r="I17" s="191"/>
      <c r="J17" s="191"/>
      <c r="K17" s="191"/>
      <c r="L17" s="192"/>
      <c r="M17" s="176">
        <f>'Pondération '!J10</f>
        <v>5</v>
      </c>
      <c r="N17" s="176"/>
      <c r="O17" s="176"/>
      <c r="P17" s="166"/>
    </row>
    <row r="18" spans="1:20" ht="45" customHeight="1" x14ac:dyDescent="0.25">
      <c r="A18" s="1"/>
      <c r="B18" s="175" t="s">
        <v>156</v>
      </c>
      <c r="C18" s="175"/>
      <c r="D18" s="195" t="str">
        <f>IF(ISBLANK(Synthèse!K2),"",Synthèse!K2)</f>
        <v>Hiver 2018</v>
      </c>
      <c r="E18" s="196"/>
      <c r="F18" s="196"/>
      <c r="G18" s="196"/>
      <c r="H18" s="196"/>
      <c r="I18" s="196"/>
      <c r="J18" s="196"/>
      <c r="K18" s="196"/>
      <c r="L18" s="197"/>
      <c r="M18" s="176">
        <f>'Pondération '!J12</f>
        <v>6</v>
      </c>
      <c r="N18" s="176"/>
      <c r="O18" s="176"/>
      <c r="P18" s="166"/>
    </row>
    <row r="19" spans="1:20" ht="45" customHeight="1" thickBot="1" x14ac:dyDescent="0.3">
      <c r="A19" s="1"/>
      <c r="B19" s="175" t="s">
        <v>11</v>
      </c>
      <c r="C19" s="175"/>
      <c r="D19" s="195" t="str">
        <f>IF(ISBLANK(Synthèse!L2),"",Synthèse!L2)</f>
        <v>Enedis</v>
      </c>
      <c r="E19" s="196"/>
      <c r="F19" s="196"/>
      <c r="G19" s="196"/>
      <c r="H19" s="196"/>
      <c r="I19" s="196"/>
      <c r="J19" s="196"/>
      <c r="K19" s="196"/>
      <c r="L19" s="197"/>
      <c r="M19" s="176">
        <f>'Pondération '!J14</f>
        <v>5</v>
      </c>
      <c r="N19" s="176"/>
      <c r="O19" s="176"/>
      <c r="P19" s="166"/>
    </row>
    <row r="20" spans="1:20" ht="45" customHeight="1" x14ac:dyDescent="0.25">
      <c r="A20" s="1"/>
      <c r="B20" s="175" t="s">
        <v>12</v>
      </c>
      <c r="C20" s="175"/>
      <c r="D20" s="195">
        <f>IF(ISBLANK(Synthèse!M2),"",Synthèse!M2)</f>
        <v>50</v>
      </c>
      <c r="E20" s="196"/>
      <c r="F20" s="196"/>
      <c r="G20" s="196"/>
      <c r="H20" s="196"/>
      <c r="I20" s="196"/>
      <c r="J20" s="196"/>
      <c r="K20" s="196"/>
      <c r="L20" s="197"/>
      <c r="M20" s="176">
        <f>'Pondération '!J16</f>
        <v>1</v>
      </c>
      <c r="N20" s="176"/>
      <c r="O20" s="176"/>
      <c r="P20" s="167"/>
      <c r="S20" s="219" t="s">
        <v>162</v>
      </c>
      <c r="T20" s="220"/>
    </row>
    <row r="21" spans="1:20" ht="35.1" customHeight="1" x14ac:dyDescent="0.25">
      <c r="A21" s="1"/>
      <c r="B21" s="194"/>
      <c r="C21" s="194"/>
      <c r="D21" s="119"/>
      <c r="E21" s="119"/>
      <c r="F21" s="119"/>
      <c r="G21" s="119"/>
      <c r="H21" s="119"/>
      <c r="I21" s="119"/>
      <c r="J21" s="119"/>
      <c r="K21" s="119"/>
      <c r="L21" s="119"/>
      <c r="M21" s="119"/>
      <c r="N21" s="119"/>
      <c r="O21" s="119"/>
      <c r="P21" s="1"/>
      <c r="S21" s="221" t="str">
        <f>P14+P33+P38&amp;"/100"</f>
        <v>90/100</v>
      </c>
      <c r="T21" s="222"/>
    </row>
    <row r="22" spans="1:20" ht="15" customHeight="1" x14ac:dyDescent="0.25">
      <c r="A22" s="1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1"/>
      <c r="S22" s="89"/>
      <c r="T22" s="90"/>
    </row>
    <row r="23" spans="1:20" ht="15.75" customHeight="1" thickBot="1" x14ac:dyDescent="0.3">
      <c r="A23" s="1"/>
      <c r="B23" s="200" t="s">
        <v>1</v>
      </c>
      <c r="C23" s="201"/>
      <c r="D23" s="201"/>
      <c r="E23" s="201"/>
      <c r="F23" s="201"/>
      <c r="G23" s="201"/>
      <c r="H23" s="201"/>
      <c r="I23" s="201"/>
      <c r="J23" s="201"/>
      <c r="K23" s="201"/>
      <c r="L23" s="202"/>
      <c r="M23" s="3"/>
      <c r="N23" s="3"/>
      <c r="O23" s="3"/>
      <c r="P23" s="56"/>
      <c r="S23" s="91"/>
      <c r="T23" s="92"/>
    </row>
    <row r="24" spans="1:20" x14ac:dyDescent="0.25">
      <c r="A24" s="1"/>
      <c r="B24" s="203"/>
      <c r="C24" s="204"/>
      <c r="D24" s="204"/>
      <c r="E24" s="204"/>
      <c r="F24" s="204"/>
      <c r="G24" s="204"/>
      <c r="H24" s="204"/>
      <c r="I24" s="204"/>
      <c r="J24" s="204"/>
      <c r="K24" s="204"/>
      <c r="L24" s="205"/>
      <c r="M24" s="193"/>
      <c r="N24" s="193"/>
      <c r="O24" s="193"/>
      <c r="P24" s="72"/>
    </row>
    <row r="25" spans="1:20" ht="50.25" customHeight="1" x14ac:dyDescent="0.25">
      <c r="A25" s="1"/>
      <c r="B25" s="175" t="s">
        <v>22</v>
      </c>
      <c r="C25" s="175"/>
      <c r="D25" s="216">
        <f>IF(ISBLANK(Synthèse!O2),0,Synthèse!O2)</f>
        <v>0</v>
      </c>
      <c r="E25" s="217"/>
      <c r="F25" s="217"/>
      <c r="G25" s="217"/>
      <c r="H25" s="217"/>
      <c r="I25" s="217"/>
      <c r="J25" s="217"/>
      <c r="K25" s="217"/>
      <c r="L25" s="218"/>
      <c r="M25" s="193"/>
      <c r="N25" s="193"/>
      <c r="O25" s="193"/>
      <c r="P25" s="88"/>
    </row>
    <row r="26" spans="1:20" ht="45" customHeight="1" x14ac:dyDescent="0.25">
      <c r="A26" s="1"/>
      <c r="B26" s="199" t="s">
        <v>23</v>
      </c>
      <c r="C26" s="199"/>
      <c r="D26" s="216">
        <f>IF(ISBLANK(Synthèse!P2),"",Synthèse!P2)</f>
        <v>7</v>
      </c>
      <c r="E26" s="217"/>
      <c r="F26" s="217"/>
      <c r="G26" s="217"/>
      <c r="H26" s="217"/>
      <c r="I26" s="217"/>
      <c r="J26" s="217"/>
      <c r="K26" s="217"/>
      <c r="L26" s="218"/>
      <c r="M26" s="198"/>
      <c r="N26" s="198"/>
      <c r="O26" s="198"/>
      <c r="P26" s="198"/>
      <c r="S26" s="87"/>
    </row>
    <row r="27" spans="1:20" ht="47.25" customHeight="1" x14ac:dyDescent="0.25">
      <c r="A27" s="1"/>
      <c r="B27" s="199" t="s">
        <v>24</v>
      </c>
      <c r="C27" s="199"/>
      <c r="D27" s="238">
        <f>IF(ISBLANK(GC!H2),"",GC!H2)</f>
        <v>0</v>
      </c>
      <c r="E27" s="239"/>
      <c r="F27" s="239"/>
      <c r="G27" s="239"/>
      <c r="H27" s="239"/>
      <c r="I27" s="239"/>
      <c r="J27" s="239"/>
      <c r="K27" s="239"/>
      <c r="L27" s="240"/>
      <c r="M27" s="198"/>
      <c r="N27" s="198"/>
      <c r="O27" s="198"/>
      <c r="P27" s="198"/>
    </row>
    <row r="28" spans="1:20" ht="47.25" customHeight="1" thickBot="1" x14ac:dyDescent="0.3">
      <c r="A28" s="1"/>
      <c r="B28" s="199" t="s">
        <v>25</v>
      </c>
      <c r="C28" s="199"/>
      <c r="D28" s="241">
        <f>SUM(GC!F2:F37)</f>
        <v>3018</v>
      </c>
      <c r="E28" s="242"/>
      <c r="F28" s="242"/>
      <c r="G28" s="242"/>
      <c r="H28" s="242"/>
      <c r="I28" s="242"/>
      <c r="J28" s="242"/>
      <c r="K28" s="242"/>
      <c r="L28" s="243"/>
      <c r="M28" s="198"/>
      <c r="N28" s="198"/>
      <c r="O28" s="198"/>
      <c r="P28" s="198"/>
    </row>
    <row r="29" spans="1:20" x14ac:dyDescent="0.25">
      <c r="A29" s="1"/>
      <c r="B29" s="119"/>
      <c r="C29" s="119"/>
      <c r="D29" s="119"/>
      <c r="E29" s="119"/>
      <c r="F29" s="119"/>
      <c r="G29" s="119"/>
      <c r="H29" s="119"/>
      <c r="I29" s="119"/>
      <c r="J29" s="119"/>
      <c r="K29" s="119"/>
      <c r="L29" s="119"/>
      <c r="M29" s="198"/>
      <c r="N29" s="198"/>
      <c r="O29" s="198"/>
      <c r="P29" s="198"/>
    </row>
    <row r="30" spans="1:20" x14ac:dyDescent="0.25">
      <c r="A30" s="1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1"/>
    </row>
    <row r="31" spans="1:20" x14ac:dyDescent="0.25">
      <c r="A31" s="1"/>
      <c r="B31" s="212" t="s">
        <v>3</v>
      </c>
      <c r="C31" s="213"/>
      <c r="D31" s="213"/>
      <c r="E31" s="213"/>
      <c r="F31" s="213"/>
      <c r="G31" s="213"/>
      <c r="H31" s="213"/>
      <c r="I31" s="213"/>
      <c r="J31" s="213"/>
      <c r="K31" s="213"/>
      <c r="L31" s="213"/>
      <c r="M31" s="206" t="s">
        <v>13</v>
      </c>
      <c r="N31" s="207"/>
      <c r="O31" s="208"/>
      <c r="P31" s="1"/>
    </row>
    <row r="32" spans="1:20" x14ac:dyDescent="0.25">
      <c r="A32" s="1"/>
      <c r="B32" s="214"/>
      <c r="C32" s="215"/>
      <c r="D32" s="215"/>
      <c r="E32" s="215"/>
      <c r="F32" s="215"/>
      <c r="G32" s="215"/>
      <c r="H32" s="215"/>
      <c r="I32" s="215"/>
      <c r="J32" s="215"/>
      <c r="K32" s="215"/>
      <c r="L32" s="215"/>
      <c r="M32" s="209"/>
      <c r="N32" s="210"/>
      <c r="O32" s="211"/>
      <c r="P32" s="1"/>
    </row>
    <row r="33" spans="1:16" x14ac:dyDescent="0.25">
      <c r="A33" s="1"/>
      <c r="B33" s="175" t="s">
        <v>26</v>
      </c>
      <c r="C33" s="175"/>
      <c r="D33" s="244">
        <f>SUM('Pondération '!E49:E55)</f>
        <v>249550</v>
      </c>
      <c r="E33" s="245"/>
      <c r="F33" s="245"/>
      <c r="G33" s="245"/>
      <c r="H33" s="245"/>
      <c r="I33" s="245"/>
      <c r="J33" s="245"/>
      <c r="K33" s="245"/>
      <c r="L33" s="246"/>
      <c r="M33" s="223">
        <f>'Pondération '!F57</f>
        <v>40</v>
      </c>
      <c r="N33" s="224"/>
      <c r="O33" s="225"/>
      <c r="P33" s="168">
        <f>M33</f>
        <v>40</v>
      </c>
    </row>
    <row r="34" spans="1:16" x14ac:dyDescent="0.25">
      <c r="A34" s="1"/>
      <c r="B34" s="199" t="s">
        <v>27</v>
      </c>
      <c r="C34" s="199"/>
      <c r="D34" s="247">
        <f>SUM('Pondération '!E45:E47,'Pondération '!E35:E41)</f>
        <v>11000</v>
      </c>
      <c r="E34" s="248"/>
      <c r="F34" s="248"/>
      <c r="G34" s="248"/>
      <c r="H34" s="248"/>
      <c r="I34" s="248"/>
      <c r="J34" s="248"/>
      <c r="K34" s="248"/>
      <c r="L34" s="249"/>
      <c r="M34" s="226"/>
      <c r="N34" s="227"/>
      <c r="O34" s="228"/>
      <c r="P34" s="169"/>
    </row>
    <row r="35" spans="1:16" x14ac:dyDescent="0.25">
      <c r="A35" s="1"/>
      <c r="B35" s="199" t="s">
        <v>44</v>
      </c>
      <c r="C35" s="199"/>
      <c r="D35" s="247">
        <f>'Pondération '!E43</f>
        <v>75450</v>
      </c>
      <c r="E35" s="248"/>
      <c r="F35" s="248"/>
      <c r="G35" s="248"/>
      <c r="H35" s="248"/>
      <c r="I35" s="248"/>
      <c r="J35" s="248"/>
      <c r="K35" s="248"/>
      <c r="L35" s="249"/>
      <c r="M35" s="229"/>
      <c r="N35" s="230"/>
      <c r="O35" s="231"/>
      <c r="P35" s="170"/>
    </row>
    <row r="36" spans="1:16" x14ac:dyDescent="0.25">
      <c r="A36" s="1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1"/>
    </row>
    <row r="37" spans="1:16" x14ac:dyDescent="0.25">
      <c r="A37" s="1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161" t="s">
        <v>124</v>
      </c>
      <c r="N37" s="162"/>
      <c r="O37" s="163"/>
      <c r="P37" s="57"/>
    </row>
    <row r="38" spans="1:16" ht="14.45" customHeight="1" x14ac:dyDescent="0.25">
      <c r="A38" s="1"/>
      <c r="B38" s="232" t="s">
        <v>28</v>
      </c>
      <c r="C38" s="233"/>
      <c r="D38" s="233"/>
      <c r="E38" s="233"/>
      <c r="F38" s="233"/>
      <c r="G38" s="233"/>
      <c r="H38" s="233"/>
      <c r="I38" s="233"/>
      <c r="J38" s="233"/>
      <c r="K38" s="233"/>
      <c r="L38" s="233"/>
      <c r="M38" s="161" t="s">
        <v>123</v>
      </c>
      <c r="N38" s="162"/>
      <c r="O38" s="162"/>
      <c r="P38" s="164">
        <v>20</v>
      </c>
    </row>
    <row r="39" spans="1:16" x14ac:dyDescent="0.25">
      <c r="A39" s="1"/>
      <c r="B39" s="234"/>
      <c r="C39" s="235"/>
      <c r="D39" s="235"/>
      <c r="E39" s="235"/>
      <c r="F39" s="235"/>
      <c r="G39" s="235"/>
      <c r="H39" s="235"/>
      <c r="I39" s="235"/>
      <c r="J39" s="235"/>
      <c r="K39" s="235"/>
      <c r="L39" s="235"/>
      <c r="M39" s="236"/>
      <c r="N39" s="237"/>
      <c r="O39" s="237"/>
      <c r="P39" s="164"/>
    </row>
    <row r="40" spans="1:16" x14ac:dyDescent="0.25">
      <c r="A40" s="1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1"/>
    </row>
    <row r="41" spans="1:16" x14ac:dyDescent="0.25">
      <c r="A41" s="1"/>
      <c r="B41" s="119"/>
      <c r="C41" s="119"/>
      <c r="D41" s="119"/>
      <c r="E41" s="119"/>
      <c r="F41" s="119"/>
      <c r="G41" s="119"/>
      <c r="H41" s="119"/>
      <c r="I41" s="119"/>
      <c r="J41" s="119"/>
      <c r="K41" s="119"/>
      <c r="L41" s="119"/>
      <c r="M41" s="119"/>
      <c r="N41" s="119"/>
      <c r="O41" s="119"/>
      <c r="P41" s="119"/>
    </row>
    <row r="42" spans="1:16" x14ac:dyDescent="0.25">
      <c r="A42" s="1"/>
      <c r="B42" s="119"/>
      <c r="C42" s="119"/>
      <c r="D42" s="119"/>
      <c r="E42" s="119"/>
      <c r="F42" s="119"/>
      <c r="G42" s="119"/>
      <c r="H42" s="119"/>
      <c r="I42" s="119"/>
      <c r="J42" s="119"/>
      <c r="K42" s="119"/>
      <c r="L42" s="119"/>
      <c r="M42" s="119"/>
      <c r="N42" s="119"/>
      <c r="O42" s="119"/>
      <c r="P42" s="119"/>
    </row>
    <row r="43" spans="1:16" x14ac:dyDescent="0.25">
      <c r="A43" s="1"/>
      <c r="B43" s="119"/>
      <c r="C43" s="119"/>
      <c r="D43" s="119"/>
      <c r="E43" s="119"/>
      <c r="F43" s="119"/>
      <c r="G43" s="119"/>
      <c r="H43" s="119"/>
      <c r="I43" s="119"/>
      <c r="J43" s="119"/>
      <c r="K43" s="119"/>
      <c r="L43" s="119"/>
      <c r="M43" s="119"/>
      <c r="N43" s="119"/>
      <c r="O43" s="119"/>
      <c r="P43" s="119"/>
    </row>
    <row r="44" spans="1:16" x14ac:dyDescent="0.25">
      <c r="A44" s="1"/>
      <c r="B44" s="119"/>
      <c r="C44" s="119"/>
      <c r="D44" s="119"/>
      <c r="E44" s="119"/>
      <c r="F44" s="119"/>
      <c r="G44" s="119"/>
      <c r="H44" s="119"/>
      <c r="I44" s="119"/>
      <c r="J44" s="119"/>
      <c r="K44" s="119"/>
      <c r="L44" s="119"/>
      <c r="M44" s="119"/>
      <c r="N44" s="119"/>
      <c r="O44" s="119"/>
      <c r="P44" s="119"/>
    </row>
    <row r="45" spans="1:16" x14ac:dyDescent="0.25">
      <c r="A45" s="1"/>
      <c r="B45" s="119"/>
      <c r="C45" s="119"/>
      <c r="D45" s="119"/>
      <c r="E45" s="119"/>
      <c r="F45" s="119"/>
      <c r="G45" s="119"/>
      <c r="H45" s="119"/>
      <c r="I45" s="119"/>
      <c r="J45" s="119"/>
      <c r="K45" s="119"/>
      <c r="L45" s="119"/>
      <c r="M45" s="119"/>
      <c r="N45" s="119"/>
      <c r="O45" s="119"/>
      <c r="P45" s="119"/>
    </row>
    <row r="46" spans="1:16" x14ac:dyDescent="0.25">
      <c r="A46" s="1"/>
      <c r="B46" s="119"/>
      <c r="C46" s="119"/>
      <c r="D46" s="119"/>
      <c r="E46" s="119"/>
      <c r="F46" s="119"/>
      <c r="G46" s="119"/>
      <c r="H46" s="119"/>
      <c r="I46" s="119"/>
      <c r="J46" s="119"/>
      <c r="K46" s="119"/>
      <c r="L46" s="119"/>
      <c r="M46" s="119"/>
      <c r="N46" s="119"/>
      <c r="O46" s="119"/>
      <c r="P46" s="119"/>
    </row>
    <row r="47" spans="1:16" x14ac:dyDescent="0.25">
      <c r="A47" s="1"/>
      <c r="B47" s="119"/>
      <c r="C47" s="119"/>
      <c r="D47" s="119"/>
      <c r="E47" s="119"/>
      <c r="F47" s="119"/>
      <c r="G47" s="119"/>
      <c r="H47" s="119"/>
      <c r="I47" s="119"/>
      <c r="J47" s="119"/>
      <c r="K47" s="119"/>
      <c r="L47" s="119"/>
      <c r="M47" s="119"/>
      <c r="N47" s="119"/>
      <c r="O47" s="119"/>
      <c r="P47" s="119"/>
    </row>
    <row r="48" spans="1:16" x14ac:dyDescent="0.25">
      <c r="A48" s="1"/>
      <c r="B48" s="119"/>
      <c r="C48" s="119"/>
      <c r="D48" s="119"/>
      <c r="E48" s="119"/>
      <c r="F48" s="119"/>
      <c r="G48" s="119"/>
      <c r="H48" s="119"/>
      <c r="I48" s="119"/>
      <c r="J48" s="119"/>
      <c r="K48" s="119"/>
      <c r="L48" s="119"/>
      <c r="M48" s="119"/>
      <c r="N48" s="119"/>
      <c r="O48" s="119"/>
      <c r="P48" s="119"/>
    </row>
    <row r="49" spans="1:16" x14ac:dyDescent="0.25">
      <c r="A49" s="1"/>
      <c r="B49" s="119"/>
      <c r="C49" s="119"/>
      <c r="D49" s="119"/>
      <c r="E49" s="119"/>
      <c r="F49" s="119"/>
      <c r="G49" s="119"/>
      <c r="H49" s="119"/>
      <c r="I49" s="119"/>
      <c r="J49" s="119"/>
      <c r="K49" s="119"/>
      <c r="L49" s="119"/>
      <c r="M49" s="119"/>
      <c r="N49" s="119"/>
      <c r="O49" s="119"/>
      <c r="P49" s="119"/>
    </row>
    <row r="50" spans="1:16" x14ac:dyDescent="0.25">
      <c r="A50" s="1"/>
      <c r="B50" s="119"/>
      <c r="C50" s="119"/>
      <c r="D50" s="119"/>
      <c r="E50" s="119"/>
      <c r="F50" s="119"/>
      <c r="G50" s="119"/>
      <c r="H50" s="119"/>
      <c r="I50" s="119"/>
      <c r="J50" s="119"/>
      <c r="K50" s="119"/>
      <c r="L50" s="119"/>
      <c r="M50" s="119"/>
      <c r="N50" s="119"/>
      <c r="O50" s="119"/>
      <c r="P50" s="119"/>
    </row>
    <row r="51" spans="1:16" x14ac:dyDescent="0.25">
      <c r="A51" s="1"/>
      <c r="B51" s="119"/>
      <c r="C51" s="119"/>
      <c r="D51" s="119"/>
      <c r="E51" s="119"/>
      <c r="F51" s="119"/>
      <c r="G51" s="119"/>
      <c r="H51" s="119"/>
      <c r="I51" s="119"/>
      <c r="J51" s="119"/>
      <c r="K51" s="119"/>
      <c r="L51" s="119"/>
      <c r="M51" s="119"/>
      <c r="N51" s="119"/>
      <c r="O51" s="119"/>
      <c r="P51" s="119"/>
    </row>
    <row r="52" spans="1:16" x14ac:dyDescent="0.25">
      <c r="A52" s="1"/>
      <c r="B52" s="119"/>
      <c r="C52" s="119"/>
      <c r="D52" s="119"/>
      <c r="E52" s="119"/>
      <c r="F52" s="119"/>
      <c r="G52" s="119"/>
      <c r="H52" s="119"/>
      <c r="I52" s="119"/>
      <c r="J52" s="119"/>
      <c r="K52" s="119"/>
      <c r="L52" s="119"/>
      <c r="M52" s="119"/>
      <c r="N52" s="119"/>
      <c r="O52" s="119"/>
      <c r="P52" s="119"/>
    </row>
    <row r="53" spans="1:16" x14ac:dyDescent="0.25">
      <c r="A53" s="1"/>
      <c r="B53" s="7"/>
      <c r="C53" s="8"/>
      <c r="D53" s="9"/>
      <c r="E53" s="9"/>
      <c r="F53" s="9"/>
      <c r="G53" s="9"/>
      <c r="H53" s="9"/>
      <c r="I53" s="9"/>
      <c r="J53" s="9"/>
      <c r="K53" s="9"/>
      <c r="L53" s="9"/>
      <c r="M53" s="8"/>
      <c r="N53" s="8"/>
      <c r="O53" s="8"/>
      <c r="P53" s="1"/>
    </row>
    <row r="54" spans="1:16" x14ac:dyDescent="0.25">
      <c r="A54" s="1"/>
      <c r="B54" s="7"/>
      <c r="C54" s="6"/>
      <c r="D54" s="3"/>
      <c r="E54" s="3"/>
      <c r="F54" s="3"/>
      <c r="G54" s="3"/>
      <c r="H54" s="3"/>
      <c r="I54" s="3"/>
      <c r="J54" s="3"/>
      <c r="K54" s="3"/>
      <c r="L54" s="3"/>
      <c r="M54" s="1"/>
      <c r="N54" s="1"/>
      <c r="O54" s="1"/>
      <c r="P54" s="1"/>
    </row>
    <row r="55" spans="1:16" x14ac:dyDescent="0.25">
      <c r="A55" s="1"/>
      <c r="B55" s="1"/>
      <c r="C55" s="1"/>
      <c r="D55" s="3"/>
      <c r="E55" s="3"/>
      <c r="F55" s="3"/>
      <c r="G55" s="3"/>
      <c r="H55" s="3"/>
      <c r="I55" s="3"/>
      <c r="J55" s="3"/>
      <c r="K55" s="3"/>
      <c r="L55" s="3"/>
      <c r="M55" s="1"/>
      <c r="N55" s="1"/>
      <c r="O55" s="1"/>
      <c r="P55" s="1"/>
    </row>
    <row r="56" spans="1:16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</row>
    <row r="57" spans="1:16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0"/>
      <c r="P57" s="1"/>
    </row>
    <row r="58" spans="1:16" x14ac:dyDescent="0.25">
      <c r="A58" s="1"/>
      <c r="B58" s="1"/>
      <c r="P58" s="1"/>
    </row>
    <row r="59" spans="1:16" x14ac:dyDescent="0.25">
      <c r="A59" s="1"/>
      <c r="P59" s="1"/>
    </row>
    <row r="60" spans="1:16" x14ac:dyDescent="0.25">
      <c r="A60" s="1"/>
      <c r="P60" s="1"/>
    </row>
  </sheetData>
  <mergeCells count="68">
    <mergeCell ref="S20:T20"/>
    <mergeCell ref="S21:T21"/>
    <mergeCell ref="B41:P52"/>
    <mergeCell ref="M33:O35"/>
    <mergeCell ref="P26:P29"/>
    <mergeCell ref="B38:L39"/>
    <mergeCell ref="M38:O39"/>
    <mergeCell ref="D26:L26"/>
    <mergeCell ref="D27:L27"/>
    <mergeCell ref="D28:L28"/>
    <mergeCell ref="D33:L33"/>
    <mergeCell ref="B35:C35"/>
    <mergeCell ref="D34:L34"/>
    <mergeCell ref="D35:L35"/>
    <mergeCell ref="M28:O28"/>
    <mergeCell ref="B26:C26"/>
    <mergeCell ref="M26:O26"/>
    <mergeCell ref="B27:C27"/>
    <mergeCell ref="B34:C34"/>
    <mergeCell ref="B23:L24"/>
    <mergeCell ref="M31:O32"/>
    <mergeCell ref="B33:C33"/>
    <mergeCell ref="B31:L32"/>
    <mergeCell ref="B29:C29"/>
    <mergeCell ref="D29:F29"/>
    <mergeCell ref="G29:I29"/>
    <mergeCell ref="J29:L29"/>
    <mergeCell ref="M29:O29"/>
    <mergeCell ref="B28:C28"/>
    <mergeCell ref="M27:O27"/>
    <mergeCell ref="B25:C25"/>
    <mergeCell ref="D25:L25"/>
    <mergeCell ref="M24:O25"/>
    <mergeCell ref="B18:C18"/>
    <mergeCell ref="M18:O18"/>
    <mergeCell ref="B21:C21"/>
    <mergeCell ref="D21:F21"/>
    <mergeCell ref="G21:I21"/>
    <mergeCell ref="J21:L21"/>
    <mergeCell ref="M21:O21"/>
    <mergeCell ref="D18:L18"/>
    <mergeCell ref="B19:C19"/>
    <mergeCell ref="D19:L19"/>
    <mergeCell ref="M19:O19"/>
    <mergeCell ref="B20:C20"/>
    <mergeCell ref="D20:L20"/>
    <mergeCell ref="M20:O20"/>
    <mergeCell ref="M15:O15"/>
    <mergeCell ref="D15:L15"/>
    <mergeCell ref="D16:L16"/>
    <mergeCell ref="D17:L17"/>
    <mergeCell ref="D14:L14"/>
    <mergeCell ref="M37:O37"/>
    <mergeCell ref="P38:P39"/>
    <mergeCell ref="P14:P20"/>
    <mergeCell ref="P33:P35"/>
    <mergeCell ref="C2:N7"/>
    <mergeCell ref="B9:O9"/>
    <mergeCell ref="B10:O10"/>
    <mergeCell ref="B16:C16"/>
    <mergeCell ref="M16:O16"/>
    <mergeCell ref="M12:O13"/>
    <mergeCell ref="B12:L13"/>
    <mergeCell ref="B17:C17"/>
    <mergeCell ref="M17:O17"/>
    <mergeCell ref="B14:C14"/>
    <mergeCell ref="M14:O14"/>
    <mergeCell ref="B15:C15"/>
  </mergeCells>
  <pageMargins left="0.7" right="0.7" top="0.75" bottom="0.75" header="0.3" footer="0.3"/>
  <pageSetup paperSize="9" scale="40" orientation="portrait" horizont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65"/>
  <sheetViews>
    <sheetView topLeftCell="A28" workbookViewId="0">
      <selection activeCell="F49" sqref="F49:F55"/>
    </sheetView>
  </sheetViews>
  <sheetFormatPr baseColWidth="10" defaultRowHeight="15" x14ac:dyDescent="0.25"/>
  <cols>
    <col min="2" max="3" width="38.5703125" bestFit="1" customWidth="1"/>
    <col min="4" max="4" width="23.7109375" bestFit="1" customWidth="1"/>
    <col min="5" max="5" width="19.7109375" bestFit="1" customWidth="1"/>
    <col min="6" max="6" width="21.28515625" customWidth="1"/>
    <col min="7" max="7" width="19.85546875" customWidth="1"/>
    <col min="8" max="8" width="17" bestFit="1" customWidth="1"/>
    <col min="9" max="9" width="15.85546875" bestFit="1" customWidth="1"/>
    <col min="10" max="10" width="15.5703125" bestFit="1" customWidth="1"/>
    <col min="13" max="14" width="15.5703125" bestFit="1" customWidth="1"/>
  </cols>
  <sheetData>
    <row r="1" spans="2:11" ht="15.75" thickBot="1" x14ac:dyDescent="0.3"/>
    <row r="2" spans="2:11" ht="15.75" thickBot="1" x14ac:dyDescent="0.3">
      <c r="B2" s="258" t="s">
        <v>2</v>
      </c>
      <c r="C2" s="259"/>
      <c r="D2" s="259"/>
      <c r="E2" s="259"/>
      <c r="F2" s="259"/>
      <c r="G2" s="259"/>
      <c r="H2" s="259"/>
      <c r="I2" s="260"/>
    </row>
    <row r="3" spans="2:11" ht="15.75" thickBot="1" x14ac:dyDescent="0.3">
      <c r="B3" s="263" t="s">
        <v>7</v>
      </c>
      <c r="C3" s="49" t="s">
        <v>79</v>
      </c>
      <c r="D3" s="47" t="s">
        <v>40</v>
      </c>
      <c r="E3" s="47" t="s">
        <v>45</v>
      </c>
      <c r="F3" s="47" t="s">
        <v>80</v>
      </c>
      <c r="G3" s="47" t="s">
        <v>46</v>
      </c>
      <c r="H3" s="47" t="s">
        <v>47</v>
      </c>
      <c r="I3" s="48" t="s">
        <v>81</v>
      </c>
      <c r="J3" s="39"/>
    </row>
    <row r="4" spans="2:11" ht="16.5" thickTop="1" thickBot="1" x14ac:dyDescent="0.3">
      <c r="B4" s="262"/>
      <c r="C4" s="30">
        <v>0</v>
      </c>
      <c r="D4" s="31">
        <v>1</v>
      </c>
      <c r="E4" s="31">
        <v>2</v>
      </c>
      <c r="F4" s="31">
        <v>3</v>
      </c>
      <c r="G4" s="31">
        <v>4</v>
      </c>
      <c r="H4" s="31">
        <v>5</v>
      </c>
      <c r="I4" s="32">
        <v>6</v>
      </c>
      <c r="J4" s="50">
        <f>IF(Synthèse!F2="Travaux gaz",C4,IF(Synthèse!F2="Assainissement",D4,IF(Synthèse!F2="Eau potable",E4,IF(Synthèse!F2="Refection de voirie",F4,IF(Synthèse!F2="Enfouissement HTA",G4,IF(Synthèse!F2="Enfouissement BT",H4,IF(Synthèse!F2="Travaux Telecom",I4)))))))</f>
        <v>4</v>
      </c>
      <c r="K4" s="38"/>
    </row>
    <row r="5" spans="2:11" ht="15.75" thickBot="1" x14ac:dyDescent="0.3">
      <c r="B5" s="263" t="s">
        <v>49</v>
      </c>
      <c r="C5" s="47" t="s">
        <v>73</v>
      </c>
      <c r="D5" s="47" t="s">
        <v>41</v>
      </c>
      <c r="E5" s="47" t="s">
        <v>74</v>
      </c>
      <c r="F5" s="47" t="s">
        <v>75</v>
      </c>
      <c r="G5" s="47" t="s">
        <v>76</v>
      </c>
      <c r="H5" s="48" t="s">
        <v>78</v>
      </c>
      <c r="I5" s="48" t="s">
        <v>77</v>
      </c>
      <c r="J5" s="39"/>
    </row>
    <row r="6" spans="2:11" ht="16.5" thickTop="1" thickBot="1" x14ac:dyDescent="0.3">
      <c r="B6" s="264"/>
      <c r="C6" s="33">
        <v>0</v>
      </c>
      <c r="D6" s="33">
        <v>2</v>
      </c>
      <c r="E6" s="33">
        <v>3</v>
      </c>
      <c r="F6" s="33">
        <v>4</v>
      </c>
      <c r="G6" s="33">
        <v>5</v>
      </c>
      <c r="H6" s="34">
        <v>6</v>
      </c>
      <c r="I6" s="34">
        <v>10</v>
      </c>
      <c r="J6" s="50">
        <f>IF(Synthèse!G2="ADN",C6,IF(Synthèse!E2="HTA",D6,IF(Synthèse!G2="Aerien BT",E6,IF(Synthèse!G2="Aerien FT",F6,IF(Synthèse!G2="Conduite FT",G6,IF(Synthèse!G2="GC a creer",H6,IF(Synthèse!G2="Passage ouvrage",I6)))))))</f>
        <v>3</v>
      </c>
      <c r="K6" s="40"/>
    </row>
    <row r="7" spans="2:11" ht="16.5" thickTop="1" thickBot="1" x14ac:dyDescent="0.3">
      <c r="B7" s="261" t="s">
        <v>48</v>
      </c>
      <c r="C7" s="45" t="s">
        <v>70</v>
      </c>
      <c r="D7" s="45" t="s">
        <v>71</v>
      </c>
      <c r="E7" s="45" t="s">
        <v>68</v>
      </c>
      <c r="F7" s="45" t="s">
        <v>69</v>
      </c>
      <c r="G7" s="45" t="s">
        <v>66</v>
      </c>
      <c r="H7" s="45" t="s">
        <v>67</v>
      </c>
      <c r="I7" s="46" t="s">
        <v>82</v>
      </c>
      <c r="J7" s="39"/>
    </row>
    <row r="8" spans="2:11" ht="16.5" thickTop="1" thickBot="1" x14ac:dyDescent="0.3">
      <c r="B8" s="262"/>
      <c r="C8" s="30">
        <v>0</v>
      </c>
      <c r="D8" s="31">
        <v>1</v>
      </c>
      <c r="E8" s="31">
        <v>2</v>
      </c>
      <c r="F8" s="31">
        <v>3</v>
      </c>
      <c r="G8" s="31">
        <v>4</v>
      </c>
      <c r="H8" s="31">
        <v>5</v>
      </c>
      <c r="I8" s="32">
        <v>6</v>
      </c>
      <c r="J8" s="51">
        <f>IF(Synthèse!I2="X Cables &lt; 6",C8,IF(Synthèse!I2="X Cables &gt; 24",D8,IF(Synthèse!I2="1 Cable &gt; 144",E8,IF(Synthèse!I2="X Cables &gt; 144",F8,IF(Synthèse!I2="1 Cable &gt; 432",G8,IF(Synthèse!I2="X Cables &gt; 432",H8,IF(Synthèse!I2="X Cables &gt;720",I8)))))))</f>
        <v>6</v>
      </c>
      <c r="K8" s="38"/>
    </row>
    <row r="9" spans="2:11" ht="15.75" thickBot="1" x14ac:dyDescent="0.3">
      <c r="B9" s="263" t="s">
        <v>50</v>
      </c>
      <c r="C9" s="49">
        <v>2016</v>
      </c>
      <c r="D9" s="47">
        <v>2017</v>
      </c>
      <c r="E9" s="47">
        <v>2018</v>
      </c>
      <c r="F9" s="47">
        <v>2019</v>
      </c>
      <c r="G9" s="47">
        <v>2020</v>
      </c>
      <c r="H9" s="47">
        <v>2021</v>
      </c>
      <c r="I9" s="48" t="s">
        <v>83</v>
      </c>
      <c r="J9" s="39"/>
    </row>
    <row r="10" spans="2:11" ht="16.5" thickTop="1" thickBot="1" x14ac:dyDescent="0.3">
      <c r="B10" s="264"/>
      <c r="C10" s="35">
        <v>0</v>
      </c>
      <c r="D10" s="36">
        <v>6</v>
      </c>
      <c r="E10" s="36">
        <v>5</v>
      </c>
      <c r="F10" s="36">
        <v>4</v>
      </c>
      <c r="G10" s="36">
        <v>3</v>
      </c>
      <c r="H10" s="36">
        <v>2</v>
      </c>
      <c r="I10" s="37">
        <v>1</v>
      </c>
      <c r="J10" s="51">
        <f>IF(Synthèse!J2=2016,C10,IF(Synthèse!J2=2017,D10,IF(Synthèse!J2=2018,E10,IF(Synthèse!J2=2019,F10,IF(Synthèse!J2=2020,G10,IF(Synthèse!J2=2021,H10,IF(Synthèse!J2&gt;2022,I10,IF(ISBLANK(Synthèse!J2),I10))))))))</f>
        <v>5</v>
      </c>
      <c r="K10" s="38"/>
    </row>
    <row r="11" spans="2:11" ht="16.5" thickTop="1" thickBot="1" x14ac:dyDescent="0.3">
      <c r="B11" s="261" t="s">
        <v>51</v>
      </c>
      <c r="C11" s="44" t="s">
        <v>84</v>
      </c>
      <c r="D11" s="45" t="s">
        <v>85</v>
      </c>
      <c r="E11" s="45" t="s">
        <v>86</v>
      </c>
      <c r="F11" s="45" t="s">
        <v>87</v>
      </c>
      <c r="G11" s="45" t="s">
        <v>88</v>
      </c>
      <c r="H11" s="45" t="s">
        <v>89</v>
      </c>
      <c r="I11" s="46" t="s">
        <v>90</v>
      </c>
      <c r="J11" s="42"/>
    </row>
    <row r="12" spans="2:11" ht="16.5" thickTop="1" thickBot="1" x14ac:dyDescent="0.3">
      <c r="B12" s="262"/>
      <c r="C12" s="30">
        <v>0</v>
      </c>
      <c r="D12" s="31">
        <v>6</v>
      </c>
      <c r="E12" s="31">
        <v>5</v>
      </c>
      <c r="F12" s="31">
        <v>4</v>
      </c>
      <c r="G12" s="31">
        <v>3</v>
      </c>
      <c r="H12" s="31">
        <v>2</v>
      </c>
      <c r="I12" s="32">
        <v>1</v>
      </c>
      <c r="J12" s="52">
        <f>IF(Synthèse!K2="Automne 2017",C12,IF(Synthèse!K2="Hiver 2018",D12,IF(Synthèse!K2="Printemps 2018",E12,IF(Synthèse!K2="Ete 2018",F12,IF(Synthèse!K2="Automne 2018",G12,IF(Synthèse!K2="Hiver 2019",H12,IF(Synthèse!K2="Printemps 2019",I12,IF(Synthèse!K2="Inconnue",I12))))))))</f>
        <v>6</v>
      </c>
      <c r="K12" s="38"/>
    </row>
    <row r="13" spans="2:11" ht="16.5" thickTop="1" thickBot="1" x14ac:dyDescent="0.3">
      <c r="B13" s="263" t="s">
        <v>11</v>
      </c>
      <c r="C13" s="47" t="s">
        <v>72</v>
      </c>
      <c r="D13" s="47" t="s">
        <v>53</v>
      </c>
      <c r="E13" s="47" t="s">
        <v>53</v>
      </c>
      <c r="F13" s="48" t="s">
        <v>52</v>
      </c>
      <c r="G13" s="47" t="s">
        <v>53</v>
      </c>
      <c r="H13" s="47" t="s">
        <v>53</v>
      </c>
      <c r="I13" s="48" t="s">
        <v>52</v>
      </c>
      <c r="J13" s="41"/>
    </row>
    <row r="14" spans="2:11" ht="16.5" thickTop="1" thickBot="1" x14ac:dyDescent="0.3">
      <c r="B14" s="264"/>
      <c r="C14" s="28">
        <v>1</v>
      </c>
      <c r="D14" s="28">
        <v>5</v>
      </c>
      <c r="E14" s="28">
        <v>5</v>
      </c>
      <c r="F14" s="28">
        <v>6</v>
      </c>
      <c r="G14" s="28">
        <v>5</v>
      </c>
      <c r="H14" s="28">
        <v>5</v>
      </c>
      <c r="I14" s="29">
        <v>6</v>
      </c>
      <c r="J14" s="53">
        <f>IF(Synthèse!F2="Travaux gaz",C14,IF(Synthèse!F2="Assainissement",D14,IF(Synthèse!F2="Eau potable",E14,IF(Synthèse!F2="Refection de voirie",F14,IF(Synthèse!F2="Enfouissement HTA",G14,IF(Synthèse!F2="Enfouissement BT",H14,IF(Synthèse!F2="Travaux Telecom",I14)))))))</f>
        <v>5</v>
      </c>
      <c r="K14" s="40"/>
    </row>
    <row r="15" spans="2:11" ht="16.5" thickTop="1" thickBot="1" x14ac:dyDescent="0.3">
      <c r="B15" s="261" t="s">
        <v>54</v>
      </c>
      <c r="C15" s="44" t="s">
        <v>65</v>
      </c>
      <c r="D15" s="45" t="s">
        <v>55</v>
      </c>
      <c r="E15" s="45" t="s">
        <v>56</v>
      </c>
      <c r="F15" s="45" t="s">
        <v>57</v>
      </c>
      <c r="G15" s="45" t="s">
        <v>58</v>
      </c>
      <c r="H15" s="45" t="s">
        <v>59</v>
      </c>
      <c r="I15" s="46" t="s">
        <v>60</v>
      </c>
      <c r="J15" s="41"/>
    </row>
    <row r="16" spans="2:11" ht="16.5" thickTop="1" thickBot="1" x14ac:dyDescent="0.3">
      <c r="B16" s="262"/>
      <c r="C16" s="30">
        <v>0</v>
      </c>
      <c r="D16" s="31">
        <v>1</v>
      </c>
      <c r="E16" s="31">
        <v>2</v>
      </c>
      <c r="F16" s="31">
        <v>3</v>
      </c>
      <c r="G16" s="31">
        <v>4</v>
      </c>
      <c r="H16" s="31">
        <v>5</v>
      </c>
      <c r="I16" s="32">
        <v>6</v>
      </c>
      <c r="J16" s="52">
        <f>IF(Synthèse!M2&lt;=10,C16,IF(AND(Synthèse!M2&gt;10,Synthèse!M2&lt;=50),D16,IF(AND(Synthèse!M2&gt;50,Synthèse!M2&lt;=100),E16,IF(AND(Synthèse!M2&gt;100,Synthèse!M2&lt;=500),F16,IF(AND(Synthèse!M2&gt;500,Synthèse!M2&lt;=1000),G16,IF(AND(Synthèse!M2&gt;1000,Synthèse!M2&lt;=2000),H16,IF(Synthèse!M2&gt;2000,I16)))))))</f>
        <v>1</v>
      </c>
      <c r="K16" s="38"/>
    </row>
    <row r="17" spans="2:10" ht="16.5" thickTop="1" thickBot="1" x14ac:dyDescent="0.3">
      <c r="J17" s="43"/>
    </row>
    <row r="18" spans="2:10" ht="16.5" thickTop="1" thickBot="1" x14ac:dyDescent="0.3">
      <c r="J18" s="86">
        <f>SUM(J4,J6,J8,J10,J12,J14,J16)</f>
        <v>30</v>
      </c>
    </row>
    <row r="19" spans="2:10" ht="16.5" thickTop="1" thickBot="1" x14ac:dyDescent="0.3"/>
    <row r="20" spans="2:10" ht="15.75" thickBot="1" x14ac:dyDescent="0.3">
      <c r="B20" s="250" t="s">
        <v>3</v>
      </c>
      <c r="C20" s="251"/>
      <c r="D20" s="251"/>
      <c r="E20" s="251"/>
      <c r="F20" s="251"/>
      <c r="G20" s="251"/>
      <c r="H20" s="251"/>
      <c r="I20" s="252"/>
    </row>
    <row r="21" spans="2:10" ht="15.75" thickBot="1" x14ac:dyDescent="0.3">
      <c r="B21" s="77" t="s">
        <v>26</v>
      </c>
      <c r="C21" s="62" t="s">
        <v>73</v>
      </c>
      <c r="D21" s="62" t="s">
        <v>41</v>
      </c>
      <c r="E21" s="62" t="s">
        <v>74</v>
      </c>
      <c r="F21" s="62" t="s">
        <v>75</v>
      </c>
      <c r="G21" s="62" t="s">
        <v>76</v>
      </c>
      <c r="H21" s="62" t="s">
        <v>78</v>
      </c>
      <c r="I21" s="63" t="s">
        <v>77</v>
      </c>
    </row>
    <row r="22" spans="2:10" ht="15.75" thickBot="1" x14ac:dyDescent="0.3">
      <c r="B22" s="80"/>
      <c r="C22" s="64">
        <v>0</v>
      </c>
      <c r="D22" s="64">
        <v>50</v>
      </c>
      <c r="E22" s="64">
        <v>50</v>
      </c>
      <c r="F22" s="64">
        <v>30</v>
      </c>
      <c r="G22" s="64">
        <v>30</v>
      </c>
      <c r="H22" s="65">
        <v>75</v>
      </c>
      <c r="I22" s="65">
        <v>200</v>
      </c>
    </row>
    <row r="23" spans="2:10" ht="15.75" thickBot="1" x14ac:dyDescent="0.3">
      <c r="B23" s="77" t="s">
        <v>27</v>
      </c>
      <c r="C23" s="62" t="s">
        <v>116</v>
      </c>
      <c r="D23" s="66" t="s">
        <v>139</v>
      </c>
      <c r="E23" s="66" t="s">
        <v>140</v>
      </c>
      <c r="F23" s="66" t="s">
        <v>119</v>
      </c>
      <c r="G23" s="66" t="s">
        <v>141</v>
      </c>
      <c r="H23" s="66" t="s">
        <v>142</v>
      </c>
      <c r="I23" s="67" t="s">
        <v>122</v>
      </c>
    </row>
    <row r="24" spans="2:10" ht="15.75" thickBot="1" x14ac:dyDescent="0.3">
      <c r="B24" s="78"/>
      <c r="C24" s="68">
        <v>20</v>
      </c>
      <c r="D24" s="69">
        <v>25</v>
      </c>
      <c r="E24" s="69">
        <v>35</v>
      </c>
      <c r="F24" s="69">
        <v>35</v>
      </c>
      <c r="G24" s="69">
        <v>75</v>
      </c>
      <c r="H24" s="70">
        <v>100</v>
      </c>
      <c r="I24" s="71">
        <v>200</v>
      </c>
    </row>
    <row r="25" spans="2:10" ht="15.75" thickBot="1" x14ac:dyDescent="0.3">
      <c r="B25" s="79" t="s">
        <v>44</v>
      </c>
      <c r="C25" s="55" t="s">
        <v>72</v>
      </c>
      <c r="D25" s="55" t="s">
        <v>53</v>
      </c>
      <c r="E25" s="55" t="s">
        <v>53</v>
      </c>
      <c r="F25" s="55" t="s">
        <v>52</v>
      </c>
      <c r="G25" s="55" t="s">
        <v>53</v>
      </c>
      <c r="H25" s="55" t="s">
        <v>53</v>
      </c>
      <c r="I25" s="55" t="s">
        <v>52</v>
      </c>
      <c r="J25" s="67" t="s">
        <v>143</v>
      </c>
    </row>
    <row r="26" spans="2:10" ht="15.75" thickBot="1" x14ac:dyDescent="0.3">
      <c r="B26" s="80"/>
      <c r="C26" s="30">
        <v>75</v>
      </c>
      <c r="D26" s="31">
        <v>35</v>
      </c>
      <c r="E26" s="31">
        <v>35</v>
      </c>
      <c r="F26" s="31">
        <v>25</v>
      </c>
      <c r="G26" s="31">
        <v>35</v>
      </c>
      <c r="H26" s="31">
        <v>35</v>
      </c>
      <c r="I26" s="32">
        <v>25</v>
      </c>
      <c r="J26" s="32">
        <v>10</v>
      </c>
    </row>
    <row r="28" spans="2:10" ht="15.75" thickBot="1" x14ac:dyDescent="0.3"/>
    <row r="29" spans="2:10" x14ac:dyDescent="0.25">
      <c r="B29" s="109" t="s">
        <v>23</v>
      </c>
      <c r="C29" s="110" t="s">
        <v>136</v>
      </c>
      <c r="D29" s="110" t="s">
        <v>137</v>
      </c>
      <c r="E29" s="111" t="s">
        <v>138</v>
      </c>
    </row>
    <row r="30" spans="2:10" ht="15.75" thickBot="1" x14ac:dyDescent="0.3">
      <c r="B30" s="112"/>
      <c r="C30" s="113">
        <v>2000</v>
      </c>
      <c r="D30" s="113">
        <v>500</v>
      </c>
      <c r="E30" s="114">
        <v>1000</v>
      </c>
    </row>
    <row r="33" spans="2:7" ht="15.75" thickBot="1" x14ac:dyDescent="0.3"/>
    <row r="34" spans="2:7" ht="15.75" thickBot="1" x14ac:dyDescent="0.3">
      <c r="B34" s="97" t="s">
        <v>133</v>
      </c>
      <c r="C34" s="97" t="s">
        <v>145</v>
      </c>
      <c r="D34" s="97" t="s">
        <v>149</v>
      </c>
      <c r="E34" s="97" t="s">
        <v>147</v>
      </c>
      <c r="F34" s="105" t="s">
        <v>150</v>
      </c>
    </row>
    <row r="35" spans="2:7" x14ac:dyDescent="0.25">
      <c r="B35" s="100" t="s">
        <v>116</v>
      </c>
      <c r="C35" s="100">
        <f>SUMIF(GC!G2:G37,"Pleine terre",GC!H2:H37)</f>
        <v>0</v>
      </c>
      <c r="D35" s="100">
        <v>20</v>
      </c>
      <c r="E35" s="106">
        <f>C35*D35</f>
        <v>0</v>
      </c>
      <c r="F35" s="269">
        <f>SUM(E45:E47)+SUM(E43)+SUM(E35:E41)</f>
        <v>86450</v>
      </c>
    </row>
    <row r="36" spans="2:7" x14ac:dyDescent="0.25">
      <c r="B36" s="81" t="s">
        <v>139</v>
      </c>
      <c r="C36" s="81">
        <f>SUMIF(GC!G2:G37,"Accotement non stabilise",GC!H2:H37)</f>
        <v>0</v>
      </c>
      <c r="D36" s="81">
        <v>25</v>
      </c>
      <c r="E36" s="93">
        <f t="shared" ref="E36:E41" si="0">C36*D36</f>
        <v>0</v>
      </c>
      <c r="F36" s="270"/>
    </row>
    <row r="37" spans="2:7" x14ac:dyDescent="0.25">
      <c r="B37" s="81" t="s">
        <v>140</v>
      </c>
      <c r="C37" s="81">
        <f>SUMIF(GC!G2:G37,"Accotement stabilise",GC!H2:H37)</f>
        <v>0</v>
      </c>
      <c r="D37" s="81">
        <v>35</v>
      </c>
      <c r="E37" s="93">
        <f t="shared" si="0"/>
        <v>0</v>
      </c>
      <c r="F37" s="270"/>
      <c r="G37" s="26"/>
    </row>
    <row r="38" spans="2:7" x14ac:dyDescent="0.25">
      <c r="B38" s="81" t="s">
        <v>119</v>
      </c>
      <c r="C38" s="81">
        <f>SUMIF(GC!G2:G37,"Chemin",GC!H2:H37)</f>
        <v>0</v>
      </c>
      <c r="D38" s="81">
        <v>35</v>
      </c>
      <c r="E38" s="93">
        <f t="shared" si="0"/>
        <v>0</v>
      </c>
      <c r="F38" s="270"/>
    </row>
    <row r="39" spans="2:7" x14ac:dyDescent="0.25">
      <c r="B39" s="81" t="s">
        <v>141</v>
      </c>
      <c r="C39" s="81">
        <f>SUMIF(GC!G2:G37,"Axe mi-chaussee",GC!H2:H37)</f>
        <v>0</v>
      </c>
      <c r="D39" s="81">
        <v>75</v>
      </c>
      <c r="E39" s="93">
        <f t="shared" si="0"/>
        <v>0</v>
      </c>
      <c r="F39" s="270"/>
    </row>
    <row r="40" spans="2:7" x14ac:dyDescent="0.25">
      <c r="B40" s="81" t="s">
        <v>142</v>
      </c>
      <c r="C40" s="81">
        <f>SUMIF(GC!G2:G37,"Chaussee lourde",GC!H2:H37)</f>
        <v>0</v>
      </c>
      <c r="D40" s="81">
        <v>100</v>
      </c>
      <c r="E40" s="93">
        <f t="shared" si="0"/>
        <v>0</v>
      </c>
      <c r="F40" s="270"/>
    </row>
    <row r="41" spans="2:7" ht="15.75" thickBot="1" x14ac:dyDescent="0.3">
      <c r="B41" s="95" t="s">
        <v>122</v>
      </c>
      <c r="C41" s="95">
        <f>SUMIF(GC!G2:G37,"Ouvrage arts",GC!H2:H37)</f>
        <v>0</v>
      </c>
      <c r="D41" s="95">
        <v>200</v>
      </c>
      <c r="E41" s="107">
        <f t="shared" si="0"/>
        <v>0</v>
      </c>
      <c r="F41" s="270"/>
    </row>
    <row r="42" spans="2:7" ht="15.75" thickBot="1" x14ac:dyDescent="0.3">
      <c r="B42" s="97" t="s">
        <v>134</v>
      </c>
      <c r="C42" s="97" t="s">
        <v>145</v>
      </c>
      <c r="D42" s="97" t="s">
        <v>149</v>
      </c>
      <c r="E42" s="101" t="s">
        <v>147</v>
      </c>
      <c r="F42" s="270"/>
    </row>
    <row r="43" spans="2:7" ht="15.75" thickBot="1" x14ac:dyDescent="0.3">
      <c r="B43" s="104" t="str">
        <f>+GC!E2</f>
        <v>Superieur</v>
      </c>
      <c r="C43" s="104">
        <f>SUM(GC!F2:F37)</f>
        <v>3018</v>
      </c>
      <c r="D43" s="104">
        <f>IF(B43="Surlargeur",C24,IF(B43="Superieur",D24,IF(B43="Superieur",E24,IF(B43="Identique",F24,IF(B43="Superieur",G24,IF(B43="Superieur",H24,IF(B43="Identique",I24,IF(B43="Inferieur",J24))))))))</f>
        <v>25</v>
      </c>
      <c r="E43" s="108">
        <f>C43*D43</f>
        <v>75450</v>
      </c>
      <c r="F43" s="270"/>
    </row>
    <row r="44" spans="2:7" ht="15.75" thickBot="1" x14ac:dyDescent="0.3">
      <c r="B44" s="97" t="s">
        <v>135</v>
      </c>
      <c r="C44" s="97" t="s">
        <v>146</v>
      </c>
      <c r="D44" s="97" t="s">
        <v>149</v>
      </c>
      <c r="E44" s="101" t="s">
        <v>147</v>
      </c>
      <c r="F44" s="270"/>
      <c r="G44" s="60"/>
    </row>
    <row r="45" spans="2:7" x14ac:dyDescent="0.25">
      <c r="B45" s="100" t="s">
        <v>136</v>
      </c>
      <c r="C45" s="100">
        <f>Synthèse!R2</f>
        <v>5</v>
      </c>
      <c r="D45" s="103">
        <f>IF(B45="CHB Transport",C30)</f>
        <v>2000</v>
      </c>
      <c r="E45" s="106">
        <f>C45*D45</f>
        <v>10000</v>
      </c>
      <c r="F45" s="270"/>
      <c r="G45" s="61"/>
    </row>
    <row r="46" spans="2:7" x14ac:dyDescent="0.25">
      <c r="B46" s="81" t="s">
        <v>137</v>
      </c>
      <c r="C46" s="81">
        <f>Synthèse!Q2</f>
        <v>2</v>
      </c>
      <c r="D46" s="82">
        <f>IF(B46="CHB Desserte",D30)</f>
        <v>500</v>
      </c>
      <c r="E46" s="93">
        <f>D46*C46</f>
        <v>1000</v>
      </c>
      <c r="F46" s="270"/>
      <c r="G46" s="61"/>
    </row>
    <row r="47" spans="2:7" ht="15.75" thickBot="1" x14ac:dyDescent="0.3">
      <c r="B47" s="95" t="s">
        <v>138</v>
      </c>
      <c r="C47" s="95">
        <f>Synthèse!S2</f>
        <v>0</v>
      </c>
      <c r="D47" s="99">
        <f>IF(B47="CHB Indefinie",E30)</f>
        <v>1000</v>
      </c>
      <c r="E47" s="107">
        <f>D47*C47</f>
        <v>0</v>
      </c>
      <c r="F47" s="271"/>
      <c r="G47" s="61"/>
    </row>
    <row r="48" spans="2:7" ht="15.75" thickBot="1" x14ac:dyDescent="0.3">
      <c r="B48" s="101" t="s">
        <v>144</v>
      </c>
      <c r="C48" s="97" t="s">
        <v>145</v>
      </c>
      <c r="D48" s="97" t="s">
        <v>149</v>
      </c>
      <c r="E48" s="97" t="s">
        <v>147</v>
      </c>
      <c r="F48" s="102" t="s">
        <v>151</v>
      </c>
    </row>
    <row r="49" spans="2:9" x14ac:dyDescent="0.25">
      <c r="B49" s="100" t="s">
        <v>73</v>
      </c>
      <c r="C49" s="100">
        <f>SUMIF(GC!C2:C37,"ADN",GC!D2:D37)</f>
        <v>0</v>
      </c>
      <c r="D49" s="100">
        <v>0</v>
      </c>
      <c r="E49" s="106">
        <f>C49*D49</f>
        <v>0</v>
      </c>
      <c r="F49" s="269">
        <f>SUM(E49:E55)</f>
        <v>249550</v>
      </c>
    </row>
    <row r="50" spans="2:9" x14ac:dyDescent="0.25">
      <c r="B50" s="81" t="s">
        <v>41</v>
      </c>
      <c r="C50" s="94">
        <f>SUMIF(GC!C2:C37,"HTA",GC!D2:D37)</f>
        <v>0</v>
      </c>
      <c r="D50" s="81">
        <v>50</v>
      </c>
      <c r="E50" s="93">
        <f t="shared" ref="E50:E55" si="1">C50*D50</f>
        <v>0</v>
      </c>
      <c r="F50" s="270"/>
      <c r="G50" s="85"/>
    </row>
    <row r="51" spans="2:9" x14ac:dyDescent="0.25">
      <c r="B51" s="81" t="s">
        <v>74</v>
      </c>
      <c r="C51" s="94">
        <f>SUMIF(GC!C2:C37,"Aerien BT",GC!D2:D37)</f>
        <v>2000</v>
      </c>
      <c r="D51" s="81">
        <v>50</v>
      </c>
      <c r="E51" s="93">
        <f t="shared" si="1"/>
        <v>100000</v>
      </c>
      <c r="F51" s="270"/>
      <c r="G51" s="85"/>
    </row>
    <row r="52" spans="2:9" x14ac:dyDescent="0.25">
      <c r="B52" s="81" t="s">
        <v>75</v>
      </c>
      <c r="C52" s="94">
        <f>SUMIF(GC!C2:C37,"Aerien FT",GC!D2:D37)</f>
        <v>0</v>
      </c>
      <c r="D52" s="81">
        <v>30</v>
      </c>
      <c r="E52" s="93">
        <f t="shared" si="1"/>
        <v>0</v>
      </c>
      <c r="F52" s="270"/>
      <c r="G52" s="85"/>
    </row>
    <row r="53" spans="2:9" x14ac:dyDescent="0.25">
      <c r="B53" s="81" t="s">
        <v>76</v>
      </c>
      <c r="C53" s="94">
        <f>SUMIF(GC!C2:C37,"Conduite FT",GC!D2:D37)</f>
        <v>0</v>
      </c>
      <c r="D53" s="81">
        <v>30</v>
      </c>
      <c r="E53" s="93">
        <f t="shared" si="1"/>
        <v>0</v>
      </c>
      <c r="F53" s="270"/>
      <c r="G53" s="85"/>
    </row>
    <row r="54" spans="2:9" x14ac:dyDescent="0.25">
      <c r="B54" s="81" t="s">
        <v>78</v>
      </c>
      <c r="C54" s="94">
        <f>SUMIF(GC!C2:C37,"GC a creer",GC!D2:D37)</f>
        <v>1994</v>
      </c>
      <c r="D54" s="81">
        <v>75</v>
      </c>
      <c r="E54" s="93">
        <f t="shared" si="1"/>
        <v>149550</v>
      </c>
      <c r="F54" s="270"/>
      <c r="G54" s="85"/>
    </row>
    <row r="55" spans="2:9" ht="15.75" thickBot="1" x14ac:dyDescent="0.3">
      <c r="B55" s="95" t="s">
        <v>77</v>
      </c>
      <c r="C55" s="96">
        <f>SUMIF(GC!C2:C37,"Passage ouvrage",GC!D2:D37)</f>
        <v>0</v>
      </c>
      <c r="D55" s="95">
        <v>200</v>
      </c>
      <c r="E55" s="107">
        <f t="shared" si="1"/>
        <v>0</v>
      </c>
      <c r="F55" s="271"/>
      <c r="G55" s="85"/>
      <c r="H55" s="85"/>
    </row>
    <row r="56" spans="2:9" ht="15.75" thickBot="1" x14ac:dyDescent="0.3">
      <c r="B56" s="253" t="s">
        <v>152</v>
      </c>
      <c r="C56" s="254"/>
      <c r="D56" s="254"/>
      <c r="E56" s="254"/>
      <c r="F56" s="98">
        <f>F49/F35</f>
        <v>2.8866396761133601</v>
      </c>
      <c r="G56" s="85"/>
    </row>
    <row r="57" spans="2:9" ht="15.75" thickBot="1" x14ac:dyDescent="0.3">
      <c r="B57" s="255" t="s">
        <v>153</v>
      </c>
      <c r="C57" s="256"/>
      <c r="D57" s="256"/>
      <c r="E57" s="257"/>
      <c r="F57" s="97">
        <f>IF(F56&lt;50%,C65,IF(AND(F56&gt;50%,F56&lt;75%),D65,IF(AND(F56&gt;75%,F56&lt;95%),E65,IF(F56=100%,F65,IF(AND(F56&gt;100%,F56&lt;105%),G65,IF(AND(F56&gt;105%,F56&lt;125%),H65,IF(F56&gt;125%,I65)))))))</f>
        <v>40</v>
      </c>
    </row>
    <row r="61" spans="2:9" x14ac:dyDescent="0.25">
      <c r="C61" s="265" t="s">
        <v>125</v>
      </c>
      <c r="D61" s="266"/>
      <c r="E61" s="266"/>
      <c r="F61" s="266"/>
      <c r="G61" s="266"/>
      <c r="H61" s="266"/>
      <c r="I61" s="267"/>
    </row>
    <row r="62" spans="2:9" x14ac:dyDescent="0.25">
      <c r="B62" s="74" t="s">
        <v>126</v>
      </c>
      <c r="C62" s="268" t="s">
        <v>62</v>
      </c>
      <c r="D62" s="268"/>
      <c r="E62" s="268"/>
      <c r="F62" s="268" t="s">
        <v>64</v>
      </c>
      <c r="G62" s="268" t="s">
        <v>63</v>
      </c>
      <c r="H62" s="268"/>
      <c r="I62" s="268"/>
    </row>
    <row r="63" spans="2:9" x14ac:dyDescent="0.25">
      <c r="B63" s="74" t="s">
        <v>61</v>
      </c>
      <c r="C63" s="268"/>
      <c r="D63" s="268"/>
      <c r="E63" s="268"/>
      <c r="F63" s="268"/>
      <c r="G63" s="268"/>
      <c r="H63" s="268"/>
      <c r="I63" s="268"/>
    </row>
    <row r="64" spans="2:9" x14ac:dyDescent="0.25">
      <c r="C64" s="75" t="s">
        <v>127</v>
      </c>
      <c r="D64" s="75" t="s">
        <v>128</v>
      </c>
      <c r="E64" s="75" t="s">
        <v>129</v>
      </c>
      <c r="F64" s="75">
        <v>100</v>
      </c>
      <c r="G64" s="75" t="s">
        <v>130</v>
      </c>
      <c r="H64" s="75" t="s">
        <v>132</v>
      </c>
      <c r="I64" s="75" t="s">
        <v>131</v>
      </c>
    </row>
    <row r="65" spans="3:9" x14ac:dyDescent="0.25">
      <c r="C65" s="75">
        <v>0</v>
      </c>
      <c r="D65" s="75">
        <v>5</v>
      </c>
      <c r="E65" s="75">
        <v>10</v>
      </c>
      <c r="F65" s="75">
        <v>20</v>
      </c>
      <c r="G65" s="75">
        <v>35</v>
      </c>
      <c r="H65" s="75">
        <v>30</v>
      </c>
      <c r="I65" s="75">
        <v>40</v>
      </c>
    </row>
  </sheetData>
  <mergeCells count="17">
    <mergeCell ref="C61:I61"/>
    <mergeCell ref="G62:I63"/>
    <mergeCell ref="F49:F55"/>
    <mergeCell ref="F35:F47"/>
    <mergeCell ref="C62:E63"/>
    <mergeCell ref="F62:F63"/>
    <mergeCell ref="B20:I20"/>
    <mergeCell ref="B56:E56"/>
    <mergeCell ref="B57:E57"/>
    <mergeCell ref="B2:I2"/>
    <mergeCell ref="B15:B16"/>
    <mergeCell ref="B3:B4"/>
    <mergeCell ref="B7:B8"/>
    <mergeCell ref="B5:B6"/>
    <mergeCell ref="B11:B12"/>
    <mergeCell ref="B9:B10"/>
    <mergeCell ref="B13:B14"/>
  </mergeCells>
  <pageMargins left="0.7" right="0.7" top="0.75" bottom="0.75" header="0.3" footer="0.3"/>
  <pageSetup paperSize="9" orientation="portrait" horizont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3:J32"/>
  <sheetViews>
    <sheetView workbookViewId="0">
      <selection activeCell="G18" sqref="G18"/>
    </sheetView>
  </sheetViews>
  <sheetFormatPr baseColWidth="10" defaultRowHeight="15" x14ac:dyDescent="0.25"/>
  <cols>
    <col min="1" max="1" width="19.140625" customWidth="1"/>
    <col min="2" max="2" width="38.5703125" bestFit="1" customWidth="1"/>
    <col min="3" max="3" width="19.140625" customWidth="1"/>
    <col min="4" max="4" width="18.7109375" customWidth="1"/>
    <col min="5" max="5" width="19.5703125" bestFit="1" customWidth="1"/>
    <col min="6" max="7" width="19.140625" customWidth="1"/>
    <col min="8" max="8" width="18.7109375" customWidth="1"/>
  </cols>
  <sheetData>
    <row r="3" spans="1:8" s="27" customFormat="1" x14ac:dyDescent="0.25">
      <c r="B3" s="265" t="s">
        <v>125</v>
      </c>
      <c r="C3" s="266"/>
      <c r="D3" s="266"/>
      <c r="E3" s="266"/>
      <c r="F3" s="266"/>
      <c r="G3" s="266"/>
      <c r="H3" s="267"/>
    </row>
    <row r="4" spans="1:8" x14ac:dyDescent="0.25">
      <c r="A4" s="74" t="s">
        <v>126</v>
      </c>
      <c r="B4" s="268" t="s">
        <v>62</v>
      </c>
      <c r="C4" s="268"/>
      <c r="D4" s="268"/>
      <c r="E4" s="268" t="s">
        <v>64</v>
      </c>
      <c r="F4" s="268" t="s">
        <v>63</v>
      </c>
      <c r="G4" s="268"/>
      <c r="H4" s="268"/>
    </row>
    <row r="5" spans="1:8" x14ac:dyDescent="0.25">
      <c r="A5" s="74" t="s">
        <v>61</v>
      </c>
      <c r="B5" s="268"/>
      <c r="C5" s="268"/>
      <c r="D5" s="268"/>
      <c r="E5" s="268"/>
      <c r="F5" s="268"/>
      <c r="G5" s="268"/>
      <c r="H5" s="268"/>
    </row>
    <row r="6" spans="1:8" x14ac:dyDescent="0.25">
      <c r="B6" s="75" t="s">
        <v>127</v>
      </c>
      <c r="C6" s="75" t="s">
        <v>128</v>
      </c>
      <c r="D6" s="75" t="s">
        <v>129</v>
      </c>
      <c r="E6" s="75">
        <v>100</v>
      </c>
      <c r="F6" s="75" t="s">
        <v>130</v>
      </c>
      <c r="G6" s="75" t="s">
        <v>132</v>
      </c>
      <c r="H6" s="75" t="s">
        <v>131</v>
      </c>
    </row>
    <row r="7" spans="1:8" s="26" customFormat="1" x14ac:dyDescent="0.25">
      <c r="B7" s="75">
        <v>0</v>
      </c>
      <c r="C7" s="75">
        <v>5</v>
      </c>
      <c r="D7" s="75">
        <v>10</v>
      </c>
      <c r="E7" s="75">
        <v>20</v>
      </c>
      <c r="F7" s="75">
        <v>35</v>
      </c>
      <c r="G7" s="75">
        <v>30</v>
      </c>
      <c r="H7" s="75">
        <v>40</v>
      </c>
    </row>
    <row r="8" spans="1:8" s="40" customFormat="1" x14ac:dyDescent="0.25">
      <c r="A8" s="76"/>
      <c r="B8" s="76"/>
      <c r="C8" s="76"/>
      <c r="D8" s="76"/>
      <c r="E8" s="76"/>
      <c r="F8" s="76"/>
      <c r="G8" s="76"/>
      <c r="H8" s="76"/>
    </row>
    <row r="10" spans="1:8" x14ac:dyDescent="0.25">
      <c r="B10" s="274" t="s">
        <v>23</v>
      </c>
      <c r="C10" s="73" t="s">
        <v>96</v>
      </c>
      <c r="D10" s="73" t="s">
        <v>97</v>
      </c>
      <c r="E10" s="58" t="s">
        <v>98</v>
      </c>
    </row>
    <row r="11" spans="1:8" x14ac:dyDescent="0.25">
      <c r="B11" s="274"/>
      <c r="C11" s="59">
        <v>2000</v>
      </c>
      <c r="D11" s="59">
        <v>500</v>
      </c>
      <c r="E11" s="59">
        <v>1000</v>
      </c>
    </row>
    <row r="14" spans="1:8" x14ac:dyDescent="0.25">
      <c r="B14" s="84" t="s">
        <v>133</v>
      </c>
      <c r="C14" s="84" t="s">
        <v>99</v>
      </c>
      <c r="D14" s="84" t="s">
        <v>100</v>
      </c>
      <c r="E14" s="84" t="s">
        <v>101</v>
      </c>
      <c r="F14" s="84"/>
    </row>
    <row r="15" spans="1:8" x14ac:dyDescent="0.25">
      <c r="B15" s="81" t="str">
        <f>E29</f>
        <v>Accot  Stabilise</v>
      </c>
      <c r="C15" s="81">
        <v>0</v>
      </c>
      <c r="D15" s="82">
        <f>E30</f>
        <v>35</v>
      </c>
      <c r="E15" s="81">
        <f>C15*D15</f>
        <v>0</v>
      </c>
      <c r="F15" s="81"/>
    </row>
    <row r="16" spans="1:8" x14ac:dyDescent="0.25">
      <c r="B16" s="84" t="s">
        <v>134</v>
      </c>
      <c r="C16" s="84" t="s">
        <v>102</v>
      </c>
      <c r="D16" s="84" t="s">
        <v>103</v>
      </c>
      <c r="E16" s="84" t="s">
        <v>104</v>
      </c>
      <c r="F16" s="84" t="s">
        <v>148</v>
      </c>
    </row>
    <row r="17" spans="2:10" x14ac:dyDescent="0.25">
      <c r="B17" s="81" t="s">
        <v>46</v>
      </c>
      <c r="C17" s="81" t="str">
        <f>GC!G2</f>
        <v>Axe mi-chaussee</v>
      </c>
      <c r="D17" s="81">
        <f>D32</f>
        <v>35</v>
      </c>
      <c r="E17" s="81" t="e">
        <f>C17*D17</f>
        <v>#VALUE!</v>
      </c>
      <c r="F17" s="81" t="e">
        <f>E15+E17+E19</f>
        <v>#VALUE!</v>
      </c>
      <c r="J17" s="27"/>
    </row>
    <row r="18" spans="2:10" x14ac:dyDescent="0.25">
      <c r="B18" s="84" t="s">
        <v>135</v>
      </c>
      <c r="C18" s="84" t="s">
        <v>105</v>
      </c>
      <c r="D18" s="84" t="s">
        <v>106</v>
      </c>
      <c r="E18" s="84" t="s">
        <v>107</v>
      </c>
      <c r="F18" s="84" t="s">
        <v>108</v>
      </c>
      <c r="G18" s="60" t="s">
        <v>109</v>
      </c>
    </row>
    <row r="19" spans="2:10" x14ac:dyDescent="0.25">
      <c r="B19" s="81" t="s">
        <v>136</v>
      </c>
      <c r="C19" s="81">
        <f>Synthèse!N2</f>
        <v>3994</v>
      </c>
      <c r="D19" s="82">
        <f>C11</f>
        <v>2000</v>
      </c>
      <c r="E19" s="81">
        <f>C19*D19</f>
        <v>7988000</v>
      </c>
      <c r="F19" s="81" t="e">
        <f>E23</f>
        <v>#VALUE!</v>
      </c>
      <c r="G19" s="61"/>
    </row>
    <row r="20" spans="2:10" x14ac:dyDescent="0.25">
      <c r="B20" s="81" t="s">
        <v>137</v>
      </c>
      <c r="C20" s="81"/>
      <c r="D20" s="82">
        <v>500</v>
      </c>
      <c r="E20" s="81"/>
      <c r="F20" s="81"/>
      <c r="G20" s="61"/>
    </row>
    <row r="21" spans="2:10" x14ac:dyDescent="0.25">
      <c r="B21" s="81" t="s">
        <v>138</v>
      </c>
      <c r="C21" s="81"/>
      <c r="D21" s="82">
        <v>1000</v>
      </c>
      <c r="E21" s="81"/>
      <c r="F21" s="81"/>
      <c r="G21" s="61"/>
    </row>
    <row r="22" spans="2:10" x14ac:dyDescent="0.25">
      <c r="B22" s="84" t="s">
        <v>110</v>
      </c>
      <c r="C22" s="84" t="s">
        <v>111</v>
      </c>
      <c r="D22" s="84" t="s">
        <v>112</v>
      </c>
      <c r="E22" s="84" t="s">
        <v>113</v>
      </c>
      <c r="F22" s="84" t="s">
        <v>114</v>
      </c>
    </row>
    <row r="23" spans="2:10" x14ac:dyDescent="0.25">
      <c r="B23" s="81" t="s">
        <v>115</v>
      </c>
      <c r="C23" s="81" t="e">
        <f>SUM(C17+C15)</f>
        <v>#VALUE!</v>
      </c>
      <c r="D23" s="82">
        <v>75</v>
      </c>
      <c r="E23" s="81" t="e">
        <f>C23*D23</f>
        <v>#VALUE!</v>
      </c>
      <c r="F23" s="83" t="e">
        <f>(F19/F17)</f>
        <v>#VALUE!</v>
      </c>
    </row>
    <row r="25" spans="2:10" ht="15.75" thickBot="1" x14ac:dyDescent="0.3"/>
    <row r="26" spans="2:10" ht="15.75" thickBot="1" x14ac:dyDescent="0.3">
      <c r="B26" s="250" t="s">
        <v>3</v>
      </c>
      <c r="C26" s="251"/>
      <c r="D26" s="251"/>
      <c r="E26" s="251"/>
      <c r="F26" s="251"/>
      <c r="G26" s="251"/>
      <c r="H26" s="251"/>
      <c r="I26" s="252"/>
    </row>
    <row r="27" spans="2:10" ht="15.75" thickBot="1" x14ac:dyDescent="0.3">
      <c r="B27" s="275" t="s">
        <v>26</v>
      </c>
      <c r="C27" s="62" t="s">
        <v>73</v>
      </c>
      <c r="D27" s="62" t="s">
        <v>41</v>
      </c>
      <c r="E27" s="62" t="s">
        <v>74</v>
      </c>
      <c r="F27" s="62" t="s">
        <v>75</v>
      </c>
      <c r="G27" s="62" t="s">
        <v>76</v>
      </c>
      <c r="H27" s="62" t="s">
        <v>78</v>
      </c>
      <c r="I27" s="63" t="s">
        <v>77</v>
      </c>
    </row>
    <row r="28" spans="2:10" ht="15.75" thickBot="1" x14ac:dyDescent="0.3">
      <c r="B28" s="273"/>
      <c r="C28" s="64">
        <v>0</v>
      </c>
      <c r="D28" s="64">
        <v>50</v>
      </c>
      <c r="E28" s="64">
        <v>50</v>
      </c>
      <c r="F28" s="64">
        <v>30</v>
      </c>
      <c r="G28" s="64">
        <v>30</v>
      </c>
      <c r="H28" s="65">
        <v>75</v>
      </c>
      <c r="I28" s="65">
        <v>200</v>
      </c>
    </row>
    <row r="29" spans="2:10" ht="15.75" thickBot="1" x14ac:dyDescent="0.3">
      <c r="B29" s="275" t="s">
        <v>27</v>
      </c>
      <c r="C29" s="62" t="s">
        <v>116</v>
      </c>
      <c r="D29" s="66" t="s">
        <v>117</v>
      </c>
      <c r="E29" s="66" t="s">
        <v>118</v>
      </c>
      <c r="F29" s="66" t="s">
        <v>119</v>
      </c>
      <c r="G29" s="66" t="s">
        <v>120</v>
      </c>
      <c r="H29" s="66" t="s">
        <v>121</v>
      </c>
      <c r="I29" s="67" t="s">
        <v>122</v>
      </c>
    </row>
    <row r="30" spans="2:10" ht="15.75" thickBot="1" x14ac:dyDescent="0.3">
      <c r="B30" s="276"/>
      <c r="C30" s="68">
        <v>20</v>
      </c>
      <c r="D30" s="69">
        <v>25</v>
      </c>
      <c r="E30" s="69">
        <v>35</v>
      </c>
      <c r="F30" s="69">
        <v>35</v>
      </c>
      <c r="G30" s="69">
        <v>75</v>
      </c>
      <c r="H30" s="70">
        <v>100</v>
      </c>
      <c r="I30" s="71">
        <v>200</v>
      </c>
    </row>
    <row r="31" spans="2:10" x14ac:dyDescent="0.25">
      <c r="B31" s="272" t="s">
        <v>44</v>
      </c>
      <c r="C31" s="55" t="s">
        <v>72</v>
      </c>
      <c r="D31" s="55" t="s">
        <v>53</v>
      </c>
      <c r="E31" s="55" t="s">
        <v>53</v>
      </c>
      <c r="F31" s="55" t="s">
        <v>52</v>
      </c>
      <c r="G31" s="55" t="s">
        <v>53</v>
      </c>
      <c r="H31" s="55" t="s">
        <v>53</v>
      </c>
      <c r="I31" s="55" t="s">
        <v>52</v>
      </c>
    </row>
    <row r="32" spans="2:10" ht="15.75" thickBot="1" x14ac:dyDescent="0.3">
      <c r="B32" s="273"/>
      <c r="C32" s="30">
        <v>75</v>
      </c>
      <c r="D32" s="31">
        <v>35</v>
      </c>
      <c r="E32" s="31">
        <v>35</v>
      </c>
      <c r="F32" s="31">
        <v>25</v>
      </c>
      <c r="G32" s="31">
        <v>35</v>
      </c>
      <c r="H32" s="31">
        <v>35</v>
      </c>
      <c r="I32" s="32">
        <v>25</v>
      </c>
    </row>
  </sheetData>
  <mergeCells count="9">
    <mergeCell ref="B31:B32"/>
    <mergeCell ref="B10:B11"/>
    <mergeCell ref="B26:I26"/>
    <mergeCell ref="B27:B28"/>
    <mergeCell ref="B3:H3"/>
    <mergeCell ref="B4:D5"/>
    <mergeCell ref="E4:E5"/>
    <mergeCell ref="F4:H5"/>
    <mergeCell ref="B29:B3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Synthèse</vt:lpstr>
      <vt:lpstr>GC</vt:lpstr>
      <vt:lpstr>PDG</vt:lpstr>
      <vt:lpstr>Rapport</vt:lpstr>
      <vt:lpstr>Pondération </vt:lpstr>
      <vt:lpstr>Couts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jean-Noel-11</dc:creator>
  <cp:lastModifiedBy>jean-Noel-11</cp:lastModifiedBy>
  <cp:lastPrinted>2017-11-02T13:13:19Z</cp:lastPrinted>
  <dcterms:created xsi:type="dcterms:W3CDTF">2017-10-27T08:52:42Z</dcterms:created>
  <dcterms:modified xsi:type="dcterms:W3CDTF">2017-11-14T15:39:09Z</dcterms:modified>
</cp:coreProperties>
</file>