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"/>
    </mc:Choice>
  </mc:AlternateContent>
  <bookViews>
    <workbookView xWindow="0" yWindow="0" windowWidth="28800" windowHeight="12210" activeTab="2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C41" i="6" l="1"/>
  <c r="C40" i="6"/>
  <c r="C39" i="6"/>
  <c r="F13" i="3" l="1"/>
  <c r="D41" i="6" l="1"/>
  <c r="E41" i="6" s="1"/>
  <c r="D40" i="6"/>
  <c r="E40" i="6" s="1"/>
  <c r="D39" i="6"/>
  <c r="B43" i="6"/>
  <c r="D43" i="6" s="1"/>
  <c r="B37" i="6"/>
  <c r="D37" i="6" s="1"/>
  <c r="B35" i="6"/>
  <c r="D35" i="6" s="1"/>
  <c r="C43" i="6"/>
  <c r="C37" i="6"/>
  <c r="C35" i="6"/>
  <c r="D28" i="2"/>
  <c r="D27" i="2"/>
  <c r="D26" i="2"/>
  <c r="D25" i="2"/>
  <c r="J16" i="6" l="1"/>
  <c r="J14" i="6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39" i="6"/>
  <c r="E35" i="6"/>
  <c r="E37" i="6"/>
  <c r="D35" i="2" s="1"/>
  <c r="D34" i="2" l="1"/>
  <c r="F34" i="6"/>
  <c r="E43" i="6"/>
  <c r="D33" i="2" l="1"/>
  <c r="F43" i="6"/>
  <c r="F44" i="6"/>
  <c r="F45" i="6" s="1"/>
  <c r="M33" i="2" s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<sst xmlns="http://schemas.openxmlformats.org/spreadsheetml/2006/main" count="267" uniqueCount="171">
  <si>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</si>
  <si>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</si>
  <si>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</si>
  <si>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</si>
  <si>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</si>
  <si>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</si>
  <si>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</si>
  <si>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</si>
  <si>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</si>
  <si>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</si>
  <si>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</si>
  <si>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</si>
  <si>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</si>
  <si>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</si>
  <si>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</si>
  <si>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</si>
  <si>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</si>
  <si>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</si>
  <si>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</si>
  <si>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</si>
  <si>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</si>
  <si>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</si>
  <si>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</si>
  <si>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</si>
  <si>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</si>
  <si>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</si>
  <si>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</si>
  <si>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</si>
  <si>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</si>
  <si>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</si>
  <si>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</si>
  <si>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</si>
  <si>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</si>
  <si>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</si>
  <si>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</si>
  <si>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</si>
  <si>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</si>
  <si>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</si>
  <si>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</si>
  <si>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</si>
  <si>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</si>
  <si>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</si>
  <si>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</si>
  <si>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</si>
  <si>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</si>
  <si>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</si>
  <si>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</si>
  <si>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</si>
  <si>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</si>
  <si>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</si>
  <si>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</si>
  <si>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</si>
  <si>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</si>
  <si>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</si>
  <si>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</si>
  <si>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</si>
  <si>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</si>
  <si>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</si>
  <si>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</si>
  <si>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</si>
  <si>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</si>
  <si>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</si>
  <si>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</si>
  <si>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</si>
  <si>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</si>
  <si>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</si>
  <si>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</si>
  <si>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</si>
  <si>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</si>
  <si>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</si>
  <si>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</si>
  <si>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</si>
  <si>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</si>
  <si>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</si>
  <si>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</si>
  <si>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</si>
  <si>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</si>
  <si>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</si>
  <si>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</si>
  <si>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</si>
  <si>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</si>
  <si>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</si>
  <si>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</si>
  <si>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</si>
  <si>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</si>
  <si>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</si>
  <si>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</si>
  <si>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</si>
  <si>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</si>
  <si>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</si>
  <si>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</si>
  <si>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</si>
  <si>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</si>
  <si>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</si>
  <si>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</si>
  <si>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Enedis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</si>
  <si>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</si>
  <si>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</si>
  <si>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</si>
  <si>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</si>
  <si>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</si>
  <si>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</si>
  <si>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</si>
  <si>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</si>
  <si>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</si>
  <si>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</si>
  <si>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</si>
  <si>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</si>
  <si>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</si>
  <si>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</si>
  <si>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</si>
  <si>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</si>
  <si>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</si>
  <si>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</si>
  <si>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</si>
  <si>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</si>
  <si>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</si>
  <si>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</si>
  <si>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</si>
  <si>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</si>
  <si>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</si>
  <si>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</si>
  <si>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</si>
  <si>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</si>
  <si>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</si>
  <si>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</si>
  <si>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</si>
  <si>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</si>
  <si>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</si>
  <si>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</si>
  <si>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</si>
  <si>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</si>
  <si>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</si>
  <si>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</si>
  <si>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</si>
  <si>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</si>
  <si>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</si>
  <si>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</si>
  <si>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</si>
  <si>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</si>
  <si>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</si>
  <si>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</si>
  <si>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</si>
  <si>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</si>
  <si>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</si>
  <si>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</si>
  <si>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</si>
  <si>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</si>
  <si>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</si>
  <si>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</si>
  <si>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</si>
  <si>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</si>
  <si>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</si>
  <si>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</si>
  <si>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</si>
  <si>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</si>
  <si>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OPP_4-XX_LT_26381_JLAN_001</t>
  </si>
  <si>
    <t>Creation ligne HTA et remplacement cable</t>
  </si>
  <si>
    <t>JAILLANS</t>
  </si>
  <si>
    <t>3  X720 + 1 X432</t>
  </si>
  <si>
    <t>Jaillans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</si>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</sst>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9" borderId="5" xfId="0" applyFont="1" applyFill="1" applyBorder="1"/>
    <xf numFmtId="9" fontId="1" fillId="9" borderId="5" xfId="0" applyNumberFormat="1" applyFont="1" applyFill="1" applyBorder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41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38" xfId="0" applyFill="1" applyBorder="1" applyAlignment="1">
      <alignment horizontal="right" vertical="center"/>
    </xf>
    <xf numFmtId="0" fontId="1" fillId="9" borderId="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28" xfId="0" applyFont="1" applyFill="1" applyBorder="1" applyAlignment="1">
      <alignment horizontal="left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19</xdr:row>
      <xdr:rowOff>180975</xdr:rowOff>
    </xdr:from>
    <xdr:to>
      <xdr:col>15</xdr:col>
      <xdr:colOff>24750</xdr:colOff>
      <xdr:row>46</xdr:row>
      <xdr:rowOff>56905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14825"/>
          <a:ext cx="7559024" cy="501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D1" workbookViewId="0">
      <selection activeCell="Q6" sqref="Q6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154</v>
      </c>
      <c r="E1" t="s">
        <v>91</v>
      </c>
      <c r="F1" t="s">
        <v>31</v>
      </c>
      <c r="G1" t="s">
        <v>32</v>
      </c>
      <c r="H1" t="s">
        <v>33</v>
      </c>
      <c r="I1" t="s">
        <v>155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168</v>
      </c>
      <c r="R1" t="s">
        <v>169</v>
      </c>
      <c r="S1" t="s">
        <v>170</v>
      </c>
    </row>
    <row r="2" spans="1:19" x14ac:dyDescent="0.25">
      <c r="A2">
        <v>8</v>
      </c>
      <c r="B2" t="s">
        <v>156</v>
      </c>
      <c r="C2" t="s">
        <v>157</v>
      </c>
      <c r="D2" t="s">
        <v>158</v>
      </c>
      <c r="E2" t="s">
        <v>160</v>
      </c>
      <c r="F2" t="s">
        <v>46</v>
      </c>
      <c r="G2" t="s">
        <v>76</v>
      </c>
      <c r="H2" t="s">
        <v>159</v>
      </c>
      <c r="I2" t="s">
        <v>82</v>
      </c>
      <c r="J2">
        <v>2019</v>
      </c>
      <c r="K2" t="s">
        <v>89</v>
      </c>
      <c r="L2" t="s">
        <v>95</v>
      </c>
      <c r="M2">
        <v>217</v>
      </c>
      <c r="N2">
        <v>9980</v>
      </c>
      <c r="P2">
        <v>2</v>
      </c>
      <c r="Q2">
        <v>2</v>
      </c>
      <c r="R2">
        <v>10</v>
      </c>
      <c r="S2">
        <v>0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" sqref="H2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166</v>
      </c>
      <c r="E1" t="s">
        <v>162</v>
      </c>
      <c r="F1" t="s">
        <v>163</v>
      </c>
      <c r="G1" t="s">
        <v>164</v>
      </c>
      <c r="H1" t="s">
        <v>165</v>
      </c>
      <c r="I1" t="s">
        <v>37</v>
      </c>
      <c r="J1" t="s">
        <v>154</v>
      </c>
    </row>
    <row r="2" spans="1:10" x14ac:dyDescent="0.25">
      <c r="A2">
        <v>1</v>
      </c>
      <c r="B2" t="s">
        <v>156</v>
      </c>
      <c r="C2" t="s">
        <v>76</v>
      </c>
      <c r="D2">
        <v>300</v>
      </c>
      <c r="E2" t="s">
        <v>52</v>
      </c>
      <c r="F2">
        <v>250</v>
      </c>
      <c r="G2" t="s">
        <v>119</v>
      </c>
      <c r="H2">
        <v>25</v>
      </c>
      <c r="I2">
        <v>275</v>
      </c>
      <c r="J2" t="s">
        <v>158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view="pageBreakPreview" topLeftCell="A25" zoomScaleNormal="100" zoomScaleSheetLayoutView="100" workbookViewId="0">
      <selection activeCell="D58" sqref="D58:L5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9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3"/>
      <c r="P2" s="1"/>
    </row>
    <row r="3" spans="1:16" x14ac:dyDescent="0.25">
      <c r="A3" s="1"/>
      <c r="B3" s="1"/>
      <c r="C3" s="122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23"/>
      <c r="O3" s="1"/>
      <c r="P3" s="1"/>
    </row>
    <row r="4" spans="1:16" x14ac:dyDescent="0.25">
      <c r="A4" s="1"/>
      <c r="B4" s="1"/>
      <c r="C4" s="122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23"/>
      <c r="O4" s="1"/>
      <c r="P4" s="1"/>
    </row>
    <row r="5" spans="1:16" x14ac:dyDescent="0.25">
      <c r="A5" s="1"/>
      <c r="B5" s="1"/>
      <c r="C5" s="122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23"/>
      <c r="O5" s="1"/>
      <c r="P5" s="1"/>
    </row>
    <row r="6" spans="1:16" x14ac:dyDescent="0.25">
      <c r="A6" s="1"/>
      <c r="B6" s="1"/>
      <c r="C6" s="122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23"/>
      <c r="O6" s="1"/>
      <c r="P6" s="1"/>
    </row>
    <row r="7" spans="1:16" x14ac:dyDescent="0.25">
      <c r="A7" s="1"/>
      <c r="B7" s="1"/>
      <c r="C7" s="12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27" t="s">
        <v>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9"/>
      <c r="P9" s="1"/>
    </row>
    <row r="10" spans="1:16" ht="18.75" x14ac:dyDescent="0.25">
      <c r="A10" s="1"/>
      <c r="B10" s="130" t="str">
        <f>IF(ISBLANK(Synthèse!B2),"",Synthèse!B2)</f>
        <v>OPP_4-XX_LT_26381_JLAN_001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"/>
    </row>
    <row r="11" spans="1:16" ht="18.75" x14ac:dyDescent="0.25">
      <c r="A11" s="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"/>
    </row>
    <row r="12" spans="1:16" x14ac:dyDescent="0.25">
      <c r="A12" s="1"/>
      <c r="B12" s="136" t="s">
        <v>4</v>
      </c>
      <c r="C12" s="136"/>
      <c r="D12" s="136"/>
      <c r="E12" s="136"/>
      <c r="F12" s="138" t="str">
        <f>IF(ISBLANK(Synthèse!C2),"",Synthèse!C2)</f>
        <v>Creation ligne HTA et remplacement cable</v>
      </c>
      <c r="G12" s="138"/>
      <c r="H12" s="138"/>
      <c r="I12" s="138"/>
      <c r="J12" s="138"/>
      <c r="K12" s="138"/>
      <c r="L12" s="138"/>
      <c r="M12" s="138"/>
      <c r="N12" s="138"/>
      <c r="O12" s="139"/>
      <c r="P12" s="1"/>
    </row>
    <row r="13" spans="1:16" ht="18.75" customHeight="1" x14ac:dyDescent="0.25">
      <c r="A13" s="1"/>
      <c r="B13" s="137" t="s">
        <v>5</v>
      </c>
      <c r="C13" s="137"/>
      <c r="D13" s="137"/>
      <c r="E13" s="137"/>
      <c r="F13" s="140" t="str">
        <f>IF(ISBLANK(Synthèse!D2),"",Synthèse!D2)</f>
        <v>JAILLANS</v>
      </c>
      <c r="G13" s="140"/>
      <c r="H13" s="140"/>
      <c r="I13" s="140"/>
      <c r="J13" s="140"/>
      <c r="K13" s="140"/>
      <c r="L13" s="140"/>
      <c r="M13" s="140"/>
      <c r="N13" s="140"/>
      <c r="O13" s="141"/>
      <c r="P13" s="1"/>
    </row>
    <row r="14" spans="1:16" ht="18.75" customHeight="1" x14ac:dyDescent="0.25">
      <c r="A14" s="1"/>
      <c r="B14" s="137" t="s">
        <v>6</v>
      </c>
      <c r="C14" s="137"/>
      <c r="D14" s="137"/>
      <c r="E14" s="137"/>
      <c r="F14" s="109" t="str">
        <f>IF(ISBLANK(Synthèse!E2),"",Synthèse!E2)</f>
        <v>Jaillans</v>
      </c>
      <c r="G14" s="109"/>
      <c r="H14" s="109"/>
      <c r="I14" s="109"/>
      <c r="J14" s="109"/>
      <c r="K14" s="109"/>
      <c r="L14" s="109"/>
      <c r="M14" s="109"/>
      <c r="N14" s="109"/>
      <c r="O14" s="110"/>
      <c r="P14" s="1"/>
    </row>
    <row r="15" spans="1:16" ht="18.75" customHeight="1" x14ac:dyDescent="0.25">
      <c r="A15" s="4"/>
      <c r="B15" s="132" t="s">
        <v>42</v>
      </c>
      <c r="C15" s="133"/>
      <c r="D15" s="133"/>
      <c r="E15" s="134"/>
      <c r="F15" s="135">
        <f>IF(ISBLANK(Synthèse!N2),"",Synthèse!N2)</f>
        <v>9980</v>
      </c>
      <c r="G15" s="109"/>
      <c r="H15" s="109"/>
      <c r="I15" s="109"/>
      <c r="J15" s="109"/>
      <c r="K15" s="109"/>
      <c r="L15" s="109"/>
      <c r="M15" s="109"/>
      <c r="N15" s="109"/>
      <c r="O15" s="110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  <c r="P17" s="1"/>
    </row>
    <row r="18" spans="1:16" x14ac:dyDescent="0.25">
      <c r="A18" s="1"/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1"/>
    </row>
    <row r="19" spans="1:16" x14ac:dyDescent="0.25">
      <c r="A19" s="1"/>
      <c r="B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  <c r="P19" s="1"/>
    </row>
    <row r="20" spans="1:16" x14ac:dyDescent="0.25">
      <c r="A20" s="1"/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1"/>
    </row>
    <row r="21" spans="1:16" x14ac:dyDescent="0.25">
      <c r="A21" s="1"/>
      <c r="B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2"/>
      <c r="P21" s="1"/>
    </row>
    <row r="22" spans="1:16" x14ac:dyDescent="0.25">
      <c r="A22" s="1"/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2"/>
      <c r="P22" s="1"/>
    </row>
    <row r="23" spans="1:16" x14ac:dyDescent="0.25">
      <c r="A23" s="1"/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2"/>
      <c r="P23" s="1"/>
    </row>
    <row r="24" spans="1:16" x14ac:dyDescent="0.25">
      <c r="A24" s="1"/>
      <c r="B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2"/>
      <c r="P24" s="1"/>
    </row>
    <row r="25" spans="1:16" x14ac:dyDescent="0.25">
      <c r="A25" s="1"/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2"/>
      <c r="P25" s="1"/>
    </row>
    <row r="26" spans="1:16" x14ac:dyDescent="0.25">
      <c r="A26" s="1"/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2"/>
      <c r="P26" s="1"/>
    </row>
    <row r="27" spans="1:16" x14ac:dyDescent="0.25">
      <c r="A27" s="1"/>
      <c r="B27" s="100"/>
      <c r="C27" s="101"/>
      <c r="D27" s="103"/>
      <c r="E27" s="103"/>
      <c r="F27" s="103"/>
      <c r="G27" s="103"/>
      <c r="H27" s="103"/>
      <c r="I27" s="103"/>
      <c r="J27" s="103"/>
      <c r="K27" s="103"/>
      <c r="L27" s="103"/>
      <c r="M27" s="101"/>
      <c r="N27" s="101"/>
      <c r="O27" s="102"/>
      <c r="P27" s="1"/>
    </row>
    <row r="28" spans="1:16" x14ac:dyDescent="0.25">
      <c r="A28" s="1"/>
      <c r="B28" s="100"/>
      <c r="C28" s="101"/>
      <c r="D28" s="103"/>
      <c r="E28" s="103"/>
      <c r="F28" s="103"/>
      <c r="G28" s="103"/>
      <c r="H28" s="103"/>
      <c r="I28" s="103"/>
      <c r="J28" s="103"/>
      <c r="K28" s="103"/>
      <c r="L28" s="103"/>
      <c r="M28" s="101"/>
      <c r="N28" s="101"/>
      <c r="O28" s="102"/>
      <c r="P28" s="1"/>
    </row>
    <row r="29" spans="1:16" x14ac:dyDescent="0.25">
      <c r="A29" s="1"/>
      <c r="B29" s="10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2"/>
      <c r="P29" s="1"/>
    </row>
    <row r="30" spans="1:16" x14ac:dyDescent="0.25">
      <c r="A30" s="1"/>
      <c r="B30" s="10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2"/>
      <c r="P30" s="1"/>
    </row>
    <row r="31" spans="1:16" x14ac:dyDescent="0.25">
      <c r="A31" s="1"/>
      <c r="B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2"/>
      <c r="P31" s="1"/>
    </row>
    <row r="32" spans="1:16" x14ac:dyDescent="0.25">
      <c r="A32" s="1"/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2"/>
      <c r="P32" s="1"/>
    </row>
    <row r="33" spans="1:16" x14ac:dyDescent="0.25">
      <c r="A33" s="1"/>
      <c r="B33" s="100"/>
      <c r="C33" s="101"/>
      <c r="D33" s="103"/>
      <c r="E33" s="103"/>
      <c r="F33" s="103"/>
      <c r="G33" s="103"/>
      <c r="H33" s="103"/>
      <c r="I33" s="103"/>
      <c r="J33" s="103"/>
      <c r="K33" s="103"/>
      <c r="L33" s="103"/>
      <c r="M33" s="104"/>
      <c r="N33" s="104"/>
      <c r="O33" s="105"/>
      <c r="P33" s="1"/>
    </row>
    <row r="34" spans="1:16" x14ac:dyDescent="0.25">
      <c r="A34" s="1"/>
      <c r="B34" s="100"/>
      <c r="C34" s="101"/>
      <c r="D34" s="103"/>
      <c r="E34" s="103"/>
      <c r="F34" s="103"/>
      <c r="G34" s="103"/>
      <c r="H34" s="103"/>
      <c r="I34" s="103"/>
      <c r="J34" s="103"/>
      <c r="K34" s="103"/>
      <c r="L34" s="103"/>
      <c r="M34" s="104"/>
      <c r="N34" s="104"/>
      <c r="O34" s="105"/>
      <c r="P34" s="1"/>
    </row>
    <row r="35" spans="1:16" x14ac:dyDescent="0.25">
      <c r="A35" s="1"/>
      <c r="B35" s="100"/>
      <c r="C35" s="101"/>
      <c r="D35" s="103"/>
      <c r="E35" s="103"/>
      <c r="F35" s="103"/>
      <c r="G35" s="103"/>
      <c r="H35" s="103"/>
      <c r="I35" s="103"/>
      <c r="J35" s="103"/>
      <c r="K35" s="103"/>
      <c r="L35" s="103"/>
      <c r="M35" s="104"/>
      <c r="N35" s="104"/>
      <c r="O35" s="105"/>
      <c r="P35" s="1"/>
    </row>
    <row r="36" spans="1:16" x14ac:dyDescent="0.25">
      <c r="A36" s="1"/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2"/>
      <c r="P36" s="1"/>
    </row>
    <row r="37" spans="1:16" x14ac:dyDescent="0.25">
      <c r="A37" s="1"/>
      <c r="B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2"/>
      <c r="P37" s="1"/>
    </row>
    <row r="38" spans="1:16" x14ac:dyDescent="0.25">
      <c r="A38" s="1"/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2"/>
      <c r="P38" s="1"/>
    </row>
    <row r="39" spans="1:16" x14ac:dyDescent="0.25">
      <c r="A39" s="1"/>
      <c r="B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2"/>
      <c r="P39" s="1"/>
    </row>
    <row r="40" spans="1:16" x14ac:dyDescent="0.25">
      <c r="A40" s="1"/>
      <c r="B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2"/>
      <c r="P40" s="1"/>
    </row>
    <row r="41" spans="1:16" x14ac:dyDescent="0.25">
      <c r="A41" s="1"/>
      <c r="B41" s="10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2"/>
      <c r="P41" s="1"/>
    </row>
    <row r="42" spans="1:16" x14ac:dyDescent="0.25">
      <c r="A42" s="1"/>
      <c r="B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2"/>
      <c r="P42" s="1"/>
    </row>
    <row r="43" spans="1:16" x14ac:dyDescent="0.25">
      <c r="A43" s="1"/>
      <c r="B43" s="10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2"/>
      <c r="P43" s="1"/>
    </row>
    <row r="44" spans="1:16" x14ac:dyDescent="0.25">
      <c r="A44" s="1"/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2"/>
      <c r="P44" s="1"/>
    </row>
    <row r="45" spans="1:16" x14ac:dyDescent="0.25">
      <c r="A45" s="1"/>
      <c r="B45" s="10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2"/>
      <c r="P45" s="1"/>
    </row>
    <row r="46" spans="1:16" x14ac:dyDescent="0.25">
      <c r="A46" s="1"/>
      <c r="B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2"/>
      <c r="P46" s="1"/>
    </row>
    <row r="47" spans="1:16" x14ac:dyDescent="0.25">
      <c r="A47" s="1"/>
      <c r="B47" s="10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2"/>
      <c r="P47" s="1"/>
    </row>
    <row r="48" spans="1:16" x14ac:dyDescent="0.25">
      <c r="A48" s="1"/>
      <c r="B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2"/>
      <c r="P48" s="1"/>
    </row>
    <row r="49" spans="1:16" ht="15.75" thickBot="1" x14ac:dyDescent="0.3">
      <c r="A49" s="1"/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8"/>
      <c r="P49" s="1"/>
    </row>
    <row r="50" spans="1:16" x14ac:dyDescent="0.25">
      <c r="A50" s="1"/>
      <c r="B50" s="96" t="s">
        <v>14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13"/>
      <c r="E52" s="114"/>
      <c r="F52" s="114"/>
      <c r="G52" s="114"/>
      <c r="H52" s="114"/>
      <c r="I52" s="114"/>
      <c r="J52" s="114"/>
      <c r="K52" s="114"/>
      <c r="L52" s="115"/>
      <c r="M52" s="13"/>
      <c r="N52" s="13"/>
      <c r="O52" s="14"/>
      <c r="P52" s="1"/>
    </row>
    <row r="53" spans="1:16" x14ac:dyDescent="0.25">
      <c r="A53" s="1"/>
      <c r="B53" s="15"/>
      <c r="C53" s="11"/>
      <c r="D53" s="116"/>
      <c r="E53" s="117"/>
      <c r="F53" s="117"/>
      <c r="G53" s="117"/>
      <c r="H53" s="117"/>
      <c r="I53" s="117"/>
      <c r="J53" s="117"/>
      <c r="K53" s="117"/>
      <c r="L53" s="118"/>
      <c r="M53" s="11"/>
      <c r="N53" s="11"/>
      <c r="O53" s="16"/>
      <c r="P53" s="1"/>
    </row>
    <row r="54" spans="1:16" x14ac:dyDescent="0.25">
      <c r="A54" s="1"/>
      <c r="B54" s="15"/>
      <c r="C54" s="11"/>
      <c r="D54" s="116"/>
      <c r="E54" s="117"/>
      <c r="F54" s="117"/>
      <c r="G54" s="117"/>
      <c r="H54" s="117"/>
      <c r="I54" s="117"/>
      <c r="J54" s="117"/>
      <c r="K54" s="117"/>
      <c r="L54" s="118"/>
      <c r="M54" s="11"/>
      <c r="N54" s="11"/>
      <c r="O54" s="16"/>
      <c r="P54" s="1"/>
    </row>
    <row r="55" spans="1:16" x14ac:dyDescent="0.25">
      <c r="A55" s="1"/>
      <c r="B55" s="15"/>
      <c r="C55" s="11"/>
      <c r="D55" s="116"/>
      <c r="E55" s="117"/>
      <c r="F55" s="117"/>
      <c r="G55" s="117"/>
      <c r="H55" s="117"/>
      <c r="I55" s="117"/>
      <c r="J55" s="117"/>
      <c r="K55" s="117"/>
      <c r="L55" s="118"/>
      <c r="M55" s="11"/>
      <c r="N55" s="11"/>
      <c r="O55" s="16"/>
      <c r="P55" s="1"/>
    </row>
    <row r="56" spans="1:16" x14ac:dyDescent="0.25">
      <c r="A56" s="1"/>
      <c r="B56" s="17"/>
      <c r="C56" s="18"/>
      <c r="D56" s="111"/>
      <c r="E56" s="111"/>
      <c r="F56" s="111"/>
      <c r="G56" s="111"/>
      <c r="H56" s="111"/>
      <c r="I56" s="111"/>
      <c r="J56" s="111"/>
      <c r="K56" s="111"/>
      <c r="L56" s="111"/>
      <c r="M56" s="19"/>
      <c r="N56" s="19"/>
      <c r="O56" s="20"/>
      <c r="P56" s="1"/>
    </row>
    <row r="57" spans="1:16" x14ac:dyDescent="0.25">
      <c r="A57" s="1"/>
      <c r="B57" s="17"/>
      <c r="C57" s="18"/>
      <c r="D57" s="111"/>
      <c r="E57" s="111"/>
      <c r="F57" s="111"/>
      <c r="G57" s="111"/>
      <c r="H57" s="111"/>
      <c r="I57" s="111"/>
      <c r="J57" s="111"/>
      <c r="K57" s="111"/>
      <c r="L57" s="111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43052</v>
      </c>
      <c r="D58" s="111" t="s">
        <v>0</v>
      </c>
      <c r="E58" s="111"/>
      <c r="F58" s="111"/>
      <c r="G58" s="111"/>
      <c r="H58" s="111"/>
      <c r="I58" s="111"/>
      <c r="J58" s="111"/>
      <c r="K58" s="111"/>
      <c r="L58" s="111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12" t="s">
        <v>18</v>
      </c>
      <c r="E59" s="112"/>
      <c r="F59" s="112"/>
      <c r="G59" s="112"/>
      <c r="H59" s="112"/>
      <c r="I59" s="112"/>
      <c r="J59" s="112"/>
      <c r="K59" s="112"/>
      <c r="L59" s="112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view="pageBreakPreview" topLeftCell="A19" zoomScaleNormal="85" zoomScaleSheetLayoutView="100" workbookViewId="0">
      <selection activeCell="D27" sqref="D27:L27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9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3"/>
      <c r="P2" s="1"/>
    </row>
    <row r="3" spans="1:16" x14ac:dyDescent="0.25">
      <c r="A3" s="1"/>
      <c r="B3" s="1"/>
      <c r="C3" s="122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23"/>
      <c r="O3" s="1"/>
      <c r="P3" s="1"/>
    </row>
    <row r="4" spans="1:16" x14ac:dyDescent="0.25">
      <c r="A4" s="1"/>
      <c r="B4" s="1"/>
      <c r="C4" s="122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23"/>
      <c r="O4" s="1"/>
      <c r="P4" s="1"/>
    </row>
    <row r="5" spans="1:16" x14ac:dyDescent="0.25">
      <c r="A5" s="1"/>
      <c r="B5" s="1"/>
      <c r="C5" s="122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23"/>
      <c r="O5" s="1"/>
      <c r="P5" s="1"/>
    </row>
    <row r="6" spans="1:16" x14ac:dyDescent="0.25">
      <c r="A6" s="1"/>
      <c r="B6" s="1"/>
      <c r="C6" s="122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23"/>
      <c r="O6" s="1"/>
    </row>
    <row r="7" spans="1:16" x14ac:dyDescent="0.25">
      <c r="A7" s="1"/>
      <c r="B7" s="1"/>
      <c r="C7" s="12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217" t="s">
        <v>0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9"/>
      <c r="P9" s="1"/>
    </row>
    <row r="10" spans="1:16" ht="18.75" x14ac:dyDescent="0.25">
      <c r="A10" s="1"/>
      <c r="B10" s="220" t="str">
        <f>IF(ISBLANK(Synthèse!B2),"",Synthèse!B2)</f>
        <v>OPP_4-XX_LT_26381_JLAN_001</v>
      </c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227" t="s">
        <v>2</v>
      </c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1" t="s">
        <v>13</v>
      </c>
      <c r="N12" s="222"/>
      <c r="O12" s="223"/>
      <c r="P12" s="1"/>
    </row>
    <row r="13" spans="1:16" x14ac:dyDescent="0.25">
      <c r="A13" s="1"/>
      <c r="B13" s="229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24"/>
      <c r="N13" s="225"/>
      <c r="O13" s="226"/>
      <c r="P13" s="1"/>
    </row>
    <row r="14" spans="1:16" ht="42" customHeight="1" x14ac:dyDescent="0.25">
      <c r="A14" s="1"/>
      <c r="B14" s="192" t="s">
        <v>7</v>
      </c>
      <c r="C14" s="192"/>
      <c r="D14" s="203" t="str">
        <f>IF(ISBLANK(Synthèse!F2),"",Synthèse!F2)</f>
        <v>Enfouissement HTA</v>
      </c>
      <c r="E14" s="204"/>
      <c r="F14" s="204"/>
      <c r="G14" s="204"/>
      <c r="H14" s="204"/>
      <c r="I14" s="204"/>
      <c r="J14" s="204"/>
      <c r="K14" s="204"/>
      <c r="L14" s="205"/>
      <c r="M14" s="198">
        <f>'Pondération '!J4</f>
        <v>4</v>
      </c>
      <c r="N14" s="198"/>
      <c r="O14" s="198"/>
      <c r="P14" s="211">
        <f>'Pondération '!J18</f>
        <v>29</v>
      </c>
    </row>
    <row r="15" spans="1:16" ht="34.5" customHeight="1" x14ac:dyDescent="0.25">
      <c r="A15" s="1"/>
      <c r="B15" s="192" t="s">
        <v>8</v>
      </c>
      <c r="C15" s="192"/>
      <c r="D15" s="203" t="str">
        <f>IF(ISBLANK(Synthèse!G2),"Inconnue",Synthèse!G2)</f>
        <v>Conduite FT</v>
      </c>
      <c r="E15" s="204"/>
      <c r="F15" s="204"/>
      <c r="G15" s="204"/>
      <c r="H15" s="204"/>
      <c r="I15" s="204"/>
      <c r="J15" s="204"/>
      <c r="K15" s="204"/>
      <c r="L15" s="205"/>
      <c r="M15" s="198">
        <f>'Pondération '!J6</f>
        <v>5</v>
      </c>
      <c r="N15" s="198"/>
      <c r="O15" s="198"/>
      <c r="P15" s="212"/>
    </row>
    <row r="16" spans="1:16" ht="35.1" customHeight="1" x14ac:dyDescent="0.25">
      <c r="A16" s="1"/>
      <c r="B16" s="192" t="s">
        <v>9</v>
      </c>
      <c r="C16" s="192"/>
      <c r="D16" s="203" t="str">
        <f>IF(ISBLANK(Synthèse!H2),"Inconnue",Synthèse!H2)</f>
        <v>3  X720 + 1 X432</v>
      </c>
      <c r="E16" s="204"/>
      <c r="F16" s="204"/>
      <c r="G16" s="204"/>
      <c r="H16" s="204"/>
      <c r="I16" s="204"/>
      <c r="J16" s="204"/>
      <c r="K16" s="204"/>
      <c r="L16" s="205"/>
      <c r="M16" s="198">
        <f>'Pondération '!J8</f>
        <v>6</v>
      </c>
      <c r="N16" s="198"/>
      <c r="O16" s="198"/>
      <c r="P16" s="212"/>
    </row>
    <row r="17" spans="1:20" ht="45" customHeight="1" x14ac:dyDescent="0.25">
      <c r="A17" s="1"/>
      <c r="B17" s="192" t="s">
        <v>10</v>
      </c>
      <c r="C17" s="192"/>
      <c r="D17" s="206">
        <f>IF(ISBLANK(Synthèse!J2),"Inconnu",Synthèse!J2)</f>
        <v>2019</v>
      </c>
      <c r="E17" s="207"/>
      <c r="F17" s="207"/>
      <c r="G17" s="207"/>
      <c r="H17" s="207"/>
      <c r="I17" s="207"/>
      <c r="J17" s="207"/>
      <c r="K17" s="207"/>
      <c r="L17" s="208"/>
      <c r="M17" s="198">
        <f>'Pondération '!J10</f>
        <v>4</v>
      </c>
      <c r="N17" s="198"/>
      <c r="O17" s="198"/>
      <c r="P17" s="212"/>
    </row>
    <row r="18" spans="1:20" ht="45" customHeight="1" x14ac:dyDescent="0.25">
      <c r="A18" s="1"/>
      <c r="B18" s="192" t="s">
        <v>161</v>
      </c>
      <c r="C18" s="192"/>
      <c r="D18" s="200" t="str">
        <f>IF(ISBLANK(Synthèse!K2),"",Synthèse!K2)</f>
        <v>Hiver 2019</v>
      </c>
      <c r="E18" s="201"/>
      <c r="F18" s="201"/>
      <c r="G18" s="201"/>
      <c r="H18" s="201"/>
      <c r="I18" s="201"/>
      <c r="J18" s="201"/>
      <c r="K18" s="201"/>
      <c r="L18" s="202"/>
      <c r="M18" s="198">
        <f>'Pondération '!J12</f>
        <v>2</v>
      </c>
      <c r="N18" s="198"/>
      <c r="O18" s="198"/>
      <c r="P18" s="212"/>
    </row>
    <row r="19" spans="1:20" ht="45" customHeight="1" thickBot="1" x14ac:dyDescent="0.3">
      <c r="A19" s="1"/>
      <c r="B19" s="192" t="s">
        <v>11</v>
      </c>
      <c r="C19" s="192"/>
      <c r="D19" s="200" t="str">
        <f>IF(ISBLANK(Synthèse!L2),"",Synthèse!L2)</f>
        <v>Enedis</v>
      </c>
      <c r="E19" s="201"/>
      <c r="F19" s="201"/>
      <c r="G19" s="201"/>
      <c r="H19" s="201"/>
      <c r="I19" s="201"/>
      <c r="J19" s="201"/>
      <c r="K19" s="201"/>
      <c r="L19" s="202"/>
      <c r="M19" s="198">
        <f>'Pondération '!J14</f>
        <v>5</v>
      </c>
      <c r="N19" s="198"/>
      <c r="O19" s="198"/>
      <c r="P19" s="212"/>
    </row>
    <row r="20" spans="1:20" ht="45" customHeight="1" x14ac:dyDescent="0.25">
      <c r="A20" s="1"/>
      <c r="B20" s="192" t="s">
        <v>12</v>
      </c>
      <c r="C20" s="192"/>
      <c r="D20" s="200">
        <f>IF(ISBLANK(Synthèse!M2),"",Synthèse!M2)</f>
        <v>217</v>
      </c>
      <c r="E20" s="201"/>
      <c r="F20" s="201"/>
      <c r="G20" s="201"/>
      <c r="H20" s="201"/>
      <c r="I20" s="201"/>
      <c r="J20" s="201"/>
      <c r="K20" s="201"/>
      <c r="L20" s="202"/>
      <c r="M20" s="198">
        <f>'Pondération '!J16</f>
        <v>3</v>
      </c>
      <c r="N20" s="198"/>
      <c r="O20" s="198"/>
      <c r="P20" s="213"/>
      <c r="S20" s="142" t="s">
        <v>167</v>
      </c>
      <c r="T20" s="143"/>
    </row>
    <row r="21" spans="1:20" ht="35.1" customHeight="1" x14ac:dyDescent="0.25">
      <c r="A21" s="1"/>
      <c r="B21" s="199"/>
      <c r="C21" s="199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"/>
      <c r="S21" s="144" t="str">
        <f>P14+P33+P38&amp;"/100"</f>
        <v>49/100</v>
      </c>
      <c r="T21" s="145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92"/>
      <c r="T22" s="93"/>
    </row>
    <row r="23" spans="1:20" ht="15.75" customHeight="1" thickBot="1" x14ac:dyDescent="0.3">
      <c r="A23" s="1"/>
      <c r="B23" s="180" t="s">
        <v>1</v>
      </c>
      <c r="C23" s="181"/>
      <c r="D23" s="181"/>
      <c r="E23" s="181"/>
      <c r="F23" s="181"/>
      <c r="G23" s="181"/>
      <c r="H23" s="181"/>
      <c r="I23" s="181"/>
      <c r="J23" s="181"/>
      <c r="K23" s="181"/>
      <c r="L23" s="182"/>
      <c r="M23" s="3"/>
      <c r="N23" s="3"/>
      <c r="O23" s="3"/>
      <c r="P23" s="56"/>
      <c r="S23" s="94"/>
      <c r="T23" s="95"/>
    </row>
    <row r="24" spans="1:20" x14ac:dyDescent="0.25">
      <c r="A24" s="1"/>
      <c r="B24" s="183"/>
      <c r="C24" s="184"/>
      <c r="D24" s="184"/>
      <c r="E24" s="184"/>
      <c r="F24" s="184"/>
      <c r="G24" s="184"/>
      <c r="H24" s="184"/>
      <c r="I24" s="184"/>
      <c r="J24" s="184"/>
      <c r="K24" s="184"/>
      <c r="L24" s="185"/>
      <c r="M24" s="197"/>
      <c r="N24" s="197"/>
      <c r="O24" s="197"/>
      <c r="P24" s="72"/>
    </row>
    <row r="25" spans="1:20" ht="50.25" customHeight="1" x14ac:dyDescent="0.25">
      <c r="A25" s="1"/>
      <c r="B25" s="192" t="s">
        <v>22</v>
      </c>
      <c r="C25" s="192"/>
      <c r="D25" s="164">
        <f>IF(ISBLANK(Synthèse!O2),0,Synthèse!O2)</f>
        <v>0</v>
      </c>
      <c r="E25" s="165"/>
      <c r="F25" s="165"/>
      <c r="G25" s="165"/>
      <c r="H25" s="165"/>
      <c r="I25" s="165"/>
      <c r="J25" s="165"/>
      <c r="K25" s="165"/>
      <c r="L25" s="166"/>
      <c r="M25" s="197"/>
      <c r="N25" s="197"/>
      <c r="O25" s="197"/>
      <c r="P25" s="91"/>
    </row>
    <row r="26" spans="1:20" ht="45" customHeight="1" x14ac:dyDescent="0.25">
      <c r="A26" s="1"/>
      <c r="B26" s="176" t="s">
        <v>23</v>
      </c>
      <c r="C26" s="176"/>
      <c r="D26" s="164">
        <f>IF(ISBLANK(Synthèse!P2),"",Synthèse!P2)</f>
        <v>2</v>
      </c>
      <c r="E26" s="165"/>
      <c r="F26" s="165"/>
      <c r="G26" s="165"/>
      <c r="H26" s="165"/>
      <c r="I26" s="165"/>
      <c r="J26" s="165"/>
      <c r="K26" s="165"/>
      <c r="L26" s="166"/>
      <c r="M26" s="155"/>
      <c r="N26" s="155"/>
      <c r="O26" s="155"/>
      <c r="P26" s="155"/>
      <c r="S26" s="90"/>
    </row>
    <row r="27" spans="1:20" ht="47.25" customHeight="1" x14ac:dyDescent="0.25">
      <c r="A27" s="1"/>
      <c r="B27" s="176" t="s">
        <v>24</v>
      </c>
      <c r="C27" s="176"/>
      <c r="D27" s="167">
        <f>IF(ISBLANK(GC!H2),"",GC!H2)</f>
        <v>25</v>
      </c>
      <c r="E27" s="168"/>
      <c r="F27" s="168"/>
      <c r="G27" s="168"/>
      <c r="H27" s="168"/>
      <c r="I27" s="168"/>
      <c r="J27" s="168"/>
      <c r="K27" s="168"/>
      <c r="L27" s="169"/>
      <c r="M27" s="155"/>
      <c r="N27" s="155"/>
      <c r="O27" s="155"/>
      <c r="P27" s="155"/>
    </row>
    <row r="28" spans="1:20" ht="47.25" customHeight="1" thickBot="1" x14ac:dyDescent="0.3">
      <c r="A28" s="1"/>
      <c r="B28" s="176" t="s">
        <v>25</v>
      </c>
      <c r="C28" s="176"/>
      <c r="D28" s="170">
        <f>IF(ISBLANK(GC!F2),"",GC!F2)</f>
        <v>250</v>
      </c>
      <c r="E28" s="171"/>
      <c r="F28" s="171"/>
      <c r="G28" s="171"/>
      <c r="H28" s="171"/>
      <c r="I28" s="171"/>
      <c r="J28" s="171"/>
      <c r="K28" s="171"/>
      <c r="L28" s="172"/>
      <c r="M28" s="155"/>
      <c r="N28" s="155"/>
      <c r="O28" s="155"/>
      <c r="P28" s="155"/>
    </row>
    <row r="29" spans="1:20" x14ac:dyDescent="0.25">
      <c r="A29" s="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55"/>
      <c r="N29" s="155"/>
      <c r="O29" s="155"/>
      <c r="P29" s="155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193" t="s">
        <v>3</v>
      </c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86" t="s">
        <v>13</v>
      </c>
      <c r="N31" s="187"/>
      <c r="O31" s="188"/>
      <c r="P31" s="1"/>
    </row>
    <row r="32" spans="1:20" x14ac:dyDescent="0.25">
      <c r="A32" s="1"/>
      <c r="B32" s="195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89"/>
      <c r="N32" s="190"/>
      <c r="O32" s="191"/>
      <c r="P32" s="1"/>
    </row>
    <row r="33" spans="1:16" x14ac:dyDescent="0.25">
      <c r="A33" s="1"/>
      <c r="B33" s="192" t="s">
        <v>26</v>
      </c>
      <c r="C33" s="192"/>
      <c r="D33" s="173">
        <f>'Pondération '!E43</f>
        <v>9000</v>
      </c>
      <c r="E33" s="174"/>
      <c r="F33" s="174"/>
      <c r="G33" s="174"/>
      <c r="H33" s="174"/>
      <c r="I33" s="174"/>
      <c r="J33" s="174"/>
      <c r="K33" s="174"/>
      <c r="L33" s="175"/>
      <c r="M33" s="146">
        <f>'Pondération '!F45</f>
        <v>0</v>
      </c>
      <c r="N33" s="147"/>
      <c r="O33" s="148"/>
      <c r="P33" s="214">
        <f>M33</f>
        <v>0</v>
      </c>
    </row>
    <row r="34" spans="1:16" x14ac:dyDescent="0.25">
      <c r="A34" s="1"/>
      <c r="B34" s="176" t="s">
        <v>27</v>
      </c>
      <c r="C34" s="176"/>
      <c r="D34" s="177">
        <f>'Pondération '!E39+'Pondération '!E40+'Pondération '!E41+'Pondération '!E35</f>
        <v>21875</v>
      </c>
      <c r="E34" s="178"/>
      <c r="F34" s="178"/>
      <c r="G34" s="178"/>
      <c r="H34" s="178"/>
      <c r="I34" s="178"/>
      <c r="J34" s="178"/>
      <c r="K34" s="178"/>
      <c r="L34" s="179"/>
      <c r="M34" s="149"/>
      <c r="N34" s="150"/>
      <c r="O34" s="151"/>
      <c r="P34" s="215"/>
    </row>
    <row r="35" spans="1:16" x14ac:dyDescent="0.25">
      <c r="A35" s="1"/>
      <c r="B35" s="176" t="s">
        <v>44</v>
      </c>
      <c r="C35" s="176"/>
      <c r="D35" s="177">
        <f>'Pondération '!E37</f>
        <v>8750</v>
      </c>
      <c r="E35" s="178"/>
      <c r="F35" s="178"/>
      <c r="G35" s="178"/>
      <c r="H35" s="178"/>
      <c r="I35" s="178"/>
      <c r="J35" s="178"/>
      <c r="K35" s="178"/>
      <c r="L35" s="179"/>
      <c r="M35" s="152"/>
      <c r="N35" s="153"/>
      <c r="O35" s="154"/>
      <c r="P35" s="216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60" t="s">
        <v>124</v>
      </c>
      <c r="N37" s="161"/>
      <c r="O37" s="209"/>
      <c r="P37" s="57"/>
    </row>
    <row r="38" spans="1:16" ht="14.45" customHeight="1" x14ac:dyDescent="0.25">
      <c r="A38" s="1"/>
      <c r="B38" s="156" t="s">
        <v>28</v>
      </c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60" t="s">
        <v>123</v>
      </c>
      <c r="N38" s="161"/>
      <c r="O38" s="161"/>
      <c r="P38" s="210">
        <v>20</v>
      </c>
    </row>
    <row r="39" spans="1:16" x14ac:dyDescent="0.25">
      <c r="A39" s="1"/>
      <c r="B39" s="158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62"/>
      <c r="N39" s="163"/>
      <c r="O39" s="163"/>
      <c r="P39" s="210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1:16" x14ac:dyDescent="0.25">
      <c r="A42" s="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1:16" x14ac:dyDescent="0.25">
      <c r="A43" s="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1:16" x14ac:dyDescent="0.25">
      <c r="A44" s="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1:16" x14ac:dyDescent="0.25">
      <c r="A45" s="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1:16" x14ac:dyDescent="0.25">
      <c r="A46" s="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1:16" x14ac:dyDescent="0.25">
      <c r="A47" s="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1:16" x14ac:dyDescent="0.25">
      <c r="A48" s="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1:16" x14ac:dyDescent="0.25">
      <c r="A49" s="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1:16" x14ac:dyDescent="0.25">
      <c r="A50" s="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1:16" x14ac:dyDescent="0.25">
      <c r="A51" s="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1:16" x14ac:dyDescent="0.25">
      <c r="A52" s="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  <mergeCell ref="M15:O15"/>
    <mergeCell ref="D15:L15"/>
    <mergeCell ref="D16:L16"/>
    <mergeCell ref="D17:L17"/>
    <mergeCell ref="D14:L14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opLeftCell="A19" workbookViewId="0">
      <selection activeCell="J39" sqref="J39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35" t="s">
        <v>2</v>
      </c>
      <c r="C2" s="236"/>
      <c r="D2" s="236"/>
      <c r="E2" s="236"/>
      <c r="F2" s="236"/>
      <c r="G2" s="236"/>
      <c r="H2" s="236"/>
      <c r="I2" s="237"/>
    </row>
    <row r="3" spans="2:11" ht="15.75" thickBot="1" x14ac:dyDescent="0.3">
      <c r="B3" s="240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39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4</v>
      </c>
      <c r="K4" s="38"/>
    </row>
    <row r="5" spans="2:11" ht="15.75" thickBot="1" x14ac:dyDescent="0.3">
      <c r="B5" s="240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41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5</v>
      </c>
      <c r="K6" s="40"/>
    </row>
    <row r="7" spans="2:11" ht="16.5" thickTop="1" thickBot="1" x14ac:dyDescent="0.3">
      <c r="B7" s="238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39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40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41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4</v>
      </c>
      <c r="K10" s="38"/>
    </row>
    <row r="11" spans="2:11" ht="16.5" thickTop="1" thickBot="1" x14ac:dyDescent="0.3">
      <c r="B11" s="238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39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2</v>
      </c>
      <c r="K12" s="38"/>
    </row>
    <row r="13" spans="2:11" ht="16.5" thickTop="1" thickBot="1" x14ac:dyDescent="0.3">
      <c r="B13" s="240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41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38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39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10,C16,IF(AND(Synthèse!M2&gt;10,Synthèse!M2&lt;50),D16,IF(AND(Synthèse!M2&gt;50,Synthèse!M2&lt;100),E16,IF(AND(Synthèse!M2&gt;100,Synthèse!M2&lt;500),F16,IF(AND(Synthèse!M2&gt;500,Synthèse!M2&lt;1000),G16,IF(AND(Synthèse!M2&gt;1000,Synthèse!M2&lt;2000),H16,IF(Synthèse!M2&gt;2000,I16)))))))</f>
        <v>3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9">
        <f>SUM(J4,J6,J8,J10,J12,J14,J16)</f>
        <v>29</v>
      </c>
    </row>
    <row r="19" spans="2:10" ht="16.5" thickTop="1" thickBot="1" x14ac:dyDescent="0.3"/>
    <row r="20" spans="2:10" ht="15.75" thickBot="1" x14ac:dyDescent="0.3">
      <c r="B20" s="242" t="s">
        <v>3</v>
      </c>
      <c r="C20" s="243"/>
      <c r="D20" s="243"/>
      <c r="E20" s="243"/>
      <c r="F20" s="243"/>
      <c r="G20" s="243"/>
      <c r="H20" s="243"/>
      <c r="I20" s="244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116</v>
      </c>
      <c r="D23" s="66" t="s">
        <v>139</v>
      </c>
      <c r="E23" s="66" t="s">
        <v>140</v>
      </c>
      <c r="F23" s="66" t="s">
        <v>119</v>
      </c>
      <c r="G23" s="66" t="s">
        <v>141</v>
      </c>
      <c r="H23" s="66" t="s">
        <v>142</v>
      </c>
      <c r="I23" s="67" t="s">
        <v>122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143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9" spans="2:10" x14ac:dyDescent="0.25">
      <c r="B29" s="81" t="s">
        <v>23</v>
      </c>
      <c r="C29" s="73" t="s">
        <v>136</v>
      </c>
      <c r="D29" s="73" t="s">
        <v>137</v>
      </c>
      <c r="E29" s="58" t="s">
        <v>138</v>
      </c>
    </row>
    <row r="30" spans="2:10" x14ac:dyDescent="0.25">
      <c r="B30" s="81"/>
      <c r="C30" s="59">
        <v>2000</v>
      </c>
      <c r="D30" s="59">
        <v>500</v>
      </c>
      <c r="E30" s="59">
        <v>1000</v>
      </c>
    </row>
    <row r="33" spans="2:7" x14ac:dyDescent="0.25">
      <c r="F33" s="87" t="s">
        <v>150</v>
      </c>
    </row>
    <row r="34" spans="2:7" x14ac:dyDescent="0.25">
      <c r="B34" s="87" t="s">
        <v>133</v>
      </c>
      <c r="C34" s="87" t="s">
        <v>145</v>
      </c>
      <c r="D34" s="87" t="s">
        <v>149</v>
      </c>
      <c r="E34" s="87" t="s">
        <v>147</v>
      </c>
      <c r="F34" s="245">
        <f>E35+E37+E39</f>
        <v>29625</v>
      </c>
    </row>
    <row r="35" spans="2:7" x14ac:dyDescent="0.25">
      <c r="B35" s="82" t="str">
        <f>+GC!G2</f>
        <v>Chemin</v>
      </c>
      <c r="C35" s="82">
        <f>+GC!H2</f>
        <v>25</v>
      </c>
      <c r="D35" s="83">
        <f>IF(B35="Pleine terre",C24,IF(B35="Accotement non stabilise",D24,IF(B35="Accotement stabilise",E24,IF(B35="Chemin",F24,IF(B35="Axe mi-chaussee",G24,IF(B35="Chaussee lourde",H24,IF(B35="Ouvrage arts",I24)))))))</f>
        <v>35</v>
      </c>
      <c r="E35" s="82">
        <f>C35*D35</f>
        <v>875</v>
      </c>
      <c r="F35" s="246"/>
    </row>
    <row r="36" spans="2:7" x14ac:dyDescent="0.25">
      <c r="B36" s="87" t="s">
        <v>134</v>
      </c>
      <c r="C36" s="87" t="s">
        <v>145</v>
      </c>
      <c r="D36" s="87" t="s">
        <v>149</v>
      </c>
      <c r="E36" s="87" t="s">
        <v>147</v>
      </c>
      <c r="F36" s="246"/>
    </row>
    <row r="37" spans="2:7" x14ac:dyDescent="0.25">
      <c r="B37" s="82" t="str">
        <f>+GC!E2</f>
        <v>Identique</v>
      </c>
      <c r="C37" s="82">
        <f>+GC!F2</f>
        <v>250</v>
      </c>
      <c r="D37" s="82">
        <f>IF(B37="Surlargeur",C24,IF(B37="Superieur",D24,IF(B37="Superieur",E24,IF(B37="Identique",F24,IF(B37="Superieur",G24,IF(B37="Superieur",H24,IF(B37="Identique",I24,IF(B37="Inferieur",J24))))))))</f>
        <v>35</v>
      </c>
      <c r="E37" s="82">
        <f>C37*D37</f>
        <v>8750</v>
      </c>
      <c r="F37" s="246"/>
    </row>
    <row r="38" spans="2:7" x14ac:dyDescent="0.25">
      <c r="B38" s="87" t="s">
        <v>135</v>
      </c>
      <c r="C38" s="87" t="s">
        <v>146</v>
      </c>
      <c r="D38" s="87" t="s">
        <v>149</v>
      </c>
      <c r="E38" s="87" t="s">
        <v>147</v>
      </c>
      <c r="F38" s="246"/>
      <c r="G38" s="60"/>
    </row>
    <row r="39" spans="2:7" x14ac:dyDescent="0.25">
      <c r="B39" s="82" t="s">
        <v>136</v>
      </c>
      <c r="C39" s="82">
        <f>Synthèse!R2</f>
        <v>10</v>
      </c>
      <c r="D39" s="83">
        <f>IF(B39="CHB Transport",C30)</f>
        <v>2000</v>
      </c>
      <c r="E39" s="82">
        <f>C39*D39</f>
        <v>20000</v>
      </c>
      <c r="F39" s="246"/>
      <c r="G39" s="61"/>
    </row>
    <row r="40" spans="2:7" x14ac:dyDescent="0.25">
      <c r="B40" s="82" t="s">
        <v>137</v>
      </c>
      <c r="C40" s="82">
        <f>Synthèse!Q2</f>
        <v>2</v>
      </c>
      <c r="D40" s="83">
        <f>IF(B40="CHB Desserte",D30)</f>
        <v>500</v>
      </c>
      <c r="E40" s="82">
        <f>D40*C40</f>
        <v>1000</v>
      </c>
      <c r="F40" s="246"/>
      <c r="G40" s="61"/>
    </row>
    <row r="41" spans="2:7" x14ac:dyDescent="0.25">
      <c r="B41" s="82" t="s">
        <v>138</v>
      </c>
      <c r="C41" s="82">
        <f>Synthèse!S2</f>
        <v>0</v>
      </c>
      <c r="D41" s="83">
        <f>IF(B41="CHB Indefinie",E30)</f>
        <v>1000</v>
      </c>
      <c r="E41" s="82">
        <f>D41*C41</f>
        <v>0</v>
      </c>
      <c r="F41" s="247"/>
      <c r="G41" s="61"/>
    </row>
    <row r="42" spans="2:7" x14ac:dyDescent="0.25">
      <c r="B42" s="87" t="s">
        <v>144</v>
      </c>
      <c r="C42" s="87" t="s">
        <v>145</v>
      </c>
      <c r="D42" s="87" t="s">
        <v>149</v>
      </c>
      <c r="E42" s="87" t="s">
        <v>147</v>
      </c>
      <c r="F42" s="87" t="s">
        <v>151</v>
      </c>
    </row>
    <row r="43" spans="2:7" x14ac:dyDescent="0.25">
      <c r="B43" s="82" t="str">
        <f>+GC!C2</f>
        <v>Conduite FT</v>
      </c>
      <c r="C43" s="82">
        <f>+GC!D2</f>
        <v>300</v>
      </c>
      <c r="D43" s="83">
        <f>IF(B43="ADN",C22,IF(B43="HTA",D22,IF(B43="Aerien BT",E22,IF(B43="Aerien FT",F22,IF(B43="Conduite FT",G22,IF(B43="GC a creer",H22,IF(B43="Passage ouvrage",I22)))))))</f>
        <v>30</v>
      </c>
      <c r="E43" s="82">
        <f>C43*D43</f>
        <v>9000</v>
      </c>
      <c r="F43" s="82">
        <f>E43</f>
        <v>9000</v>
      </c>
      <c r="G43" s="86"/>
    </row>
    <row r="44" spans="2:7" x14ac:dyDescent="0.25">
      <c r="B44" s="248" t="s">
        <v>152</v>
      </c>
      <c r="C44" s="249"/>
      <c r="D44" s="249"/>
      <c r="E44" s="250"/>
      <c r="F44" s="88">
        <f>F43/F34</f>
        <v>0.30379746835443039</v>
      </c>
    </row>
    <row r="45" spans="2:7" x14ac:dyDescent="0.25">
      <c r="B45" s="248" t="s">
        <v>153</v>
      </c>
      <c r="C45" s="249"/>
      <c r="D45" s="249"/>
      <c r="E45" s="250"/>
      <c r="F45" s="87">
        <f>IF(F44&lt;50%,C53,IF(AND(F44&gt;50%,F44&lt;75%),D53,IF(AND(F44&gt;75%,F44&lt;95%),E53,IF(F44=100%,F53,IF(AND(F44&gt;100%,F44&lt;105%),G53,IF(AND(F44&gt;105%,F44&lt;125%),H53,IF(F44&gt;125%,I53)))))))</f>
        <v>0</v>
      </c>
    </row>
    <row r="49" spans="2:9" x14ac:dyDescent="0.25">
      <c r="B49" s="27"/>
      <c r="C49" s="231" t="s">
        <v>125</v>
      </c>
      <c r="D49" s="232"/>
      <c r="E49" s="232"/>
      <c r="F49" s="232"/>
      <c r="G49" s="232"/>
      <c r="H49" s="232"/>
      <c r="I49" s="233"/>
    </row>
    <row r="50" spans="2:9" x14ac:dyDescent="0.25">
      <c r="B50" s="74" t="s">
        <v>126</v>
      </c>
      <c r="C50" s="234" t="s">
        <v>62</v>
      </c>
      <c r="D50" s="234"/>
      <c r="E50" s="234"/>
      <c r="F50" s="234" t="s">
        <v>64</v>
      </c>
      <c r="G50" s="234" t="s">
        <v>63</v>
      </c>
      <c r="H50" s="234"/>
      <c r="I50" s="234"/>
    </row>
    <row r="51" spans="2:9" x14ac:dyDescent="0.25">
      <c r="B51" s="74" t="s">
        <v>61</v>
      </c>
      <c r="C51" s="234"/>
      <c r="D51" s="234"/>
      <c r="E51" s="234"/>
      <c r="F51" s="234"/>
      <c r="G51" s="234"/>
      <c r="H51" s="234"/>
      <c r="I51" s="234"/>
    </row>
    <row r="52" spans="2:9" x14ac:dyDescent="0.25">
      <c r="C52" s="75" t="s">
        <v>127</v>
      </c>
      <c r="D52" s="75" t="s">
        <v>128</v>
      </c>
      <c r="E52" s="75" t="s">
        <v>129</v>
      </c>
      <c r="F52" s="75">
        <v>100</v>
      </c>
      <c r="G52" s="75" t="s">
        <v>130</v>
      </c>
      <c r="H52" s="75" t="s">
        <v>132</v>
      </c>
      <c r="I52" s="75" t="s">
        <v>131</v>
      </c>
    </row>
    <row r="53" spans="2:9" x14ac:dyDescent="0.25">
      <c r="B53" s="26"/>
      <c r="C53" s="75">
        <v>0</v>
      </c>
      <c r="D53" s="75">
        <v>5</v>
      </c>
      <c r="E53" s="75">
        <v>10</v>
      </c>
      <c r="F53" s="75">
        <v>20</v>
      </c>
      <c r="G53" s="75">
        <v>35</v>
      </c>
      <c r="H53" s="75">
        <v>30</v>
      </c>
      <c r="I53" s="75">
        <v>40</v>
      </c>
    </row>
  </sheetData>
  <mergeCells count="16">
    <mergeCell ref="C49:I49"/>
    <mergeCell ref="C50:E51"/>
    <mergeCell ref="F50:F51"/>
    <mergeCell ref="G50:I51"/>
    <mergeCell ref="B2:I2"/>
    <mergeCell ref="B15:B16"/>
    <mergeCell ref="B3:B4"/>
    <mergeCell ref="B7:B8"/>
    <mergeCell ref="B5:B6"/>
    <mergeCell ref="B11:B12"/>
    <mergeCell ref="B9:B10"/>
    <mergeCell ref="B13:B14"/>
    <mergeCell ref="B20:I20"/>
    <mergeCell ref="F34:F41"/>
    <mergeCell ref="B44:E44"/>
    <mergeCell ref="B45:E45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31" t="s">
        <v>125</v>
      </c>
      <c r="C3" s="232"/>
      <c r="D3" s="232"/>
      <c r="E3" s="232"/>
      <c r="F3" s="232"/>
      <c r="G3" s="232"/>
      <c r="H3" s="233"/>
    </row>
    <row r="4" spans="1:8" x14ac:dyDescent="0.25">
      <c r="A4" s="74" t="s">
        <v>126</v>
      </c>
      <c r="B4" s="234" t="s">
        <v>62</v>
      </c>
      <c r="C4" s="234"/>
      <c r="D4" s="234"/>
      <c r="E4" s="234" t="s">
        <v>64</v>
      </c>
      <c r="F4" s="234" t="s">
        <v>63</v>
      </c>
      <c r="G4" s="234"/>
      <c r="H4" s="234"/>
    </row>
    <row r="5" spans="1:8" x14ac:dyDescent="0.25">
      <c r="A5" s="74" t="s">
        <v>61</v>
      </c>
      <c r="B5" s="234"/>
      <c r="C5" s="234"/>
      <c r="D5" s="234"/>
      <c r="E5" s="234"/>
      <c r="F5" s="234"/>
      <c r="G5" s="234"/>
      <c r="H5" s="234"/>
    </row>
    <row r="6" spans="1:8" x14ac:dyDescent="0.25">
      <c r="B6" s="75" t="s">
        <v>127</v>
      </c>
      <c r="C6" s="75" t="s">
        <v>128</v>
      </c>
      <c r="D6" s="75" t="s">
        <v>129</v>
      </c>
      <c r="E6" s="75">
        <v>100</v>
      </c>
      <c r="F6" s="75" t="s">
        <v>130</v>
      </c>
      <c r="G6" s="75" t="s">
        <v>132</v>
      </c>
      <c r="H6" s="75" t="s">
        <v>131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53" t="s">
        <v>23</v>
      </c>
      <c r="C10" s="73" t="s">
        <v>96</v>
      </c>
      <c r="D10" s="73" t="s">
        <v>97</v>
      </c>
      <c r="E10" s="58" t="s">
        <v>98</v>
      </c>
    </row>
    <row r="11" spans="1:8" x14ac:dyDescent="0.25">
      <c r="B11" s="253"/>
      <c r="C11" s="59">
        <v>2000</v>
      </c>
      <c r="D11" s="59">
        <v>500</v>
      </c>
      <c r="E11" s="59">
        <v>1000</v>
      </c>
    </row>
    <row r="14" spans="1:8" x14ac:dyDescent="0.25">
      <c r="B14" s="85" t="s">
        <v>133</v>
      </c>
      <c r="C14" s="85" t="s">
        <v>99</v>
      </c>
      <c r="D14" s="85" t="s">
        <v>100</v>
      </c>
      <c r="E14" s="85" t="s">
        <v>101</v>
      </c>
      <c r="F14" s="85"/>
    </row>
    <row r="15" spans="1:8" x14ac:dyDescent="0.25">
      <c r="B15" s="82" t="str">
        <f>E29</f>
        <v>Accot  Stabilise</v>
      </c>
      <c r="C15" s="82">
        <v>0</v>
      </c>
      <c r="D15" s="83">
        <f>E30</f>
        <v>35</v>
      </c>
      <c r="E15" s="82">
        <f>C15*D15</f>
        <v>0</v>
      </c>
      <c r="F15" s="82"/>
    </row>
    <row r="16" spans="1:8" x14ac:dyDescent="0.25">
      <c r="B16" s="85" t="s">
        <v>134</v>
      </c>
      <c r="C16" s="85" t="s">
        <v>102</v>
      </c>
      <c r="D16" s="85" t="s">
        <v>103</v>
      </c>
      <c r="E16" s="85" t="s">
        <v>104</v>
      </c>
      <c r="F16" s="85" t="s">
        <v>148</v>
      </c>
    </row>
    <row r="17" spans="2:10" x14ac:dyDescent="0.25">
      <c r="B17" s="82" t="s">
        <v>46</v>
      </c>
      <c r="C17" s="82" t="str">
        <f>GC!G2</f>
        <v>Chemin</v>
      </c>
      <c r="D17" s="82">
        <f>D32</f>
        <v>35</v>
      </c>
      <c r="E17" s="82" t="e">
        <f>C17*D17</f>
        <v>#VALUE!</v>
      </c>
      <c r="F17" s="82" t="e">
        <f>E15+E17+E19</f>
        <v>#VALUE!</v>
      </c>
      <c r="J17" s="27"/>
    </row>
    <row r="18" spans="2:10" x14ac:dyDescent="0.25">
      <c r="B18" s="85" t="s">
        <v>135</v>
      </c>
      <c r="C18" s="85" t="s">
        <v>105</v>
      </c>
      <c r="D18" s="85" t="s">
        <v>106</v>
      </c>
      <c r="E18" s="85" t="s">
        <v>107</v>
      </c>
      <c r="F18" s="85" t="s">
        <v>108</v>
      </c>
      <c r="G18" s="60" t="s">
        <v>109</v>
      </c>
    </row>
    <row r="19" spans="2:10" x14ac:dyDescent="0.25">
      <c r="B19" s="82" t="s">
        <v>136</v>
      </c>
      <c r="C19" s="82">
        <f>Synthèse!N2</f>
        <v>9980</v>
      </c>
      <c r="D19" s="83">
        <f>C11</f>
        <v>2000</v>
      </c>
      <c r="E19" s="82">
        <f>C19*D19</f>
        <v>19960000</v>
      </c>
      <c r="F19" s="82" t="e">
        <f>E23</f>
        <v>#VALUE!</v>
      </c>
      <c r="G19" s="61"/>
    </row>
    <row r="20" spans="2:10" x14ac:dyDescent="0.25">
      <c r="B20" s="82" t="s">
        <v>137</v>
      </c>
      <c r="C20" s="82"/>
      <c r="D20" s="83">
        <v>500</v>
      </c>
      <c r="E20" s="82"/>
      <c r="F20" s="82"/>
      <c r="G20" s="61"/>
    </row>
    <row r="21" spans="2:10" x14ac:dyDescent="0.25">
      <c r="B21" s="82" t="s">
        <v>138</v>
      </c>
      <c r="C21" s="82"/>
      <c r="D21" s="83">
        <v>1000</v>
      </c>
      <c r="E21" s="82"/>
      <c r="F21" s="82"/>
      <c r="G21" s="61"/>
    </row>
    <row r="22" spans="2:10" x14ac:dyDescent="0.25">
      <c r="B22" s="85" t="s">
        <v>110</v>
      </c>
      <c r="C22" s="85" t="s">
        <v>111</v>
      </c>
      <c r="D22" s="85" t="s">
        <v>112</v>
      </c>
      <c r="E22" s="85" t="s">
        <v>113</v>
      </c>
      <c r="F22" s="85" t="s">
        <v>114</v>
      </c>
    </row>
    <row r="23" spans="2:10" x14ac:dyDescent="0.25">
      <c r="B23" s="82" t="s">
        <v>115</v>
      </c>
      <c r="C23" s="82" t="e">
        <f>SUM(C17+C15)</f>
        <v>#VALUE!</v>
      </c>
      <c r="D23" s="83">
        <v>75</v>
      </c>
      <c r="E23" s="82" t="e">
        <f>C23*D23</f>
        <v>#VALUE!</v>
      </c>
      <c r="F23" s="84" t="e">
        <f>(F19/F17)</f>
        <v>#VALUE!</v>
      </c>
    </row>
    <row r="25" spans="2:10" ht="15.75" thickBot="1" x14ac:dyDescent="0.3"/>
    <row r="26" spans="2:10" ht="15.75" thickBot="1" x14ac:dyDescent="0.3">
      <c r="B26" s="242" t="s">
        <v>3</v>
      </c>
      <c r="C26" s="243"/>
      <c r="D26" s="243"/>
      <c r="E26" s="243"/>
      <c r="F26" s="243"/>
      <c r="G26" s="243"/>
      <c r="H26" s="243"/>
      <c r="I26" s="244"/>
    </row>
    <row r="27" spans="2:10" ht="15.75" thickBot="1" x14ac:dyDescent="0.3">
      <c r="B27" s="254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52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54" t="s">
        <v>27</v>
      </c>
      <c r="C29" s="62" t="s">
        <v>116</v>
      </c>
      <c r="D29" s="66" t="s">
        <v>117</v>
      </c>
      <c r="E29" s="66" t="s">
        <v>118</v>
      </c>
      <c r="F29" s="66" t="s">
        <v>119</v>
      </c>
      <c r="G29" s="66" t="s">
        <v>120</v>
      </c>
      <c r="H29" s="66" t="s">
        <v>121</v>
      </c>
      <c r="I29" s="67" t="s">
        <v>122</v>
      </c>
    </row>
    <row r="30" spans="2:10" ht="15.75" thickBot="1" x14ac:dyDescent="0.3">
      <c r="B30" s="255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51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52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Gaetan</cp:lastModifiedBy>
  <cp:lastPrinted>2017-11-02T13:13:19Z</cp:lastPrinted>
  <dcterms:created xsi:type="dcterms:W3CDTF">2017-10-27T08:52:42Z</dcterms:created>
  <dcterms:modified xsi:type="dcterms:W3CDTF">2017-11-13T10:11:38Z</dcterms:modified>
</cp:coreProperties>
</file>