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9e6a828229890/Doutorado/Tese/Iron and steel model/"/>
    </mc:Choice>
  </mc:AlternateContent>
  <xr:revisionPtr revIDLastSave="721" documentId="8_{4A340A62-AD03-4591-996C-9D43EE8C63E6}" xr6:coauthVersionLast="47" xr6:coauthVersionMax="47" xr10:uidLastSave="{4D798FEA-BBB1-4151-A2DF-612861B3EE62}"/>
  <bookViews>
    <workbookView xWindow="-108" yWindow="-108" windowWidth="23256" windowHeight="13176" xr2:uid="{73AA50CC-4BE9-4F48-B601-43A293ED0747}"/>
  </bookViews>
  <sheets>
    <sheet name="Planilha1" sheetId="1" r:id="rId1"/>
    <sheet name="Planilha2" sheetId="2" r:id="rId2"/>
    <sheet name="Sucata" sheetId="4" r:id="rId3"/>
  </sheets>
  <definedNames>
    <definedName name="_xlnm._FilterDatabase" localSheetId="1" hidden="1">Planilha2!$A$1:$K$35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Planilha1!$F$22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4" l="1"/>
  <c r="AJ6" i="4"/>
  <c r="AJ7" i="4"/>
  <c r="AJ4" i="4"/>
  <c r="AI5" i="4"/>
  <c r="AI6" i="4"/>
  <c r="AI7" i="4"/>
  <c r="AI4" i="4"/>
  <c r="C12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B26" i="4" l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E7" i="4"/>
  <c r="F7" i="4" s="1"/>
  <c r="G7" i="4" s="1"/>
  <c r="H7" i="4" s="1"/>
  <c r="I7" i="4" s="1"/>
  <c r="J7" i="4" s="1"/>
  <c r="K7" i="4" s="1"/>
  <c r="L7" i="4" s="1"/>
  <c r="M7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F18" i="4"/>
  <c r="AF19" i="4"/>
  <c r="AF20" i="4"/>
  <c r="AF21" i="4"/>
  <c r="AF22" i="4"/>
  <c r="B19" i="4"/>
  <c r="B20" i="4"/>
  <c r="B21" i="4"/>
  <c r="B22" i="4"/>
  <c r="B18" i="4"/>
  <c r="E6" i="4"/>
  <c r="F6" i="4" s="1"/>
  <c r="E5" i="4"/>
  <c r="F5" i="4" s="1"/>
  <c r="E4" i="4"/>
  <c r="C19" i="4" s="1"/>
  <c r="E3" i="4"/>
  <c r="C18" i="4" s="1"/>
  <c r="M35" i="4"/>
  <c r="I32" i="4"/>
  <c r="J32" i="4"/>
  <c r="K32" i="4"/>
  <c r="L32" i="4"/>
  <c r="M32" i="4"/>
  <c r="H32" i="4"/>
  <c r="AZ14" i="4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M3" i="1"/>
  <c r="M12" i="1"/>
  <c r="L12" i="1"/>
  <c r="K12" i="1"/>
  <c r="J12" i="1"/>
  <c r="I12" i="1"/>
  <c r="G5" i="4" l="1"/>
  <c r="D20" i="4"/>
  <c r="F3" i="4"/>
  <c r="C20" i="4"/>
  <c r="F4" i="4"/>
  <c r="G6" i="4"/>
  <c r="D21" i="4"/>
  <c r="C21" i="4"/>
  <c r="L22" i="4"/>
  <c r="AE22" i="4"/>
  <c r="C22" i="4"/>
  <c r="J22" i="4"/>
  <c r="I22" i="4"/>
  <c r="H22" i="4"/>
  <c r="G22" i="4"/>
  <c r="F22" i="4"/>
  <c r="E22" i="4"/>
  <c r="D22" i="4"/>
  <c r="K22" i="4"/>
  <c r="BY14" i="4"/>
  <c r="BQ14" i="4"/>
  <c r="BI14" i="4"/>
  <c r="AO14" i="4"/>
  <c r="BX14" i="4"/>
  <c r="BP14" i="4"/>
  <c r="BH14" i="4"/>
  <c r="AV14" i="4"/>
  <c r="AN14" i="4"/>
  <c r="BA14" i="4"/>
  <c r="BW14" i="4"/>
  <c r="BO14" i="4"/>
  <c r="BG14" i="4"/>
  <c r="AU14" i="4"/>
  <c r="AM14" i="4"/>
  <c r="CD14" i="4"/>
  <c r="BV14" i="4"/>
  <c r="BN14" i="4"/>
  <c r="BF14" i="4"/>
  <c r="AT14" i="4"/>
  <c r="AL14" i="4"/>
  <c r="CC14" i="4"/>
  <c r="BU14" i="4"/>
  <c r="BM14" i="4"/>
  <c r="BE14" i="4"/>
  <c r="AS14" i="4"/>
  <c r="AK14" i="4"/>
  <c r="CB14" i="4"/>
  <c r="BT14" i="4"/>
  <c r="BL14" i="4"/>
  <c r="BD14" i="4"/>
  <c r="AR14" i="4"/>
  <c r="CA14" i="4"/>
  <c r="BS14" i="4"/>
  <c r="BK14" i="4"/>
  <c r="BC14" i="4"/>
  <c r="AQ14" i="4"/>
  <c r="BZ14" i="4"/>
  <c r="BR14" i="4"/>
  <c r="BJ14" i="4"/>
  <c r="BB14" i="4"/>
  <c r="AP14" i="4"/>
  <c r="E12" i="1"/>
  <c r="D12" i="1"/>
  <c r="F12" i="1"/>
  <c r="B12" i="1"/>
  <c r="H5" i="4" l="1"/>
  <c r="E20" i="4"/>
  <c r="G3" i="4"/>
  <c r="D18" i="4"/>
  <c r="G4" i="4"/>
  <c r="D19" i="4"/>
  <c r="H6" i="4"/>
  <c r="E21" i="4"/>
  <c r="N22" i="4"/>
  <c r="Y22" i="4"/>
  <c r="R22" i="4"/>
  <c r="O22" i="4"/>
  <c r="M22" i="4"/>
  <c r="AC22" i="4"/>
  <c r="W22" i="4"/>
  <c r="X22" i="4"/>
  <c r="S22" i="4"/>
  <c r="T22" i="4"/>
  <c r="Q22" i="4"/>
  <c r="V22" i="4"/>
  <c r="Z22" i="4"/>
  <c r="AB22" i="4"/>
  <c r="AD22" i="4"/>
  <c r="AA22" i="4"/>
  <c r="U22" i="4"/>
  <c r="P22" i="4"/>
  <c r="L24" i="2"/>
  <c r="L25" i="2"/>
  <c r="L26" i="2"/>
  <c r="L27" i="2"/>
  <c r="L28" i="2"/>
  <c r="L29" i="2"/>
  <c r="L30" i="2"/>
  <c r="L31" i="2"/>
  <c r="L32" i="2"/>
  <c r="L33" i="2"/>
  <c r="L34" i="2"/>
  <c r="L35" i="2"/>
  <c r="L2" i="2"/>
  <c r="L3" i="2"/>
  <c r="L4" i="2"/>
  <c r="L5" i="2"/>
  <c r="L6" i="2"/>
  <c r="L7" i="2"/>
  <c r="L8" i="2"/>
  <c r="L9" i="2"/>
  <c r="L10" i="2"/>
  <c r="L11" i="2"/>
  <c r="L12" i="2"/>
  <c r="L14" i="2"/>
  <c r="L15" i="2"/>
  <c r="L16" i="2"/>
  <c r="L17" i="2"/>
  <c r="L18" i="2"/>
  <c r="L19" i="2"/>
  <c r="L20" i="2"/>
  <c r="L21" i="2"/>
  <c r="L22" i="2"/>
  <c r="L23" i="2"/>
  <c r="L13" i="2"/>
  <c r="H3" i="4" l="1"/>
  <c r="E18" i="4"/>
  <c r="I5" i="4"/>
  <c r="F20" i="4"/>
  <c r="H4" i="4"/>
  <c r="E19" i="4"/>
  <c r="I6" i="4"/>
  <c r="F21" i="4"/>
  <c r="AF23" i="4"/>
  <c r="C23" i="4"/>
  <c r="B23" i="4"/>
  <c r="A24" i="4" s="1"/>
  <c r="D23" i="4"/>
  <c r="E23" i="4" l="1"/>
  <c r="I3" i="4"/>
  <c r="F18" i="4"/>
  <c r="J5" i="4"/>
  <c r="G20" i="4"/>
  <c r="I4" i="4"/>
  <c r="F19" i="4"/>
  <c r="J6" i="4"/>
  <c r="G21" i="4"/>
  <c r="F23" i="4" l="1"/>
  <c r="K5" i="4"/>
  <c r="H20" i="4"/>
  <c r="J3" i="4"/>
  <c r="G18" i="4"/>
  <c r="J4" i="4"/>
  <c r="G19" i="4"/>
  <c r="K6" i="4"/>
  <c r="H21" i="4"/>
  <c r="G23" i="4" l="1"/>
  <c r="K3" i="4"/>
  <c r="H18" i="4"/>
  <c r="L5" i="4"/>
  <c r="I20" i="4"/>
  <c r="K4" i="4"/>
  <c r="H19" i="4"/>
  <c r="L6" i="4"/>
  <c r="I21" i="4"/>
  <c r="H23" i="4" l="1"/>
  <c r="M5" i="4"/>
  <c r="J20" i="4"/>
  <c r="L3" i="4"/>
  <c r="I18" i="4"/>
  <c r="L4" i="4"/>
  <c r="I19" i="4"/>
  <c r="M6" i="4"/>
  <c r="J21" i="4"/>
  <c r="I23" i="4" l="1"/>
  <c r="M3" i="4"/>
  <c r="J18" i="4"/>
  <c r="N5" i="4"/>
  <c r="K20" i="4"/>
  <c r="M4" i="4"/>
  <c r="J19" i="4"/>
  <c r="N6" i="4"/>
  <c r="K21" i="4"/>
  <c r="J23" i="4" l="1"/>
  <c r="O5" i="4"/>
  <c r="L20" i="4"/>
  <c r="N3" i="4"/>
  <c r="K18" i="4"/>
  <c r="N4" i="4"/>
  <c r="K19" i="4"/>
  <c r="K23" i="4" s="1"/>
  <c r="O6" i="4"/>
  <c r="L21" i="4"/>
  <c r="O3" i="4" l="1"/>
  <c r="L18" i="4"/>
  <c r="P5" i="4"/>
  <c r="M20" i="4"/>
  <c r="O4" i="4"/>
  <c r="L19" i="4"/>
  <c r="P6" i="4"/>
  <c r="M21" i="4"/>
  <c r="P3" i="4" l="1"/>
  <c r="M18" i="4"/>
  <c r="L23" i="4"/>
  <c r="Q5" i="4"/>
  <c r="N20" i="4"/>
  <c r="P4" i="4"/>
  <c r="M19" i="4"/>
  <c r="Q6" i="4"/>
  <c r="N21" i="4"/>
  <c r="M23" i="4" l="1"/>
  <c r="Q3" i="4"/>
  <c r="N18" i="4"/>
  <c r="R5" i="4"/>
  <c r="O20" i="4"/>
  <c r="Q4" i="4"/>
  <c r="N19" i="4"/>
  <c r="R6" i="4"/>
  <c r="O21" i="4"/>
  <c r="N23" i="4" l="1"/>
  <c r="S5" i="4"/>
  <c r="P20" i="4"/>
  <c r="R3" i="4"/>
  <c r="O18" i="4"/>
  <c r="R4" i="4"/>
  <c r="O19" i="4"/>
  <c r="S6" i="4"/>
  <c r="P21" i="4"/>
  <c r="S3" i="4" l="1"/>
  <c r="P18" i="4"/>
  <c r="O23" i="4"/>
  <c r="T5" i="4"/>
  <c r="Q20" i="4"/>
  <c r="S4" i="4"/>
  <c r="P19" i="4"/>
  <c r="T6" i="4"/>
  <c r="Q21" i="4"/>
  <c r="P23" i="4" l="1"/>
  <c r="U5" i="4"/>
  <c r="R20" i="4"/>
  <c r="T3" i="4"/>
  <c r="Q18" i="4"/>
  <c r="T4" i="4"/>
  <c r="Q19" i="4"/>
  <c r="U6" i="4"/>
  <c r="R21" i="4"/>
  <c r="Q23" i="4" l="1"/>
  <c r="V5" i="4"/>
  <c r="S20" i="4"/>
  <c r="U3" i="4"/>
  <c r="R18" i="4"/>
  <c r="U4" i="4"/>
  <c r="R19" i="4"/>
  <c r="V6" i="4"/>
  <c r="S21" i="4"/>
  <c r="R23" i="4" l="1"/>
  <c r="W5" i="4"/>
  <c r="T20" i="4"/>
  <c r="V3" i="4"/>
  <c r="S18" i="4"/>
  <c r="V4" i="4"/>
  <c r="S19" i="4"/>
  <c r="W6" i="4"/>
  <c r="T21" i="4"/>
  <c r="S23" i="4" l="1"/>
  <c r="W3" i="4"/>
  <c r="T18" i="4"/>
  <c r="X5" i="4"/>
  <c r="U20" i="4"/>
  <c r="W4" i="4"/>
  <c r="T19" i="4"/>
  <c r="X6" i="4"/>
  <c r="U21" i="4"/>
  <c r="T23" i="4" l="1"/>
  <c r="Y5" i="4"/>
  <c r="V20" i="4"/>
  <c r="X3" i="4"/>
  <c r="U18" i="4"/>
  <c r="X4" i="4"/>
  <c r="U19" i="4"/>
  <c r="Y6" i="4"/>
  <c r="V21" i="4"/>
  <c r="U23" i="4" l="1"/>
  <c r="Y3" i="4"/>
  <c r="V18" i="4"/>
  <c r="Z5" i="4"/>
  <c r="W20" i="4"/>
  <c r="Y4" i="4"/>
  <c r="V19" i="4"/>
  <c r="Z6" i="4"/>
  <c r="W21" i="4"/>
  <c r="V23" i="4" l="1"/>
  <c r="Z3" i="4"/>
  <c r="W18" i="4"/>
  <c r="AA5" i="4"/>
  <c r="X20" i="4"/>
  <c r="Z4" i="4"/>
  <c r="W19" i="4"/>
  <c r="AA6" i="4"/>
  <c r="X21" i="4"/>
  <c r="AB5" i="4" l="1"/>
  <c r="Y20" i="4"/>
  <c r="AA3" i="4"/>
  <c r="X18" i="4"/>
  <c r="W23" i="4"/>
  <c r="AA4" i="4"/>
  <c r="X19" i="4"/>
  <c r="X23" i="4" s="1"/>
  <c r="AB6" i="4"/>
  <c r="Y21" i="4"/>
  <c r="AB3" i="4" l="1"/>
  <c r="Y18" i="4"/>
  <c r="AC5" i="4"/>
  <c r="Z20" i="4"/>
  <c r="AB4" i="4"/>
  <c r="Y19" i="4"/>
  <c r="AC6" i="4"/>
  <c r="Z21" i="4"/>
  <c r="AC3" i="4" l="1"/>
  <c r="Z18" i="4"/>
  <c r="Y23" i="4"/>
  <c r="AD5" i="4"/>
  <c r="AA20" i="4"/>
  <c r="AC4" i="4"/>
  <c r="Z19" i="4"/>
  <c r="AD6" i="4"/>
  <c r="AA21" i="4"/>
  <c r="AD3" i="4" l="1"/>
  <c r="AA18" i="4"/>
  <c r="Z23" i="4"/>
  <c r="AE5" i="4"/>
  <c r="AB20" i="4"/>
  <c r="AD4" i="4"/>
  <c r="AA19" i="4"/>
  <c r="AE6" i="4"/>
  <c r="AB21" i="4"/>
  <c r="AF5" i="4" l="1"/>
  <c r="AC20" i="4"/>
  <c r="AE3" i="4"/>
  <c r="AB18" i="4"/>
  <c r="AA23" i="4"/>
  <c r="AE4" i="4"/>
  <c r="AB19" i="4"/>
  <c r="AF6" i="4"/>
  <c r="AC21" i="4"/>
  <c r="AB23" i="4" l="1"/>
  <c r="AG5" i="4"/>
  <c r="AE20" i="4" s="1"/>
  <c r="AD20" i="4"/>
  <c r="AF3" i="4"/>
  <c r="AC18" i="4"/>
  <c r="AF4" i="4"/>
  <c r="AC19" i="4"/>
  <c r="AG6" i="4"/>
  <c r="AE21" i="4" s="1"/>
  <c r="AD21" i="4"/>
  <c r="AC23" i="4" l="1"/>
  <c r="AG3" i="4"/>
  <c r="AE18" i="4" s="1"/>
  <c r="AD18" i="4"/>
  <c r="AG4" i="4"/>
  <c r="AE19" i="4" s="1"/>
  <c r="AD19" i="4"/>
  <c r="AD23" i="4" l="1"/>
  <c r="AE23" i="4"/>
</calcChain>
</file>

<file path=xl/sharedStrings.xml><?xml version="1.0" encoding="utf-8"?>
<sst xmlns="http://schemas.openxmlformats.org/spreadsheetml/2006/main" count="254" uniqueCount="100">
  <si>
    <t>Technology</t>
  </si>
  <si>
    <t>DR-NG</t>
  </si>
  <si>
    <t>DR-H2</t>
  </si>
  <si>
    <t>SR</t>
  </si>
  <si>
    <t>BF-BOF-CCS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</si>
  <si>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</si>
  <si>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</si>
  <si>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</si>
  <si>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</si>
  <si>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</si>
  <si>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</si>
  <si>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</si>
  <si>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</si>
  <si>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</si>
  <si>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</si>
  <si>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</si>
  <si>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</si>
  <si>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</si>
  <si>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</si>
  <si>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</si>
  <si>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Total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</si>
  <si>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</si>
  <si>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</si>
  <si>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</si>
  <si>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</si>
  <si>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</si>
  <si>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</si>
  <si>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</si>
  <si>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Interseção</t>
  </si>
  <si>
    <t>Variável X 1</t>
  </si>
  <si>
    <t>Variável X 2</t>
  </si>
  <si>
    <t>Variável X 3</t>
  </si>
  <si>
    <t>Variável X 4</t>
  </si>
  <si>
    <t>Variável X 5</t>
  </si>
  <si>
    <t>Observação</t>
  </si>
  <si>
    <t>Y previsto</t>
  </si>
  <si>
    <t>Resíduos</t>
  </si>
  <si>
    <t>Mitigation measure</t>
  </si>
  <si>
    <t>Route</t>
  </si>
  <si>
    <t>Step</t>
  </si>
  <si>
    <t>Energy reduction (Gj/t)</t>
  </si>
  <si>
    <t>CAPEX ($/t)</t>
  </si>
  <si>
    <t>OPEX ($/t)</t>
  </si>
  <si>
    <t>Penetration</t>
  </si>
  <si>
    <t>Source</t>
  </si>
  <si>
    <t>Total Reduction GJ/t</t>
  </si>
  <si>
    <t>Percentual of reduction</t>
  </si>
  <si>
    <t>Coke Dry Quenching</t>
  </si>
  <si>
    <t>R1</t>
  </si>
  <si>
    <t>Alto-forno</t>
  </si>
  <si>
    <t>Opções</t>
  </si>
  <si>
    <t>Inversores de frequencia</t>
  </si>
  <si>
    <t>EPE</t>
  </si>
  <si>
    <t>Recuperacao de calor na sinterizacao</t>
  </si>
  <si>
    <t>Sinterizacao</t>
  </si>
  <si>
    <t>Injecao de carvao pulverizado</t>
  </si>
  <si>
    <t>Pinto</t>
  </si>
  <si>
    <t>Injecao de gas natural</t>
  </si>
  <si>
    <t>Recuperacao de gas de alto-forno</t>
  </si>
  <si>
    <t>Recuperacao de gas de aciaria</t>
  </si>
  <si>
    <t>Aciaria</t>
  </si>
  <si>
    <t>Recuperacao de LDG</t>
  </si>
  <si>
    <t>Recuperação de calor da água de resfriamento</t>
  </si>
  <si>
    <t>Laminacao</t>
  </si>
  <si>
    <t>Recuperacao de calor dos fornos</t>
  </si>
  <si>
    <t>Controle do oxigenio</t>
  </si>
  <si>
    <t>R2</t>
  </si>
  <si>
    <t>Reducao das perdas de calor</t>
  </si>
  <si>
    <t>Recuperacao de calor na pelotizacao</t>
  </si>
  <si>
    <t>Escoria espumante</t>
  </si>
  <si>
    <t>R3</t>
  </si>
  <si>
    <t>Queimadores oxi-gn</t>
  </si>
  <si>
    <t>Processos de automacao</t>
  </si>
  <si>
    <t>Pre-aquecimento de sucata</t>
  </si>
  <si>
    <t>Queimadores regenerativos</t>
  </si>
  <si>
    <t>Sistemas de monitoramento</t>
  </si>
  <si>
    <t>R4</t>
  </si>
  <si>
    <t>Recuperacao de gas natural de alto-forno</t>
  </si>
  <si>
    <r>
      <t>Steel groups (</t>
    </r>
    <r>
      <rPr>
        <b/>
        <i/>
        <sz val="9"/>
        <color rgb="FF000000"/>
        <rFont val="Calibri"/>
        <family val="2"/>
        <scheme val="minor"/>
      </rPr>
      <t>i</t>
    </r>
    <r>
      <rPr>
        <b/>
        <sz val="9"/>
        <color rgb="FF000000"/>
        <rFont val="Calibri"/>
        <family val="2"/>
        <scheme val="minor"/>
      </rPr>
      <t>)</t>
    </r>
  </si>
  <si>
    <t>T</t>
  </si>
  <si>
    <t>n</t>
  </si>
  <si>
    <t>ρ (2009)</t>
  </si>
  <si>
    <t>(years)</t>
  </si>
  <si>
    <t>(%)</t>
  </si>
  <si>
    <t>New Scrap</t>
  </si>
  <si>
    <t>Products</t>
  </si>
  <si>
    <t>Transportation</t>
  </si>
  <si>
    <t>Machinery</t>
  </si>
  <si>
    <t>Construction</t>
  </si>
  <si>
    <t>where S is the scrap amount available in year t and n is the share of each steel product group i. Each group has a specific lifetime T and recovery rate ρ. The estimated values for these parameters are presented in Supplementary Material B. Constant γ represents steel losses in obsolete stocks, which were assumed to be 10% over the analyzed period. Finally, P is the total apparent steel consumption (domestic sales plus imports)</t>
  </si>
  <si>
    <t>Produção anual de aço</t>
  </si>
  <si>
    <t>Consumo aparente</t>
  </si>
  <si>
    <t>Oferta de sucata</t>
  </si>
  <si>
    <t>TOTAL</t>
  </si>
  <si>
    <t>9%*</t>
  </si>
  <si>
    <t>Reference</t>
  </si>
  <si>
    <t>(Pauliuk, Wang, and Müller 2013)</t>
  </si>
  <si>
    <t xml:space="preserve">(IABr 2018) 2013-2017 </t>
  </si>
  <si>
    <t>(VASQUES 2009)</t>
  </si>
  <si>
    <t>mean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</si>
</sst>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9" fontId="7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9" fontId="7" fillId="2" borderId="0" xfId="0" applyNumberFormat="1" applyFont="1" applyFill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0" fontId="7" fillId="3" borderId="0" xfId="0" applyFont="1" applyFill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43" fontId="7" fillId="0" borderId="0" xfId="1" applyFont="1" applyAlignment="1">
      <alignment horizontal="right" vertical="center"/>
    </xf>
    <xf numFmtId="43" fontId="7" fillId="2" borderId="0" xfId="1" applyFont="1" applyFill="1" applyAlignment="1">
      <alignment horizontal="right" vertical="center"/>
    </xf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Planilha1!$J$4:$AF$4</c:f>
              <c:numCache>
                <c:formatCode>General</c:formatCode>
                <c:ptCount val="23"/>
                <c:pt idx="0">
                  <c:v>2.0359760496129291E-2</c:v>
                </c:pt>
                <c:pt idx="1">
                  <c:v>2.9487500528409188E-2</c:v>
                </c:pt>
                <c:pt idx="2">
                  <c:v>4.2529756271632989E-2</c:v>
                </c:pt>
                <c:pt idx="3">
                  <c:v>6.0978129062529425E-2</c:v>
                </c:pt>
                <c:pt idx="4">
                  <c:v>8.6704289717123587E-2</c:v>
                </c:pt>
                <c:pt idx="5">
                  <c:v>0.12187540892951917</c:v>
                </c:pt>
                <c:pt idx="6">
                  <c:v>0.16867850268001527</c:v>
                </c:pt>
                <c:pt idx="7">
                  <c:v>0.22877257899642137</c:v>
                </c:pt>
                <c:pt idx="8">
                  <c:v>0.30248596843106246</c:v>
                </c:pt>
                <c:pt idx="9">
                  <c:v>0.38800150969044417</c:v>
                </c:pt>
                <c:pt idx="10">
                  <c:v>0.48102076555554696</c:v>
                </c:pt>
                <c:pt idx="11">
                  <c:v>0.5753745474631361</c:v>
                </c:pt>
                <c:pt idx="12">
                  <c:v>0.66453744302179707</c:v>
                </c:pt>
                <c:pt idx="13">
                  <c:v>0.74332983851374945</c:v>
                </c:pt>
                <c:pt idx="14">
                  <c:v>0.80893659238586146</c:v>
                </c:pt>
                <c:pt idx="15">
                  <c:v>0.8609116257282956</c:v>
                </c:pt>
                <c:pt idx="16">
                  <c:v>0.90048718420041129</c:v>
                </c:pt>
                <c:pt idx="17">
                  <c:v>0.92972133599763318</c:v>
                </c:pt>
                <c:pt idx="18">
                  <c:v>0.95083618016409399</c:v>
                </c:pt>
                <c:pt idx="19">
                  <c:v>0.96584026847946269</c:v>
                </c:pt>
                <c:pt idx="20">
                  <c:v>0.97637907906036936</c:v>
                </c:pt>
                <c:pt idx="21">
                  <c:v>0.98372130233316879</c:v>
                </c:pt>
                <c:pt idx="22">
                  <c:v>0.98880746303425338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F78-BB77-37E0EC38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13600"/>
        <c:axId val="562516880"/>
      </c:lineChart>
      <c:catAx>
        <c:axId val="56251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6880"/>
        <c:crosses val="autoZero"/>
        <c:auto val="1"/>
        <c:lblAlgn val="ctr"/>
        <c:lblOffset val="100"/>
        <c:noMultiLvlLbl val="0"/>
      </c:catAx>
      <c:valAx>
        <c:axId val="562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Planilha1!$M$3:$AF$3</c:f>
              <c:numCache>
                <c:formatCode>General</c:formatCode>
                <c:ptCount val="20"/>
                <c:pt idx="0">
                  <c:v>2.1720216105483098E-2</c:v>
                </c:pt>
                <c:pt idx="1">
                  <c:v>3.2783694027165765E-2</c:v>
                </c:pt>
                <c:pt idx="2">
                  <c:v>4.9199091309479089E-2</c:v>
                </c:pt>
                <c:pt idx="3">
                  <c:v>7.3211818700062256E-2</c:v>
                </c:pt>
                <c:pt idx="4">
                  <c:v>0.107617957721695</c:v>
                </c:pt>
                <c:pt idx="5">
                  <c:v>0.1554807698239804</c:v>
                </c:pt>
                <c:pt idx="6">
                  <c:v>0.21939695486866909</c:v>
                </c:pt>
                <c:pt idx="7">
                  <c:v>0.30024683643482097</c:v>
                </c:pt>
                <c:pt idx="8">
                  <c:v>0.39578442555978555</c:v>
                </c:pt>
                <c:pt idx="9">
                  <c:v>0.49999999999999978</c:v>
                </c:pt>
                <c:pt idx="10">
                  <c:v>0.6042155744402139</c:v>
                </c:pt>
                <c:pt idx="11">
                  <c:v>0.69975316356517858</c:v>
                </c:pt>
                <c:pt idx="12">
                  <c:v>0.78060304513133061</c:v>
                </c:pt>
                <c:pt idx="13">
                  <c:v>0.84451923017601926</c:v>
                </c:pt>
                <c:pt idx="14">
                  <c:v>0.89238204227830475</c:v>
                </c:pt>
                <c:pt idx="15">
                  <c:v>0.92678818129993756</c:v>
                </c:pt>
                <c:pt idx="16">
                  <c:v>0.95080090869052081</c:v>
                </c:pt>
                <c:pt idx="17">
                  <c:v>0.96721630597283426</c:v>
                </c:pt>
                <c:pt idx="18">
                  <c:v>0.97827978389451686</c:v>
                </c:pt>
                <c:pt idx="19">
                  <c:v>0.98566501672383067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9-4821-AAEF-C77F102DC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62560"/>
        <c:axId val="552160264"/>
      </c:lineChart>
      <c:catAx>
        <c:axId val="55216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0264"/>
        <c:crosses val="autoZero"/>
        <c:auto val="1"/>
        <c:lblAlgn val="ctr"/>
        <c:lblOffset val="100"/>
        <c:noMultiLvlLbl val="0"/>
      </c:catAx>
      <c:valAx>
        <c:axId val="55216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Sucata!$B$17:$AF$17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Sucata!$B$23:$AF$23</c:f>
              <c:numCache>
                <c:formatCode>_-* #,##0_-;\-* #,##0_-;_-* "-"??_-;_-@_-</c:formatCode>
                <c:ptCount val="31"/>
                <c:pt idx="0">
                  <c:v>7741.8305009999976</c:v>
                </c:pt>
                <c:pt idx="1">
                  <c:v>7935.4503581473127</c:v>
                </c:pt>
                <c:pt idx="2">
                  <c:v>7494.1730353186276</c:v>
                </c:pt>
                <c:pt idx="3">
                  <c:v>8585.9546275385692</c:v>
                </c:pt>
                <c:pt idx="4">
                  <c:v>9146.3456555146113</c:v>
                </c:pt>
                <c:pt idx="5">
                  <c:v>9346.3571023039367</c:v>
                </c:pt>
                <c:pt idx="6">
                  <c:v>9544.9016900564584</c:v>
                </c:pt>
                <c:pt idx="7">
                  <c:v>9936.4921433050786</c:v>
                </c:pt>
                <c:pt idx="8">
                  <c:v>10471.211724438037</c:v>
                </c:pt>
                <c:pt idx="9">
                  <c:v>10324.518756656222</c:v>
                </c:pt>
                <c:pt idx="10">
                  <c:v>11030.791675257464</c:v>
                </c:pt>
                <c:pt idx="11">
                  <c:v>11199.375946078748</c:v>
                </c:pt>
                <c:pt idx="12">
                  <c:v>10941.443117485851</c:v>
                </c:pt>
                <c:pt idx="13">
                  <c:v>11549.858063404869</c:v>
                </c:pt>
                <c:pt idx="14">
                  <c:v>12125.157240998917</c:v>
                </c:pt>
                <c:pt idx="15">
                  <c:v>12527.719198356932</c:v>
                </c:pt>
                <c:pt idx="16">
                  <c:v>12603.546639231559</c:v>
                </c:pt>
                <c:pt idx="17">
                  <c:v>12653.029886853565</c:v>
                </c:pt>
                <c:pt idx="18">
                  <c:v>12990.069610122902</c:v>
                </c:pt>
                <c:pt idx="19">
                  <c:v>13153.952048674913</c:v>
                </c:pt>
                <c:pt idx="20">
                  <c:v>13470.317030397737</c:v>
                </c:pt>
                <c:pt idx="21">
                  <c:v>13943.670128786822</c:v>
                </c:pt>
                <c:pt idx="22">
                  <c:v>14415.393723709456</c:v>
                </c:pt>
                <c:pt idx="23">
                  <c:v>14885.733983246795</c:v>
                </c:pt>
                <c:pt idx="24">
                  <c:v>15217.958255247413</c:v>
                </c:pt>
                <c:pt idx="25">
                  <c:v>15548.048520925922</c:v>
                </c:pt>
                <c:pt idx="26">
                  <c:v>15876.222283436873</c:v>
                </c:pt>
                <c:pt idx="27">
                  <c:v>16174.146546892434</c:v>
                </c:pt>
                <c:pt idx="28">
                  <c:v>16470.570260110933</c:v>
                </c:pt>
                <c:pt idx="29">
                  <c:v>16765.692297838737</c:v>
                </c:pt>
                <c:pt idx="30">
                  <c:v>17059.705739639994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F36-AF9A-364E785D65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Sucata!$B$17:$AF$17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Sucata!$B$26:$AF$26</c:f>
              <c:numCache>
                <c:formatCode>_-* #,##0_-;\-* #,##0_-;_-* "-"??_-;_-@_-</c:formatCode>
                <c:ptCount val="31"/>
                <c:pt idx="0">
                  <c:v>6951.229527272717</c:v>
                </c:pt>
                <c:pt idx="1">
                  <c:v>7367.1150545454357</c:v>
                </c:pt>
                <c:pt idx="2">
                  <c:v>7783.0005818181735</c:v>
                </c:pt>
                <c:pt idx="3">
                  <c:v>8198.8861090908922</c:v>
                </c:pt>
                <c:pt idx="4">
                  <c:v>8614.77163636363</c:v>
                </c:pt>
                <c:pt idx="5">
                  <c:v>9030.657163636346</c:v>
                </c:pt>
                <c:pt idx="6">
                  <c:v>9446.5426909090875</c:v>
                </c:pt>
                <c:pt idx="7">
                  <c:v>9862.4282181818053</c:v>
                </c:pt>
                <c:pt idx="8">
                  <c:v>10278.313745454543</c:v>
                </c:pt>
                <c:pt idx="9">
                  <c:v>10694.199272727261</c:v>
                </c:pt>
                <c:pt idx="10">
                  <c:v>11110.084799999999</c:v>
                </c:pt>
                <c:pt idx="11">
                  <c:v>11208.114959999999</c:v>
                </c:pt>
                <c:pt idx="12">
                  <c:v>11306.145119999997</c:v>
                </c:pt>
                <c:pt idx="13">
                  <c:v>11404.175279999999</c:v>
                </c:pt>
                <c:pt idx="14">
                  <c:v>11502.20544</c:v>
                </c:pt>
                <c:pt idx="15">
                  <c:v>11600.235599999978</c:v>
                </c:pt>
                <c:pt idx="16">
                  <c:v>11698.265759999978</c:v>
                </c:pt>
                <c:pt idx="17">
                  <c:v>11796.295919999979</c:v>
                </c:pt>
                <c:pt idx="18">
                  <c:v>11894.326079999999</c:v>
                </c:pt>
                <c:pt idx="19">
                  <c:v>11992.356239999999</c:v>
                </c:pt>
                <c:pt idx="20">
                  <c:v>12090.386399999998</c:v>
                </c:pt>
                <c:pt idx="21">
                  <c:v>12188.41656</c:v>
                </c:pt>
                <c:pt idx="22">
                  <c:v>12286.44672</c:v>
                </c:pt>
                <c:pt idx="23">
                  <c:v>12384.47688</c:v>
                </c:pt>
                <c:pt idx="24">
                  <c:v>12482.50704</c:v>
                </c:pt>
                <c:pt idx="25">
                  <c:v>12580.537199999999</c:v>
                </c:pt>
                <c:pt idx="26">
                  <c:v>12678.567359999999</c:v>
                </c:pt>
                <c:pt idx="27">
                  <c:v>12776.597519999999</c:v>
                </c:pt>
                <c:pt idx="28">
                  <c:v>12874.627679999998</c:v>
                </c:pt>
                <c:pt idx="29">
                  <c:v>12972.65784</c:v>
                </c:pt>
                <c:pt idx="30">
                  <c:v>13070.687999999998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5-4F36-AF9A-364E785D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22984"/>
        <c:axId val="664619376"/>
      </c:lineChart>
      <c:catAx>
        <c:axId val="6646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19376"/>
        <c:crosses val="autoZero"/>
        <c:auto val="1"/>
        <c:lblAlgn val="ctr"/>
        <c:lblOffset val="100"/>
        <c:noMultiLvlLbl val="0"/>
      </c:catAx>
      <c:valAx>
        <c:axId val="664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34017</xdr:colOff>
      <xdr:row>19</xdr:row>
      <xdr:rowOff>166006</xdr:rowOff>
    </xdr:from>
    <xdr:to>
      <xdr:col>31</xdr:col>
      <xdr:colOff>530678</xdr:colOff>
      <xdr:row>45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4D9B2E-019A-DD2E-03A0-23162AB49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564695</xdr:colOff>
      <xdr:row>5</xdr:row>
      <xdr:rowOff>16329</xdr:rowOff>
    </xdr:from>
    <xdr:to>
      <xdr:col>39</xdr:col>
      <xdr:colOff>238124</xdr:colOff>
      <xdr:row>19</xdr:row>
      <xdr:rowOff>92529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2E0D1-013F-E2DA-2EF5-4E8CA2097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7</xdr:row>
      <xdr:rowOff>122464</xdr:rowOff>
    </xdr:from>
    <xdr:to>
      <xdr:col>11</xdr:col>
      <xdr:colOff>150945</xdr:colOff>
      <xdr:row>9</xdr:row>
      <xdr:rowOff>3991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A8FCA8-CA2F-6A86-46FE-4F942E92F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3786" y="1483178"/>
          <a:ext cx="7267480" cy="1319802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7</xdr:row>
      <xdr:rowOff>152401</xdr:rowOff>
    </xdr:from>
    <xdr:to>
      <xdr:col>22</xdr:col>
      <xdr:colOff>1068</xdr:colOff>
      <xdr:row>8</xdr:row>
      <xdr:rowOff>1000271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B2DBE0-0D6D-2D65-F18B-50B2A6AD8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85096" y="1513115"/>
          <a:ext cx="7679579" cy="1038370"/>
        </a:xfrm>
        <a:prstGeom prst="rect">
          <a:avLst/>
        </a:prstGeom>
      </xdr:spPr>
    </xdr:pic>
    <xdr:clientData/>
  </xdr:twoCellAnchor>
  <xdr:twoCellAnchor>
    <xdr:from>
      <xdr:col>16</xdr:col>
      <xdr:colOff>700767</xdr:colOff>
      <xdr:row>24</xdr:row>
      <xdr:rowOff>179613</xdr:rowOff>
    </xdr:from>
    <xdr:to>
      <xdr:col>27</xdr:col>
      <xdr:colOff>13607</xdr:colOff>
      <xdr:row>44</xdr:row>
      <xdr:rowOff>190498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9805ED-AC0F-00EA-B4CD-204927DA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BC4D-2B08-4594-81F8-6131BC975722}">
  <dimension ref="A1:AF47"/>
  <sheetViews>
    <sheetView tabSelected="1" topLeftCell="B1" zoomScale="70" zoomScaleNormal="70" workbookViewId="0">
      <selection activeCell="B5" sqref="B5:AF5"/>
    </sheetView>
  </sheetViews>
  <sheetFormatPr defaultRowHeight="14.45"/>
  <cols>
    <col min="1" max="1" width="11.42578125" bestFit="1" customWidth="1"/>
    <col min="2" max="2" width="16.28515625" customWidth="1"/>
    <col min="10" max="10" width="14.85546875" bestFit="1" customWidth="1"/>
  </cols>
  <sheetData>
    <row r="1" spans="1:32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(1/(1+EXP($O$41)*EXP($O$42*(M1-$L$1))))</f>
        <v>2.1720216105483098E-2</v>
      </c>
      <c r="N3">
        <f t="shared" ref="N3:AF3" si="0">(1/(1+EXP($O$41)*EXP($O$42*(N1-$L$1))))</f>
        <v>3.2783694027165765E-2</v>
      </c>
      <c r="O3">
        <f t="shared" si="0"/>
        <v>4.9199091309479089E-2</v>
      </c>
      <c r="P3">
        <f t="shared" si="0"/>
        <v>7.3211818700062256E-2</v>
      </c>
      <c r="Q3">
        <f t="shared" si="0"/>
        <v>0.107617957721695</v>
      </c>
      <c r="R3">
        <f t="shared" si="0"/>
        <v>0.1554807698239804</v>
      </c>
      <c r="S3">
        <f t="shared" si="0"/>
        <v>0.21939695486866909</v>
      </c>
      <c r="T3">
        <f t="shared" si="0"/>
        <v>0.30024683643482097</v>
      </c>
      <c r="U3">
        <f t="shared" si="0"/>
        <v>0.39578442555978555</v>
      </c>
      <c r="V3">
        <f t="shared" si="0"/>
        <v>0.49999999999999978</v>
      </c>
      <c r="W3">
        <f t="shared" si="0"/>
        <v>0.6042155744402139</v>
      </c>
      <c r="X3">
        <f t="shared" si="0"/>
        <v>0.69975316356517858</v>
      </c>
      <c r="Y3">
        <f t="shared" si="0"/>
        <v>0.78060304513133061</v>
      </c>
      <c r="Z3">
        <f t="shared" si="0"/>
        <v>0.84451923017601926</v>
      </c>
      <c r="AA3">
        <f t="shared" si="0"/>
        <v>0.89238204227830475</v>
      </c>
      <c r="AB3">
        <f t="shared" si="0"/>
        <v>0.92678818129993756</v>
      </c>
      <c r="AC3">
        <f t="shared" si="0"/>
        <v>0.95080090869052081</v>
      </c>
      <c r="AD3">
        <f t="shared" si="0"/>
        <v>0.96721630597283426</v>
      </c>
      <c r="AE3">
        <f t="shared" si="0"/>
        <v>0.97827978389451686</v>
      </c>
      <c r="AF3">
        <f t="shared" si="0"/>
        <v>0.98566501672383067</v>
      </c>
    </row>
    <row r="4" spans="1:3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(1/(1+EXP($C$41)*EXP($C$42*(J1-$I$1))))</f>
        <v>2.0359760496129291E-2</v>
      </c>
      <c r="K4">
        <f t="shared" ref="K4:AE4" si="1">(1/(1+EXP($C$41)*EXP($C$42*(K1-$I$1))))</f>
        <v>2.9487500528409188E-2</v>
      </c>
      <c r="L4">
        <f t="shared" si="1"/>
        <v>4.2529756271632989E-2</v>
      </c>
      <c r="M4">
        <f t="shared" si="1"/>
        <v>6.0978129062529425E-2</v>
      </c>
      <c r="N4">
        <f t="shared" si="1"/>
        <v>8.6704289717123587E-2</v>
      </c>
      <c r="O4">
        <f t="shared" si="1"/>
        <v>0.12187540892951917</v>
      </c>
      <c r="P4">
        <f t="shared" si="1"/>
        <v>0.16867850268001527</v>
      </c>
      <c r="Q4">
        <f t="shared" si="1"/>
        <v>0.22877257899642137</v>
      </c>
      <c r="R4">
        <f t="shared" si="1"/>
        <v>0.30248596843106246</v>
      </c>
      <c r="S4">
        <f t="shared" si="1"/>
        <v>0.38800150969044417</v>
      </c>
      <c r="T4">
        <f t="shared" si="1"/>
        <v>0.48102076555554696</v>
      </c>
      <c r="U4">
        <f t="shared" si="1"/>
        <v>0.5753745474631361</v>
      </c>
      <c r="V4">
        <f t="shared" si="1"/>
        <v>0.66453744302179707</v>
      </c>
      <c r="W4">
        <f t="shared" si="1"/>
        <v>0.74332983851374945</v>
      </c>
      <c r="X4">
        <f t="shared" si="1"/>
        <v>0.80893659238586146</v>
      </c>
      <c r="Y4">
        <f t="shared" si="1"/>
        <v>0.8609116257282956</v>
      </c>
      <c r="Z4">
        <f t="shared" si="1"/>
        <v>0.90048718420041129</v>
      </c>
      <c r="AA4">
        <f t="shared" si="1"/>
        <v>0.92972133599763318</v>
      </c>
      <c r="AB4">
        <f t="shared" si="1"/>
        <v>0.95083618016409399</v>
      </c>
      <c r="AC4">
        <f t="shared" si="1"/>
        <v>0.96584026847946269</v>
      </c>
      <c r="AD4">
        <f t="shared" si="1"/>
        <v>0.97637907906036936</v>
      </c>
      <c r="AE4">
        <f t="shared" si="1"/>
        <v>0.98372130233316879</v>
      </c>
      <c r="AF4">
        <f>(1/(1+EXP($C$41)*EXP($C$42*(AF1-$I$1))))</f>
        <v>0.98880746303425338</v>
      </c>
    </row>
    <row r="5" spans="1:3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>
        <v>2.1720216105483098E-2</v>
      </c>
      <c r="N5" s="1">
        <v>3.2783694027165765E-2</v>
      </c>
      <c r="O5" s="1">
        <v>4.9199091309479089E-2</v>
      </c>
      <c r="P5" s="1">
        <v>7.3211818700062256E-2</v>
      </c>
      <c r="Q5" s="1">
        <v>0.107617957721695</v>
      </c>
      <c r="R5" s="1">
        <v>0.1554807698239804</v>
      </c>
      <c r="S5" s="1">
        <v>0.21939695486866909</v>
      </c>
      <c r="T5" s="1">
        <v>0.30024683643482097</v>
      </c>
      <c r="U5" s="1">
        <v>0.39578442555978555</v>
      </c>
      <c r="V5" s="1">
        <v>0.49999999999999978</v>
      </c>
      <c r="W5" s="1">
        <v>0.6042155744402139</v>
      </c>
      <c r="X5" s="1">
        <v>0.69975316356517858</v>
      </c>
      <c r="Y5" s="1">
        <v>0.78060304513133061</v>
      </c>
      <c r="Z5" s="1">
        <v>0.84451923017601926</v>
      </c>
      <c r="AA5" s="1">
        <v>0.89238204227830475</v>
      </c>
      <c r="AB5" s="1">
        <v>0.92678818129993756</v>
      </c>
      <c r="AC5" s="1">
        <v>0.95080090869052081</v>
      </c>
      <c r="AD5" s="1">
        <v>0.96721630597283426</v>
      </c>
      <c r="AE5" s="1">
        <v>0.97827978389451686</v>
      </c>
      <c r="AF5" s="1">
        <v>0.98566501672383067</v>
      </c>
    </row>
    <row r="10" spans="1:32">
      <c r="B10">
        <v>0</v>
      </c>
      <c r="C10">
        <v>6</v>
      </c>
      <c r="D10">
        <v>11</v>
      </c>
      <c r="E10">
        <v>16</v>
      </c>
      <c r="F10">
        <v>23</v>
      </c>
      <c r="I10">
        <v>0</v>
      </c>
      <c r="J10">
        <v>5</v>
      </c>
      <c r="K10">
        <v>10</v>
      </c>
      <c r="L10">
        <v>15</v>
      </c>
      <c r="M10">
        <v>20</v>
      </c>
    </row>
    <row r="11" spans="1:32">
      <c r="B11">
        <v>0.01</v>
      </c>
      <c r="C11">
        <v>0.2</v>
      </c>
      <c r="D11">
        <v>0.5</v>
      </c>
      <c r="E11">
        <v>0.8</v>
      </c>
      <c r="F11">
        <v>0.99</v>
      </c>
      <c r="I11">
        <v>0.01</v>
      </c>
      <c r="J11">
        <v>0.2</v>
      </c>
      <c r="K11">
        <v>0.5</v>
      </c>
      <c r="L11">
        <v>0.8</v>
      </c>
      <c r="M11">
        <v>0.99</v>
      </c>
    </row>
    <row r="12" spans="1:32">
      <c r="B12">
        <f>LN(1/B11-1)</f>
        <v>4.5951198501345898</v>
      </c>
      <c r="C12">
        <f>LN(1/C11-1)</f>
        <v>1.3862943611198906</v>
      </c>
      <c r="D12">
        <f t="shared" ref="D12" si="2">LN(1/D11-1)</f>
        <v>0</v>
      </c>
      <c r="E12">
        <f>LN(1/E11-1)</f>
        <v>-1.3862943611198906</v>
      </c>
      <c r="F12">
        <f>LN(1/F11-1)</f>
        <v>-4.5951198501345836</v>
      </c>
      <c r="I12">
        <f>LN(1/I11-1)</f>
        <v>4.5951198501345898</v>
      </c>
      <c r="J12">
        <f>LN(1/J11-1)</f>
        <v>1.3862943611198906</v>
      </c>
      <c r="K12">
        <f t="shared" ref="K12" si="3">LN(1/K11-1)</f>
        <v>0</v>
      </c>
      <c r="L12">
        <f>LN(1/L11-1)</f>
        <v>-1.3862943611198906</v>
      </c>
      <c r="M12">
        <f>LN(1/M11-1)</f>
        <v>-4.5951198501345836</v>
      </c>
    </row>
    <row r="21" spans="2:19">
      <c r="B21" t="s">
        <v>5</v>
      </c>
      <c r="N21" t="s">
        <v>5</v>
      </c>
    </row>
    <row r="22" spans="2:19" ht="15" thickBot="1"/>
    <row r="23" spans="2:19">
      <c r="B23" s="4" t="s">
        <v>6</v>
      </c>
      <c r="C23" s="4"/>
      <c r="N23" s="4" t="s">
        <v>6</v>
      </c>
      <c r="O23" s="4"/>
    </row>
    <row r="24" spans="2:19">
      <c r="B24" t="s">
        <v>7</v>
      </c>
      <c r="C24">
        <v>0.99267568197366185</v>
      </c>
      <c r="N24" t="s">
        <v>7</v>
      </c>
      <c r="O24">
        <v>0.98547585648208091</v>
      </c>
    </row>
    <row r="25" spans="2:19">
      <c r="B25" t="s">
        <v>8</v>
      </c>
      <c r="C25">
        <v>0.98540500958187471</v>
      </c>
      <c r="N25" t="s">
        <v>8</v>
      </c>
      <c r="O25">
        <v>0.97116266370909099</v>
      </c>
    </row>
    <row r="26" spans="2:19">
      <c r="B26" t="s">
        <v>9</v>
      </c>
      <c r="C26">
        <v>-1.6666666666666667</v>
      </c>
      <c r="N26" t="s">
        <v>9</v>
      </c>
      <c r="O26">
        <v>-1.6666666666666667</v>
      </c>
    </row>
    <row r="27" spans="2:19">
      <c r="B27" t="s">
        <v>10</v>
      </c>
      <c r="C27">
        <v>0.47344404566606335</v>
      </c>
      <c r="N27" t="s">
        <v>10</v>
      </c>
      <c r="O27">
        <v>0.66549427366887892</v>
      </c>
    </row>
    <row r="28" spans="2:19" ht="15" thickBot="1">
      <c r="B28" s="2" t="s">
        <v>11</v>
      </c>
      <c r="C28" s="2">
        <v>1</v>
      </c>
      <c r="N28" s="2" t="s">
        <v>11</v>
      </c>
      <c r="O28" s="2">
        <v>1</v>
      </c>
    </row>
    <row r="30" spans="2:19" ht="15" thickBot="1">
      <c r="B30" t="s">
        <v>12</v>
      </c>
      <c r="N30" t="s">
        <v>12</v>
      </c>
    </row>
    <row r="31" spans="2:19">
      <c r="B31" s="3"/>
      <c r="C31" s="3" t="s">
        <v>13</v>
      </c>
      <c r="D31" s="3" t="s">
        <v>14</v>
      </c>
      <c r="E31" s="3" t="s">
        <v>15</v>
      </c>
      <c r="F31" s="3" t="s">
        <v>16</v>
      </c>
      <c r="G31" s="3" t="s">
        <v>17</v>
      </c>
      <c r="N31" s="3"/>
      <c r="O31" s="3" t="s">
        <v>13</v>
      </c>
      <c r="P31" s="3" t="s">
        <v>14</v>
      </c>
      <c r="Q31" s="3" t="s">
        <v>15</v>
      </c>
      <c r="R31" s="3" t="s">
        <v>16</v>
      </c>
      <c r="S31" s="3" t="s">
        <v>17</v>
      </c>
    </row>
    <row r="32" spans="2:19">
      <c r="B32" t="s">
        <v>18</v>
      </c>
      <c r="C32">
        <v>5</v>
      </c>
      <c r="D32">
        <v>45.401429192417481</v>
      </c>
      <c r="E32">
        <v>9.0802858384834959</v>
      </c>
      <c r="F32">
        <v>202.54998078480034</v>
      </c>
      <c r="G32" t="e">
        <v>#NUM!</v>
      </c>
      <c r="N32" t="s">
        <v>18</v>
      </c>
      <c r="O32">
        <v>5</v>
      </c>
      <c r="P32">
        <v>44.745229100689222</v>
      </c>
      <c r="Q32">
        <v>8.9490458201378438</v>
      </c>
      <c r="R32">
        <v>101.03179994629906</v>
      </c>
      <c r="S32" t="e">
        <v>#NUM!</v>
      </c>
    </row>
    <row r="33" spans="2:22">
      <c r="B33" t="s">
        <v>19</v>
      </c>
      <c r="C33">
        <v>3</v>
      </c>
      <c r="D33">
        <v>0.6724477931299484</v>
      </c>
      <c r="E33">
        <v>0.22414926437664948</v>
      </c>
      <c r="N33" t="s">
        <v>19</v>
      </c>
      <c r="O33">
        <v>3</v>
      </c>
      <c r="P33">
        <v>1.3286478848582062</v>
      </c>
      <c r="Q33">
        <v>0.44288262828606872</v>
      </c>
    </row>
    <row r="34" spans="2:22" ht="15" thickBot="1">
      <c r="B34" s="2" t="s">
        <v>20</v>
      </c>
      <c r="C34" s="2">
        <v>8</v>
      </c>
      <c r="D34" s="2">
        <v>46.073876985547429</v>
      </c>
      <c r="E34" s="2"/>
      <c r="F34" s="2"/>
      <c r="G34" s="2"/>
      <c r="N34" s="2" t="s">
        <v>20</v>
      </c>
      <c r="O34" s="2">
        <v>8</v>
      </c>
      <c r="P34" s="2">
        <v>46.073876985547429</v>
      </c>
      <c r="Q34" s="2"/>
      <c r="R34" s="2"/>
      <c r="S34" s="2"/>
    </row>
    <row r="35" spans="2:22" ht="15" thickBot="1"/>
    <row r="36" spans="2:22">
      <c r="B36" s="3"/>
      <c r="C36" s="3" t="s">
        <v>21</v>
      </c>
      <c r="D36" s="3" t="s">
        <v>10</v>
      </c>
      <c r="E36" s="3" t="s">
        <v>22</v>
      </c>
      <c r="F36" s="3" t="s">
        <v>23</v>
      </c>
      <c r="G36" s="3" t="s">
        <v>24</v>
      </c>
      <c r="H36" s="3" t="s">
        <v>25</v>
      </c>
      <c r="I36" s="3" t="s">
        <v>26</v>
      </c>
      <c r="J36" s="3" t="s">
        <v>27</v>
      </c>
      <c r="N36" s="3"/>
      <c r="O36" s="3" t="s">
        <v>21</v>
      </c>
      <c r="P36" s="3" t="s">
        <v>10</v>
      </c>
      <c r="Q36" s="3" t="s">
        <v>22</v>
      </c>
      <c r="R36" s="3" t="s">
        <v>23</v>
      </c>
      <c r="S36" s="3" t="s">
        <v>24</v>
      </c>
      <c r="T36" s="3" t="s">
        <v>25</v>
      </c>
      <c r="U36" s="3" t="s">
        <v>26</v>
      </c>
      <c r="V36" s="3" t="s">
        <v>27</v>
      </c>
    </row>
    <row r="37" spans="2:22">
      <c r="B37" t="s">
        <v>28</v>
      </c>
      <c r="I37">
        <v>4.3193113597126049E+180</v>
      </c>
      <c r="J37">
        <v>-4.3193113597126049E+180</v>
      </c>
      <c r="N37" t="s">
        <v>28</v>
      </c>
      <c r="U37">
        <v>0</v>
      </c>
      <c r="V37">
        <v>0</v>
      </c>
    </row>
    <row r="38" spans="2:22">
      <c r="B38" t="s">
        <v>29</v>
      </c>
      <c r="I38">
        <v>4.0648952756419708E+236</v>
      </c>
      <c r="J38">
        <v>-4.0648952756419708E+236</v>
      </c>
      <c r="N38" t="s">
        <v>29</v>
      </c>
      <c r="U38">
        <v>4.9504481611159477E-279</v>
      </c>
      <c r="V38">
        <v>4.9504481611159477E-279</v>
      </c>
    </row>
    <row r="39" spans="2:22">
      <c r="B39" t="s">
        <v>30</v>
      </c>
      <c r="I39">
        <v>5.2854427649073977E+180</v>
      </c>
      <c r="J39">
        <v>5.2854427649073977E+180</v>
      </c>
      <c r="N39" t="s">
        <v>30</v>
      </c>
      <c r="U39">
        <v>2.6702254141192463E-307</v>
      </c>
      <c r="V39">
        <v>2.6703321136943701E-307</v>
      </c>
    </row>
    <row r="40" spans="2:22">
      <c r="B40" t="s">
        <v>31</v>
      </c>
      <c r="I40">
        <v>8.4830293728986485E-270</v>
      </c>
      <c r="J40">
        <v>-1.6254206095129989E-269</v>
      </c>
      <c r="N40" t="s">
        <v>31</v>
      </c>
      <c r="U40">
        <v>-3.210832967359935E-241</v>
      </c>
      <c r="V40">
        <v>-3.210832967359935E-241</v>
      </c>
    </row>
    <row r="41" spans="2:22">
      <c r="B41" t="s">
        <v>32</v>
      </c>
      <c r="C41">
        <v>4.2533921278275022</v>
      </c>
      <c r="D41">
        <v>0.36626190197781827</v>
      </c>
      <c r="E41">
        <v>11.61297996013</v>
      </c>
      <c r="F41">
        <v>1.3714073480849442E-3</v>
      </c>
      <c r="G41">
        <v>3.0877832911120104</v>
      </c>
      <c r="H41">
        <v>5.4190009645429935</v>
      </c>
      <c r="I41">
        <v>3.0877832911120104</v>
      </c>
      <c r="J41">
        <v>5.4190009645429935</v>
      </c>
      <c r="N41" t="s">
        <v>32</v>
      </c>
      <c r="O41">
        <v>4.2306136245556258</v>
      </c>
      <c r="P41">
        <v>0.51548964778319373</v>
      </c>
      <c r="Q41">
        <v>8.2069807662460583</v>
      </c>
      <c r="R41">
        <v>3.7860111662665562E-3</v>
      </c>
      <c r="S41">
        <v>2.5900954995560004</v>
      </c>
      <c r="T41">
        <v>5.8711317495552517</v>
      </c>
      <c r="U41">
        <v>2.5900954995560004</v>
      </c>
      <c r="V41">
        <v>5.8711317495552517</v>
      </c>
    </row>
    <row r="42" spans="2:22" ht="15" thickBot="1">
      <c r="B42" s="2" t="s">
        <v>33</v>
      </c>
      <c r="C42" s="2">
        <v>-0.37976715427031266</v>
      </c>
      <c r="D42" s="2">
        <v>2.6684022434652566E-2</v>
      </c>
      <c r="E42" s="2">
        <v>-14.2320055081777</v>
      </c>
      <c r="F42" s="2">
        <v>7.516348975928316E-4</v>
      </c>
      <c r="G42" s="2">
        <v>-0.46468762287758031</v>
      </c>
      <c r="H42" s="2">
        <v>-0.29484668566304501</v>
      </c>
      <c r="I42" s="2">
        <v>-0.46468762287758031</v>
      </c>
      <c r="J42" s="2">
        <v>-0.29484668566304501</v>
      </c>
      <c r="N42" s="2" t="s">
        <v>33</v>
      </c>
      <c r="O42" s="2">
        <v>-0.42306136245556247</v>
      </c>
      <c r="P42" s="2">
        <v>4.2089553491861546E-2</v>
      </c>
      <c r="Q42" s="2">
        <v>-10.05145760306927</v>
      </c>
      <c r="R42" s="2">
        <v>2.0966272511757354E-3</v>
      </c>
      <c r="S42" s="2">
        <v>-0.55700910645677826</v>
      </c>
      <c r="T42" s="2">
        <v>-0.28911361845434669</v>
      </c>
      <c r="U42" s="2">
        <v>-0.55700910645677826</v>
      </c>
      <c r="V42" s="2">
        <v>-0.28911361845434669</v>
      </c>
    </row>
    <row r="45" spans="2:22" ht="15" thickBot="1"/>
    <row r="46" spans="2:22">
      <c r="B46" s="3" t="s">
        <v>34</v>
      </c>
      <c r="C46" s="3" t="s">
        <v>35</v>
      </c>
      <c r="D46" s="3" t="s">
        <v>36</v>
      </c>
    </row>
    <row r="47" spans="2:22" ht="15" thickBot="1">
      <c r="B47" s="2">
        <v>1</v>
      </c>
      <c r="C47" s="2">
        <v>79.495568008422865</v>
      </c>
      <c r="D47" s="2">
        <v>-70.285327641447012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6384-6F2C-4800-834D-A9BB4A406990}">
  <dimension ref="A1:L35"/>
  <sheetViews>
    <sheetView workbookViewId="0">
      <selection activeCell="L30" sqref="L30:L35"/>
    </sheetView>
  </sheetViews>
  <sheetFormatPr defaultRowHeight="14.45"/>
  <cols>
    <col min="5" max="5" width="24" bestFit="1" customWidth="1"/>
    <col min="11" max="11" width="24.5703125" bestFit="1" customWidth="1"/>
  </cols>
  <sheetData>
    <row r="1" spans="1:12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2">
      <c r="A2">
        <v>0</v>
      </c>
      <c r="B2" t="s">
        <v>47</v>
      </c>
      <c r="C2" t="s">
        <v>48</v>
      </c>
      <c r="D2" t="s">
        <v>49</v>
      </c>
      <c r="E2">
        <v>0.37</v>
      </c>
      <c r="F2">
        <v>36.369999999999997</v>
      </c>
      <c r="G2">
        <v>3.637</v>
      </c>
      <c r="H2">
        <v>0.5</v>
      </c>
      <c r="I2" t="s">
        <v>50</v>
      </c>
      <c r="J2">
        <v>0.185</v>
      </c>
      <c r="K2">
        <v>0.248749529392782</v>
      </c>
      <c r="L2">
        <f t="shared" ref="L2:L12" si="0">E2*H2</f>
        <v>0.185</v>
      </c>
    </row>
    <row r="3" spans="1:12">
      <c r="A3">
        <v>1</v>
      </c>
      <c r="B3" t="s">
        <v>51</v>
      </c>
      <c r="C3" t="s">
        <v>48</v>
      </c>
      <c r="D3" t="s">
        <v>49</v>
      </c>
      <c r="E3">
        <v>0.12121999999999999</v>
      </c>
      <c r="F3">
        <v>0.47</v>
      </c>
      <c r="G3">
        <v>0</v>
      </c>
      <c r="H3">
        <v>1</v>
      </c>
      <c r="I3" t="s">
        <v>52</v>
      </c>
      <c r="J3">
        <v>0.12121999999999999</v>
      </c>
      <c r="K3">
        <v>0.16299144839455701</v>
      </c>
      <c r="L3">
        <f t="shared" si="0"/>
        <v>0.12121999999999999</v>
      </c>
    </row>
    <row r="4" spans="1:12">
      <c r="A4">
        <v>2</v>
      </c>
      <c r="B4" t="s">
        <v>53</v>
      </c>
      <c r="C4" t="s">
        <v>48</v>
      </c>
      <c r="D4" t="s">
        <v>54</v>
      </c>
      <c r="E4">
        <v>0.55000000000000004</v>
      </c>
      <c r="F4">
        <v>4.7</v>
      </c>
      <c r="G4">
        <v>0</v>
      </c>
      <c r="H4">
        <v>0.5</v>
      </c>
      <c r="I4" t="s">
        <v>52</v>
      </c>
      <c r="J4">
        <v>0.27500000000000002</v>
      </c>
      <c r="K4">
        <v>1</v>
      </c>
      <c r="L4">
        <f t="shared" si="0"/>
        <v>0.27500000000000002</v>
      </c>
    </row>
    <row r="5" spans="1:12">
      <c r="A5">
        <v>3</v>
      </c>
      <c r="B5" t="s">
        <v>55</v>
      </c>
      <c r="C5" t="s">
        <v>48</v>
      </c>
      <c r="D5" t="s">
        <v>49</v>
      </c>
      <c r="E5">
        <v>0.56999999999999995</v>
      </c>
      <c r="F5">
        <v>8</v>
      </c>
      <c r="G5">
        <v>0</v>
      </c>
      <c r="H5">
        <v>0.25</v>
      </c>
      <c r="I5" t="s">
        <v>56</v>
      </c>
      <c r="J5">
        <v>0.14249999999999999</v>
      </c>
      <c r="K5">
        <v>0.19160436723498001</v>
      </c>
      <c r="L5">
        <f t="shared" si="0"/>
        <v>0.14249999999999999</v>
      </c>
    </row>
    <row r="6" spans="1:12">
      <c r="A6">
        <v>4</v>
      </c>
      <c r="B6" t="s">
        <v>57</v>
      </c>
      <c r="C6" t="s">
        <v>48</v>
      </c>
      <c r="D6" t="s">
        <v>49</v>
      </c>
      <c r="E6">
        <v>0.9</v>
      </c>
      <c r="F6">
        <v>7.8</v>
      </c>
      <c r="G6">
        <v>0</v>
      </c>
      <c r="H6">
        <v>0.25</v>
      </c>
      <c r="I6" t="s">
        <v>56</v>
      </c>
      <c r="J6">
        <v>0.22500000000000001</v>
      </c>
      <c r="K6">
        <v>0.30253321142365402</v>
      </c>
      <c r="L6">
        <f t="shared" si="0"/>
        <v>0.22500000000000001</v>
      </c>
    </row>
    <row r="7" spans="1:12">
      <c r="A7">
        <v>5</v>
      </c>
      <c r="B7" t="s">
        <v>58</v>
      </c>
      <c r="C7" t="s">
        <v>48</v>
      </c>
      <c r="D7" t="s">
        <v>49</v>
      </c>
      <c r="E7">
        <v>7.0000000000000007E-2</v>
      </c>
      <c r="F7">
        <v>0.47</v>
      </c>
      <c r="G7">
        <v>0</v>
      </c>
      <c r="H7">
        <v>1</v>
      </c>
      <c r="I7" t="s">
        <v>52</v>
      </c>
      <c r="J7">
        <v>7.0000000000000007E-2</v>
      </c>
      <c r="K7">
        <v>9.4121443554025699E-2</v>
      </c>
      <c r="L7">
        <f t="shared" si="0"/>
        <v>7.0000000000000007E-2</v>
      </c>
    </row>
    <row r="8" spans="1:12">
      <c r="A8">
        <v>6</v>
      </c>
      <c r="B8" t="s">
        <v>59</v>
      </c>
      <c r="C8" t="s">
        <v>48</v>
      </c>
      <c r="D8" t="s">
        <v>60</v>
      </c>
      <c r="E8">
        <v>0.92</v>
      </c>
      <c r="F8">
        <v>35.4</v>
      </c>
      <c r="G8">
        <v>0</v>
      </c>
      <c r="H8">
        <v>0.25</v>
      </c>
      <c r="I8" t="s">
        <v>52</v>
      </c>
      <c r="J8">
        <v>0.23</v>
      </c>
      <c r="K8">
        <v>0.62585034013605401</v>
      </c>
      <c r="L8">
        <f t="shared" si="0"/>
        <v>0.23</v>
      </c>
    </row>
    <row r="9" spans="1:12">
      <c r="A9">
        <v>7</v>
      </c>
      <c r="B9" t="s">
        <v>61</v>
      </c>
      <c r="C9" t="s">
        <v>48</v>
      </c>
      <c r="D9" t="s">
        <v>60</v>
      </c>
      <c r="E9">
        <v>0.55000000000000004</v>
      </c>
      <c r="F9">
        <v>34.4</v>
      </c>
      <c r="G9">
        <v>0</v>
      </c>
      <c r="H9">
        <v>0.25</v>
      </c>
      <c r="I9" t="s">
        <v>52</v>
      </c>
      <c r="J9">
        <v>0.13750000000000001</v>
      </c>
      <c r="K9">
        <v>0.37414965986394499</v>
      </c>
      <c r="L9">
        <f t="shared" si="0"/>
        <v>0.13750000000000001</v>
      </c>
    </row>
    <row r="10" spans="1:12">
      <c r="A10">
        <v>8</v>
      </c>
      <c r="B10" t="s">
        <v>62</v>
      </c>
      <c r="C10" t="s">
        <v>48</v>
      </c>
      <c r="D10" t="s">
        <v>63</v>
      </c>
      <c r="E10">
        <v>0.03</v>
      </c>
      <c r="F10">
        <v>1.3</v>
      </c>
      <c r="G10">
        <v>0.1</v>
      </c>
      <c r="H10">
        <v>1</v>
      </c>
      <c r="I10" t="s">
        <v>52</v>
      </c>
      <c r="J10">
        <v>0.03</v>
      </c>
      <c r="K10">
        <v>8.6956521739130405E-2</v>
      </c>
      <c r="L10">
        <f t="shared" si="0"/>
        <v>0.03</v>
      </c>
    </row>
    <row r="11" spans="1:12">
      <c r="A11">
        <v>9</v>
      </c>
      <c r="B11" t="s">
        <v>64</v>
      </c>
      <c r="C11" t="s">
        <v>48</v>
      </c>
      <c r="D11" t="s">
        <v>63</v>
      </c>
      <c r="E11">
        <v>0.3</v>
      </c>
      <c r="F11">
        <v>4.2</v>
      </c>
      <c r="G11">
        <v>0</v>
      </c>
      <c r="H11">
        <v>0.5</v>
      </c>
      <c r="I11" t="s">
        <v>52</v>
      </c>
      <c r="J11">
        <v>0.15</v>
      </c>
      <c r="K11">
        <v>0.434782608695652</v>
      </c>
      <c r="L11">
        <f t="shared" si="0"/>
        <v>0.15</v>
      </c>
    </row>
    <row r="12" spans="1:12">
      <c r="A12">
        <v>10</v>
      </c>
      <c r="B12" t="s">
        <v>65</v>
      </c>
      <c r="C12" t="s">
        <v>48</v>
      </c>
      <c r="D12" t="s">
        <v>63</v>
      </c>
      <c r="E12">
        <v>0.33</v>
      </c>
      <c r="F12">
        <v>0.76500000000000001</v>
      </c>
      <c r="G12">
        <v>0</v>
      </c>
      <c r="H12">
        <v>0.5</v>
      </c>
      <c r="I12" t="s">
        <v>52</v>
      </c>
      <c r="J12">
        <v>0.16500000000000001</v>
      </c>
      <c r="K12">
        <v>0.47826086956521702</v>
      </c>
      <c r="L12">
        <f t="shared" si="0"/>
        <v>0.16500000000000001</v>
      </c>
    </row>
    <row r="13" spans="1:12">
      <c r="A13">
        <v>11</v>
      </c>
      <c r="B13" t="s">
        <v>53</v>
      </c>
      <c r="C13" t="s">
        <v>66</v>
      </c>
      <c r="D13" t="s">
        <v>54</v>
      </c>
      <c r="E13">
        <v>0.55000000000000004</v>
      </c>
      <c r="F13">
        <v>4.7</v>
      </c>
      <c r="G13">
        <v>0</v>
      </c>
      <c r="H13">
        <v>0.5</v>
      </c>
      <c r="I13" t="s">
        <v>52</v>
      </c>
      <c r="J13">
        <v>0.27500000000000002</v>
      </c>
      <c r="K13">
        <v>0.63583815028901702</v>
      </c>
      <c r="L13">
        <f>E13*H13</f>
        <v>0.27500000000000002</v>
      </c>
    </row>
    <row r="14" spans="1:12">
      <c r="A14">
        <v>12</v>
      </c>
      <c r="B14" t="s">
        <v>67</v>
      </c>
      <c r="C14" t="s">
        <v>66</v>
      </c>
      <c r="D14" t="s">
        <v>54</v>
      </c>
      <c r="E14">
        <v>0.09</v>
      </c>
      <c r="F14">
        <v>2.1875</v>
      </c>
      <c r="G14">
        <v>0</v>
      </c>
      <c r="H14">
        <v>1</v>
      </c>
      <c r="I14" t="s">
        <v>52</v>
      </c>
      <c r="J14">
        <v>0.09</v>
      </c>
      <c r="K14">
        <v>0.20809248554913201</v>
      </c>
      <c r="L14">
        <f t="shared" ref="L14:L35" si="1">E14*H14</f>
        <v>0.09</v>
      </c>
    </row>
    <row r="15" spans="1:12">
      <c r="A15">
        <v>13</v>
      </c>
      <c r="B15" t="s">
        <v>68</v>
      </c>
      <c r="C15" t="s">
        <v>66</v>
      </c>
      <c r="D15" t="s">
        <v>54</v>
      </c>
      <c r="E15">
        <v>0.09</v>
      </c>
      <c r="F15">
        <v>2.1875</v>
      </c>
      <c r="G15">
        <v>0</v>
      </c>
      <c r="H15">
        <v>0.75</v>
      </c>
      <c r="I15" t="s">
        <v>52</v>
      </c>
      <c r="J15">
        <v>6.7500000000000004E-2</v>
      </c>
      <c r="K15">
        <v>0.15606936416184899</v>
      </c>
      <c r="L15">
        <f t="shared" si="1"/>
        <v>6.7500000000000004E-2</v>
      </c>
    </row>
    <row r="16" spans="1:12">
      <c r="A16">
        <v>14</v>
      </c>
      <c r="B16" t="s">
        <v>55</v>
      </c>
      <c r="C16" t="s">
        <v>66</v>
      </c>
      <c r="D16" t="s">
        <v>49</v>
      </c>
      <c r="E16">
        <v>0.56999999999999995</v>
      </c>
      <c r="F16">
        <v>7.74</v>
      </c>
      <c r="G16">
        <v>0</v>
      </c>
      <c r="H16">
        <v>0.25</v>
      </c>
      <c r="I16" t="s">
        <v>52</v>
      </c>
      <c r="J16">
        <v>0.14249999999999999</v>
      </c>
      <c r="K16">
        <v>0.32571428571428501</v>
      </c>
      <c r="L16">
        <f t="shared" si="1"/>
        <v>0.14249999999999999</v>
      </c>
    </row>
    <row r="17" spans="1:12">
      <c r="A17">
        <v>15</v>
      </c>
      <c r="B17" t="s">
        <v>57</v>
      </c>
      <c r="C17" t="s">
        <v>66</v>
      </c>
      <c r="D17" t="s">
        <v>49</v>
      </c>
      <c r="E17">
        <v>0.9</v>
      </c>
      <c r="F17">
        <v>7.5425000000000004</v>
      </c>
      <c r="G17">
        <v>0</v>
      </c>
      <c r="H17">
        <v>0.25</v>
      </c>
      <c r="I17" t="s">
        <v>52</v>
      </c>
      <c r="J17">
        <v>0.22500000000000001</v>
      </c>
      <c r="K17">
        <v>0.51428571428571401</v>
      </c>
      <c r="L17">
        <f t="shared" si="1"/>
        <v>0.22500000000000001</v>
      </c>
    </row>
    <row r="18" spans="1:12">
      <c r="A18">
        <v>16</v>
      </c>
      <c r="B18" t="s">
        <v>58</v>
      </c>
      <c r="C18" t="s">
        <v>66</v>
      </c>
      <c r="D18" t="s">
        <v>49</v>
      </c>
      <c r="E18">
        <v>7.0000000000000007E-2</v>
      </c>
      <c r="F18">
        <v>0.44062499999999999</v>
      </c>
      <c r="G18">
        <v>0</v>
      </c>
      <c r="H18">
        <v>1</v>
      </c>
      <c r="I18" t="s">
        <v>52</v>
      </c>
      <c r="J18">
        <v>7.0000000000000007E-2</v>
      </c>
      <c r="K18">
        <v>0.16</v>
      </c>
      <c r="L18">
        <f t="shared" si="1"/>
        <v>7.0000000000000007E-2</v>
      </c>
    </row>
    <row r="19" spans="1:12">
      <c r="A19">
        <v>17</v>
      </c>
      <c r="B19" t="s">
        <v>59</v>
      </c>
      <c r="C19" t="s">
        <v>66</v>
      </c>
      <c r="D19" t="s">
        <v>60</v>
      </c>
      <c r="E19">
        <v>0.55000000000000004</v>
      </c>
      <c r="F19">
        <v>36.5</v>
      </c>
      <c r="G19">
        <v>0</v>
      </c>
      <c r="H19">
        <v>7.4999999999999997E-2</v>
      </c>
      <c r="I19" t="s">
        <v>52</v>
      </c>
      <c r="J19">
        <v>4.1250000000000002E-2</v>
      </c>
      <c r="K19">
        <v>0.5</v>
      </c>
      <c r="L19">
        <f t="shared" si="1"/>
        <v>4.1250000000000002E-2</v>
      </c>
    </row>
    <row r="20" spans="1:12">
      <c r="A20">
        <v>18</v>
      </c>
      <c r="B20" t="s">
        <v>61</v>
      </c>
      <c r="C20" t="s">
        <v>66</v>
      </c>
      <c r="D20" t="s">
        <v>60</v>
      </c>
      <c r="E20">
        <v>0.55000000000000004</v>
      </c>
      <c r="F20">
        <v>33.265000000000001</v>
      </c>
      <c r="G20">
        <v>0</v>
      </c>
      <c r="H20">
        <v>7.4999999999999997E-2</v>
      </c>
      <c r="I20" t="s">
        <v>52</v>
      </c>
      <c r="J20">
        <v>4.1250000000000002E-2</v>
      </c>
      <c r="K20">
        <v>0.5</v>
      </c>
      <c r="L20">
        <f t="shared" si="1"/>
        <v>4.1250000000000002E-2</v>
      </c>
    </row>
    <row r="21" spans="1:12">
      <c r="A21">
        <v>19</v>
      </c>
      <c r="B21" t="s">
        <v>62</v>
      </c>
      <c r="C21" t="s">
        <v>66</v>
      </c>
      <c r="D21" t="s">
        <v>63</v>
      </c>
      <c r="E21">
        <v>0.03</v>
      </c>
      <c r="F21">
        <v>1.3</v>
      </c>
      <c r="G21">
        <v>0.1</v>
      </c>
      <c r="H21">
        <v>1</v>
      </c>
      <c r="I21" t="s">
        <v>52</v>
      </c>
      <c r="J21">
        <v>0.03</v>
      </c>
      <c r="K21">
        <v>8.6956521739130405E-2</v>
      </c>
      <c r="L21">
        <f t="shared" si="1"/>
        <v>0.03</v>
      </c>
    </row>
    <row r="22" spans="1:12">
      <c r="A22">
        <v>20</v>
      </c>
      <c r="B22" t="s">
        <v>64</v>
      </c>
      <c r="C22" t="s">
        <v>66</v>
      </c>
      <c r="D22" t="s">
        <v>63</v>
      </c>
      <c r="E22">
        <v>0.3</v>
      </c>
      <c r="F22">
        <v>4.2</v>
      </c>
      <c r="G22">
        <v>0</v>
      </c>
      <c r="H22">
        <v>0.5</v>
      </c>
      <c r="I22" t="s">
        <v>52</v>
      </c>
      <c r="J22">
        <v>0.15</v>
      </c>
      <c r="K22">
        <v>0.434782608695652</v>
      </c>
      <c r="L22">
        <f t="shared" si="1"/>
        <v>0.15</v>
      </c>
    </row>
    <row r="23" spans="1:12">
      <c r="A23">
        <v>21</v>
      </c>
      <c r="B23" t="s">
        <v>65</v>
      </c>
      <c r="C23" t="s">
        <v>66</v>
      </c>
      <c r="D23" t="s">
        <v>63</v>
      </c>
      <c r="E23">
        <v>0.33</v>
      </c>
      <c r="F23">
        <v>0.76500000000000001</v>
      </c>
      <c r="G23">
        <v>0</v>
      </c>
      <c r="H23">
        <v>0.5</v>
      </c>
      <c r="I23" t="s">
        <v>52</v>
      </c>
      <c r="J23">
        <v>0.16500000000000001</v>
      </c>
      <c r="K23">
        <v>0.47826086956521702</v>
      </c>
      <c r="L23">
        <f t="shared" si="1"/>
        <v>0.16500000000000001</v>
      </c>
    </row>
    <row r="24" spans="1:12">
      <c r="A24">
        <v>22</v>
      </c>
      <c r="B24" t="s">
        <v>69</v>
      </c>
      <c r="C24" t="s">
        <v>70</v>
      </c>
      <c r="D24" t="s">
        <v>60</v>
      </c>
      <c r="E24">
        <v>7.0000000000000007E-2</v>
      </c>
      <c r="F24">
        <v>15.25</v>
      </c>
      <c r="G24">
        <v>0</v>
      </c>
      <c r="H24">
        <v>1</v>
      </c>
      <c r="I24" t="s">
        <v>52</v>
      </c>
      <c r="J24">
        <v>7.0000000000000007E-2</v>
      </c>
      <c r="K24">
        <v>0.18181818181818099</v>
      </c>
      <c r="L24">
        <f t="shared" si="1"/>
        <v>7.0000000000000007E-2</v>
      </c>
    </row>
    <row r="25" spans="1:12">
      <c r="A25">
        <v>23</v>
      </c>
      <c r="B25" t="s">
        <v>71</v>
      </c>
      <c r="C25" t="s">
        <v>70</v>
      </c>
      <c r="D25" t="s">
        <v>60</v>
      </c>
      <c r="E25">
        <v>0.14000000000000001</v>
      </c>
      <c r="F25">
        <v>7.2525000000000004</v>
      </c>
      <c r="G25">
        <v>0</v>
      </c>
      <c r="H25">
        <v>1</v>
      </c>
      <c r="I25" t="s">
        <v>52</v>
      </c>
      <c r="J25">
        <v>0.14000000000000001</v>
      </c>
      <c r="K25">
        <v>0.36363636363636298</v>
      </c>
      <c r="L25">
        <f t="shared" si="1"/>
        <v>0.14000000000000001</v>
      </c>
    </row>
    <row r="26" spans="1:12">
      <c r="A26">
        <v>24</v>
      </c>
      <c r="B26" t="s">
        <v>72</v>
      </c>
      <c r="C26" t="s">
        <v>70</v>
      </c>
      <c r="D26" t="s">
        <v>60</v>
      </c>
      <c r="E26">
        <v>0.11</v>
      </c>
      <c r="F26">
        <v>7.5</v>
      </c>
      <c r="G26">
        <v>0</v>
      </c>
      <c r="H26">
        <v>1</v>
      </c>
      <c r="I26" t="s">
        <v>52</v>
      </c>
      <c r="J26">
        <v>0.11</v>
      </c>
      <c r="K26">
        <v>0.28571428571428498</v>
      </c>
      <c r="L26">
        <f t="shared" si="1"/>
        <v>0.11</v>
      </c>
    </row>
    <row r="27" spans="1:12">
      <c r="A27">
        <v>25</v>
      </c>
      <c r="B27" t="s">
        <v>73</v>
      </c>
      <c r="C27" t="s">
        <v>70</v>
      </c>
      <c r="D27" t="s">
        <v>60</v>
      </c>
      <c r="E27">
        <v>0.13</v>
      </c>
      <c r="F27">
        <v>7.8</v>
      </c>
      <c r="G27">
        <v>0</v>
      </c>
      <c r="H27">
        <v>0.5</v>
      </c>
      <c r="I27" t="s">
        <v>52</v>
      </c>
      <c r="J27">
        <v>6.5000000000000002E-2</v>
      </c>
      <c r="K27">
        <v>0.168831168831168</v>
      </c>
      <c r="L27">
        <f t="shared" si="1"/>
        <v>6.5000000000000002E-2</v>
      </c>
    </row>
    <row r="28" spans="1:12">
      <c r="A28">
        <v>26</v>
      </c>
      <c r="B28" t="s">
        <v>74</v>
      </c>
      <c r="C28" t="s">
        <v>70</v>
      </c>
      <c r="D28" t="s">
        <v>63</v>
      </c>
      <c r="E28">
        <v>0.7</v>
      </c>
      <c r="F28">
        <v>3.9</v>
      </c>
      <c r="G28">
        <v>0</v>
      </c>
      <c r="H28">
        <v>1</v>
      </c>
      <c r="I28" t="s">
        <v>52</v>
      </c>
      <c r="J28">
        <v>0.7</v>
      </c>
      <c r="K28">
        <v>0.76923076923076905</v>
      </c>
      <c r="L28">
        <f t="shared" si="1"/>
        <v>0.7</v>
      </c>
    </row>
    <row r="29" spans="1:12">
      <c r="A29">
        <v>27</v>
      </c>
      <c r="B29" t="s">
        <v>75</v>
      </c>
      <c r="C29" t="s">
        <v>70</v>
      </c>
      <c r="D29" t="s">
        <v>63</v>
      </c>
      <c r="E29">
        <v>0.21</v>
      </c>
      <c r="F29">
        <v>7.5</v>
      </c>
      <c r="G29">
        <v>0</v>
      </c>
      <c r="H29">
        <v>1</v>
      </c>
      <c r="I29" t="s">
        <v>52</v>
      </c>
      <c r="J29">
        <v>0.21</v>
      </c>
      <c r="K29">
        <v>0.23076923076923</v>
      </c>
      <c r="L29">
        <f t="shared" si="1"/>
        <v>0.21</v>
      </c>
    </row>
    <row r="30" spans="1:12">
      <c r="A30">
        <v>28</v>
      </c>
      <c r="B30" t="s">
        <v>53</v>
      </c>
      <c r="C30" t="s">
        <v>76</v>
      </c>
      <c r="D30" t="s">
        <v>54</v>
      </c>
      <c r="E30">
        <v>0.55000000000000004</v>
      </c>
      <c r="F30">
        <v>4.7</v>
      </c>
      <c r="G30">
        <v>0</v>
      </c>
      <c r="H30">
        <v>0.5</v>
      </c>
      <c r="I30" t="s">
        <v>52</v>
      </c>
      <c r="J30">
        <v>0.27500000000000002</v>
      </c>
      <c r="K30">
        <v>0.63583815028901702</v>
      </c>
      <c r="L30">
        <f t="shared" si="1"/>
        <v>0.27500000000000002</v>
      </c>
    </row>
    <row r="31" spans="1:12">
      <c r="A31">
        <v>29</v>
      </c>
      <c r="B31" t="s">
        <v>67</v>
      </c>
      <c r="C31" t="s">
        <v>76</v>
      </c>
      <c r="D31" t="s">
        <v>54</v>
      </c>
      <c r="E31">
        <v>0.09</v>
      </c>
      <c r="F31">
        <v>2.1875</v>
      </c>
      <c r="G31">
        <v>0</v>
      </c>
      <c r="H31">
        <v>1</v>
      </c>
      <c r="I31" t="s">
        <v>52</v>
      </c>
      <c r="J31">
        <v>0.09</v>
      </c>
      <c r="K31">
        <v>0.20809248554913201</v>
      </c>
      <c r="L31">
        <f t="shared" si="1"/>
        <v>0.09</v>
      </c>
    </row>
    <row r="32" spans="1:12">
      <c r="A32">
        <v>30</v>
      </c>
      <c r="B32" t="s">
        <v>68</v>
      </c>
      <c r="C32" t="s">
        <v>76</v>
      </c>
      <c r="D32" t="s">
        <v>54</v>
      </c>
      <c r="E32">
        <v>0.09</v>
      </c>
      <c r="F32">
        <v>2.1875</v>
      </c>
      <c r="G32">
        <v>0</v>
      </c>
      <c r="H32">
        <v>0.75</v>
      </c>
      <c r="I32" t="s">
        <v>52</v>
      </c>
      <c r="J32">
        <v>6.7500000000000004E-2</v>
      </c>
      <c r="K32">
        <v>0.15606936416184899</v>
      </c>
      <c r="L32">
        <f t="shared" si="1"/>
        <v>6.7500000000000004E-2</v>
      </c>
    </row>
    <row r="33" spans="1:12">
      <c r="A33">
        <v>31</v>
      </c>
      <c r="B33" t="s">
        <v>55</v>
      </c>
      <c r="C33" t="s">
        <v>76</v>
      </c>
      <c r="D33" t="s">
        <v>49</v>
      </c>
      <c r="E33">
        <v>0.56999999999999995</v>
      </c>
      <c r="F33">
        <v>7.74</v>
      </c>
      <c r="G33">
        <v>0</v>
      </c>
      <c r="H33">
        <v>0.25</v>
      </c>
      <c r="I33" t="s">
        <v>52</v>
      </c>
      <c r="J33">
        <v>0.14249999999999999</v>
      </c>
      <c r="K33">
        <v>0.35403726708074501</v>
      </c>
      <c r="L33">
        <f t="shared" si="1"/>
        <v>0.14249999999999999</v>
      </c>
    </row>
    <row r="34" spans="1:12">
      <c r="A34">
        <v>32</v>
      </c>
      <c r="B34" t="s">
        <v>57</v>
      </c>
      <c r="C34" t="s">
        <v>76</v>
      </c>
      <c r="D34" t="s">
        <v>49</v>
      </c>
      <c r="E34">
        <v>0.9</v>
      </c>
      <c r="F34">
        <v>7.5425000000000004</v>
      </c>
      <c r="G34">
        <v>0</v>
      </c>
      <c r="H34">
        <v>0.25</v>
      </c>
      <c r="I34" t="s">
        <v>52</v>
      </c>
      <c r="J34">
        <v>0.22500000000000001</v>
      </c>
      <c r="K34">
        <v>0.55900621118012395</v>
      </c>
      <c r="L34">
        <f t="shared" si="1"/>
        <v>0.22500000000000001</v>
      </c>
    </row>
    <row r="35" spans="1:12">
      <c r="A35">
        <v>33</v>
      </c>
      <c r="B35" t="s">
        <v>77</v>
      </c>
      <c r="C35" t="s">
        <v>76</v>
      </c>
      <c r="D35" t="s">
        <v>49</v>
      </c>
      <c r="E35">
        <v>7.0000000000000007E-2</v>
      </c>
      <c r="F35">
        <v>0.44062499999999999</v>
      </c>
      <c r="G35">
        <v>0</v>
      </c>
      <c r="H35">
        <v>0.5</v>
      </c>
      <c r="I35" t="s">
        <v>52</v>
      </c>
      <c r="J35">
        <v>3.5000000000000003E-2</v>
      </c>
      <c r="K35">
        <v>8.6956521739130405E-2</v>
      </c>
      <c r="L35">
        <f t="shared" si="1"/>
        <v>3.5000000000000003E-2</v>
      </c>
    </row>
  </sheetData>
  <autoFilter ref="A1:K35" xr:uid="{E5AF6384-6F2C-4800-834D-A9BB4A40699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4F9D-5B63-41E6-A40A-D96D347FDD54}">
  <dimension ref="A1:CD37"/>
  <sheetViews>
    <sheetView zoomScale="70" zoomScaleNormal="70" workbookViewId="0">
      <selection activeCell="B27" sqref="B27:AF27"/>
    </sheetView>
  </sheetViews>
  <sheetFormatPr defaultRowHeight="14.45"/>
  <cols>
    <col min="1" max="1" width="61.5703125" customWidth="1"/>
    <col min="2" max="2" width="12" bestFit="1" customWidth="1"/>
    <col min="3" max="35" width="10.5703125" bestFit="1" customWidth="1"/>
    <col min="36" max="36" width="24.5703125" bestFit="1" customWidth="1"/>
    <col min="37" max="47" width="10.5703125" bestFit="1" customWidth="1"/>
    <col min="52" max="52" width="12" bestFit="1" customWidth="1"/>
  </cols>
  <sheetData>
    <row r="1" spans="1:82" ht="15" thickBot="1">
      <c r="A1" s="26" t="s">
        <v>78</v>
      </c>
      <c r="B1" s="5" t="s">
        <v>79</v>
      </c>
      <c r="C1" s="6" t="s">
        <v>80</v>
      </c>
      <c r="D1" s="5" t="s">
        <v>81</v>
      </c>
    </row>
    <row r="2" spans="1:82">
      <c r="A2" s="27"/>
      <c r="B2" s="7" t="s">
        <v>82</v>
      </c>
      <c r="C2" s="7" t="s">
        <v>83</v>
      </c>
      <c r="D2" s="7" t="s">
        <v>83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82">
      <c r="A3" s="8" t="s">
        <v>84</v>
      </c>
      <c r="B3" s="9">
        <v>0</v>
      </c>
      <c r="C3" s="21">
        <v>0.1</v>
      </c>
      <c r="D3" s="10">
        <v>1</v>
      </c>
      <c r="E3">
        <f>($AH$3/$D$3)^(1/30)*D3</f>
        <v>1</v>
      </c>
      <c r="F3">
        <f t="shared" ref="F3:AG3" si="0">($AH$3/$D$3)^(1/30)*E3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 s="10">
        <v>1</v>
      </c>
    </row>
    <row r="4" spans="1:82">
      <c r="A4" s="11" t="s">
        <v>85</v>
      </c>
      <c r="B4" s="12">
        <v>10</v>
      </c>
      <c r="C4" s="22">
        <v>0.17</v>
      </c>
      <c r="D4" s="13">
        <v>0.45</v>
      </c>
      <c r="E4">
        <f>($AH$4/$D$4)^(1/30)*D4</f>
        <v>0.45302015009806118</v>
      </c>
      <c r="F4">
        <f t="shared" ref="F4:AG4" si="1">($AH$4/$D$4)^(1/30)*E4</f>
        <v>0.45606056976637749</v>
      </c>
      <c r="G4">
        <f t="shared" si="1"/>
        <v>0.45912139504304805</v>
      </c>
      <c r="H4">
        <f t="shared" si="1"/>
        <v>0.46220276287918416</v>
      </c>
      <c r="I4">
        <f t="shared" si="1"/>
        <v>0.46530481114503686</v>
      </c>
      <c r="J4">
        <f t="shared" si="1"/>
        <v>0.4684276786361658</v>
      </c>
      <c r="K4">
        <f t="shared" si="1"/>
        <v>0.47157150507964934</v>
      </c>
      <c r="L4">
        <f t="shared" si="1"/>
        <v>0.47473643114033637</v>
      </c>
      <c r="M4">
        <f t="shared" si="1"/>
        <v>0.47792259842714013</v>
      </c>
      <c r="N4">
        <f t="shared" si="1"/>
        <v>0.48113014949937433</v>
      </c>
      <c r="O4">
        <f t="shared" si="1"/>
        <v>0.48435922787313151</v>
      </c>
      <c r="P4">
        <f t="shared" si="1"/>
        <v>0.48760997802770456</v>
      </c>
      <c r="Q4">
        <f t="shared" si="1"/>
        <v>0.49088254541205117</v>
      </c>
      <c r="R4">
        <f t="shared" si="1"/>
        <v>0.49417707645130166</v>
      </c>
      <c r="S4">
        <f t="shared" si="1"/>
        <v>0.49749371855331054</v>
      </c>
      <c r="T4">
        <f t="shared" si="1"/>
        <v>0.50083262011525187</v>
      </c>
      <c r="U4">
        <f t="shared" si="1"/>
        <v>0.50419393053025929</v>
      </c>
      <c r="V4">
        <f t="shared" si="1"/>
        <v>0.50757780019411003</v>
      </c>
      <c r="W4">
        <f t="shared" si="1"/>
        <v>0.51098438051195427</v>
      </c>
      <c r="X4">
        <f t="shared" si="1"/>
        <v>0.51441382390508961</v>
      </c>
      <c r="Y4">
        <f t="shared" si="1"/>
        <v>0.51786628381778066</v>
      </c>
      <c r="Z4">
        <f t="shared" si="1"/>
        <v>0.52134191472412472</v>
      </c>
      <c r="AA4">
        <f t="shared" si="1"/>
        <v>0.52484087213496355</v>
      </c>
      <c r="AB4">
        <f t="shared" si="1"/>
        <v>0.52836331260484115</v>
      </c>
      <c r="AC4">
        <f t="shared" si="1"/>
        <v>0.53190939373900881</v>
      </c>
      <c r="AD4">
        <f t="shared" si="1"/>
        <v>0.5354792742004767</v>
      </c>
      <c r="AE4">
        <f t="shared" si="1"/>
        <v>0.53907311371711286</v>
      </c>
      <c r="AF4">
        <f t="shared" si="1"/>
        <v>0.54269107308879039</v>
      </c>
      <c r="AG4">
        <f t="shared" si="1"/>
        <v>0.54633331419458153</v>
      </c>
      <c r="AH4" s="13">
        <v>0.55000000000000004</v>
      </c>
      <c r="AI4" s="24">
        <f>(AH4/D4)^(1/30)-1</f>
        <v>6.7114446623581792E-3</v>
      </c>
      <c r="AJ4" s="25">
        <f>AH4/D4</f>
        <v>1.2222222222222223</v>
      </c>
    </row>
    <row r="5" spans="1:82">
      <c r="A5" s="8" t="s">
        <v>86</v>
      </c>
      <c r="B5" s="9">
        <v>13</v>
      </c>
      <c r="C5" s="21">
        <v>0.19</v>
      </c>
      <c r="D5" s="10">
        <v>0.7</v>
      </c>
      <c r="E5">
        <f>($AH$5/$D$5)^(1/30)*D5</f>
        <v>0.70312267692906683</v>
      </c>
      <c r="F5">
        <f t="shared" ref="F5:AG5" si="2">($AH$5/$D$5)^(1/30)*E5</f>
        <v>0.70625928401699556</v>
      </c>
      <c r="G5">
        <f t="shared" si="2"/>
        <v>0.70940988340576583</v>
      </c>
      <c r="H5">
        <f t="shared" si="2"/>
        <v>0.71257453751457045</v>
      </c>
      <c r="I5">
        <f t="shared" si="2"/>
        <v>0.71575330904105228</v>
      </c>
      <c r="J5">
        <f t="shared" si="2"/>
        <v>0.71894626096254621</v>
      </c>
      <c r="K5">
        <f t="shared" si="2"/>
        <v>0.7221534565373271</v>
      </c>
      <c r="L5">
        <f t="shared" si="2"/>
        <v>0.72537495930586282</v>
      </c>
      <c r="M5">
        <f t="shared" si="2"/>
        <v>0.7286108330920732</v>
      </c>
      <c r="N5">
        <f t="shared" si="2"/>
        <v>0.7318611420045944</v>
      </c>
      <c r="O5">
        <f t="shared" si="2"/>
        <v>0.73512595043804907</v>
      </c>
      <c r="P5">
        <f t="shared" si="2"/>
        <v>0.73840532307432227</v>
      </c>
      <c r="Q5">
        <f t="shared" si="2"/>
        <v>0.74169932488384283</v>
      </c>
      <c r="R5">
        <f t="shared" si="2"/>
        <v>0.74500802112687037</v>
      </c>
      <c r="S5">
        <f t="shared" si="2"/>
        <v>0.74833147735478844</v>
      </c>
      <c r="T5">
        <f t="shared" si="2"/>
        <v>0.75166975941140324</v>
      </c>
      <c r="U5">
        <f t="shared" si="2"/>
        <v>0.75502293343424787</v>
      </c>
      <c r="V5">
        <f t="shared" si="2"/>
        <v>0.75839106585589289</v>
      </c>
      <c r="W5">
        <f t="shared" si="2"/>
        <v>0.76177422340526235</v>
      </c>
      <c r="X5">
        <f t="shared" si="2"/>
        <v>0.76517247310895586</v>
      </c>
      <c r="Y5">
        <f t="shared" si="2"/>
        <v>0.76858588229257641</v>
      </c>
      <c r="Z5">
        <f t="shared" si="2"/>
        <v>0.77201451858206427</v>
      </c>
      <c r="AA5">
        <f t="shared" si="2"/>
        <v>0.77545844990503698</v>
      </c>
      <c r="AB5">
        <f t="shared" si="2"/>
        <v>0.77891774449213469</v>
      </c>
      <c r="AC5">
        <f t="shared" si="2"/>
        <v>0.78239247087837238</v>
      </c>
      <c r="AD5">
        <f t="shared" si="2"/>
        <v>0.78588269790449738</v>
      </c>
      <c r="AE5">
        <f t="shared" si="2"/>
        <v>0.78938849471835337</v>
      </c>
      <c r="AF5">
        <f t="shared" si="2"/>
        <v>0.79290993077625027</v>
      </c>
      <c r="AG5">
        <f t="shared" si="2"/>
        <v>0.79644707584434027</v>
      </c>
      <c r="AH5" s="10">
        <v>0.8</v>
      </c>
      <c r="AI5" s="24">
        <f t="shared" ref="AI5:AI7" si="3">(AH5/D5)^(1/30)-1</f>
        <v>4.4609670415240998E-3</v>
      </c>
      <c r="AJ5" s="25">
        <f t="shared" ref="AJ5:AJ7" si="4">AH5/D5</f>
        <v>1.142857142857143</v>
      </c>
    </row>
    <row r="6" spans="1:82">
      <c r="A6" s="11" t="s">
        <v>87</v>
      </c>
      <c r="B6" s="18">
        <v>20</v>
      </c>
      <c r="C6" s="22">
        <v>0.18</v>
      </c>
      <c r="D6" s="13">
        <v>0.4</v>
      </c>
      <c r="E6">
        <f>($AH$6/$D$6)^(1/30)*D6</f>
        <v>0.40298633995750593</v>
      </c>
      <c r="F6">
        <f t="shared" ref="F6:AG6" si="5">($AH$6/$D$6)^(1/30)*E6</f>
        <v>0.40599497548086633</v>
      </c>
      <c r="G6">
        <f t="shared" si="5"/>
        <v>0.40902607302542915</v>
      </c>
      <c r="H6">
        <f t="shared" si="5"/>
        <v>0.41207980028927305</v>
      </c>
      <c r="I6">
        <f t="shared" si="5"/>
        <v>0.41515632622248533</v>
      </c>
      <c r="J6">
        <f t="shared" si="5"/>
        <v>0.41825582103650921</v>
      </c>
      <c r="K6">
        <f t="shared" si="5"/>
        <v>0.42137845621356113</v>
      </c>
      <c r="L6">
        <f t="shared" si="5"/>
        <v>0.42452440451611789</v>
      </c>
      <c r="M6">
        <f t="shared" si="5"/>
        <v>0.42769383999647509</v>
      </c>
      <c r="N6">
        <f t="shared" si="5"/>
        <v>0.43088693800637662</v>
      </c>
      <c r="O6">
        <f t="shared" si="5"/>
        <v>0.43410387520671617</v>
      </c>
      <c r="P6">
        <f t="shared" si="5"/>
        <v>0.43734482957731108</v>
      </c>
      <c r="Q6">
        <f t="shared" si="5"/>
        <v>0.44060998042674943</v>
      </c>
      <c r="R6">
        <f t="shared" si="5"/>
        <v>0.44389950840231018</v>
      </c>
      <c r="S6">
        <f t="shared" si="5"/>
        <v>0.44721359549995782</v>
      </c>
      <c r="T6">
        <f t="shared" si="5"/>
        <v>0.45055242507441134</v>
      </c>
      <c r="U6">
        <f t="shared" si="5"/>
        <v>0.45391618184928861</v>
      </c>
      <c r="V6">
        <f t="shared" si="5"/>
        <v>0.45730505192732623</v>
      </c>
      <c r="W6">
        <f t="shared" si="5"/>
        <v>0.46071922280067595</v>
      </c>
      <c r="X6">
        <f t="shared" si="5"/>
        <v>0.46415888336127775</v>
      </c>
      <c r="Y6">
        <f t="shared" si="5"/>
        <v>0.46762422391131053</v>
      </c>
      <c r="Z6">
        <f t="shared" si="5"/>
        <v>0.47111543617372059</v>
      </c>
      <c r="AA6">
        <f t="shared" si="5"/>
        <v>0.47463271330282908</v>
      </c>
      <c r="AB6">
        <f t="shared" si="5"/>
        <v>0.47817624989501828</v>
      </c>
      <c r="AC6">
        <f t="shared" si="5"/>
        <v>0.48174624199949784</v>
      </c>
      <c r="AD6">
        <f t="shared" si="5"/>
        <v>0.48534288712915136</v>
      </c>
      <c r="AE6">
        <f t="shared" si="5"/>
        <v>0.48896638427146399</v>
      </c>
      <c r="AF6">
        <f t="shared" si="5"/>
        <v>0.49261693389953165</v>
      </c>
      <c r="AG6">
        <f t="shared" si="5"/>
        <v>0.49629473798315221</v>
      </c>
      <c r="AH6" s="13">
        <v>0.5</v>
      </c>
      <c r="AI6" s="24">
        <f t="shared" si="3"/>
        <v>7.4658498937647533E-3</v>
      </c>
      <c r="AJ6" s="25">
        <f t="shared" si="4"/>
        <v>1.25</v>
      </c>
    </row>
    <row r="7" spans="1:82" ht="15" thickBot="1">
      <c r="A7" s="14" t="s">
        <v>88</v>
      </c>
      <c r="B7" s="19">
        <v>50</v>
      </c>
      <c r="C7" s="21">
        <v>0.36</v>
      </c>
      <c r="D7" s="10">
        <v>0.2</v>
      </c>
      <c r="E7">
        <f>($N$7/$D$7)^(1/10)*D7</f>
        <v>0.21919164527704346</v>
      </c>
      <c r="F7">
        <f t="shared" ref="F7:M7" si="6">($N$7/$D$7)^(1/10)*E7</f>
        <v>0.24022488679628623</v>
      </c>
      <c r="G7">
        <f t="shared" si="6"/>
        <v>0.26327644086684743</v>
      </c>
      <c r="H7">
        <f t="shared" si="6"/>
        <v>0.28853998118144264</v>
      </c>
      <c r="I7">
        <f t="shared" si="6"/>
        <v>0.31622776601683783</v>
      </c>
      <c r="J7">
        <f t="shared" si="6"/>
        <v>0.34657242157757306</v>
      </c>
      <c r="K7">
        <f t="shared" si="6"/>
        <v>0.37982889646618678</v>
      </c>
      <c r="L7">
        <f t="shared" si="6"/>
        <v>0.41627660370093639</v>
      </c>
      <c r="M7">
        <f t="shared" si="6"/>
        <v>0.45622176827774019</v>
      </c>
      <c r="N7">
        <v>0.5</v>
      </c>
      <c r="O7">
        <f>($AH$7/$N$7)^(1/20)*N7</f>
        <v>0.48739106898508011</v>
      </c>
      <c r="P7">
        <f t="shared" ref="P7:AG7" si="7">($AH$7/$N$7)^(1/20)*O7</f>
        <v>0.47510010825283822</v>
      </c>
      <c r="Q7">
        <f t="shared" si="7"/>
        <v>0.46311909927255618</v>
      </c>
      <c r="R7">
        <f t="shared" si="7"/>
        <v>0.45144022572371717</v>
      </c>
      <c r="S7">
        <f t="shared" si="7"/>
        <v>0.44005586839669675</v>
      </c>
      <c r="T7">
        <f t="shared" si="7"/>
        <v>0.42895860022204751</v>
      </c>
      <c r="U7">
        <f t="shared" si="7"/>
        <v>0.41814118142513473</v>
      </c>
      <c r="V7">
        <f t="shared" si="7"/>
        <v>0.40759655480296147</v>
      </c>
      <c r="W7">
        <f t="shared" si="7"/>
        <v>0.39731784112010238</v>
      </c>
      <c r="X7">
        <f t="shared" si="7"/>
        <v>0.38729833462074181</v>
      </c>
      <c r="Y7">
        <f t="shared" si="7"/>
        <v>0.37753149865388924</v>
      </c>
      <c r="Z7">
        <f t="shared" si="7"/>
        <v>0.36801096140891681</v>
      </c>
      <c r="AA7">
        <f t="shared" si="7"/>
        <v>0.35873051175863807</v>
      </c>
      <c r="AB7">
        <f t="shared" si="7"/>
        <v>0.34968409520721494</v>
      </c>
      <c r="AC7">
        <f t="shared" si="7"/>
        <v>0.34086580994025006</v>
      </c>
      <c r="AD7">
        <f t="shared" si="7"/>
        <v>0.33226990297448727</v>
      </c>
      <c r="AE7">
        <f t="shared" si="7"/>
        <v>0.3238907664046084</v>
      </c>
      <c r="AF7">
        <f t="shared" si="7"/>
        <v>0.31572293374467791</v>
      </c>
      <c r="AG7">
        <f t="shared" si="7"/>
        <v>0.30776107636184841</v>
      </c>
      <c r="AH7" s="10">
        <v>0.3</v>
      </c>
      <c r="AI7" s="24">
        <f t="shared" si="3"/>
        <v>1.3607250893419964E-2</v>
      </c>
      <c r="AJ7" s="25">
        <f t="shared" si="4"/>
        <v>1.4999999999999998</v>
      </c>
    </row>
    <row r="9" spans="1:82" ht="86.45">
      <c r="A9" s="15" t="s">
        <v>89</v>
      </c>
    </row>
    <row r="12" spans="1:82">
      <c r="B12">
        <v>1970</v>
      </c>
      <c r="C12">
        <v>1971</v>
      </c>
      <c r="D12">
        <v>1972</v>
      </c>
      <c r="E12">
        <v>1973</v>
      </c>
      <c r="F12">
        <v>1974</v>
      </c>
      <c r="G12">
        <v>1975</v>
      </c>
      <c r="H12">
        <v>1976</v>
      </c>
      <c r="I12">
        <v>1977</v>
      </c>
      <c r="J12">
        <v>1978</v>
      </c>
      <c r="K12">
        <v>1979</v>
      </c>
      <c r="L12">
        <v>1980</v>
      </c>
      <c r="M12">
        <v>1981</v>
      </c>
      <c r="N12">
        <v>1982</v>
      </c>
      <c r="O12">
        <v>1983</v>
      </c>
      <c r="P12">
        <v>1984</v>
      </c>
      <c r="Q12">
        <v>1985</v>
      </c>
      <c r="R12">
        <v>1986</v>
      </c>
      <c r="S12">
        <v>1987</v>
      </c>
      <c r="T12">
        <v>1988</v>
      </c>
      <c r="U12">
        <v>1989</v>
      </c>
      <c r="V12">
        <v>1990</v>
      </c>
      <c r="W12">
        <v>1991</v>
      </c>
      <c r="X12">
        <v>1992</v>
      </c>
      <c r="Y12">
        <v>1993</v>
      </c>
      <c r="Z12">
        <v>1994</v>
      </c>
      <c r="AA12">
        <v>1995</v>
      </c>
      <c r="AB12">
        <v>1996</v>
      </c>
      <c r="AC12">
        <v>1997</v>
      </c>
      <c r="AD12">
        <v>1998</v>
      </c>
      <c r="AE12">
        <v>1999</v>
      </c>
      <c r="AF12">
        <v>2000</v>
      </c>
      <c r="AG12">
        <v>2001</v>
      </c>
      <c r="AH12">
        <v>2002</v>
      </c>
      <c r="AI12">
        <v>2003</v>
      </c>
      <c r="AJ12">
        <v>2004</v>
      </c>
      <c r="AK12">
        <v>2005</v>
      </c>
      <c r="AL12">
        <v>2006</v>
      </c>
      <c r="AM12">
        <v>2007</v>
      </c>
      <c r="AN12">
        <v>2008</v>
      </c>
      <c r="AO12">
        <v>2009</v>
      </c>
      <c r="AP12">
        <v>2010</v>
      </c>
      <c r="AQ12">
        <v>2011</v>
      </c>
      <c r="AR12">
        <v>2012</v>
      </c>
      <c r="AS12">
        <v>2013</v>
      </c>
      <c r="AT12">
        <v>2014</v>
      </c>
      <c r="AU12">
        <v>2015</v>
      </c>
      <c r="AV12">
        <v>2016</v>
      </c>
      <c r="AW12">
        <v>2017</v>
      </c>
      <c r="AX12">
        <v>2018</v>
      </c>
      <c r="AY12">
        <v>2019</v>
      </c>
      <c r="AZ12">
        <v>2020</v>
      </c>
      <c r="BA12">
        <v>2021</v>
      </c>
      <c r="BB12">
        <v>2022</v>
      </c>
      <c r="BC12">
        <v>2023</v>
      </c>
      <c r="BD12">
        <v>2024</v>
      </c>
      <c r="BE12">
        <v>2025</v>
      </c>
      <c r="BF12">
        <v>2026</v>
      </c>
      <c r="BG12">
        <v>2027</v>
      </c>
      <c r="BH12">
        <v>2028</v>
      </c>
      <c r="BI12">
        <v>2029</v>
      </c>
      <c r="BJ12">
        <v>2030</v>
      </c>
      <c r="BK12">
        <v>2031</v>
      </c>
      <c r="BL12">
        <v>2032</v>
      </c>
      <c r="BM12">
        <v>2033</v>
      </c>
      <c r="BN12">
        <v>2034</v>
      </c>
      <c r="BO12">
        <v>2035</v>
      </c>
      <c r="BP12">
        <v>2036</v>
      </c>
      <c r="BQ12">
        <v>2037</v>
      </c>
      <c r="BR12">
        <v>2038</v>
      </c>
      <c r="BS12">
        <v>2039</v>
      </c>
      <c r="BT12">
        <v>2040</v>
      </c>
      <c r="BU12">
        <v>2041</v>
      </c>
      <c r="BV12">
        <v>2042</v>
      </c>
      <c r="BW12">
        <v>2043</v>
      </c>
      <c r="BX12">
        <v>2044</v>
      </c>
      <c r="BY12">
        <v>2045</v>
      </c>
      <c r="BZ12">
        <v>2046</v>
      </c>
      <c r="CA12">
        <v>2047</v>
      </c>
      <c r="CB12">
        <v>2048</v>
      </c>
      <c r="CC12">
        <v>2049</v>
      </c>
      <c r="CD12">
        <v>2050</v>
      </c>
    </row>
    <row r="13" spans="1:82">
      <c r="A13" t="s">
        <v>90</v>
      </c>
      <c r="B13">
        <v>5000</v>
      </c>
      <c r="C13">
        <v>6000</v>
      </c>
      <c r="D13">
        <v>7000</v>
      </c>
      <c r="E13">
        <v>8000</v>
      </c>
      <c r="F13">
        <v>9000</v>
      </c>
      <c r="G13">
        <v>10000</v>
      </c>
      <c r="H13">
        <v>11000</v>
      </c>
      <c r="I13">
        <v>12000</v>
      </c>
      <c r="J13">
        <v>13000</v>
      </c>
      <c r="K13">
        <v>14000</v>
      </c>
      <c r="L13">
        <v>15000</v>
      </c>
      <c r="M13">
        <v>14000</v>
      </c>
      <c r="N13">
        <v>14000</v>
      </c>
      <c r="O13">
        <v>15000</v>
      </c>
      <c r="P13">
        <v>15714.285714285714</v>
      </c>
      <c r="Q13">
        <v>16428.571428571428</v>
      </c>
      <c r="R13">
        <v>17142.857142857141</v>
      </c>
      <c r="S13">
        <v>17857.142857142859</v>
      </c>
      <c r="T13">
        <v>18571.428571428572</v>
      </c>
      <c r="U13">
        <v>19285.71428571429</v>
      </c>
      <c r="V13">
        <v>20600</v>
      </c>
      <c r="W13">
        <v>22600</v>
      </c>
      <c r="X13">
        <v>23900</v>
      </c>
      <c r="Y13">
        <v>25200</v>
      </c>
      <c r="Z13">
        <v>25700</v>
      </c>
      <c r="AA13">
        <v>25100</v>
      </c>
      <c r="AB13">
        <v>25200</v>
      </c>
      <c r="AC13">
        <v>25400</v>
      </c>
      <c r="AD13">
        <v>25600</v>
      </c>
      <c r="AE13">
        <v>24900</v>
      </c>
      <c r="AF13">
        <v>27800</v>
      </c>
      <c r="AG13">
        <v>26600</v>
      </c>
      <c r="AH13">
        <v>29500</v>
      </c>
      <c r="AI13">
        <v>31100</v>
      </c>
      <c r="AJ13">
        <v>32900</v>
      </c>
      <c r="AK13">
        <v>31610</v>
      </c>
      <c r="AL13">
        <v>30362</v>
      </c>
      <c r="AM13">
        <v>33211</v>
      </c>
      <c r="AN13">
        <v>33164</v>
      </c>
      <c r="AO13">
        <v>23011</v>
      </c>
      <c r="AP13">
        <v>32439</v>
      </c>
      <c r="AQ13">
        <v>34678</v>
      </c>
      <c r="AR13">
        <v>34056</v>
      </c>
      <c r="AS13">
        <v>33625</v>
      </c>
      <c r="AT13">
        <v>33384</v>
      </c>
      <c r="AU13">
        <v>32735</v>
      </c>
      <c r="AV13">
        <v>31140</v>
      </c>
      <c r="AW13">
        <v>34290</v>
      </c>
      <c r="AX13">
        <v>34896</v>
      </c>
      <c r="AY13">
        <v>32036</v>
      </c>
      <c r="AZ13">
        <v>34074.654545454498</v>
      </c>
      <c r="BA13">
        <v>36113.309090909002</v>
      </c>
      <c r="BB13">
        <v>38151.963636363602</v>
      </c>
      <c r="BC13">
        <v>40190.618181818099</v>
      </c>
      <c r="BD13">
        <v>42229.272727272699</v>
      </c>
      <c r="BE13">
        <v>44267.927272727196</v>
      </c>
      <c r="BF13">
        <v>46306.581818181803</v>
      </c>
      <c r="BG13">
        <v>48345.236363636301</v>
      </c>
      <c r="BH13">
        <v>50383.8909090909</v>
      </c>
      <c r="BI13">
        <v>52422.545454545398</v>
      </c>
      <c r="BJ13">
        <v>54461.2</v>
      </c>
      <c r="BK13">
        <v>54941.74</v>
      </c>
      <c r="BL13">
        <v>55422.28</v>
      </c>
      <c r="BM13">
        <v>55902.82</v>
      </c>
      <c r="BN13">
        <v>56383.360000000001</v>
      </c>
      <c r="BO13">
        <v>56863.8999999999</v>
      </c>
      <c r="BP13">
        <v>57344.4399999999</v>
      </c>
      <c r="BQ13">
        <v>57824.979999999901</v>
      </c>
      <c r="BR13">
        <v>58305.52</v>
      </c>
      <c r="BS13">
        <v>58786.06</v>
      </c>
      <c r="BT13">
        <v>59266.6</v>
      </c>
      <c r="BU13">
        <v>59747.14</v>
      </c>
      <c r="BV13">
        <v>60227.68</v>
      </c>
      <c r="BW13">
        <v>60708.22</v>
      </c>
      <c r="BX13">
        <v>61188.76</v>
      </c>
      <c r="BY13">
        <v>61669.3</v>
      </c>
      <c r="BZ13">
        <v>62149.84</v>
      </c>
      <c r="CA13">
        <v>62630.38</v>
      </c>
      <c r="CB13">
        <v>63110.92</v>
      </c>
      <c r="CC13">
        <v>63591.46</v>
      </c>
      <c r="CD13">
        <v>64072</v>
      </c>
    </row>
    <row r="14" spans="1:82">
      <c r="A14" t="s">
        <v>91</v>
      </c>
      <c r="B14">
        <v>5000</v>
      </c>
      <c r="C14">
        <v>6000</v>
      </c>
      <c r="D14">
        <v>7000</v>
      </c>
      <c r="E14">
        <v>8000</v>
      </c>
      <c r="F14">
        <v>9000</v>
      </c>
      <c r="G14">
        <v>10000</v>
      </c>
      <c r="H14">
        <v>11000</v>
      </c>
      <c r="I14">
        <v>12000</v>
      </c>
      <c r="J14">
        <v>13000</v>
      </c>
      <c r="K14">
        <v>14000</v>
      </c>
      <c r="L14">
        <v>14000</v>
      </c>
      <c r="M14">
        <v>12000</v>
      </c>
      <c r="N14">
        <v>10000</v>
      </c>
      <c r="O14">
        <v>12000</v>
      </c>
      <c r="P14">
        <v>14000</v>
      </c>
      <c r="Q14">
        <v>15000</v>
      </c>
      <c r="R14">
        <v>14000</v>
      </c>
      <c r="S14">
        <v>13000</v>
      </c>
      <c r="T14">
        <v>12000</v>
      </c>
      <c r="U14">
        <v>11000</v>
      </c>
      <c r="V14">
        <v>10000</v>
      </c>
      <c r="W14" s="16">
        <v>11000</v>
      </c>
      <c r="X14" s="16">
        <v>12000</v>
      </c>
      <c r="Y14" s="16">
        <v>13000</v>
      </c>
      <c r="Z14" s="16">
        <v>14000</v>
      </c>
      <c r="AA14" s="16">
        <v>15000</v>
      </c>
      <c r="AB14" s="16">
        <v>16000</v>
      </c>
      <c r="AC14" s="16">
        <v>17000</v>
      </c>
      <c r="AD14" s="16">
        <v>18000</v>
      </c>
      <c r="AE14" s="16">
        <v>19000</v>
      </c>
      <c r="AF14" s="16">
        <v>20000</v>
      </c>
      <c r="AG14" s="16">
        <v>17556</v>
      </c>
      <c r="AH14" s="16">
        <v>19470.000000000004</v>
      </c>
      <c r="AI14" s="16">
        <v>20526.000000000004</v>
      </c>
      <c r="AJ14" s="16">
        <v>21714</v>
      </c>
      <c r="AK14" s="16">
        <f t="shared" ref="AK14:AV14" si="8">$AZ$14/$AZ$13*AK13</f>
        <v>20862.600000000002</v>
      </c>
      <c r="AL14" s="16">
        <f t="shared" si="8"/>
        <v>20038.920000000002</v>
      </c>
      <c r="AM14" s="16">
        <f t="shared" si="8"/>
        <v>21919.260000000002</v>
      </c>
      <c r="AN14" s="16">
        <f t="shared" si="8"/>
        <v>21888.240000000002</v>
      </c>
      <c r="AO14" s="16">
        <f t="shared" si="8"/>
        <v>15187.26</v>
      </c>
      <c r="AP14" s="16">
        <f t="shared" si="8"/>
        <v>21409.74</v>
      </c>
      <c r="AQ14" s="16">
        <f t="shared" si="8"/>
        <v>22887.48</v>
      </c>
      <c r="AR14" s="16">
        <f t="shared" si="8"/>
        <v>22476.960000000003</v>
      </c>
      <c r="AS14" s="16">
        <f t="shared" si="8"/>
        <v>22192.5</v>
      </c>
      <c r="AT14" s="16">
        <f t="shared" si="8"/>
        <v>22033.440000000002</v>
      </c>
      <c r="AU14" s="16">
        <f t="shared" si="8"/>
        <v>21605.100000000002</v>
      </c>
      <c r="AV14" s="16">
        <f t="shared" si="8"/>
        <v>20552.400000000001</v>
      </c>
      <c r="AW14" s="16">
        <v>19000</v>
      </c>
      <c r="AX14" s="16">
        <v>21200</v>
      </c>
      <c r="AY14" s="16">
        <v>20900</v>
      </c>
      <c r="AZ14" s="16">
        <f>AZ13*0.66</f>
        <v>22489.271999999968</v>
      </c>
      <c r="BA14" s="16">
        <f t="shared" ref="BA14:CD14" si="9">$AZ$14/$AZ$13*BA13</f>
        <v>23834.783999999941</v>
      </c>
      <c r="BB14" s="16">
        <f t="shared" si="9"/>
        <v>25180.295999999977</v>
      </c>
      <c r="BC14" s="16">
        <f t="shared" si="9"/>
        <v>26525.807999999946</v>
      </c>
      <c r="BD14" s="16">
        <f t="shared" si="9"/>
        <v>27871.319999999982</v>
      </c>
      <c r="BE14" s="16">
        <f t="shared" si="9"/>
        <v>29216.831999999951</v>
      </c>
      <c r="BF14" s="16">
        <f t="shared" si="9"/>
        <v>30562.34399999999</v>
      </c>
      <c r="BG14" s="16">
        <f t="shared" si="9"/>
        <v>31907.85599999996</v>
      </c>
      <c r="BH14" s="16">
        <f t="shared" si="9"/>
        <v>33253.367999999995</v>
      </c>
      <c r="BI14" s="16">
        <f t="shared" si="9"/>
        <v>34598.879999999961</v>
      </c>
      <c r="BJ14" s="16">
        <f t="shared" si="9"/>
        <v>35944.392</v>
      </c>
      <c r="BK14" s="16">
        <f t="shared" si="9"/>
        <v>36261.5484</v>
      </c>
      <c r="BL14" s="16">
        <f t="shared" si="9"/>
        <v>36578.7048</v>
      </c>
      <c r="BM14" s="16">
        <f t="shared" si="9"/>
        <v>36895.861199999999</v>
      </c>
      <c r="BN14" s="16">
        <f t="shared" si="9"/>
        <v>37213.017599999999</v>
      </c>
      <c r="BO14" s="16">
        <f t="shared" si="9"/>
        <v>37530.173999999934</v>
      </c>
      <c r="BP14" s="16">
        <f t="shared" si="9"/>
        <v>37847.330399999933</v>
      </c>
      <c r="BQ14" s="16">
        <f t="shared" si="9"/>
        <v>38164.486799999933</v>
      </c>
      <c r="BR14" s="16">
        <f t="shared" si="9"/>
        <v>38481.643199999999</v>
      </c>
      <c r="BS14" s="16">
        <f t="shared" si="9"/>
        <v>38798.799599999998</v>
      </c>
      <c r="BT14" s="16">
        <f t="shared" si="9"/>
        <v>39115.955999999998</v>
      </c>
      <c r="BU14" s="16">
        <f t="shared" si="9"/>
        <v>39433.112399999998</v>
      </c>
      <c r="BV14" s="16">
        <f t="shared" si="9"/>
        <v>39750.268800000005</v>
      </c>
      <c r="BW14" s="16">
        <f t="shared" si="9"/>
        <v>40067.425200000005</v>
      </c>
      <c r="BX14" s="16">
        <f t="shared" si="9"/>
        <v>40384.581600000005</v>
      </c>
      <c r="BY14" s="16">
        <f t="shared" si="9"/>
        <v>40701.738000000005</v>
      </c>
      <c r="BZ14" s="16">
        <f t="shared" si="9"/>
        <v>41018.894399999997</v>
      </c>
      <c r="CA14" s="16">
        <f t="shared" si="9"/>
        <v>41336.050799999997</v>
      </c>
      <c r="CB14" s="16">
        <f t="shared" si="9"/>
        <v>41653.207200000004</v>
      </c>
      <c r="CC14" s="16">
        <f t="shared" si="9"/>
        <v>41970.363600000004</v>
      </c>
      <c r="CD14" s="16">
        <f t="shared" si="9"/>
        <v>42287.520000000004</v>
      </c>
    </row>
    <row r="15" spans="1:82">
      <c r="AZ15" s="16"/>
    </row>
    <row r="17" spans="1:32">
      <c r="A17" t="s">
        <v>92</v>
      </c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>
      <c r="A18" s="8" t="s">
        <v>84</v>
      </c>
      <c r="B18" s="16">
        <f>$C3*D3*(1-0.1)*HLOOKUP(B$17-$B3,$A$12:$BZ$14,3)</f>
        <v>2024.0344799999973</v>
      </c>
      <c r="C18" s="16">
        <f t="shared" ref="C18:AF22" si="10">$C3*E3*(1-0.1)*HLOOKUP(C$17-$B3,$A$12:$BZ$14,3)</f>
        <v>2145.1305599999951</v>
      </c>
      <c r="D18" s="16">
        <f t="shared" si="10"/>
        <v>2266.226639999998</v>
      </c>
      <c r="E18" s="16">
        <f t="shared" si="10"/>
        <v>2387.3227199999956</v>
      </c>
      <c r="F18" s="16">
        <f t="shared" si="10"/>
        <v>2508.4187999999986</v>
      </c>
      <c r="G18" s="16">
        <f t="shared" si="10"/>
        <v>2629.5148799999961</v>
      </c>
      <c r="H18" s="16">
        <f t="shared" si="10"/>
        <v>2750.6109599999995</v>
      </c>
      <c r="I18" s="16">
        <f t="shared" si="10"/>
        <v>2871.7070399999966</v>
      </c>
      <c r="J18" s="16">
        <f t="shared" si="10"/>
        <v>2992.80312</v>
      </c>
      <c r="K18" s="16">
        <f t="shared" si="10"/>
        <v>3113.8991999999967</v>
      </c>
      <c r="L18" s="16">
        <f t="shared" si="10"/>
        <v>3234.9952800000005</v>
      </c>
      <c r="M18" s="16">
        <f t="shared" si="10"/>
        <v>3263.5393560000002</v>
      </c>
      <c r="N18" s="16">
        <f t="shared" si="10"/>
        <v>3292.0834320000004</v>
      </c>
      <c r="O18" s="16">
        <f t="shared" si="10"/>
        <v>3320.6275080000005</v>
      </c>
      <c r="P18" s="16">
        <f t="shared" si="10"/>
        <v>3349.1715840000002</v>
      </c>
      <c r="Q18" s="16">
        <f t="shared" si="10"/>
        <v>3377.7156599999944</v>
      </c>
      <c r="R18" s="16">
        <f t="shared" si="10"/>
        <v>3406.2597359999945</v>
      </c>
      <c r="S18" s="16">
        <f t="shared" si="10"/>
        <v>3434.8038119999942</v>
      </c>
      <c r="T18" s="16">
        <f t="shared" si="10"/>
        <v>3463.3478880000002</v>
      </c>
      <c r="U18" s="16">
        <f t="shared" si="10"/>
        <v>3491.8919640000004</v>
      </c>
      <c r="V18" s="16">
        <f t="shared" si="10"/>
        <v>3520.43604</v>
      </c>
      <c r="W18" s="16">
        <f t="shared" si="10"/>
        <v>3548.9801160000002</v>
      </c>
      <c r="X18" s="16">
        <f t="shared" si="10"/>
        <v>3577.5241920000008</v>
      </c>
      <c r="Y18" s="16">
        <f t="shared" si="10"/>
        <v>3606.0682680000009</v>
      </c>
      <c r="Z18" s="16">
        <f t="shared" si="10"/>
        <v>3634.612344000001</v>
      </c>
      <c r="AA18" s="16">
        <f t="shared" si="10"/>
        <v>3663.1564200000007</v>
      </c>
      <c r="AB18" s="16">
        <f t="shared" si="10"/>
        <v>3691.7004960000004</v>
      </c>
      <c r="AC18" s="16">
        <f t="shared" si="10"/>
        <v>3691.7004960000004</v>
      </c>
      <c r="AD18" s="16">
        <f t="shared" si="10"/>
        <v>3691.7004960000004</v>
      </c>
      <c r="AE18" s="16">
        <f t="shared" si="10"/>
        <v>3691.7004960000004</v>
      </c>
      <c r="AF18" s="16">
        <f t="shared" si="10"/>
        <v>3691.7004960000004</v>
      </c>
    </row>
    <row r="19" spans="1:32">
      <c r="A19" s="11" t="s">
        <v>85</v>
      </c>
      <c r="B19" s="16">
        <f t="shared" ref="B19:B22" si="11">$C4*D4*(1-0.1)*HLOOKUP(B$17-$B4,$A$12:$BZ$14,3)</f>
        <v>1474.0605990000004</v>
      </c>
      <c r="C19" s="16">
        <f t="shared" si="10"/>
        <v>1586.3789126198551</v>
      </c>
      <c r="D19" s="16">
        <f t="shared" si="10"/>
        <v>1568.38084318506</v>
      </c>
      <c r="E19" s="16">
        <f t="shared" si="10"/>
        <v>1558.9248886024052</v>
      </c>
      <c r="F19" s="16">
        <f t="shared" si="10"/>
        <v>1558.1392770911082</v>
      </c>
      <c r="G19" s="16">
        <f t="shared" si="10"/>
        <v>1538.1024172162547</v>
      </c>
      <c r="H19" s="16">
        <f t="shared" si="10"/>
        <v>1472.978892427496</v>
      </c>
      <c r="I19" s="16">
        <f t="shared" si="10"/>
        <v>1370.8583652665407</v>
      </c>
      <c r="J19" s="16">
        <f t="shared" si="10"/>
        <v>1539.8550880467951</v>
      </c>
      <c r="K19" s="16">
        <f t="shared" si="10"/>
        <v>1528.253092990466</v>
      </c>
      <c r="L19" s="16">
        <f t="shared" si="10"/>
        <v>1655.5008203222881</v>
      </c>
      <c r="M19" s="16">
        <f t="shared" si="10"/>
        <v>1766.3234289387146</v>
      </c>
      <c r="N19" s="16">
        <f t="shared" si="10"/>
        <v>1878.5590276315363</v>
      </c>
      <c r="O19" s="16">
        <f t="shared" si="10"/>
        <v>1992.2215909731528</v>
      </c>
      <c r="P19" s="16">
        <f t="shared" si="10"/>
        <v>2107.3252174691193</v>
      </c>
      <c r="Q19" s="16">
        <f t="shared" si="10"/>
        <v>2223.8841305921819</v>
      </c>
      <c r="R19" s="16">
        <f t="shared" si="10"/>
        <v>2341.9126798246975</v>
      </c>
      <c r="S19" s="16">
        <f t="shared" si="10"/>
        <v>2461.425341709325</v>
      </c>
      <c r="T19" s="16">
        <f t="shared" si="10"/>
        <v>2582.4367209082375</v>
      </c>
      <c r="U19" s="16">
        <f t="shared" si="10"/>
        <v>2704.9615512707364</v>
      </c>
      <c r="V19" s="16">
        <f t="shared" si="10"/>
        <v>2829.0146969095176</v>
      </c>
      <c r="W19" s="16">
        <f t="shared" si="10"/>
        <v>2873.1308972541487</v>
      </c>
      <c r="X19" s="16">
        <f t="shared" si="10"/>
        <v>2917.7118357797622</v>
      </c>
      <c r="Y19" s="16">
        <f t="shared" si="10"/>
        <v>2962.7617634679204</v>
      </c>
      <c r="Z19" s="16">
        <f t="shared" si="10"/>
        <v>3008.2849674272134</v>
      </c>
      <c r="AA19" s="16">
        <f t="shared" si="10"/>
        <v>3054.2857711866995</v>
      </c>
      <c r="AB19" s="16">
        <f t="shared" si="10"/>
        <v>3100.7685349916937</v>
      </c>
      <c r="AC19" s="16">
        <f t="shared" si="10"/>
        <v>3147.7376561018177</v>
      </c>
      <c r="AD19" s="16">
        <f t="shared" si="10"/>
        <v>3195.1975690914774</v>
      </c>
      <c r="AE19" s="16">
        <f t="shared" si="10"/>
        <v>3243.1527461526289</v>
      </c>
      <c r="AF19" s="16">
        <f t="shared" si="10"/>
        <v>3291.6076974000007</v>
      </c>
    </row>
    <row r="20" spans="1:32">
      <c r="A20" s="8" t="s">
        <v>86</v>
      </c>
      <c r="B20" s="16">
        <f t="shared" si="11"/>
        <v>2623.7354219999997</v>
      </c>
      <c r="C20" s="16">
        <f t="shared" si="10"/>
        <v>2631.7101612532651</v>
      </c>
      <c r="D20" s="16">
        <f t="shared" si="10"/>
        <v>1834.1705169163727</v>
      </c>
      <c r="E20" s="16">
        <f t="shared" si="10"/>
        <v>2597.1960778722673</v>
      </c>
      <c r="F20" s="16">
        <f t="shared" si="10"/>
        <v>2788.8450663744507</v>
      </c>
      <c r="G20" s="16">
        <f t="shared" si="10"/>
        <v>2751.0409030183569</v>
      </c>
      <c r="H20" s="16">
        <f t="shared" si="10"/>
        <v>2728.3417472863334</v>
      </c>
      <c r="I20" s="16">
        <f t="shared" si="10"/>
        <v>2720.8707502747347</v>
      </c>
      <c r="J20" s="16">
        <f t="shared" si="10"/>
        <v>2679.8775491941456</v>
      </c>
      <c r="K20" s="16">
        <f t="shared" si="10"/>
        <v>2560.6739199131011</v>
      </c>
      <c r="L20" s="16">
        <f t="shared" si="10"/>
        <v>2377.8168503729271</v>
      </c>
      <c r="M20" s="16">
        <f t="shared" si="10"/>
        <v>2664.9785955280158</v>
      </c>
      <c r="N20" s="16">
        <f t="shared" si="10"/>
        <v>2638.9867841353202</v>
      </c>
      <c r="O20" s="16">
        <f t="shared" si="10"/>
        <v>2852.3275139794737</v>
      </c>
      <c r="P20" s="16">
        <f t="shared" si="10"/>
        <v>3036.4649997723059</v>
      </c>
      <c r="Q20" s="16">
        <f t="shared" si="10"/>
        <v>3222.1885861107558</v>
      </c>
      <c r="R20" s="16">
        <f t="shared" si="10"/>
        <v>3409.508759701569</v>
      </c>
      <c r="S20" s="16">
        <f t="shared" si="10"/>
        <v>3598.4360692494674</v>
      </c>
      <c r="T20" s="16">
        <f t="shared" si="10"/>
        <v>3788.9811258015416</v>
      </c>
      <c r="U20" s="16">
        <f t="shared" si="10"/>
        <v>3981.1546030936051</v>
      </c>
      <c r="V20" s="16">
        <f t="shared" si="10"/>
        <v>4174.9672378982741</v>
      </c>
      <c r="W20" s="16">
        <f t="shared" si="10"/>
        <v>4370.4298303750329</v>
      </c>
      <c r="X20" s="16">
        <f t="shared" si="10"/>
        <v>4567.5532444220371</v>
      </c>
      <c r="Y20" s="16">
        <f t="shared" si="10"/>
        <v>4766.3484080299313</v>
      </c>
      <c r="Z20" s="16">
        <f t="shared" si="10"/>
        <v>4829.8545570499837</v>
      </c>
      <c r="AA20" s="16">
        <f t="shared" si="10"/>
        <v>4893.8324523304418</v>
      </c>
      <c r="AB20" s="16">
        <f t="shared" si="10"/>
        <v>4958.2850389735631</v>
      </c>
      <c r="AC20" s="16">
        <f t="shared" si="10"/>
        <v>5023.215278969762</v>
      </c>
      <c r="AD20" s="16">
        <f t="shared" si="10"/>
        <v>5088.6261512896599</v>
      </c>
      <c r="AE20" s="16">
        <f t="shared" si="10"/>
        <v>5154.5206519766689</v>
      </c>
      <c r="AF20" s="16">
        <f t="shared" si="10"/>
        <v>5220.9017942399923</v>
      </c>
    </row>
    <row r="21" spans="1:32">
      <c r="A21" s="11" t="s">
        <v>87</v>
      </c>
      <c r="B21" s="16">
        <f t="shared" si="11"/>
        <v>1296</v>
      </c>
      <c r="C21" s="16">
        <f t="shared" si="10"/>
        <v>1146.1221658556237</v>
      </c>
      <c r="D21" s="16">
        <f t="shared" si="10"/>
        <v>1280.5649919632199</v>
      </c>
      <c r="E21" s="16">
        <f t="shared" si="10"/>
        <v>1360.0984063370336</v>
      </c>
      <c r="F21" s="16">
        <f t="shared" si="10"/>
        <v>1449.5599269239667</v>
      </c>
      <c r="G21" s="16">
        <f t="shared" si="10"/>
        <v>1403.1209401747742</v>
      </c>
      <c r="H21" s="16">
        <f t="shared" si="10"/>
        <v>1357.785979840158</v>
      </c>
      <c r="I21" s="16">
        <f t="shared" si="10"/>
        <v>1496.2812383032733</v>
      </c>
      <c r="J21" s="16">
        <f t="shared" si="10"/>
        <v>1505.3189124087514</v>
      </c>
      <c r="K21" s="16">
        <f t="shared" si="10"/>
        <v>1052.2706028448283</v>
      </c>
      <c r="L21" s="16">
        <f t="shared" si="10"/>
        <v>1494.4787245622481</v>
      </c>
      <c r="M21" s="16">
        <f t="shared" si="10"/>
        <v>1609.5580893980264</v>
      </c>
      <c r="N21" s="16">
        <f t="shared" si="10"/>
        <v>1592.4895229797983</v>
      </c>
      <c r="O21" s="16">
        <f t="shared" si="10"/>
        <v>1584.0743924805433</v>
      </c>
      <c r="P21" s="16">
        <f t="shared" si="10"/>
        <v>1584.4625758747111</v>
      </c>
      <c r="Q21" s="16">
        <f t="shared" si="10"/>
        <v>1565.2593012460545</v>
      </c>
      <c r="R21" s="16">
        <f t="shared" si="10"/>
        <v>1500.1092530980916</v>
      </c>
      <c r="S21" s="16">
        <f t="shared" si="10"/>
        <v>1397.1540077321106</v>
      </c>
      <c r="T21" s="16">
        <f t="shared" si="10"/>
        <v>1570.5684703392092</v>
      </c>
      <c r="U21" s="16">
        <f t="shared" si="10"/>
        <v>1559.9031445585285</v>
      </c>
      <c r="V21" s="16">
        <f t="shared" si="10"/>
        <v>1691.0524514187416</v>
      </c>
      <c r="W21" s="16">
        <f t="shared" si="10"/>
        <v>1805.6070239551784</v>
      </c>
      <c r="X21" s="16">
        <f t="shared" si="10"/>
        <v>1921.7778335497878</v>
      </c>
      <c r="Y21" s="16">
        <f t="shared" si="10"/>
        <v>2039.582628221558</v>
      </c>
      <c r="Z21" s="16">
        <f t="shared" si="10"/>
        <v>2159.0393309102897</v>
      </c>
      <c r="AA21" s="16">
        <f t="shared" si="10"/>
        <v>2280.1660410991649</v>
      </c>
      <c r="AB21" s="16">
        <f t="shared" si="10"/>
        <v>2402.9810364518748</v>
      </c>
      <c r="AC21" s="16">
        <f t="shared" si="10"/>
        <v>2527.5027744642721</v>
      </c>
      <c r="AD21" s="16">
        <f t="shared" si="10"/>
        <v>2653.7498941308336</v>
      </c>
      <c r="AE21" s="16">
        <f t="shared" si="10"/>
        <v>2781.7412176259022</v>
      </c>
      <c r="AF21" s="16">
        <f t="shared" si="10"/>
        <v>2911.4957520000003</v>
      </c>
    </row>
    <row r="22" spans="1:32" ht="15" thickBot="1">
      <c r="A22" s="14" t="s">
        <v>88</v>
      </c>
      <c r="B22" s="16">
        <f t="shared" si="11"/>
        <v>324</v>
      </c>
      <c r="C22" s="16">
        <f t="shared" si="10"/>
        <v>426.10855841857256</v>
      </c>
      <c r="D22" s="16">
        <f t="shared" si="10"/>
        <v>544.83004325397712</v>
      </c>
      <c r="E22" s="16">
        <f t="shared" si="10"/>
        <v>682.41253472686844</v>
      </c>
      <c r="F22" s="16">
        <f t="shared" si="10"/>
        <v>841.38258512508673</v>
      </c>
      <c r="G22" s="16">
        <f t="shared" si="10"/>
        <v>1024.5779618945546</v>
      </c>
      <c r="H22" s="16">
        <f t="shared" si="10"/>
        <v>1235.1841105024705</v>
      </c>
      <c r="I22" s="16">
        <f t="shared" si="10"/>
        <v>1476.7747494605339</v>
      </c>
      <c r="J22" s="16">
        <f t="shared" si="10"/>
        <v>1753.3570547883439</v>
      </c>
      <c r="K22" s="16">
        <f t="shared" si="10"/>
        <v>2069.42194090783</v>
      </c>
      <c r="L22" s="16">
        <f t="shared" si="10"/>
        <v>2268</v>
      </c>
      <c r="M22" s="16">
        <f t="shared" si="10"/>
        <v>1894.9764762139916</v>
      </c>
      <c r="N22" s="16">
        <f t="shared" si="10"/>
        <v>1539.324350739196</v>
      </c>
      <c r="O22" s="16">
        <f t="shared" si="10"/>
        <v>1800.6070579716986</v>
      </c>
      <c r="P22" s="16">
        <f t="shared" si="10"/>
        <v>2047.732863882781</v>
      </c>
      <c r="Q22" s="16">
        <f t="shared" si="10"/>
        <v>2138.6715204079464</v>
      </c>
      <c r="R22" s="16">
        <f t="shared" si="10"/>
        <v>1945.7562106072075</v>
      </c>
      <c r="S22" s="16">
        <f t="shared" si="10"/>
        <v>1761.2106561626674</v>
      </c>
      <c r="T22" s="16">
        <f t="shared" si="10"/>
        <v>1584.7354050739143</v>
      </c>
      <c r="U22" s="16">
        <f t="shared" si="10"/>
        <v>1416.0407857520449</v>
      </c>
      <c r="V22" s="16">
        <f t="shared" si="10"/>
        <v>1254.8466041712034</v>
      </c>
      <c r="W22" s="16">
        <f t="shared" si="10"/>
        <v>1345.5222612024613</v>
      </c>
      <c r="X22" s="16">
        <f t="shared" si="10"/>
        <v>1430.8266179578684</v>
      </c>
      <c r="Y22" s="16">
        <f t="shared" si="10"/>
        <v>1510.9729155273835</v>
      </c>
      <c r="Z22" s="16">
        <f t="shared" si="10"/>
        <v>1586.1670558599267</v>
      </c>
      <c r="AA22" s="16">
        <f t="shared" si="10"/>
        <v>1656.6078363096153</v>
      </c>
      <c r="AB22" s="16">
        <f t="shared" si="10"/>
        <v>1722.4871770197421</v>
      </c>
      <c r="AC22" s="16">
        <f t="shared" si="10"/>
        <v>1783.990341356583</v>
      </c>
      <c r="AD22" s="16">
        <f t="shared" si="10"/>
        <v>1841.2961495989616</v>
      </c>
      <c r="AE22" s="16">
        <f t="shared" si="10"/>
        <v>1894.5771860835387</v>
      </c>
      <c r="AF22" s="16">
        <f t="shared" si="10"/>
        <v>1944</v>
      </c>
    </row>
    <row r="23" spans="1:32">
      <c r="A23" s="11" t="s">
        <v>93</v>
      </c>
      <c r="B23" s="17">
        <f>SUM(B18:B22)</f>
        <v>7741.8305009999976</v>
      </c>
      <c r="C23" s="17">
        <f t="shared" ref="C23:AF23" si="12">SUM(C18:C22)</f>
        <v>7935.4503581473127</v>
      </c>
      <c r="D23" s="17">
        <f t="shared" si="12"/>
        <v>7494.1730353186276</v>
      </c>
      <c r="E23" s="17">
        <f t="shared" si="12"/>
        <v>8585.9546275385692</v>
      </c>
      <c r="F23" s="17">
        <f t="shared" si="12"/>
        <v>9146.3456555146113</v>
      </c>
      <c r="G23" s="17">
        <f t="shared" si="12"/>
        <v>9346.3571023039367</v>
      </c>
      <c r="H23" s="17">
        <f t="shared" si="12"/>
        <v>9544.9016900564584</v>
      </c>
      <c r="I23" s="17">
        <f t="shared" si="12"/>
        <v>9936.4921433050786</v>
      </c>
      <c r="J23" s="17">
        <f t="shared" si="12"/>
        <v>10471.211724438037</v>
      </c>
      <c r="K23" s="17">
        <f t="shared" si="12"/>
        <v>10324.518756656222</v>
      </c>
      <c r="L23" s="17">
        <f t="shared" si="12"/>
        <v>11030.791675257464</v>
      </c>
      <c r="M23" s="17">
        <f t="shared" si="12"/>
        <v>11199.375946078748</v>
      </c>
      <c r="N23" s="17">
        <f t="shared" si="12"/>
        <v>10941.443117485851</v>
      </c>
      <c r="O23" s="17">
        <f t="shared" si="12"/>
        <v>11549.858063404869</v>
      </c>
      <c r="P23" s="17">
        <f t="shared" si="12"/>
        <v>12125.157240998917</v>
      </c>
      <c r="Q23" s="17">
        <f t="shared" si="12"/>
        <v>12527.719198356932</v>
      </c>
      <c r="R23" s="17">
        <f t="shared" si="12"/>
        <v>12603.546639231559</v>
      </c>
      <c r="S23" s="17">
        <f t="shared" si="12"/>
        <v>12653.029886853565</v>
      </c>
      <c r="T23" s="17">
        <f t="shared" si="12"/>
        <v>12990.069610122902</v>
      </c>
      <c r="U23" s="17">
        <f t="shared" si="12"/>
        <v>13153.952048674913</v>
      </c>
      <c r="V23" s="17">
        <f t="shared" si="12"/>
        <v>13470.317030397737</v>
      </c>
      <c r="W23" s="17">
        <f t="shared" si="12"/>
        <v>13943.670128786822</v>
      </c>
      <c r="X23" s="17">
        <f t="shared" si="12"/>
        <v>14415.393723709456</v>
      </c>
      <c r="Y23" s="17">
        <f t="shared" si="12"/>
        <v>14885.733983246795</v>
      </c>
      <c r="Z23" s="17">
        <f t="shared" si="12"/>
        <v>15217.958255247413</v>
      </c>
      <c r="AA23" s="17">
        <f t="shared" si="12"/>
        <v>15548.048520925922</v>
      </c>
      <c r="AB23" s="17">
        <f t="shared" si="12"/>
        <v>15876.222283436873</v>
      </c>
      <c r="AC23" s="17">
        <f t="shared" si="12"/>
        <v>16174.146546892434</v>
      </c>
      <c r="AD23" s="17">
        <f t="shared" si="12"/>
        <v>16470.570260110933</v>
      </c>
      <c r="AE23" s="17">
        <f t="shared" si="12"/>
        <v>16765.692297838737</v>
      </c>
      <c r="AF23" s="17">
        <f t="shared" si="12"/>
        <v>17059.705739639994</v>
      </c>
    </row>
    <row r="24" spans="1:32">
      <c r="A24" s="23">
        <f>B24/B23</f>
        <v>0.96876313670665348</v>
      </c>
      <c r="B24">
        <v>7500</v>
      </c>
    </row>
    <row r="26" spans="1:32">
      <c r="B26" s="16">
        <f>AZ13*0.24*0.85</f>
        <v>6951.229527272717</v>
      </c>
      <c r="C26" s="16">
        <f t="shared" ref="C26:L26" si="13">BA13*0.24*0.85</f>
        <v>7367.1150545454357</v>
      </c>
      <c r="D26" s="16">
        <f t="shared" si="13"/>
        <v>7783.0005818181735</v>
      </c>
      <c r="E26" s="16">
        <f t="shared" si="13"/>
        <v>8198.8861090908922</v>
      </c>
      <c r="F26" s="16">
        <f t="shared" si="13"/>
        <v>8614.77163636363</v>
      </c>
      <c r="G26" s="16">
        <f t="shared" si="13"/>
        <v>9030.657163636346</v>
      </c>
      <c r="H26" s="16">
        <f t="shared" si="13"/>
        <v>9446.5426909090875</v>
      </c>
      <c r="I26" s="16">
        <f t="shared" si="13"/>
        <v>9862.4282181818053</v>
      </c>
      <c r="J26" s="16">
        <f t="shared" si="13"/>
        <v>10278.313745454543</v>
      </c>
      <c r="K26" s="16">
        <f t="shared" si="13"/>
        <v>10694.199272727261</v>
      </c>
      <c r="L26" s="16">
        <f t="shared" si="13"/>
        <v>11110.084799999999</v>
      </c>
      <c r="M26" s="16">
        <f>BK13*0.24*0.85</f>
        <v>11208.114959999999</v>
      </c>
      <c r="N26" s="16">
        <f t="shared" ref="N26" si="14">BL13*0.24*0.85</f>
        <v>11306.145119999997</v>
      </c>
      <c r="O26" s="16">
        <f t="shared" ref="O26" si="15">BM13*0.24*0.85</f>
        <v>11404.175279999999</v>
      </c>
      <c r="P26" s="16">
        <f t="shared" ref="P26" si="16">BN13*0.24*0.85</f>
        <v>11502.20544</v>
      </c>
      <c r="Q26" s="16">
        <f t="shared" ref="Q26" si="17">BO13*0.24*0.85</f>
        <v>11600.235599999978</v>
      </c>
      <c r="R26" s="16">
        <f t="shared" ref="R26" si="18">BP13*0.24*0.85</f>
        <v>11698.265759999978</v>
      </c>
      <c r="S26" s="16">
        <f t="shared" ref="S26" si="19">BQ13*0.24*0.85</f>
        <v>11796.295919999979</v>
      </c>
      <c r="T26" s="16">
        <f t="shared" ref="T26" si="20">BR13*0.24*0.85</f>
        <v>11894.326079999999</v>
      </c>
      <c r="U26" s="16">
        <f t="shared" ref="U26" si="21">BS13*0.24*0.85</f>
        <v>11992.356239999999</v>
      </c>
      <c r="V26" s="16">
        <f t="shared" ref="V26" si="22">BT13*0.24*0.85</f>
        <v>12090.386399999998</v>
      </c>
      <c r="W26" s="16">
        <f>BU13*0.24*0.85</f>
        <v>12188.41656</v>
      </c>
      <c r="X26" s="16">
        <f t="shared" ref="X26" si="23">BV13*0.24*0.85</f>
        <v>12286.44672</v>
      </c>
      <c r="Y26" s="16">
        <f t="shared" ref="Y26" si="24">BW13*0.24*0.85</f>
        <v>12384.47688</v>
      </c>
      <c r="Z26" s="16">
        <f t="shared" ref="Z26" si="25">BX13*0.24*0.85</f>
        <v>12482.50704</v>
      </c>
      <c r="AA26" s="16">
        <f t="shared" ref="AA26" si="26">BY13*0.24*0.85</f>
        <v>12580.537199999999</v>
      </c>
      <c r="AB26" s="16">
        <f t="shared" ref="AB26" si="27">BZ13*0.24*0.85</f>
        <v>12678.567359999999</v>
      </c>
      <c r="AC26" s="16">
        <f t="shared" ref="AC26" si="28">CA13*0.24*0.85</f>
        <v>12776.597519999999</v>
      </c>
      <c r="AD26" s="16">
        <f t="shared" ref="AD26" si="29">CB13*0.24*0.85</f>
        <v>12874.627679999998</v>
      </c>
      <c r="AE26" s="16">
        <f t="shared" ref="AE26" si="30">CC13*0.24*0.85</f>
        <v>12972.65784</v>
      </c>
      <c r="AF26" s="16">
        <f t="shared" ref="AF26" si="31">CD13*0.24*0.85</f>
        <v>13070.687999999998</v>
      </c>
    </row>
    <row r="27" spans="1:32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5" thickBot="1"/>
    <row r="29" spans="1:32" ht="15" thickBot="1">
      <c r="A29" s="26" t="s">
        <v>78</v>
      </c>
      <c r="B29" s="5" t="s">
        <v>79</v>
      </c>
      <c r="C29" s="6" t="s">
        <v>80</v>
      </c>
      <c r="D29" s="5" t="s">
        <v>81</v>
      </c>
    </row>
    <row r="30" spans="1:32">
      <c r="A30" s="27"/>
      <c r="B30" s="7" t="s">
        <v>82</v>
      </c>
      <c r="C30" s="7" t="s">
        <v>83</v>
      </c>
      <c r="D30" s="7" t="s">
        <v>83</v>
      </c>
      <c r="H30">
        <v>9.3000000000000007</v>
      </c>
      <c r="I30">
        <v>8.4</v>
      </c>
      <c r="J30">
        <v>8.9</v>
      </c>
      <c r="K30">
        <v>9.1999999999999993</v>
      </c>
      <c r="L30">
        <v>7.8</v>
      </c>
      <c r="M30">
        <v>7.9</v>
      </c>
    </row>
    <row r="31" spans="1:32">
      <c r="A31" s="8" t="s">
        <v>84</v>
      </c>
      <c r="B31" s="9">
        <v>0</v>
      </c>
      <c r="C31" s="9" t="s">
        <v>94</v>
      </c>
      <c r="D31" s="10">
        <v>1</v>
      </c>
      <c r="G31">
        <v>6720</v>
      </c>
      <c r="H31">
        <v>6.72</v>
      </c>
      <c r="I31">
        <v>6.81</v>
      </c>
      <c r="J31">
        <v>7.4950000000000001</v>
      </c>
      <c r="K31">
        <v>7.82</v>
      </c>
      <c r="L31">
        <v>7.2720000000000002</v>
      </c>
      <c r="M31">
        <v>7.55</v>
      </c>
    </row>
    <row r="32" spans="1:32">
      <c r="A32" s="11" t="s">
        <v>85</v>
      </c>
      <c r="B32" s="12">
        <v>10</v>
      </c>
      <c r="C32" s="13">
        <v>0.17</v>
      </c>
      <c r="D32" s="13">
        <v>0.45</v>
      </c>
      <c r="G32">
        <v>6810</v>
      </c>
      <c r="H32" s="23">
        <f>H31/H30</f>
        <v>0.72258064516129028</v>
      </c>
      <c r="I32" s="23">
        <f t="shared" ref="I32:M32" si="32">I31/I30</f>
        <v>0.81071428571428561</v>
      </c>
      <c r="J32" s="23">
        <f t="shared" si="32"/>
        <v>0.84213483146067414</v>
      </c>
      <c r="K32" s="23">
        <f t="shared" si="32"/>
        <v>0.85000000000000009</v>
      </c>
      <c r="L32" s="23">
        <f t="shared" si="32"/>
        <v>0.93230769230769239</v>
      </c>
      <c r="M32" s="23">
        <f t="shared" si="32"/>
        <v>0.95569620253164556</v>
      </c>
    </row>
    <row r="33" spans="1:13">
      <c r="A33" s="8" t="s">
        <v>86</v>
      </c>
      <c r="B33" s="9">
        <v>13</v>
      </c>
      <c r="C33" s="10">
        <v>0.19</v>
      </c>
      <c r="D33" s="10">
        <v>0.7</v>
      </c>
      <c r="G33">
        <v>7495</v>
      </c>
    </row>
    <row r="34" spans="1:13">
      <c r="A34" s="11" t="s">
        <v>87</v>
      </c>
      <c r="B34" s="12">
        <v>20</v>
      </c>
      <c r="C34" s="13">
        <v>0.18</v>
      </c>
      <c r="D34" s="13">
        <v>0.4</v>
      </c>
      <c r="G34">
        <v>7820</v>
      </c>
    </row>
    <row r="35" spans="1:13">
      <c r="A35" s="8" t="s">
        <v>88</v>
      </c>
      <c r="B35" s="9">
        <v>50</v>
      </c>
      <c r="C35" s="10">
        <v>0.36</v>
      </c>
      <c r="D35" s="10">
        <v>0.2</v>
      </c>
      <c r="G35">
        <v>7272</v>
      </c>
      <c r="M35">
        <f>88/78</f>
        <v>1.1282051282051282</v>
      </c>
    </row>
    <row r="36" spans="1:13">
      <c r="A36" s="28" t="s">
        <v>95</v>
      </c>
      <c r="B36" s="30" t="s">
        <v>96</v>
      </c>
      <c r="C36" s="12" t="s">
        <v>97</v>
      </c>
      <c r="D36" s="30" t="s">
        <v>98</v>
      </c>
      <c r="G36">
        <v>7550</v>
      </c>
    </row>
    <row r="37" spans="1:13" ht="15" thickBot="1">
      <c r="A37" s="29"/>
      <c r="B37" s="31"/>
      <c r="C37" s="20" t="s">
        <v>99</v>
      </c>
      <c r="D37" s="31"/>
    </row>
  </sheetData>
  <mergeCells count="5">
    <mergeCell ref="A1:A2"/>
    <mergeCell ref="A29:A30"/>
    <mergeCell ref="A36:A37"/>
    <mergeCell ref="B36:B37"/>
    <mergeCell ref="D36:D3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</dc:creator>
  <cp:keywords/>
  <dc:description/>
  <cp:lastModifiedBy>Otto Hebeda</cp:lastModifiedBy>
  <cp:revision/>
  <dcterms:created xsi:type="dcterms:W3CDTF">2022-10-01T14:47:09Z</dcterms:created>
  <dcterms:modified xsi:type="dcterms:W3CDTF">2024-10-29T19:40:50Z</dcterms:modified>
  <cp:category/>
  <cp:contentStatus/>
</cp:coreProperties>
</file>