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URSOS\EXCEL\udemy - exercicios para fazer\"/>
    </mc:Choice>
  </mc:AlternateContent>
  <bookViews>
    <workbookView xWindow="-120" yWindow="-120" windowWidth="19440" windowHeight="10440" firstSheet="12" activeTab="15"/>
  </bookViews>
  <sheets>
    <sheet name="Função SE Comissão Vendedores" sheetId="2" r:id="rId1"/>
    <sheet name="Função SEERRO" sheetId="3" r:id="rId2"/>
    <sheet name="Função ORDEM" sheetId="4" r:id="rId3"/>
    <sheet name="Função SOMASE" sheetId="5" r:id="rId4"/>
    <sheet name="Função MÉDIASE" sheetId="6" r:id="rId5"/>
    <sheet name="Função CONT.SE" sheetId="7" r:id="rId6"/>
    <sheet name="Função SOMASES" sheetId="8" r:id="rId7"/>
    <sheet name="Função MÉDIASES" sheetId="9" r:id="rId8"/>
    <sheet name="Função CONT.SES" sheetId="10" r:id="rId9"/>
    <sheet name="Função SOMASES Teste Lógico" sheetId="17" r:id="rId10"/>
    <sheet name="Função PROCV Exata" sheetId="11" r:id="rId11"/>
    <sheet name="Função PROCV Aproximada" sheetId="12" r:id="rId12"/>
    <sheet name="Função PROCV Reajuste de Preços" sheetId="13" r:id="rId13"/>
    <sheet name="Função PROCH" sheetId="14" r:id="rId14"/>
    <sheet name="Função SOMARPRODUTO" sheetId="16" r:id="rId15"/>
    <sheet name="Lição de Casa" sheetId="18" r:id="rId16"/>
  </sheets>
  <definedNames>
    <definedName name="regraProcvPrecos">'Função PROCH'!$H$3:$I$6</definedName>
    <definedName name="regraProhVendas">'Função PROCH'!$H$8:$L$9</definedName>
    <definedName name="RegrasProcvPreco">'Função PROCH'!$H$3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8" l="1"/>
  <c r="K5" i="18"/>
  <c r="K6" i="18"/>
  <c r="K7" i="18"/>
  <c r="K8" i="18"/>
  <c r="K9" i="18"/>
  <c r="K10" i="18"/>
  <c r="K3" i="18"/>
  <c r="H3" i="16"/>
  <c r="D13" i="14"/>
  <c r="D6" i="14"/>
  <c r="D7" i="14"/>
  <c r="D8" i="14"/>
  <c r="D9" i="14"/>
  <c r="D10" i="14"/>
  <c r="D11" i="14"/>
  <c r="D12" i="14"/>
  <c r="D5" i="14"/>
  <c r="D4" i="14"/>
  <c r="D3" i="14"/>
  <c r="D3" i="13" l="1"/>
  <c r="D12" i="13"/>
  <c r="D13" i="13" s="1"/>
  <c r="D4" i="13"/>
  <c r="D5" i="13"/>
  <c r="D6" i="13"/>
  <c r="D7" i="13"/>
  <c r="D8" i="13"/>
  <c r="D9" i="13"/>
  <c r="D10" i="13"/>
  <c r="D11" i="13"/>
  <c r="D10" i="12"/>
  <c r="D11" i="12"/>
  <c r="D12" i="12"/>
  <c r="D9" i="12"/>
  <c r="D7" i="12"/>
  <c r="D6" i="12"/>
  <c r="D8" i="12"/>
  <c r="D5" i="12"/>
  <c r="D4" i="12"/>
  <c r="H3" i="11"/>
  <c r="D3" i="12"/>
  <c r="H5" i="11"/>
  <c r="H4" i="11"/>
  <c r="I12" i="17"/>
  <c r="I8" i="17"/>
  <c r="I4" i="17"/>
  <c r="I5" i="17"/>
  <c r="I6" i="17"/>
  <c r="I7" i="17"/>
  <c r="I9" i="17"/>
  <c r="I10" i="17"/>
  <c r="I11" i="17"/>
  <c r="I3" i="17"/>
  <c r="I5" i="10"/>
  <c r="I6" i="10"/>
  <c r="I7" i="10"/>
  <c r="I8" i="10"/>
  <c r="I9" i="10"/>
  <c r="I10" i="10"/>
  <c r="I11" i="10"/>
  <c r="I12" i="10"/>
  <c r="I4" i="10"/>
  <c r="I3" i="10"/>
  <c r="I5" i="9"/>
  <c r="I6" i="9"/>
  <c r="I7" i="9"/>
  <c r="I8" i="9"/>
  <c r="I9" i="9"/>
  <c r="I10" i="9"/>
  <c r="I11" i="9"/>
  <c r="I12" i="9"/>
  <c r="I4" i="9"/>
  <c r="I3" i="9"/>
  <c r="I3" i="8"/>
  <c r="I4" i="8" l="1"/>
  <c r="I5" i="8" l="1"/>
  <c r="I6" i="8"/>
  <c r="I7" i="8"/>
  <c r="I8" i="8"/>
  <c r="I9" i="8"/>
  <c r="I10" i="8"/>
  <c r="I11" i="8"/>
  <c r="I12" i="8"/>
  <c r="I5" i="7"/>
  <c r="I6" i="7"/>
  <c r="I4" i="7"/>
  <c r="I3" i="7"/>
  <c r="I4" i="5"/>
  <c r="I5" i="5"/>
  <c r="I6" i="5"/>
  <c r="I3" i="5"/>
  <c r="I4" i="6"/>
  <c r="I5" i="6"/>
  <c r="I6" i="6"/>
  <c r="I3" i="6"/>
  <c r="H3" i="4"/>
  <c r="F3" i="3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4" i="3"/>
  <c r="F5" i="3"/>
  <c r="G5" i="3" s="1"/>
  <c r="F6" i="3"/>
  <c r="F7" i="3"/>
  <c r="F8" i="3"/>
  <c r="F9" i="3"/>
  <c r="F10" i="3"/>
  <c r="F11" i="3"/>
  <c r="F12" i="3"/>
  <c r="G12" i="3" s="1"/>
  <c r="F13" i="3"/>
  <c r="G13" i="3" s="1"/>
  <c r="F14" i="3"/>
  <c r="F15" i="3"/>
  <c r="F16" i="3"/>
  <c r="F17" i="3"/>
  <c r="F18" i="3"/>
  <c r="F19" i="3"/>
  <c r="F20" i="3"/>
  <c r="G20" i="3" s="1"/>
  <c r="F21" i="3"/>
  <c r="G21" i="3" s="1"/>
  <c r="F22" i="3"/>
  <c r="F23" i="3"/>
  <c r="G23" i="3" s="1"/>
  <c r="F24" i="3"/>
  <c r="F25" i="3"/>
  <c r="F26" i="3"/>
  <c r="F27" i="3"/>
  <c r="F28" i="3"/>
  <c r="G28" i="3" s="1"/>
  <c r="F29" i="3"/>
  <c r="G29" i="3" s="1"/>
  <c r="F30" i="3"/>
  <c r="F31" i="3"/>
  <c r="G31" i="3" s="1"/>
  <c r="F32" i="3"/>
  <c r="G7" i="3"/>
  <c r="G8" i="3"/>
  <c r="G9" i="3"/>
  <c r="G15" i="3"/>
  <c r="G16" i="3"/>
  <c r="G17" i="3"/>
  <c r="G24" i="3"/>
  <c r="G25" i="3"/>
  <c r="G32" i="3"/>
  <c r="G4" i="3"/>
  <c r="G6" i="3"/>
  <c r="G10" i="3"/>
  <c r="G11" i="3"/>
  <c r="G14" i="3"/>
  <c r="G18" i="3"/>
  <c r="G19" i="3"/>
  <c r="G22" i="3"/>
  <c r="G26" i="3"/>
  <c r="G27" i="3"/>
  <c r="G30" i="3"/>
  <c r="G3" i="3"/>
  <c r="D11" i="2"/>
  <c r="E11" i="2"/>
  <c r="F11" i="2"/>
  <c r="C11" i="2"/>
  <c r="D10" i="2"/>
  <c r="E10" i="2"/>
  <c r="F10" i="2"/>
  <c r="D9" i="2"/>
  <c r="E9" i="2"/>
  <c r="F9" i="2"/>
  <c r="C9" i="2"/>
  <c r="C10" i="2"/>
  <c r="D8" i="2"/>
  <c r="E8" i="2"/>
  <c r="F8" i="2"/>
  <c r="C8" i="2"/>
  <c r="F3" i="16" l="1"/>
  <c r="E13" i="16" l="1"/>
  <c r="F12" i="16"/>
  <c r="F11" i="16"/>
  <c r="F10" i="16"/>
  <c r="F9" i="16"/>
  <c r="F8" i="16"/>
  <c r="F7" i="16"/>
  <c r="F6" i="16"/>
  <c r="F5" i="16"/>
  <c r="F4" i="16"/>
  <c r="F13" i="16" s="1"/>
  <c r="E13" i="14" l="1"/>
  <c r="F12" i="14"/>
  <c r="F11" i="14"/>
  <c r="F10" i="14"/>
  <c r="F9" i="14"/>
  <c r="F8" i="14"/>
  <c r="F7" i="14"/>
  <c r="F6" i="14"/>
  <c r="F5" i="14"/>
  <c r="F4" i="14"/>
  <c r="F3" i="14"/>
  <c r="F13" i="14" s="1"/>
  <c r="E13" i="13"/>
  <c r="F12" i="13"/>
  <c r="F11" i="13"/>
  <c r="F10" i="13"/>
  <c r="F9" i="13"/>
  <c r="F8" i="13"/>
  <c r="F7" i="13"/>
  <c r="F6" i="13"/>
  <c r="F5" i="13"/>
  <c r="F4" i="13"/>
  <c r="F3" i="13"/>
  <c r="E13" i="12"/>
  <c r="F12" i="12"/>
  <c r="F11" i="12"/>
  <c r="F10" i="12"/>
  <c r="F9" i="12"/>
  <c r="F8" i="12"/>
  <c r="F7" i="12"/>
  <c r="F6" i="12"/>
  <c r="F5" i="12"/>
  <c r="F4" i="12"/>
  <c r="F3" i="12"/>
  <c r="F13" i="12" s="1"/>
  <c r="D13" i="11"/>
  <c r="E12" i="11"/>
  <c r="E11" i="11"/>
  <c r="E10" i="11"/>
  <c r="E9" i="11"/>
  <c r="E8" i="11"/>
  <c r="E7" i="11"/>
  <c r="E6" i="11"/>
  <c r="E5" i="11"/>
  <c r="E4" i="11"/>
  <c r="E3" i="11"/>
  <c r="F13" i="13" l="1"/>
  <c r="E13" i="11"/>
  <c r="F4" i="4" l="1"/>
  <c r="F5" i="4"/>
  <c r="F6" i="4"/>
  <c r="F7" i="4"/>
  <c r="F8" i="4"/>
  <c r="F9" i="4"/>
  <c r="F10" i="4"/>
  <c r="F11" i="4"/>
  <c r="F12" i="4"/>
  <c r="F13" i="4"/>
  <c r="F14" i="4"/>
  <c r="G14" i="4" s="1"/>
  <c r="F15" i="4"/>
  <c r="G15" i="4" s="1"/>
  <c r="F16" i="4"/>
  <c r="F17" i="4"/>
  <c r="G17" i="4" s="1"/>
  <c r="F18" i="4"/>
  <c r="F19" i="4"/>
  <c r="G19" i="4" s="1"/>
  <c r="F20" i="4"/>
  <c r="F21" i="4"/>
  <c r="G21" i="4" s="1"/>
  <c r="F22" i="4"/>
  <c r="F23" i="4"/>
  <c r="G23" i="4" s="1"/>
  <c r="F24" i="4"/>
  <c r="F25" i="4"/>
  <c r="G25" i="4" s="1"/>
  <c r="F26" i="4"/>
  <c r="G26" i="4" s="1"/>
  <c r="F27" i="4"/>
  <c r="F28" i="4"/>
  <c r="F29" i="4"/>
  <c r="F30" i="4"/>
  <c r="F31" i="4"/>
  <c r="F32" i="4"/>
  <c r="F3" i="4"/>
  <c r="G4" i="4"/>
  <c r="G5" i="4"/>
  <c r="G6" i="4"/>
  <c r="G7" i="4"/>
  <c r="G8" i="4"/>
  <c r="G9" i="4"/>
  <c r="G10" i="4"/>
  <c r="G11" i="4"/>
  <c r="G12" i="4"/>
  <c r="G13" i="4"/>
  <c r="G16" i="4"/>
  <c r="G18" i="4"/>
  <c r="G20" i="4"/>
  <c r="G22" i="4"/>
  <c r="G24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<sst xmlns="http://schemas.openxmlformats.org/spreadsheetml/2006/main" count="1291" uniqueCount="102">
  <si>
    <t>Hotel Smart Salvador</t>
  </si>
  <si>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</si>
  <si>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</si>
  <si>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</si>
  <si>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</si>
  <si>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</si>
  <si>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</si>
  <si>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</si>
  <si>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</si>
  <si>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</si>
  <si>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</si>
  <si>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</si>
  <si>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</si>
  <si>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</si>
  <si>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</si>
  <si>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</si>
  <si>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</si>
  <si>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</si>
  <si>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</si>
  <si>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</si>
  <si>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</si>
  <si>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</si>
  <si>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</si>
  <si>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</si>
  <si>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</si>
  <si>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</si>
  <si>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</si>
  <si>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</si>
  <si>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</si>
  <si>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</si>
  <si>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</si>
  <si>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</si>
  <si>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</si>
  <si>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</si>
  <si>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</si>
  <si>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</si>
  <si>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</si>
  <si>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</si>
  <si>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</si>
  <si>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</si>
  <si>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</si>
  <si>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</si>
  <si>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</si>
  <si>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</si>
  <si>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</si>
  <si>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</si>
  <si>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</si>
  <si>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</si>
  <si>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</si>
  <si>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</si>
  <si>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</si>
  <si>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</si>
  <si>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</si>
  <si>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</si>
  <si>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</si>
  <si>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</si>
  <si>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</si>
  <si>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</si>
  <si>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</si>
  <si>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</si>
  <si>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</si>
  <si>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</si>
  <si>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</si>
  <si>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</si>
  <si>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</si>
  <si>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</si>
  <si>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</si>
  <si>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</si>
  <si>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</si>
  <si>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</si>
  <si>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</si>
  <si>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 xml:space="preserve">Preço dos Produtos 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</si>
  <si>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</si>
  <si>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</si>
  <si>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</si>
  <si>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</si>
  <si>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</si>
  <si>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</si>
  <si>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</si>
  <si>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</si>
  <si>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</si>
  <si>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</si>
  <si>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</si>
  <si>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</si>
  <si>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</si>
  <si>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</si>
  <si>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</si>
  <si>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</si>
  <si>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</si>
  <si>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</si>
  <si>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</si>
  <si>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Status</t>
  </si>
  <si>
    <t>Não</t>
  </si>
  <si>
    <t>OK</t>
  </si>
  <si>
    <t>CHD = criança</t>
  </si>
  <si>
    <t>Total de Vendas maiores que R$ 1500</t>
  </si>
  <si>
    <t>* SELECIONE O INTERVALO + F4 PARA TRAVAR VALORES EM FÓRMULAS A SEREM ARRASTADAS                                                                                                      * ALT+ENTER PARA NOVA LINHA NAS FÓRMULAS</t>
  </si>
  <si>
    <t>&lt;--Campo  de pesquisa</t>
  </si>
  <si>
    <t>Utilizando o PROCV</t>
  </si>
  <si>
    <t>FUNÇÃO PROCH</t>
  </si>
  <si>
    <t>COLAR ESPECIAL COM TRANSPOR - utilizada tranformar colunas em linhas ou vice-versa</t>
  </si>
  <si>
    <t>Total 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</si>
</sst>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  <numFmt numFmtId="170" formatCode="&quot;R$&quot;\ #,##0.00"/>
  </numFmts>
  <fonts count="10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2" fillId="3" borderId="0" xfId="0" applyFont="1" applyFill="1" applyAlignment="1"/>
    <xf numFmtId="0" fontId="2" fillId="3" borderId="1" xfId="0" applyFont="1" applyFill="1" applyBorder="1"/>
    <xf numFmtId="164" fontId="3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5" fillId="8" borderId="1" xfId="0" applyNumberFormat="1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1" fontId="5" fillId="8" borderId="1" xfId="0" applyNumberFormat="1" applyFont="1" applyFill="1" applyBorder="1" applyAlignment="1">
      <alignment horizontal="center"/>
    </xf>
    <xf numFmtId="0" fontId="2" fillId="3" borderId="4" xfId="0" applyFont="1" applyFill="1" applyBorder="1"/>
    <xf numFmtId="167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168" fontId="5" fillId="5" borderId="4" xfId="0" applyNumberFormat="1" applyFont="1" applyFill="1" applyBorder="1"/>
    <xf numFmtId="44" fontId="5" fillId="5" borderId="4" xfId="1" applyFont="1" applyFill="1" applyBorder="1"/>
    <xf numFmtId="1" fontId="5" fillId="5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168" fontId="5" fillId="6" borderId="4" xfId="0" applyNumberFormat="1" applyFont="1" applyFill="1" applyBorder="1"/>
    <xf numFmtId="44" fontId="5" fillId="6" borderId="4" xfId="1" applyFont="1" applyFill="1" applyBorder="1"/>
    <xf numFmtId="1" fontId="5" fillId="6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5" borderId="4" xfId="0" applyNumberFormat="1" applyFont="1" applyFill="1" applyBorder="1"/>
    <xf numFmtId="0" fontId="3" fillId="0" borderId="0" xfId="0" applyFont="1" applyFill="1"/>
    <xf numFmtId="2" fontId="5" fillId="5" borderId="4" xfId="0" applyNumberFormat="1" applyFont="1" applyFill="1" applyBorder="1" applyAlignment="1">
      <alignment horizontal="center"/>
    </xf>
    <xf numFmtId="0" fontId="8" fillId="0" borderId="0" xfId="0" applyFont="1" applyFill="1"/>
    <xf numFmtId="167" fontId="5" fillId="7" borderId="4" xfId="0" applyNumberFormat="1" applyFont="1" applyFill="1" applyBorder="1" applyAlignment="1">
      <alignment horizontal="left"/>
    </xf>
    <xf numFmtId="0" fontId="5" fillId="7" borderId="4" xfId="0" applyFont="1" applyFill="1" applyBorder="1" applyAlignment="1">
      <alignment vertical="center"/>
    </xf>
    <xf numFmtId="168" fontId="5" fillId="7" borderId="4" xfId="0" applyNumberFormat="1" applyFont="1" applyFill="1" applyBorder="1"/>
    <xf numFmtId="44" fontId="5" fillId="7" borderId="4" xfId="1" applyFont="1" applyFill="1" applyBorder="1"/>
    <xf numFmtId="1" fontId="5" fillId="7" borderId="4" xfId="0" applyNumberFormat="1" applyFont="1" applyFill="1" applyBorder="1" applyAlignment="1">
      <alignment horizontal="center"/>
    </xf>
    <xf numFmtId="169" fontId="5" fillId="6" borderId="4" xfId="0" applyNumberFormat="1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9" fontId="5" fillId="5" borderId="4" xfId="2" applyFont="1" applyFill="1" applyBorder="1" applyAlignment="1">
      <alignment horizontal="center"/>
    </xf>
    <xf numFmtId="0" fontId="0" fillId="0" borderId="0" xfId="1" applyNumberFormat="1" applyFont="1"/>
    <xf numFmtId="0" fontId="2" fillId="3" borderId="5" xfId="0" applyFont="1" applyFill="1" applyBorder="1" applyAlignment="1"/>
    <xf numFmtId="0" fontId="0" fillId="0" borderId="0" xfId="0" applyAlignment="1">
      <alignment horizontal="center"/>
    </xf>
    <xf numFmtId="0" fontId="3" fillId="10" borderId="0" xfId="0" applyFont="1" applyFill="1" applyBorder="1"/>
    <xf numFmtId="0" fontId="3" fillId="0" borderId="0" xfId="0" applyFont="1" applyFill="1" applyAlignment="1">
      <alignment horizontal="center"/>
    </xf>
    <xf numFmtId="168" fontId="5" fillId="7" borderId="4" xfId="0" applyNumberFormat="1" applyFont="1" applyFill="1" applyBorder="1" applyAlignment="1">
      <alignment horizontal="left"/>
    </xf>
    <xf numFmtId="2" fontId="5" fillId="10" borderId="0" xfId="0" applyNumberFormat="1" applyFont="1" applyFill="1" applyBorder="1" applyAlignment="1">
      <alignment horizontal="center"/>
    </xf>
    <xf numFmtId="9" fontId="5" fillId="10" borderId="0" xfId="2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170" fontId="2" fillId="3" borderId="0" xfId="0" applyNumberFormat="1" applyFont="1" applyFill="1" applyAlignment="1">
      <alignment horizontal="center"/>
    </xf>
    <xf numFmtId="170" fontId="5" fillId="8" borderId="1" xfId="0" applyNumberFormat="1" applyFont="1" applyFill="1" applyBorder="1" applyAlignment="1">
      <alignment horizontal="center"/>
    </xf>
    <xf numFmtId="0" fontId="0" fillId="11" borderId="0" xfId="0" applyNumberFormat="1" applyFill="1" applyAlignment="1">
      <alignment horizontal="center"/>
    </xf>
    <xf numFmtId="44" fontId="0" fillId="11" borderId="0" xfId="0" applyNumberFormat="1" applyFill="1"/>
    <xf numFmtId="0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left"/>
    </xf>
    <xf numFmtId="44" fontId="0" fillId="10" borderId="0" xfId="0" applyNumberFormat="1" applyFill="1"/>
    <xf numFmtId="0" fontId="0" fillId="11" borderId="0" xfId="0" applyNumberFormat="1" applyFill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xmlns="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xmlns="" id="{54DA0B4E-0D03-4FA1-B431-23170C5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xmlns="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1"/>
  <sheetViews>
    <sheetView zoomScale="130" zoomScaleNormal="130" workbookViewId="0">
      <selection activeCell="E9" sqref="E9"/>
    </sheetView>
  </sheetViews>
  <sheetFormatPr defaultRowHeight="1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ht="36" customHeight="1">
      <c r="A1" s="67" t="s">
        <v>0</v>
      </c>
      <c r="B1" s="67"/>
      <c r="C1" s="67"/>
      <c r="D1" s="67"/>
      <c r="E1" s="67"/>
      <c r="F1" s="67"/>
      <c r="G1" s="67"/>
      <c r="H1" s="67"/>
    </row>
    <row r="2" spans="1:8">
      <c r="A2" s="68"/>
      <c r="B2" s="68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5</v>
      </c>
    </row>
    <row r="3" spans="1:8">
      <c r="A3" s="69" t="s">
        <v>6</v>
      </c>
      <c r="B3" s="2" t="s">
        <v>7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>
      <c r="A4" s="69"/>
      <c r="B4" s="2" t="s">
        <v>8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>
      <c r="A5" s="69"/>
      <c r="B5" s="2" t="s">
        <v>9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>
      <c r="A6" s="69"/>
      <c r="B6" s="5" t="s">
        <v>10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>
      <c r="A7" s="7"/>
      <c r="B7" s="7"/>
      <c r="C7" s="7"/>
      <c r="D7" s="7"/>
      <c r="E7" s="7"/>
      <c r="F7" s="7"/>
      <c r="G7" s="9"/>
    </row>
    <row r="8" spans="1:8">
      <c r="A8" s="69" t="s">
        <v>11</v>
      </c>
      <c r="B8" s="2" t="s">
        <v>7</v>
      </c>
      <c r="C8" s="3">
        <f>IF(C3&gt;=$G$3,C3*$H$3,IF(C3&gt;=$G$4,C3*$H$4,C3*$H$5))</f>
        <v>458.43599999999998</v>
      </c>
      <c r="D8" s="3">
        <f t="shared" ref="D8:F8" si="0">IF(D3&gt;=$G$3,D3*$H$3,IF(D3&gt;=$G$4,D3*$H$4,D3*$H$5))</f>
        <v>505.40890000000002</v>
      </c>
      <c r="E8" s="3">
        <f t="shared" si="0"/>
        <v>482.4135</v>
      </c>
      <c r="F8" s="3">
        <f t="shared" si="0"/>
        <v>785.16203999999993</v>
      </c>
      <c r="G8" s="8"/>
    </row>
    <row r="9" spans="1:8">
      <c r="A9" s="69"/>
      <c r="B9" s="2" t="s">
        <v>8</v>
      </c>
      <c r="C9" s="3">
        <f t="shared" ref="C9:F10" si="1">IF(C4&gt;=$G$3,C4*$H$3,IF(C4&gt;=$G$4,C4*$H$4,C4*$H$5))</f>
        <v>498.3</v>
      </c>
      <c r="D9" s="3">
        <f t="shared" si="1"/>
        <v>549.35749999999996</v>
      </c>
      <c r="E9" s="3">
        <f t="shared" si="1"/>
        <v>524.36249999999995</v>
      </c>
      <c r="F9" s="3">
        <f t="shared" si="1"/>
        <v>853.43700000000001</v>
      </c>
      <c r="G9" s="8"/>
    </row>
    <row r="10" spans="1:8">
      <c r="A10" s="69"/>
      <c r="B10" s="5" t="s">
        <v>9</v>
      </c>
      <c r="C10" s="3">
        <f t="shared" si="1"/>
        <v>906.90599999999995</v>
      </c>
      <c r="D10" s="3">
        <f t="shared" si="1"/>
        <v>999.83064999999976</v>
      </c>
      <c r="E10" s="3">
        <f t="shared" si="1"/>
        <v>954.33974999999998</v>
      </c>
      <c r="F10" s="3">
        <f t="shared" si="1"/>
        <v>1194.8117999999997</v>
      </c>
      <c r="G10" s="8"/>
    </row>
    <row r="11" spans="1:8">
      <c r="A11" s="69"/>
      <c r="B11" s="2" t="s">
        <v>10</v>
      </c>
      <c r="C11" s="3">
        <f>IF(C6&gt;=$G$3,C6*$H$3,IF(C6&gt;=$G$4,C6*$H$4,C6*$H$5))</f>
        <v>169.422</v>
      </c>
      <c r="D11" s="3">
        <f t="shared" ref="D11:F11" si="2">IF(D6&gt;=$G$3,D6*$H$3,IF(D6&gt;=$G$4,D6*$H$4,D6*$H$5))</f>
        <v>186.78155000000004</v>
      </c>
      <c r="E11" s="3">
        <f t="shared" si="2"/>
        <v>178.28325000000001</v>
      </c>
      <c r="F11" s="3">
        <f t="shared" si="2"/>
        <v>223.20660000000001</v>
      </c>
      <c r="G11" s="8"/>
    </row>
  </sheetData>
  <mergeCells count="4">
    <mergeCell ref="A1:H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8"/>
  <sheetViews>
    <sheetView topLeftCell="A4" zoomScale="130" zoomScaleNormal="130" workbookViewId="0">
      <selection activeCell="I24" sqref="I24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3.7109375" customWidth="1"/>
    <col min="7" max="7" width="6.85546875" bestFit="1" customWidth="1"/>
    <col min="8" max="8" width="19.5703125" customWidth="1"/>
    <col min="9" max="9" width="36.28515625" bestFit="1" customWidth="1"/>
  </cols>
  <sheetData>
    <row r="1" spans="1:9" ht="36" customHeight="1">
      <c r="A1" s="67" t="s">
        <v>0</v>
      </c>
      <c r="B1" s="67"/>
      <c r="C1" s="67"/>
      <c r="D1" s="67"/>
      <c r="E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95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
$D$3:$D$32,H3,$E$3:$E$32,"&gt;=1500")</f>
        <v>1749.9999999999991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SUMIFS($E$3:$E$32,$C$3:$C$32,G4,
$D$3:$D$32,H4,$E$3:$E$32,"&gt;=1500")</f>
        <v>3250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1" si="0">SUMIFS($E$3:$E$32,$C$3:$C$32,G5,
$D$3:$D$32,H5,$E$3:$E$32,"&gt;=1500")</f>
        <v>5299.98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3500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2200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>SUMIFS($E$3:$E$32,$C$3:$C$32,G8,
$D$3:$D$32,H8,$E$3:$E$32,"&gt;=1500")</f>
        <v>9149.92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7199.92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>SUMIFS($E$3:$E$32,$C$3:$C$32,G12,
$D$3:$D$32,H12,$E$3:$E$32,"&gt;=1500")</f>
        <v>6499.9699999999993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G14" s="70" t="s">
        <v>96</v>
      </c>
      <c r="H14" s="70"/>
      <c r="I14" s="70"/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G15" s="70"/>
      <c r="H15" s="70"/>
      <c r="I15" s="70"/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G16" s="70"/>
      <c r="H16" s="70"/>
      <c r="I16" s="70"/>
    </row>
    <row r="17" spans="1:9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G17" s="70"/>
      <c r="H17" s="70"/>
      <c r="I17" s="70"/>
    </row>
    <row r="18" spans="1:9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G18" s="70"/>
      <c r="H18" s="70"/>
      <c r="I18" s="70"/>
    </row>
    <row r="19" spans="1:9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G19" s="70"/>
      <c r="H19" s="70"/>
      <c r="I19" s="70"/>
    </row>
    <row r="20" spans="1:9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G20" s="70"/>
      <c r="H20" s="70"/>
      <c r="I20" s="70"/>
    </row>
    <row r="21" spans="1:9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9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9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9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9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9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9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9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9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9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9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9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2">
    <mergeCell ref="A1:E1"/>
    <mergeCell ref="G14:I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57"/>
  <sheetViews>
    <sheetView zoomScale="130" zoomScaleNormal="130" workbookViewId="0">
      <selection activeCell="H4" sqref="H4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style="61" customWidth="1"/>
    <col min="9" max="9" width="33.85546875" customWidth="1"/>
  </cols>
  <sheetData>
    <row r="1" spans="1:9" ht="35.25" customHeight="1">
      <c r="A1" s="71" t="s">
        <v>71</v>
      </c>
      <c r="B1" s="71"/>
      <c r="C1" s="71"/>
      <c r="D1" s="71"/>
      <c r="E1" s="71"/>
      <c r="G1" s="74" t="s">
        <v>98</v>
      </c>
      <c r="H1" s="74"/>
    </row>
    <row r="2" spans="1:9">
      <c r="A2" s="1" t="s">
        <v>72</v>
      </c>
      <c r="B2" s="1" t="s">
        <v>73</v>
      </c>
      <c r="C2" s="1" t="s">
        <v>74</v>
      </c>
      <c r="D2" s="1" t="s">
        <v>76</v>
      </c>
      <c r="E2" s="1" t="s">
        <v>17</v>
      </c>
      <c r="G2" s="34" t="s">
        <v>87</v>
      </c>
      <c r="H2" s="35">
        <v>8</v>
      </c>
      <c r="I2" s="62" t="s">
        <v>97</v>
      </c>
    </row>
    <row r="3" spans="1:9">
      <c r="A3" s="35">
        <v>1</v>
      </c>
      <c r="B3" s="36" t="s">
        <v>88</v>
      </c>
      <c r="C3" s="37">
        <v>6999</v>
      </c>
      <c r="D3" s="39">
        <v>17</v>
      </c>
      <c r="E3" s="38">
        <f>C3*D3</f>
        <v>118983</v>
      </c>
      <c r="G3" s="40" t="s">
        <v>73</v>
      </c>
      <c r="H3" s="56" t="str">
        <f>VLOOKUP($H$2,A3:E12,2,FALSE)</f>
        <v>GEFORCE GTX</v>
      </c>
    </row>
    <row r="4" spans="1:9">
      <c r="A4" s="49">
        <v>2</v>
      </c>
      <c r="B4" s="50" t="s">
        <v>77</v>
      </c>
      <c r="C4" s="51">
        <v>9799</v>
      </c>
      <c r="D4" s="53">
        <v>7</v>
      </c>
      <c r="E4" s="52">
        <f>C4*D4</f>
        <v>68593</v>
      </c>
      <c r="G4" s="40" t="s">
        <v>76</v>
      </c>
      <c r="H4" s="57">
        <f>VLOOKUP($H$2,A:E,4,FALSE)</f>
        <v>12</v>
      </c>
    </row>
    <row r="5" spans="1:9">
      <c r="A5" s="35">
        <v>3</v>
      </c>
      <c r="B5" s="36" t="s">
        <v>78</v>
      </c>
      <c r="C5" s="37">
        <v>32.46</v>
      </c>
      <c r="D5" s="39">
        <v>15</v>
      </c>
      <c r="E5" s="38">
        <f t="shared" ref="E5:E12" si="0">PRODUCT(C5,D5)</f>
        <v>486.90000000000003</v>
      </c>
      <c r="G5" s="40" t="s">
        <v>74</v>
      </c>
      <c r="H5" s="64">
        <f>VLOOKUP($H$2,A:E,3,FALSE)</f>
        <v>1309.9000000000001</v>
      </c>
    </row>
    <row r="6" spans="1:9">
      <c r="A6" s="49">
        <v>4</v>
      </c>
      <c r="B6" s="50" t="s">
        <v>79</v>
      </c>
      <c r="C6" s="51">
        <v>25.95</v>
      </c>
      <c r="D6" s="53">
        <v>16</v>
      </c>
      <c r="E6" s="52">
        <f t="shared" si="0"/>
        <v>415.2</v>
      </c>
    </row>
    <row r="7" spans="1:9">
      <c r="A7" s="35">
        <v>5</v>
      </c>
      <c r="B7" s="36" t="s">
        <v>81</v>
      </c>
      <c r="C7" s="37">
        <v>345</v>
      </c>
      <c r="D7" s="39">
        <v>12</v>
      </c>
      <c r="E7" s="38">
        <f t="shared" si="0"/>
        <v>4140</v>
      </c>
    </row>
    <row r="8" spans="1:9">
      <c r="A8" s="49">
        <v>6</v>
      </c>
      <c r="B8" s="50" t="s">
        <v>82</v>
      </c>
      <c r="C8" s="51">
        <v>850</v>
      </c>
      <c r="D8" s="53">
        <v>5</v>
      </c>
      <c r="E8" s="52">
        <f t="shared" si="0"/>
        <v>4250</v>
      </c>
    </row>
    <row r="9" spans="1:9">
      <c r="A9" s="35">
        <v>7</v>
      </c>
      <c r="B9" s="36" t="s">
        <v>89</v>
      </c>
      <c r="C9" s="37">
        <v>4299</v>
      </c>
      <c r="D9" s="39">
        <v>23</v>
      </c>
      <c r="E9" s="38">
        <f t="shared" si="0"/>
        <v>98877</v>
      </c>
    </row>
    <row r="10" spans="1:9">
      <c r="A10" s="49">
        <v>8</v>
      </c>
      <c r="B10" s="50" t="s">
        <v>83</v>
      </c>
      <c r="C10" s="51">
        <v>1309.9000000000001</v>
      </c>
      <c r="D10" s="53">
        <v>12</v>
      </c>
      <c r="E10" s="52">
        <f t="shared" si="0"/>
        <v>15718.800000000001</v>
      </c>
    </row>
    <row r="11" spans="1:9">
      <c r="A11" s="35">
        <v>9</v>
      </c>
      <c r="B11" s="36" t="s">
        <v>84</v>
      </c>
      <c r="C11" s="37">
        <v>479.9</v>
      </c>
      <c r="D11" s="39">
        <v>9</v>
      </c>
      <c r="E11" s="38">
        <f t="shared" si="0"/>
        <v>4319.0999999999995</v>
      </c>
    </row>
    <row r="12" spans="1:9" ht="15" customHeight="1">
      <c r="A12" s="49">
        <v>10</v>
      </c>
      <c r="B12" s="50" t="s">
        <v>85</v>
      </c>
      <c r="C12" s="51">
        <v>196.9</v>
      </c>
      <c r="D12" s="53">
        <v>7</v>
      </c>
      <c r="E12" s="52">
        <f t="shared" si="0"/>
        <v>1378.3</v>
      </c>
    </row>
    <row r="13" spans="1:9">
      <c r="A13" s="72" t="s">
        <v>86</v>
      </c>
      <c r="B13" s="73"/>
      <c r="C13" s="41"/>
      <c r="D13" s="43">
        <f>SUM(D3:D12)</f>
        <v>123</v>
      </c>
      <c r="E13" s="54">
        <f>SUM(E3:E12)</f>
        <v>317161.29999999993</v>
      </c>
    </row>
    <row r="14" spans="1:9">
      <c r="G14" s="48"/>
      <c r="H14" s="63"/>
    </row>
    <row r="15" spans="1:9">
      <c r="D15" s="6"/>
      <c r="G15" s="46"/>
      <c r="H15" s="63"/>
    </row>
    <row r="16" spans="1:9">
      <c r="G16" s="46"/>
      <c r="H16" s="63"/>
    </row>
    <row r="17" spans="7:8">
      <c r="G17" s="46"/>
      <c r="H17" s="63"/>
    </row>
    <row r="18" spans="7:8">
      <c r="G18" s="46"/>
      <c r="H18" s="63"/>
    </row>
    <row r="19" spans="7:8">
      <c r="G19" s="46"/>
      <c r="H19" s="63"/>
    </row>
    <row r="20" spans="7:8">
      <c r="G20" s="46"/>
      <c r="H20" s="63"/>
    </row>
    <row r="21" spans="7:8">
      <c r="G21" s="46"/>
      <c r="H21" s="63"/>
    </row>
    <row r="22" spans="7:8">
      <c r="G22" s="46"/>
      <c r="H22" s="63"/>
    </row>
    <row r="23" spans="7:8">
      <c r="G23" s="46"/>
      <c r="H23" s="63"/>
    </row>
    <row r="24" spans="7:8">
      <c r="G24" s="46"/>
      <c r="H24" s="63"/>
    </row>
    <row r="25" spans="7:8">
      <c r="G25" s="46"/>
      <c r="H25" s="63"/>
    </row>
    <row r="26" spans="7:8">
      <c r="G26" s="46"/>
      <c r="H26" s="63"/>
    </row>
    <row r="27" spans="7:8">
      <c r="G27" s="46"/>
      <c r="H27" s="63"/>
    </row>
    <row r="28" spans="7:8">
      <c r="G28" s="46"/>
      <c r="H28" s="63"/>
    </row>
    <row r="29" spans="7:8">
      <c r="G29" s="46"/>
      <c r="H29" s="63"/>
    </row>
    <row r="30" spans="7:8">
      <c r="G30" s="46"/>
      <c r="H30" s="63"/>
    </row>
    <row r="31" spans="7:8">
      <c r="G31" s="46"/>
      <c r="H31" s="63"/>
    </row>
    <row r="32" spans="7:8">
      <c r="G32" s="46"/>
      <c r="H32" s="63"/>
    </row>
    <row r="33" spans="7:8">
      <c r="G33" s="46"/>
      <c r="H33" s="63"/>
    </row>
    <row r="34" spans="7:8">
      <c r="G34" s="46"/>
      <c r="H34" s="63"/>
    </row>
    <row r="35" spans="7:8">
      <c r="G35" s="46"/>
      <c r="H35" s="63"/>
    </row>
    <row r="36" spans="7:8">
      <c r="G36" s="46"/>
      <c r="H36" s="63"/>
    </row>
    <row r="37" spans="7:8">
      <c r="G37" s="46"/>
      <c r="H37" s="63"/>
    </row>
    <row r="38" spans="7:8">
      <c r="G38" s="46"/>
      <c r="H38" s="63"/>
    </row>
    <row r="39" spans="7:8">
      <c r="G39" s="46"/>
      <c r="H39" s="63"/>
    </row>
    <row r="40" spans="7:8">
      <c r="G40" s="46"/>
      <c r="H40" s="63"/>
    </row>
    <row r="41" spans="7:8">
      <c r="G41" s="46"/>
      <c r="H41" s="63"/>
    </row>
    <row r="42" spans="7:8">
      <c r="G42" s="46"/>
      <c r="H42" s="63"/>
    </row>
    <row r="43" spans="7:8">
      <c r="G43" s="46"/>
      <c r="H43" s="63"/>
    </row>
    <row r="44" spans="7:8">
      <c r="G44" s="46"/>
      <c r="H44" s="63"/>
    </row>
    <row r="45" spans="7:8">
      <c r="G45" s="46"/>
      <c r="H45" s="63"/>
    </row>
    <row r="46" spans="7:8">
      <c r="G46" s="46"/>
      <c r="H46" s="63"/>
    </row>
    <row r="47" spans="7:8">
      <c r="G47" s="46"/>
      <c r="H47" s="63"/>
    </row>
    <row r="48" spans="7:8">
      <c r="G48" s="46"/>
      <c r="H48" s="63"/>
    </row>
    <row r="49" spans="7:8">
      <c r="G49" s="46"/>
      <c r="H49" s="63"/>
    </row>
    <row r="50" spans="7:8">
      <c r="G50" s="46"/>
      <c r="H50" s="63"/>
    </row>
    <row r="51" spans="7:8">
      <c r="G51" s="46"/>
      <c r="H51" s="63"/>
    </row>
    <row r="52" spans="7:8">
      <c r="G52" s="46"/>
      <c r="H52" s="63"/>
    </row>
    <row r="53" spans="7:8">
      <c r="G53" s="46"/>
      <c r="H53" s="63"/>
    </row>
    <row r="54" spans="7:8">
      <c r="G54" s="46"/>
      <c r="H54" s="63"/>
    </row>
    <row r="55" spans="7:8">
      <c r="G55" s="46"/>
      <c r="H55" s="63"/>
    </row>
    <row r="56" spans="7:8">
      <c r="G56" s="46"/>
      <c r="H56" s="63"/>
    </row>
    <row r="57" spans="7:8">
      <c r="G57" s="46"/>
      <c r="H57" s="63"/>
    </row>
  </sheetData>
  <mergeCells count="3">
    <mergeCell ref="A1:E1"/>
    <mergeCell ref="A13:B13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57"/>
  <sheetViews>
    <sheetView topLeftCell="A10" zoomScale="130" zoomScaleNormal="130" workbookViewId="0">
      <selection activeCell="D18" sqref="D18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71" t="s">
        <v>71</v>
      </c>
      <c r="B1" s="71"/>
      <c r="C1" s="71"/>
      <c r="D1" s="71"/>
      <c r="E1" s="71"/>
      <c r="F1" s="71"/>
    </row>
    <row r="2" spans="1:12">
      <c r="A2" s="1" t="s">
        <v>72</v>
      </c>
      <c r="B2" s="1" t="s">
        <v>73</v>
      </c>
      <c r="C2" s="1" t="s">
        <v>74</v>
      </c>
      <c r="D2" s="1" t="s">
        <v>90</v>
      </c>
      <c r="E2" s="1" t="s">
        <v>76</v>
      </c>
      <c r="F2" s="1" t="s">
        <v>17</v>
      </c>
      <c r="H2" s="76" t="s">
        <v>80</v>
      </c>
      <c r="I2" s="77"/>
    </row>
    <row r="3" spans="1:12">
      <c r="A3" s="35">
        <v>1</v>
      </c>
      <c r="B3" s="36" t="s">
        <v>88</v>
      </c>
      <c r="C3" s="37">
        <v>6999</v>
      </c>
      <c r="D3" s="58">
        <f>VLOOKUP($C$3:$C$12,$H$3:$I$6,
2,TRUE)</f>
        <v>0.05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5">
        <f>VLOOKUP($C$3:$C$12,$H$3:$I$6,2,TRUE)</f>
        <v>0.05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58">
        <f>VLOOKUP($C$3:$C$12,$H$3:$I$6,2,TRUE)</f>
        <v>0.2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8">
        <f t="shared" ref="D6:D8" si="1">VLOOKUP($C$3:$C$12,$H$3:$I$6,2,TRUE)</f>
        <v>0.2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58">
        <f>VLOOKUP($C$3:$C$12,$H$3:$I$6,2,TRUE)</f>
        <v>0.15</v>
      </c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8">
        <f t="shared" si="1"/>
        <v>0.1</v>
      </c>
      <c r="E8" s="53">
        <v>5</v>
      </c>
      <c r="F8" s="52">
        <f t="shared" si="0"/>
        <v>4250</v>
      </c>
      <c r="H8" s="75"/>
      <c r="I8" s="75"/>
      <c r="J8" s="65"/>
      <c r="K8" s="65"/>
      <c r="L8" s="65"/>
    </row>
    <row r="9" spans="1:12">
      <c r="A9" s="35">
        <v>7</v>
      </c>
      <c r="B9" s="36" t="s">
        <v>89</v>
      </c>
      <c r="C9" s="37">
        <v>4299</v>
      </c>
      <c r="D9" s="58">
        <f>VLOOKUP($C$3:$C$12,$H$3:$I$6,2,TRUE)</f>
        <v>0.05</v>
      </c>
      <c r="E9" s="39">
        <v>23</v>
      </c>
      <c r="F9" s="38">
        <f t="shared" si="0"/>
        <v>98877</v>
      </c>
      <c r="H9" s="75"/>
      <c r="I9" s="75"/>
      <c r="J9" s="66"/>
      <c r="K9" s="66"/>
      <c r="L9" s="66"/>
    </row>
    <row r="10" spans="1:12">
      <c r="A10" s="49">
        <v>8</v>
      </c>
      <c r="B10" s="50" t="s">
        <v>83</v>
      </c>
      <c r="C10" s="51">
        <v>1309.9000000000001</v>
      </c>
      <c r="D10" s="58">
        <f t="shared" ref="D10:D12" si="2">VLOOKUP($C$3:$C$12,$H$3:$I$6,2,TRUE)</f>
        <v>0.05</v>
      </c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8">
        <f t="shared" si="2"/>
        <v>0.15</v>
      </c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8">
        <f t="shared" si="2"/>
        <v>0.15</v>
      </c>
      <c r="E12" s="53">
        <v>7</v>
      </c>
      <c r="F12" s="52">
        <f t="shared" si="0"/>
        <v>1378.3</v>
      </c>
    </row>
    <row r="13" spans="1:12">
      <c r="A13" s="72" t="s">
        <v>86</v>
      </c>
      <c r="B13" s="73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5">
    <mergeCell ref="A1:F1"/>
    <mergeCell ref="H8:H9"/>
    <mergeCell ref="A13:B13"/>
    <mergeCell ref="H2:I2"/>
    <mergeCell ref="I8:I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57"/>
  <sheetViews>
    <sheetView zoomScale="130" zoomScaleNormal="130" workbookViewId="0">
      <selection activeCell="E4" sqref="E4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71" t="s">
        <v>71</v>
      </c>
      <c r="B1" s="71"/>
      <c r="C1" s="71"/>
      <c r="D1" s="71"/>
      <c r="E1" s="71"/>
      <c r="F1" s="71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76" t="s">
        <v>80</v>
      </c>
      <c r="I2" s="77"/>
    </row>
    <row r="3" spans="1:12">
      <c r="A3" s="35">
        <v>1</v>
      </c>
      <c r="B3" s="36" t="s">
        <v>88</v>
      </c>
      <c r="C3" s="37">
        <v>6999</v>
      </c>
      <c r="D3" s="38">
        <f>C3+(C3*VLOOKUP($C$3:$C$12,$H$3:$I$6,2,TRUE))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38">
        <f t="shared" ref="D4:D11" si="0">C4+(C4*VLOOKUP($C$3:$C$12,$H$3:$I$6,2,TRUE))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 t="shared" si="0"/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38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38">
        <f t="shared" si="0"/>
        <v>935</v>
      </c>
      <c r="E8" s="53">
        <v>5</v>
      </c>
      <c r="F8" s="52">
        <f t="shared" si="1"/>
        <v>4250</v>
      </c>
      <c r="H8" s="78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38">
        <f t="shared" si="0"/>
        <v>4513.95</v>
      </c>
      <c r="E9" s="39">
        <v>23</v>
      </c>
      <c r="F9" s="38">
        <f t="shared" si="1"/>
        <v>98877</v>
      </c>
      <c r="H9" s="79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38">
        <f t="shared" si="0"/>
        <v>1375.395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38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38">
        <f>C12+(C12*VLOOKUP($C$3:$C$12,$H$3:$I$6,2,TRUE))</f>
        <v>226.435</v>
      </c>
      <c r="E12" s="53">
        <v>7</v>
      </c>
      <c r="F12" s="52">
        <f t="shared" si="1"/>
        <v>1378.3</v>
      </c>
    </row>
    <row r="13" spans="1:12">
      <c r="A13" s="72" t="s">
        <v>86</v>
      </c>
      <c r="B13" s="73"/>
      <c r="C13" s="41"/>
      <c r="D13" s="42">
        <f>SUM(D3:D12)</f>
        <v>25707.407000000003</v>
      </c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71" t="s">
        <v>71</v>
      </c>
      <c r="B1" s="71"/>
      <c r="C1" s="71"/>
      <c r="D1" s="71"/>
      <c r="E1" s="71"/>
      <c r="F1" s="71"/>
      <c r="H1" s="80" t="s">
        <v>99</v>
      </c>
      <c r="I1" s="80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76" t="s">
        <v>80</v>
      </c>
      <c r="I2" s="77"/>
    </row>
    <row r="3" spans="1:12">
      <c r="A3" s="35">
        <v>1</v>
      </c>
      <c r="B3" s="36" t="s">
        <v>88</v>
      </c>
      <c r="C3" s="37">
        <v>6999</v>
      </c>
      <c r="D3" s="38">
        <f>C3+C3*HLOOKUP(C3,regraProhVendas,2,TRUE)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38">
        <f>C4+C4*HLOOKUP(C4,regraProhVendas,2,TRUE)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>C5+C5*HLOOKUP(C5,regraProhVendas,2,TRUE)</f>
        <v>38.951999999999998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38">
        <f>C6+C6*HLOOKUP(C6,regraProhVendas,2,TRUE)</f>
        <v>31.14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>C7+C7*HLOOKUP(C7,regraProhVendas,2,TRUE)</f>
        <v>396.75</v>
      </c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38">
        <f>C8+C8*HLOOKUP(C8,regraProhVendas,2,TRUE)</f>
        <v>935</v>
      </c>
      <c r="E8" s="53">
        <v>5</v>
      </c>
      <c r="F8" s="52">
        <f t="shared" si="0"/>
        <v>4250</v>
      </c>
      <c r="H8" s="78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38">
        <f>C9+C9*HLOOKUP(C9,regraProhVendas,2,TRUE)</f>
        <v>4513.95</v>
      </c>
      <c r="E9" s="39">
        <v>23</v>
      </c>
      <c r="F9" s="38">
        <f t="shared" si="0"/>
        <v>98877</v>
      </c>
      <c r="H9" s="79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38">
        <f>C10+C10*HLOOKUP(C10,regraProhVendas,2,TRUE)</f>
        <v>1375.395</v>
      </c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38">
        <f>C11+C11*HLOOKUP(C11,regraProhVendas,2,TRUE)</f>
        <v>551.88499999999999</v>
      </c>
      <c r="E11" s="39">
        <v>9</v>
      </c>
      <c r="F11" s="38">
        <f t="shared" si="0"/>
        <v>4319.0999999999995</v>
      </c>
      <c r="H11" t="s">
        <v>100</v>
      </c>
    </row>
    <row r="12" spans="1:12" ht="15" customHeight="1">
      <c r="A12" s="49">
        <v>10</v>
      </c>
      <c r="B12" s="50" t="s">
        <v>85</v>
      </c>
      <c r="C12" s="51">
        <v>196.9</v>
      </c>
      <c r="D12" s="38">
        <f>C12+C12*HLOOKUP(C12,regraProhVendas,2,TRUE)</f>
        <v>226.435</v>
      </c>
      <c r="E12" s="53">
        <v>7</v>
      </c>
      <c r="F12" s="52">
        <f t="shared" si="0"/>
        <v>1378.3</v>
      </c>
    </row>
    <row r="13" spans="1:12">
      <c r="A13" s="72" t="s">
        <v>86</v>
      </c>
      <c r="B13" s="73"/>
      <c r="C13" s="41"/>
      <c r="D13" s="42">
        <f>SUM(D3:D12)</f>
        <v>25707.407000000003</v>
      </c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5">
    <mergeCell ref="A1:F1"/>
    <mergeCell ref="A13:B13"/>
    <mergeCell ref="H2:I2"/>
    <mergeCell ref="H8:H9"/>
    <mergeCell ref="H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57"/>
  <sheetViews>
    <sheetView zoomScale="130" zoomScaleNormal="130" workbookViewId="0">
      <selection activeCell="H4" sqref="H4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ht="35.25" customHeight="1">
      <c r="A1" s="71" t="s">
        <v>71</v>
      </c>
      <c r="B1" s="71"/>
      <c r="C1" s="71"/>
      <c r="D1" s="71"/>
      <c r="E1" s="71"/>
      <c r="F1" s="71"/>
    </row>
    <row r="2" spans="1:9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0" t="s">
        <v>17</v>
      </c>
    </row>
    <row r="3" spans="1:9">
      <c r="A3" s="35">
        <v>1</v>
      </c>
      <c r="B3" s="36" t="s">
        <v>88</v>
      </c>
      <c r="C3" s="37">
        <v>6999</v>
      </c>
      <c r="D3" s="38">
        <v>7348.95</v>
      </c>
      <c r="E3" s="39">
        <v>17</v>
      </c>
      <c r="F3" s="38">
        <f>C3*E3</f>
        <v>118983</v>
      </c>
      <c r="H3" s="38">
        <f>SUMPRODUCT(C3:C12,E3:E12)</f>
        <v>317161.29999999993</v>
      </c>
    </row>
    <row r="4" spans="1:9">
      <c r="A4" s="49">
        <v>2</v>
      </c>
      <c r="B4" s="50" t="s">
        <v>77</v>
      </c>
      <c r="C4" s="51">
        <v>9799</v>
      </c>
      <c r="D4" s="52">
        <v>10288.950000000001</v>
      </c>
      <c r="E4" s="53">
        <v>7</v>
      </c>
      <c r="F4" s="52">
        <f>C4*E4</f>
        <v>68593</v>
      </c>
    </row>
    <row r="5" spans="1:9">
      <c r="A5" s="35">
        <v>3</v>
      </c>
      <c r="B5" s="36" t="s">
        <v>78</v>
      </c>
      <c r="C5" s="37">
        <v>32.46</v>
      </c>
      <c r="D5" s="38">
        <v>38.951999999999998</v>
      </c>
      <c r="E5" s="39">
        <v>15</v>
      </c>
      <c r="F5" s="38">
        <f t="shared" ref="F5:F12" si="0">PRODUCT(C5,E5)</f>
        <v>486.90000000000003</v>
      </c>
    </row>
    <row r="6" spans="1:9">
      <c r="A6" s="49">
        <v>4</v>
      </c>
      <c r="B6" s="50" t="s">
        <v>79</v>
      </c>
      <c r="C6" s="51">
        <v>25.95</v>
      </c>
      <c r="D6" s="52">
        <v>31.14</v>
      </c>
      <c r="E6" s="53">
        <v>16</v>
      </c>
      <c r="F6" s="52">
        <f t="shared" si="0"/>
        <v>415.2</v>
      </c>
    </row>
    <row r="7" spans="1:9">
      <c r="A7" s="35">
        <v>5</v>
      </c>
      <c r="B7" s="36" t="s">
        <v>81</v>
      </c>
      <c r="C7" s="37">
        <v>345</v>
      </c>
      <c r="D7" s="38">
        <v>396.75</v>
      </c>
      <c r="E7" s="39">
        <v>12</v>
      </c>
      <c r="F7" s="38">
        <f t="shared" si="0"/>
        <v>4140</v>
      </c>
    </row>
    <row r="8" spans="1:9">
      <c r="A8" s="49">
        <v>6</v>
      </c>
      <c r="B8" s="50" t="s">
        <v>82</v>
      </c>
      <c r="C8" s="51">
        <v>850</v>
      </c>
      <c r="D8" s="52">
        <v>935</v>
      </c>
      <c r="E8" s="53">
        <v>5</v>
      </c>
      <c r="F8" s="52">
        <f t="shared" si="0"/>
        <v>4250</v>
      </c>
    </row>
    <row r="9" spans="1:9">
      <c r="A9" s="35">
        <v>7</v>
      </c>
      <c r="B9" s="36" t="s">
        <v>89</v>
      </c>
      <c r="C9" s="37">
        <v>4299</v>
      </c>
      <c r="D9" s="38">
        <v>4513.95</v>
      </c>
      <c r="E9" s="39">
        <v>23</v>
      </c>
      <c r="F9" s="38">
        <f t="shared" si="0"/>
        <v>98877</v>
      </c>
    </row>
    <row r="10" spans="1:9">
      <c r="A10" s="49">
        <v>8</v>
      </c>
      <c r="B10" s="50" t="s">
        <v>83</v>
      </c>
      <c r="C10" s="51">
        <v>1309.9000000000001</v>
      </c>
      <c r="D10" s="52">
        <v>1375.395</v>
      </c>
      <c r="E10" s="53">
        <v>12</v>
      </c>
      <c r="F10" s="52">
        <f t="shared" si="0"/>
        <v>15718.800000000001</v>
      </c>
    </row>
    <row r="11" spans="1:9">
      <c r="A11" s="35">
        <v>9</v>
      </c>
      <c r="B11" s="36" t="s">
        <v>84</v>
      </c>
      <c r="C11" s="37">
        <v>479.9</v>
      </c>
      <c r="D11" s="38">
        <v>551.88499999999999</v>
      </c>
      <c r="E11" s="39">
        <v>9</v>
      </c>
      <c r="F11" s="38">
        <f t="shared" si="0"/>
        <v>4319.0999999999995</v>
      </c>
    </row>
    <row r="12" spans="1:9" ht="15" customHeight="1">
      <c r="A12" s="49">
        <v>10</v>
      </c>
      <c r="B12" s="50" t="s">
        <v>85</v>
      </c>
      <c r="C12" s="51">
        <v>196.9</v>
      </c>
      <c r="D12" s="52">
        <v>226.435</v>
      </c>
      <c r="E12" s="53">
        <v>7</v>
      </c>
      <c r="F12" s="52">
        <f t="shared" si="0"/>
        <v>1378.3</v>
      </c>
      <c r="H12" s="59"/>
    </row>
    <row r="13" spans="1:9">
      <c r="A13" s="72" t="s">
        <v>86</v>
      </c>
      <c r="B13" s="73"/>
      <c r="C13" s="41"/>
      <c r="D13" s="42"/>
      <c r="E13" s="43">
        <f>SUM(E3:E12)</f>
        <v>123</v>
      </c>
      <c r="F13" s="54">
        <f>SUM(F3:F12)</f>
        <v>317161.29999999993</v>
      </c>
    </row>
    <row r="14" spans="1:9">
      <c r="H14" s="48"/>
      <c r="I14" s="46"/>
    </row>
    <row r="15" spans="1:9">
      <c r="E15" s="6"/>
      <c r="H15" s="46"/>
      <c r="I15" s="46"/>
    </row>
    <row r="16" spans="1:9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38"/>
  <sheetViews>
    <sheetView tabSelected="1" topLeftCell="F1" zoomScale="130" zoomScaleNormal="130" workbookViewId="0">
      <selection activeCell="N10" sqref="N10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6.42578125" style="29" bestFit="1" customWidth="1"/>
    <col min="7" max="7" width="3.7109375" customWidth="1"/>
    <col min="8" max="8" width="6.85546875" bestFit="1" customWidth="1"/>
    <col min="9" max="9" width="17.42578125" bestFit="1" customWidth="1"/>
    <col min="10" max="10" width="6.42578125" bestFit="1" customWidth="1"/>
    <col min="11" max="11" width="15.28515625" style="81" customWidth="1"/>
  </cols>
  <sheetData>
    <row r="1" spans="1:11" ht="36" customHeight="1">
      <c r="A1" s="67" t="s">
        <v>0</v>
      </c>
      <c r="B1" s="67"/>
      <c r="C1" s="67"/>
      <c r="D1" s="67"/>
      <c r="E1" s="67"/>
      <c r="F1" s="28"/>
    </row>
    <row r="2" spans="1:11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4" t="s">
        <v>91</v>
      </c>
      <c r="H2" s="14" t="s">
        <v>52</v>
      </c>
      <c r="I2" s="24" t="s">
        <v>53</v>
      </c>
      <c r="J2" s="24" t="s">
        <v>91</v>
      </c>
      <c r="K2" s="82" t="s">
        <v>101</v>
      </c>
    </row>
    <row r="3" spans="1:11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2" t="s">
        <v>93</v>
      </c>
      <c r="H3" s="27" t="s">
        <v>54</v>
      </c>
      <c r="I3" s="32" t="s">
        <v>55</v>
      </c>
      <c r="J3" s="32" t="s">
        <v>93</v>
      </c>
      <c r="K3" s="83">
        <f>SUMIFS($E$3:$E$32,$C$3:$C$32,H3,$D$3:$D$32,I3,$F$3:$F$32,J3)</f>
        <v>1499.96</v>
      </c>
    </row>
    <row r="4" spans="1:11">
      <c r="A4" s="13">
        <v>43253</v>
      </c>
      <c r="B4" t="s">
        <v>20</v>
      </c>
      <c r="C4" s="86" t="s">
        <v>54</v>
      </c>
      <c r="D4" s="87" t="s">
        <v>62</v>
      </c>
      <c r="E4" s="88">
        <v>1750</v>
      </c>
      <c r="F4" s="12" t="s">
        <v>92</v>
      </c>
      <c r="H4" s="27" t="s">
        <v>54</v>
      </c>
      <c r="I4" s="32" t="s">
        <v>55</v>
      </c>
      <c r="J4" s="32" t="s">
        <v>92</v>
      </c>
      <c r="K4" s="83">
        <f t="shared" ref="K4:K10" si="0">SUMIFS($E$3:$E$32,$C$3:$C$32,H4,$D$3:$D$32,I4,$F$3:$F$32,J4)</f>
        <v>1749.9999999999991</v>
      </c>
    </row>
    <row r="5" spans="1:11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2" t="s">
        <v>93</v>
      </c>
      <c r="H5" s="27" t="s">
        <v>54</v>
      </c>
      <c r="I5" s="32" t="s">
        <v>62</v>
      </c>
      <c r="J5" s="32" t="s">
        <v>93</v>
      </c>
      <c r="K5" s="83">
        <f t="shared" si="0"/>
        <v>0</v>
      </c>
    </row>
    <row r="6" spans="1:11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2" t="s">
        <v>93</v>
      </c>
      <c r="H6" s="27" t="s">
        <v>54</v>
      </c>
      <c r="I6" s="32" t="s">
        <v>62</v>
      </c>
      <c r="J6" s="32" t="s">
        <v>92</v>
      </c>
      <c r="K6" s="83">
        <f t="shared" si="0"/>
        <v>3250</v>
      </c>
    </row>
    <row r="7" spans="1:11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2" t="s">
        <v>92</v>
      </c>
      <c r="H7" s="27" t="s">
        <v>54</v>
      </c>
      <c r="I7" s="32" t="s">
        <v>63</v>
      </c>
      <c r="J7" s="32" t="s">
        <v>93</v>
      </c>
      <c r="K7" s="83">
        <f t="shared" si="0"/>
        <v>5299.98</v>
      </c>
    </row>
    <row r="8" spans="1:11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2" t="s">
        <v>93</v>
      </c>
      <c r="H8" s="27" t="s">
        <v>54</v>
      </c>
      <c r="I8" s="32" t="s">
        <v>63</v>
      </c>
      <c r="J8" s="32" t="s">
        <v>92</v>
      </c>
      <c r="K8" s="83">
        <f t="shared" si="0"/>
        <v>0</v>
      </c>
    </row>
    <row r="9" spans="1:11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2" t="s">
        <v>93</v>
      </c>
      <c r="H9" s="27" t="s">
        <v>54</v>
      </c>
      <c r="I9" s="32" t="s">
        <v>67</v>
      </c>
      <c r="J9" s="32" t="s">
        <v>93</v>
      </c>
      <c r="K9" s="83">
        <f t="shared" si="0"/>
        <v>1750</v>
      </c>
    </row>
    <row r="10" spans="1:11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2" t="s">
        <v>93</v>
      </c>
      <c r="H10" s="27" t="s">
        <v>54</v>
      </c>
      <c r="I10" s="32" t="s">
        <v>67</v>
      </c>
      <c r="J10" s="32" t="s">
        <v>92</v>
      </c>
      <c r="K10" s="83">
        <f t="shared" si="0"/>
        <v>3249.94</v>
      </c>
    </row>
    <row r="11" spans="1:11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2" t="s">
        <v>92</v>
      </c>
    </row>
    <row r="12" spans="1:11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2" t="s">
        <v>92</v>
      </c>
    </row>
    <row r="13" spans="1:11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2" t="s">
        <v>93</v>
      </c>
    </row>
    <row r="14" spans="1:11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2" t="s">
        <v>92</v>
      </c>
    </row>
    <row r="15" spans="1:11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2" t="s">
        <v>93</v>
      </c>
    </row>
    <row r="16" spans="1:11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2" t="s">
        <v>93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2" t="s">
        <v>92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2" t="s">
        <v>93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2" t="s">
        <v>93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2" t="s">
        <v>93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2" t="s">
        <v>92</v>
      </c>
    </row>
    <row r="22" spans="1:6">
      <c r="A22" s="13">
        <v>43271</v>
      </c>
      <c r="B22" t="s">
        <v>38</v>
      </c>
      <c r="C22" s="84" t="s">
        <v>54</v>
      </c>
      <c r="D22" s="89" t="s">
        <v>55</v>
      </c>
      <c r="E22" s="85">
        <v>1749.9999999999991</v>
      </c>
      <c r="F22" s="85" t="s">
        <v>92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2" t="s">
        <v>93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2" t="s">
        <v>92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2" t="s">
        <v>93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2" t="s">
        <v>93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2" t="s">
        <v>92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2" t="s">
        <v>93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2" t="s">
        <v>93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2" t="s">
        <v>93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2" t="s">
        <v>92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2" t="s">
        <v>92</v>
      </c>
    </row>
    <row r="33" spans="3:6">
      <c r="C33" s="16"/>
      <c r="E33" s="17"/>
      <c r="F33" s="17"/>
    </row>
    <row r="34" spans="3:6">
      <c r="C34" s="16"/>
      <c r="E34" s="17"/>
      <c r="F34" s="17"/>
    </row>
    <row r="35" spans="3:6">
      <c r="C35" s="16"/>
      <c r="E35" s="17"/>
      <c r="F35" s="17"/>
    </row>
    <row r="36" spans="3:6">
      <c r="C36" s="16"/>
      <c r="E36" s="17"/>
      <c r="F36" s="17"/>
    </row>
    <row r="37" spans="3:6">
      <c r="C37" s="16"/>
      <c r="E37" s="17"/>
      <c r="F37" s="17"/>
    </row>
    <row r="38" spans="3:6">
      <c r="C38" s="16"/>
      <c r="E38" s="17"/>
      <c r="F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8"/>
  <sheetViews>
    <sheetView zoomScale="130" zoomScaleNormal="130" workbookViewId="0">
      <selection activeCell="F4" sqref="F4"/>
    </sheetView>
  </sheetViews>
  <sheetFormatPr defaultRowHeight="15"/>
  <cols>
    <col min="1" max="1" width="12.42578125" customWidth="1"/>
    <col min="2" max="2" width="22.5703125" customWidth="1"/>
    <col min="3" max="3" width="9.28515625" style="10" bestFit="1" customWidth="1"/>
    <col min="4" max="4" width="11.28515625" style="10" bestFit="1" customWidth="1"/>
    <col min="5" max="5" width="8.42578125" style="15" bestFit="1" customWidth="1"/>
    <col min="6" max="6" width="12.7109375" style="10" customWidth="1"/>
    <col min="7" max="7" width="16.7109375" style="10" customWidth="1"/>
    <col min="8" max="8" width="13.140625" style="19" customWidth="1"/>
    <col min="9" max="10" width="15" bestFit="1" customWidth="1"/>
  </cols>
  <sheetData>
    <row r="1" spans="1:10" ht="36" customHeight="1">
      <c r="A1" s="67" t="s">
        <v>0</v>
      </c>
      <c r="B1" s="67"/>
      <c r="C1" s="67"/>
      <c r="D1" s="67"/>
      <c r="E1" s="67"/>
      <c r="F1" s="67"/>
      <c r="G1" s="67"/>
      <c r="H1" s="67"/>
    </row>
    <row r="2" spans="1:10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18" t="s">
        <v>18</v>
      </c>
      <c r="J2" t="s">
        <v>94</v>
      </c>
    </row>
    <row r="3" spans="1:10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IFERROR(D3/E3,"")</f>
        <v>71.426666666666662</v>
      </c>
      <c r="H3" s="19" t="s">
        <v>7</v>
      </c>
    </row>
    <row r="4" spans="1:10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(D4*C4)+(F4*C4)</f>
        <v>2625</v>
      </c>
      <c r="H4" s="19" t="s">
        <v>8</v>
      </c>
    </row>
    <row r="5" spans="1:10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H5" s="19" t="s">
        <v>9</v>
      </c>
    </row>
    <row r="6" spans="1:10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9" t="s">
        <v>10</v>
      </c>
    </row>
    <row r="7" spans="1:10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9" t="s">
        <v>7</v>
      </c>
    </row>
    <row r="8" spans="1:10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9" t="s">
        <v>8</v>
      </c>
    </row>
    <row r="9" spans="1:10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9" t="s">
        <v>9</v>
      </c>
    </row>
    <row r="10" spans="1:10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9" t="s">
        <v>10</v>
      </c>
    </row>
    <row r="11" spans="1:10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9" t="s">
        <v>7</v>
      </c>
    </row>
    <row r="12" spans="1:10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9" t="s">
        <v>8</v>
      </c>
    </row>
    <row r="13" spans="1:10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9" t="s">
        <v>9</v>
      </c>
    </row>
    <row r="14" spans="1:10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9" t="s">
        <v>10</v>
      </c>
    </row>
    <row r="15" spans="1:10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9" t="s">
        <v>7</v>
      </c>
    </row>
    <row r="16" spans="1:10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9" t="s">
        <v>8</v>
      </c>
    </row>
    <row r="17" spans="1:8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9" t="s">
        <v>9</v>
      </c>
    </row>
    <row r="18" spans="1:8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9" t="s">
        <v>10</v>
      </c>
    </row>
    <row r="19" spans="1:8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9" t="s">
        <v>7</v>
      </c>
    </row>
    <row r="20" spans="1:8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9" t="s">
        <v>8</v>
      </c>
    </row>
    <row r="21" spans="1:8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9" t="s">
        <v>9</v>
      </c>
    </row>
    <row r="22" spans="1:8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9" t="s">
        <v>10</v>
      </c>
    </row>
    <row r="23" spans="1:8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9" t="s">
        <v>7</v>
      </c>
    </row>
    <row r="24" spans="1:8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9" t="s">
        <v>8</v>
      </c>
    </row>
    <row r="25" spans="1:8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9" t="s">
        <v>9</v>
      </c>
    </row>
    <row r="26" spans="1:8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9" t="s">
        <v>10</v>
      </c>
    </row>
    <row r="27" spans="1:8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>(D27*C27)+(F27*C27)</f>
        <v>2399.9733333333334</v>
      </c>
      <c r="H27" s="19" t="s">
        <v>7</v>
      </c>
    </row>
    <row r="28" spans="1:8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9" t="s">
        <v>8</v>
      </c>
    </row>
    <row r="29" spans="1:8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9" t="s">
        <v>9</v>
      </c>
    </row>
    <row r="30" spans="1:8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9" t="s">
        <v>10</v>
      </c>
    </row>
    <row r="31" spans="1:8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9" t="s">
        <v>7</v>
      </c>
    </row>
    <row r="32" spans="1:8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8"/>
  <sheetViews>
    <sheetView zoomScale="130" zoomScaleNormal="130" workbookViewId="0">
      <selection activeCell="H4" sqref="H4"/>
    </sheetView>
  </sheetViews>
  <sheetFormatPr defaultRowHeight="15"/>
  <cols>
    <col min="1" max="1" width="12.42578125" customWidth="1"/>
    <col min="2" max="2" width="22.5703125" customWidth="1"/>
    <col min="3" max="3" width="9.28515625" style="11" bestFit="1" customWidth="1"/>
    <col min="4" max="4" width="11.28515625" style="11" bestFit="1" customWidth="1"/>
    <col min="5" max="5" width="8.42578125" style="15" bestFit="1" customWidth="1"/>
    <col min="6" max="6" width="12.7109375" style="11" customWidth="1"/>
    <col min="7" max="7" width="16.7109375" style="11" customWidth="1"/>
    <col min="8" max="8" width="13" style="15" customWidth="1"/>
    <col min="9" max="9" width="13.140625" style="19" customWidth="1"/>
    <col min="10" max="11" width="15" bestFit="1" customWidth="1"/>
  </cols>
  <sheetData>
    <row r="1" spans="1:9" ht="36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20" t="s">
        <v>51</v>
      </c>
      <c r="I2" s="18" t="s">
        <v>18</v>
      </c>
    </row>
    <row r="3" spans="1:9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5">
        <f>_xlfn.RANK.EQ(G3,$G$3:$G$32,1)</f>
        <v>7</v>
      </c>
      <c r="I3" s="19" t="s">
        <v>7</v>
      </c>
    </row>
    <row r="4" spans="1:9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5">
        <f t="shared" ref="H4:H32" si="2">_xlfn.RANK.EQ(G4,$G$3:$G$32,1)</f>
        <v>18</v>
      </c>
      <c r="I4" s="19" t="s">
        <v>8</v>
      </c>
    </row>
    <row r="5" spans="1:9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H5" s="15">
        <f t="shared" si="2"/>
        <v>16</v>
      </c>
      <c r="I5" s="19" t="s">
        <v>9</v>
      </c>
    </row>
    <row r="6" spans="1:9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5">
        <f t="shared" si="2"/>
        <v>21</v>
      </c>
      <c r="I6" s="19" t="s">
        <v>10</v>
      </c>
    </row>
    <row r="7" spans="1:9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5">
        <f t="shared" si="2"/>
        <v>23</v>
      </c>
      <c r="I7" s="19" t="s">
        <v>7</v>
      </c>
    </row>
    <row r="8" spans="1:9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5">
        <f t="shared" si="2"/>
        <v>27</v>
      </c>
      <c r="I8" s="19" t="s">
        <v>8</v>
      </c>
    </row>
    <row r="9" spans="1:9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5">
        <f t="shared" si="2"/>
        <v>6</v>
      </c>
      <c r="I9" s="19" t="s">
        <v>9</v>
      </c>
    </row>
    <row r="10" spans="1:9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5">
        <f t="shared" si="2"/>
        <v>1</v>
      </c>
      <c r="I10" s="19" t="s">
        <v>10</v>
      </c>
    </row>
    <row r="11" spans="1:9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5">
        <f t="shared" si="2"/>
        <v>29</v>
      </c>
      <c r="I11" s="19" t="s">
        <v>7</v>
      </c>
    </row>
    <row r="12" spans="1:9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5">
        <f t="shared" si="2"/>
        <v>9</v>
      </c>
      <c r="I12" s="19" t="s">
        <v>8</v>
      </c>
    </row>
    <row r="13" spans="1:9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5">
        <f t="shared" si="2"/>
        <v>5</v>
      </c>
      <c r="I13" s="19" t="s">
        <v>9</v>
      </c>
    </row>
    <row r="14" spans="1:9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5">
        <f t="shared" si="2"/>
        <v>23</v>
      </c>
      <c r="I14" s="19" t="s">
        <v>10</v>
      </c>
    </row>
    <row r="15" spans="1:9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5">
        <f t="shared" si="2"/>
        <v>20</v>
      </c>
      <c r="I15" s="19" t="s">
        <v>7</v>
      </c>
    </row>
    <row r="16" spans="1:9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5">
        <f t="shared" si="2"/>
        <v>28</v>
      </c>
      <c r="I16" s="19" t="s">
        <v>8</v>
      </c>
    </row>
    <row r="17" spans="1:9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5">
        <f t="shared" si="2"/>
        <v>10</v>
      </c>
      <c r="I17" s="19" t="s">
        <v>9</v>
      </c>
    </row>
    <row r="18" spans="1:9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5">
        <f t="shared" si="2"/>
        <v>15</v>
      </c>
      <c r="I18" s="19" t="s">
        <v>10</v>
      </c>
    </row>
    <row r="19" spans="1:9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5">
        <f t="shared" si="2"/>
        <v>1</v>
      </c>
      <c r="I19" s="19" t="s">
        <v>7</v>
      </c>
    </row>
    <row r="20" spans="1:9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5">
        <f t="shared" si="2"/>
        <v>30</v>
      </c>
      <c r="I20" s="19" t="s">
        <v>8</v>
      </c>
    </row>
    <row r="21" spans="1:9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5">
        <f t="shared" si="2"/>
        <v>4</v>
      </c>
      <c r="I21" s="19" t="s">
        <v>9</v>
      </c>
    </row>
    <row r="22" spans="1:9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5">
        <f t="shared" si="2"/>
        <v>11</v>
      </c>
      <c r="I22" s="19" t="s">
        <v>10</v>
      </c>
    </row>
    <row r="23" spans="1:9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5">
        <f t="shared" si="2"/>
        <v>26</v>
      </c>
      <c r="I23" s="19" t="s">
        <v>7</v>
      </c>
    </row>
    <row r="24" spans="1:9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5">
        <f t="shared" si="2"/>
        <v>25</v>
      </c>
      <c r="I24" s="19" t="s">
        <v>8</v>
      </c>
    </row>
    <row r="25" spans="1:9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5">
        <f t="shared" si="2"/>
        <v>13</v>
      </c>
      <c r="I25" s="19" t="s">
        <v>9</v>
      </c>
    </row>
    <row r="26" spans="1:9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5">
        <f t="shared" si="2"/>
        <v>22</v>
      </c>
      <c r="I26" s="19" t="s">
        <v>10</v>
      </c>
    </row>
    <row r="27" spans="1:9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5">
        <f t="shared" si="2"/>
        <v>14</v>
      </c>
      <c r="I27" s="19" t="s">
        <v>7</v>
      </c>
    </row>
    <row r="28" spans="1:9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5">
        <f t="shared" si="2"/>
        <v>3</v>
      </c>
      <c r="I28" s="19" t="s">
        <v>8</v>
      </c>
    </row>
    <row r="29" spans="1:9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5">
        <f t="shared" si="2"/>
        <v>19</v>
      </c>
      <c r="I29" s="19" t="s">
        <v>9</v>
      </c>
    </row>
    <row r="30" spans="1:9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5">
        <f t="shared" si="2"/>
        <v>8</v>
      </c>
      <c r="I30" s="19" t="s">
        <v>10</v>
      </c>
    </row>
    <row r="31" spans="1:9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5">
        <f t="shared" si="2"/>
        <v>12</v>
      </c>
      <c r="I31" s="19" t="s">
        <v>7</v>
      </c>
    </row>
    <row r="32" spans="1:9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5">
        <f t="shared" si="2"/>
        <v>17</v>
      </c>
      <c r="I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8"/>
  <sheetViews>
    <sheetView zoomScale="130" zoomScaleNormal="130" workbookViewId="0">
      <selection activeCell="H10" sqref="H10"/>
    </sheetView>
  </sheetViews>
  <sheetFormatPr defaultRowHeight="15"/>
  <cols>
    <col min="1" max="1" width="12.42578125" customWidth="1"/>
    <col min="2" max="2" width="20.7109375" customWidth="1"/>
    <col min="3" max="3" width="6.85546875" style="21" bestFit="1" customWidth="1"/>
    <col min="4" max="4" width="19.5703125" style="26" customWidth="1"/>
    <col min="5" max="5" width="16.7109375" style="21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7" t="s">
        <v>0</v>
      </c>
      <c r="B1" s="67"/>
      <c r="C1" s="67"/>
      <c r="D1" s="67"/>
      <c r="E1" s="67"/>
      <c r="F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SUMIF($F$3:$F$32,H3,$E$3:$E$32)</f>
        <v>15799.82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 t="shared" ref="I4:I6" si="0">SUMIF($F$3:$F$32,H4,$E$3:$E$32)</f>
        <v>16299.900000000001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si="0"/>
        <v>14999.869999999999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12800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7" t="s">
        <v>0</v>
      </c>
      <c r="B1" s="67"/>
      <c r="C1" s="67"/>
      <c r="D1" s="67"/>
      <c r="E1" s="67"/>
      <c r="F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AVERAGEIF($F$3:$F$32,H3,$E$3:$E$32)</f>
        <v>1974.9775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 t="shared" ref="I4:I6" si="0">AVERAGEIF($F$3:$F$32,H4,$E$3:$E$32)</f>
        <v>2037.4875000000002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si="0"/>
        <v>2142.8385714285714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1828.5714285714287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8"/>
  <sheetViews>
    <sheetView zoomScale="130" zoomScaleNormal="130" workbookViewId="0">
      <selection activeCell="H10" sqref="H10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9.28515625" customWidth="1"/>
  </cols>
  <sheetData>
    <row r="1" spans="1:9" ht="36" customHeight="1">
      <c r="A1" s="67" t="s">
        <v>0</v>
      </c>
      <c r="B1" s="67"/>
      <c r="C1" s="67"/>
      <c r="D1" s="67"/>
      <c r="E1" s="67"/>
      <c r="F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1">
        <f>COUNTIF($F$3:$F$32,H3)</f>
        <v>8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1">
        <f>COUNTIF($F$3:$F$32,H4)</f>
        <v>8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1">
        <f t="shared" ref="I5:I6" si="0">COUNTIF($F$3:$F$32,H5)</f>
        <v>7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1">
        <f t="shared" si="0"/>
        <v>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8"/>
  <sheetViews>
    <sheetView zoomScale="130" zoomScaleNormal="130" workbookViewId="0">
      <selection activeCell="I4" sqref="I4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21.85546875" customWidth="1"/>
  </cols>
  <sheetData>
    <row r="1" spans="1:9" ht="36" customHeight="1">
      <c r="A1" s="67" t="s">
        <v>0</v>
      </c>
      <c r="B1" s="67"/>
      <c r="C1" s="67"/>
      <c r="D1" s="67"/>
      <c r="E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SUMIFS($E$3:$E$32,$C$3:C$32,G3,$D$3:$D$32,H3)</f>
        <v>3249.9599999999991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SUMIFS($E$3:$E$32,$C$3:C$32,G4,$D$3:$D$32,H4)</f>
        <v>3250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>SUMIFS($E$3:$E$32,$C$3:C$32,G5,$D$3:$D$32,H5)</f>
        <v>5299.98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>SUMIFS($E$3:$E$32,$C$3:C$32,G6,$D$3:$D$32,H6)</f>
        <v>4999.9400000000005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>SUMIFS($E$3:$E$32,$C$3:C$32,G7,$D$3:$D$32,H7)</f>
        <v>3100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>SUMIFS($E$3:$E$32,$C$3:C$32,G8,$D$3:$D$32,H8)</f>
        <v>9149.92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>SUMIFS($E$3:$E$32,$C$3:C$32,G9,$D$3:$D$32,H9)</f>
        <v>5949.98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>SUMIFS($E$3:$E$32,$C$3:C$32,G10,$D$3:$D$32,H10)</f>
        <v>8099.92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>SUMIFS($E$3:$E$32,$C$3:C$32,G11,$D$3:$D$32,H11)</f>
        <v>9399.92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>SUMIFS($E$3:$E$32,$C$3:C$32,G12,$D$3:$D$32,H12)</f>
        <v>7399.9699999999993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8"/>
  <sheetViews>
    <sheetView topLeftCell="A20" zoomScale="130" zoomScaleNormal="130" workbookViewId="0">
      <selection activeCell="J9" sqref="J9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7" t="s">
        <v>0</v>
      </c>
      <c r="B1" s="67"/>
      <c r="C1" s="67"/>
      <c r="D1" s="67"/>
      <c r="E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AVERAGEIFS($E$3:$E$32,$C$3:$C$32,G3,
$D$3:D32,H3)</f>
        <v>1624.9799999999996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AVERAGEIFS($E$3:$E$32,$C$3:$C$32,G4,
$D$3:$D$32,H4)</f>
        <v>1625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AVERAGEIFS($E$3:$E$32,$C$3:$C$32,G5,
$D$3:$D$32,H5)</f>
        <v>2649.99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1666.6466666666668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1550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2287.48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1983.3266666666666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2024.98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2349.98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1849.9924999999998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38"/>
  <sheetViews>
    <sheetView zoomScale="130" zoomScaleNormal="130" workbookViewId="0">
      <selection activeCell="H1" sqref="H1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36" customHeight="1">
      <c r="A1" s="67" t="s">
        <v>0</v>
      </c>
      <c r="B1" s="67"/>
      <c r="C1" s="67"/>
      <c r="D1" s="67"/>
      <c r="E1" s="67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3">
        <f>COUNTIFS($C$3:$C$32,G3,
$D$3:$D$32,H3)</f>
        <v>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3">
        <f>COUNTIFS($C$3:$C$32,G4,
$D$3:$D$32,H4)</f>
        <v>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3">
        <f t="shared" ref="I5:I12" si="0">COUNTIFS($C$3:$C$32,G5,
$D$3:$D$32,H5)</f>
        <v>2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3">
        <f t="shared" si="0"/>
        <v>3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3">
        <f t="shared" si="0"/>
        <v>2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3">
        <f t="shared" si="0"/>
        <v>4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3">
        <f t="shared" si="0"/>
        <v>3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3">
        <f t="shared" si="0"/>
        <v>4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3">
        <f t="shared" si="0"/>
        <v>4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3">
        <f t="shared" si="0"/>
        <v>4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PROCH</vt:lpstr>
      <vt:lpstr>Função SOMARPRODUTO</vt:lpstr>
      <vt:lpstr>Lição de Casa</vt:lpstr>
      <vt:lpstr>regraProcvPrecos</vt:lpstr>
      <vt:lpstr>regraProhVendas</vt:lpstr>
      <vt:lpstr>RegrasProcvPreco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Usuario</cp:lastModifiedBy>
  <dcterms:created xsi:type="dcterms:W3CDTF">2018-08-01T00:46:30Z</dcterms:created>
  <dcterms:modified xsi:type="dcterms:W3CDTF">2023-01-30T14:15:56Z</dcterms:modified>
</cp:coreProperties>
</file>