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codeName="ThisWorkbook"/>
  <xr:revisionPtr revIDLastSave="0" documentId="8_{6668EC5B-5C1B-401E-8B32-26FB77736A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nha Cronológica do Projeto" sheetId="1" r:id="rId1"/>
    <sheet name="cálculos" sheetId="2" state="hidden" r:id="rId2"/>
  </sheets>
  <definedNames>
    <definedName name="ÁreaTítuloDaLinha1..D3">'Linha Cronológica do Projeto'!$C$3</definedName>
    <definedName name="CálculoGrelha">IFERROR(cálculos!$A1/SUMPRODUCT( (Atividades[ID]=cálculos!$C1)*(Atividades[INÍCIO]&lt;=cálculos!A$31)*((Atividades[FIM]&gt;=cálculos!A$31)+(LEN(Atividades[FIM])=0)*(Atividades[INÍCIO]=cálculos!A$31)) ),NA())</definedName>
    <definedName name="DataDeInício">cálculos!$D$28</definedName>
    <definedName name="DesvioJanela">cálculos!$D$26</definedName>
    <definedName name="DiasJanela">cálculos!$D$29</definedName>
    <definedName name="JanelaDataDeInício">cálculos!$D$25</definedName>
    <definedName name="LinhasDia">JanelaDataDeInício+ROW('Linha Cronológica do Projeto'!$1:$7)-1</definedName>
    <definedName name="Título1">Atividades[[#Headers],[TAREFAS]]</definedName>
    <definedName name="_xlnm.Print_Titles" localSheetId="0">'Linha Cronológica do Projeto'!$4:$4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11" i="1"/>
  <c r="D5" i="1"/>
  <c r="D6" i="1" s="1"/>
  <c r="D8" i="1" l="1"/>
  <c r="E8" i="1" s="1"/>
  <c r="D7" i="1"/>
  <c r="D5" i="2"/>
  <c r="B46" i="1" l="1"/>
  <c r="B11" i="1"/>
  <c r="E7" i="1"/>
  <c r="D9" i="1" s="1"/>
  <c r="E9" i="1" s="1"/>
  <c r="D12" i="1" s="1"/>
  <c r="E12" i="1" s="1"/>
  <c r="B52" i="1"/>
  <c r="B18" i="1"/>
  <c r="B22" i="1"/>
  <c r="B26" i="1"/>
  <c r="B30" i="1"/>
  <c r="B34" i="1"/>
  <c r="B38" i="1"/>
  <c r="B42" i="1"/>
  <c r="B47" i="1"/>
  <c r="B50" i="1"/>
  <c r="B25" i="1"/>
  <c r="B37" i="1"/>
  <c r="B45" i="1"/>
  <c r="B19" i="1"/>
  <c r="B23" i="1"/>
  <c r="B27" i="1"/>
  <c r="B31" i="1"/>
  <c r="B35" i="1"/>
  <c r="B39" i="1"/>
  <c r="B43" i="1"/>
  <c r="B48" i="1"/>
  <c r="B51" i="1"/>
  <c r="B33" i="1"/>
  <c r="B20" i="1"/>
  <c r="B24" i="1"/>
  <c r="B28" i="1"/>
  <c r="B32" i="1"/>
  <c r="B36" i="1"/>
  <c r="B40" i="1"/>
  <c r="B44" i="1"/>
  <c r="B21" i="1"/>
  <c r="B29" i="1"/>
  <c r="B41" i="1"/>
  <c r="B49" i="1"/>
  <c r="B5" i="1"/>
  <c r="B7" i="1"/>
  <c r="B9" i="1"/>
  <c r="B12" i="1"/>
  <c r="B14" i="1"/>
  <c r="B15" i="1"/>
  <c r="B17" i="1"/>
  <c r="B6" i="1"/>
  <c r="B8" i="1"/>
  <c r="B10" i="1"/>
  <c r="B13" i="1"/>
  <c r="B16" i="1"/>
  <c r="E10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13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13" i="1" l="1"/>
  <c r="D14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E14" i="1" l="1"/>
  <c r="D15" i="1"/>
  <c r="E15" i="1" s="1"/>
  <c r="D16" i="1" s="1"/>
  <c r="E16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7" i="1" l="1"/>
  <c r="D18" i="1" s="1"/>
  <c r="E18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20" i="1" l="1"/>
  <c r="E20" i="1" s="1"/>
  <c r="D19" i="1"/>
  <c r="E19" i="1" s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D21" i="1" l="1"/>
  <c r="E21" i="1" s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7" i="1" l="1"/>
  <c r="D22" i="1"/>
  <c r="D23" i="1" s="1"/>
  <c r="E23" i="1" s="1"/>
  <c r="D24" i="1" s="1"/>
  <c r="E24" i="1" s="1"/>
  <c r="D26" i="1"/>
  <c r="E26" i="1" s="1"/>
  <c r="D27" i="1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28" i="1" l="1"/>
  <c r="E27" i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D25" i="1" l="1"/>
  <c r="E25" i="1" s="1"/>
  <c r="D32" i="1" s="1"/>
  <c r="E32" i="1" s="1"/>
  <c r="D33" i="1" l="1"/>
  <c r="E33" i="1" s="1"/>
  <c r="D29" i="1"/>
  <c r="D34" i="1"/>
  <c r="E34" i="1" s="1"/>
  <c r="D38" i="1"/>
  <c r="E38" i="1" s="1"/>
  <c r="D39" i="1" s="1"/>
  <c r="E39" i="1" s="1"/>
  <c r="D40" i="1" s="1"/>
  <c r="D35" i="1" l="1"/>
  <c r="E35" i="1" s="1"/>
  <c r="D36" i="1" s="1"/>
  <c r="E29" i="1"/>
  <c r="D30" i="1"/>
  <c r="E30" i="1" s="1"/>
  <c r="E36" i="1" l="1"/>
  <c r="D37" i="1"/>
  <c r="D31" i="1"/>
  <c r="E31" i="1" s="1"/>
  <c r="E37" i="1"/>
  <c r="D41" i="1" l="1"/>
  <c r="E41" i="1" s="1"/>
  <c r="E28" i="1"/>
  <c r="D44" i="1"/>
  <c r="E44" i="1" s="1"/>
  <c r="D45" i="1" l="1"/>
  <c r="E45" i="1" s="1"/>
  <c r="D47" i="1" s="1"/>
  <c r="D50" i="1"/>
  <c r="D49" i="1"/>
  <c r="D46" i="1"/>
  <c r="E46" i="1" s="1"/>
  <c r="D43" i="1"/>
  <c r="E43" i="1" s="1"/>
  <c r="D42" i="1"/>
  <c r="E42" i="1" s="1"/>
  <c r="E47" i="1" l="1"/>
  <c r="D48" i="1"/>
  <c r="E48" i="1" s="1"/>
  <c r="E49" i="1"/>
  <c r="E50" i="1" s="1"/>
  <c r="D51" i="1" l="1"/>
  <c r="E51" i="1" l="1"/>
  <c r="D52" i="1" s="1"/>
  <c r="E20" i="2" a="1"/>
  <c r="E20" i="2" s="1"/>
  <c r="E21" i="2" s="1" a="1"/>
  <c r="E21" i="2" s="1"/>
  <c r="E22" i="2" s="1" a="1"/>
  <c r="E22" i="2" s="1"/>
  <c r="E23" i="2" s="1" a="1"/>
  <c r="E23" i="2" s="1"/>
  <c r="E40" i="1" l="1"/>
  <c r="D9" i="2" s="1"/>
  <c r="D11" i="2" s="1"/>
  <c r="F23" i="2" s="1"/>
  <c r="C40" i="2" s="1"/>
  <c r="F17" i="2" l="1"/>
  <c r="C34" i="2" s="1"/>
  <c r="F16" i="2"/>
  <c r="C33" i="2" s="1"/>
  <c r="M33" i="2" s="1"/>
  <c r="F20" i="2"/>
  <c r="C37" i="2" s="1"/>
  <c r="M37" i="2" s="1"/>
  <c r="F15" i="2"/>
  <c r="C32" i="2" s="1"/>
  <c r="L32" i="2" s="1"/>
  <c r="F19" i="2"/>
  <c r="C36" i="2" s="1"/>
  <c r="AI36" i="2" s="1"/>
  <c r="F18" i="2"/>
  <c r="C35" i="2" s="1"/>
  <c r="R35" i="2" s="1"/>
  <c r="F21" i="2"/>
  <c r="C38" i="2" s="1"/>
  <c r="AF38" i="2" s="1"/>
  <c r="F22" i="2"/>
  <c r="C39" i="2" s="1"/>
  <c r="K39" i="2" s="1"/>
  <c r="S36" i="2"/>
  <c r="C48" i="2"/>
  <c r="D48" i="2" s="1"/>
  <c r="Q36" i="2"/>
  <c r="AF36" i="2"/>
  <c r="O36" i="2"/>
  <c r="J36" i="2"/>
  <c r="V36" i="2"/>
  <c r="W36" i="2"/>
  <c r="AA36" i="2"/>
  <c r="D36" i="2"/>
  <c r="E36" i="2"/>
  <c r="F36" i="2"/>
  <c r="T36" i="2"/>
  <c r="M36" i="2"/>
  <c r="P36" i="2"/>
  <c r="K36" i="2"/>
  <c r="R36" i="2"/>
  <c r="AH35" i="2"/>
  <c r="U35" i="2"/>
  <c r="M35" i="2"/>
  <c r="E35" i="2"/>
  <c r="AD35" i="2"/>
  <c r="P34" i="2"/>
  <c r="L34" i="2"/>
  <c r="S34" i="2"/>
  <c r="N34" i="2"/>
  <c r="V34" i="2"/>
  <c r="Y34" i="2"/>
  <c r="U34" i="2"/>
  <c r="G34" i="2"/>
  <c r="O34" i="2"/>
  <c r="AD34" i="2"/>
  <c r="J34" i="2"/>
  <c r="E34" i="2"/>
  <c r="H34" i="2"/>
  <c r="AB34" i="2"/>
  <c r="AE34" i="2"/>
  <c r="F34" i="2"/>
  <c r="Q34" i="2"/>
  <c r="AG34" i="2"/>
  <c r="D34" i="2"/>
  <c r="AA34" i="2"/>
  <c r="T34" i="2"/>
  <c r="X34" i="2"/>
  <c r="Z34" i="2"/>
  <c r="AC34" i="2"/>
  <c r="AH34" i="2"/>
  <c r="C46" i="2"/>
  <c r="D46" i="2" s="1"/>
  <c r="I34" i="2"/>
  <c r="AF34" i="2"/>
  <c r="W34" i="2"/>
  <c r="AI34" i="2"/>
  <c r="R34" i="2"/>
  <c r="M34" i="2"/>
  <c r="K34" i="2"/>
  <c r="AE37" i="2"/>
  <c r="S37" i="2"/>
  <c r="T37" i="2"/>
  <c r="AA37" i="2"/>
  <c r="AF37" i="2"/>
  <c r="K37" i="2"/>
  <c r="P37" i="2"/>
  <c r="J37" i="2"/>
  <c r="L37" i="2"/>
  <c r="W37" i="2"/>
  <c r="F37" i="2"/>
  <c r="AI37" i="2"/>
  <c r="C49" i="2"/>
  <c r="D49" i="2" s="1"/>
  <c r="I37" i="2"/>
  <c r="AB37" i="2"/>
  <c r="G37" i="2"/>
  <c r="Q38" i="2"/>
  <c r="U38" i="2"/>
  <c r="E38" i="2"/>
  <c r="AG38" i="2"/>
  <c r="AD38" i="2"/>
  <c r="K38" i="2"/>
  <c r="W38" i="2"/>
  <c r="S38" i="2"/>
  <c r="AA38" i="2"/>
  <c r="I38" i="2"/>
  <c r="H38" i="2"/>
  <c r="O38" i="2"/>
  <c r="L40" i="2"/>
  <c r="AI40" i="2"/>
  <c r="AB40" i="2"/>
  <c r="H40" i="2"/>
  <c r="N40" i="2"/>
  <c r="I40" i="2"/>
  <c r="C52" i="2"/>
  <c r="D52" i="2" s="1"/>
  <c r="G40" i="2"/>
  <c r="U40" i="2"/>
  <c r="V40" i="2"/>
  <c r="M40" i="2"/>
  <c r="AD40" i="2"/>
  <c r="Z40" i="2"/>
  <c r="R40" i="2"/>
  <c r="W40" i="2"/>
  <c r="AH40" i="2"/>
  <c r="J40" i="2"/>
  <c r="AA40" i="2"/>
  <c r="AE40" i="2"/>
  <c r="O40" i="2"/>
  <c r="F40" i="2"/>
  <c r="AC40" i="2"/>
  <c r="K40" i="2"/>
  <c r="Q40" i="2"/>
  <c r="E40" i="2"/>
  <c r="T40" i="2"/>
  <c r="P40" i="2"/>
  <c r="D40" i="2"/>
  <c r="AG40" i="2"/>
  <c r="X40" i="2"/>
  <c r="S40" i="2"/>
  <c r="Y40" i="2"/>
  <c r="AF40" i="2"/>
  <c r="AG35" i="2" l="1"/>
  <c r="AG47" i="2" s="1"/>
  <c r="N35" i="2"/>
  <c r="K35" i="2"/>
  <c r="Q35" i="2"/>
  <c r="Q47" i="2" s="1"/>
  <c r="P35" i="2"/>
  <c r="I35" i="2"/>
  <c r="X35" i="2"/>
  <c r="AI35" i="2"/>
  <c r="AH47" i="2" s="1"/>
  <c r="C47" i="2"/>
  <c r="D47" i="2" s="1"/>
  <c r="F35" i="2"/>
  <c r="AE35" i="2"/>
  <c r="AD47" i="2" s="1"/>
  <c r="AA35" i="2"/>
  <c r="G35" i="2"/>
  <c r="O35" i="2"/>
  <c r="F38" i="2"/>
  <c r="E50" i="2" s="1"/>
  <c r="X38" i="2"/>
  <c r="W50" i="2" s="1"/>
  <c r="J38" i="2"/>
  <c r="I50" i="2" s="1"/>
  <c r="M38" i="2"/>
  <c r="T38" i="2"/>
  <c r="T50" i="2" s="1"/>
  <c r="AB36" i="2"/>
  <c r="AA48" i="2" s="1"/>
  <c r="L36" i="2"/>
  <c r="L48" i="2" s="1"/>
  <c r="AG36" i="2"/>
  <c r="G36" i="2"/>
  <c r="F48" i="2" s="1"/>
  <c r="H36" i="2"/>
  <c r="I36" i="2"/>
  <c r="Z36" i="2"/>
  <c r="N36" i="2"/>
  <c r="M48" i="2" s="1"/>
  <c r="AH36" i="2"/>
  <c r="AH48" i="2" s="1"/>
  <c r="U36" i="2"/>
  <c r="U48" i="2" s="1"/>
  <c r="Y36" i="2"/>
  <c r="AC36" i="2"/>
  <c r="X36" i="2"/>
  <c r="W48" i="2" s="1"/>
  <c r="AD36" i="2"/>
  <c r="AE36" i="2"/>
  <c r="U33" i="2"/>
  <c r="AB35" i="2"/>
  <c r="T35" i="2"/>
  <c r="T47" i="2" s="1"/>
  <c r="H35" i="2"/>
  <c r="Y35" i="2"/>
  <c r="X47" i="2" s="1"/>
  <c r="Z35" i="2"/>
  <c r="Z47" i="2" s="1"/>
  <c r="AC35" i="2"/>
  <c r="AC47" i="2" s="1"/>
  <c r="Y33" i="2"/>
  <c r="K33" i="2"/>
  <c r="AH33" i="2"/>
  <c r="AC33" i="2"/>
  <c r="O33" i="2"/>
  <c r="J48" i="2"/>
  <c r="F33" i="2"/>
  <c r="AE33" i="2"/>
  <c r="E33" i="2"/>
  <c r="L33" i="2"/>
  <c r="W33" i="2"/>
  <c r="AA33" i="2"/>
  <c r="H33" i="2"/>
  <c r="Q33" i="2"/>
  <c r="S33" i="2"/>
  <c r="Z33" i="2"/>
  <c r="V38" i="2"/>
  <c r="U50" i="2" s="1"/>
  <c r="D38" i="2"/>
  <c r="AH38" i="2"/>
  <c r="AG50" i="2" s="1"/>
  <c r="AE38" i="2"/>
  <c r="AD50" i="2" s="1"/>
  <c r="Z38" i="2"/>
  <c r="Z50" i="2" s="1"/>
  <c r="AB38" i="2"/>
  <c r="AA50" i="2" s="1"/>
  <c r="C50" i="2"/>
  <c r="D50" i="2" s="1"/>
  <c r="AI38" i="2"/>
  <c r="AC37" i="2"/>
  <c r="AB49" i="2" s="1"/>
  <c r="D37" i="2"/>
  <c r="AD37" i="2"/>
  <c r="AD49" i="2" s="1"/>
  <c r="V37" i="2"/>
  <c r="V49" i="2" s="1"/>
  <c r="Q37" i="2"/>
  <c r="P49" i="2" s="1"/>
  <c r="Z37" i="2"/>
  <c r="Z49" i="2" s="1"/>
  <c r="O37" i="2"/>
  <c r="O49" i="2" s="1"/>
  <c r="X37" i="2"/>
  <c r="W49" i="2" s="1"/>
  <c r="R37" i="2"/>
  <c r="L38" i="2"/>
  <c r="Y38" i="2"/>
  <c r="X50" i="2" s="1"/>
  <c r="N38" i="2"/>
  <c r="N50" i="2" s="1"/>
  <c r="R38" i="2"/>
  <c r="R50" i="2" s="1"/>
  <c r="G38" i="2"/>
  <c r="F50" i="2" s="1"/>
  <c r="P38" i="2"/>
  <c r="P50" i="2" s="1"/>
  <c r="AC38" i="2"/>
  <c r="N37" i="2"/>
  <c r="H37" i="2"/>
  <c r="H49" i="2" s="1"/>
  <c r="Y37" i="2"/>
  <c r="E37" i="2"/>
  <c r="E49" i="2" s="1"/>
  <c r="U37" i="2"/>
  <c r="T49" i="2" s="1"/>
  <c r="AH37" i="2"/>
  <c r="AH49" i="2" s="1"/>
  <c r="AG37" i="2"/>
  <c r="V35" i="2"/>
  <c r="L35" i="2"/>
  <c r="L47" i="2" s="1"/>
  <c r="AF35" i="2"/>
  <c r="W35" i="2"/>
  <c r="W47" i="2" s="1"/>
  <c r="S35" i="2"/>
  <c r="S47" i="2" s="1"/>
  <c r="J35" i="2"/>
  <c r="I47" i="2" s="1"/>
  <c r="D35" i="2"/>
  <c r="P33" i="2"/>
  <c r="R33" i="2"/>
  <c r="AG33" i="2"/>
  <c r="I33" i="2"/>
  <c r="T33" i="2"/>
  <c r="X33" i="2"/>
  <c r="G33" i="2"/>
  <c r="AD33" i="2"/>
  <c r="J33" i="2"/>
  <c r="AF39" i="2"/>
  <c r="Z39" i="2"/>
  <c r="D39" i="2"/>
  <c r="O39" i="2"/>
  <c r="AC39" i="2"/>
  <c r="O32" i="2"/>
  <c r="N39" i="2"/>
  <c r="AI39" i="2"/>
  <c r="AB39" i="2"/>
  <c r="AG39" i="2"/>
  <c r="AF32" i="2"/>
  <c r="U39" i="2"/>
  <c r="T39" i="2"/>
  <c r="X39" i="2"/>
  <c r="H39" i="2"/>
  <c r="Y32" i="2"/>
  <c r="X32" i="2"/>
  <c r="M32" i="2"/>
  <c r="L44" i="2" s="1"/>
  <c r="AA32" i="2"/>
  <c r="S39" i="2"/>
  <c r="W39" i="2"/>
  <c r="C51" i="2"/>
  <c r="D51" i="2" s="1"/>
  <c r="P39" i="2"/>
  <c r="I32" i="2"/>
  <c r="AC32" i="2"/>
  <c r="AI33" i="2"/>
  <c r="C45" i="2"/>
  <c r="D45" i="2" s="1"/>
  <c r="V33" i="2"/>
  <c r="AF33" i="2"/>
  <c r="AE45" i="2" s="1"/>
  <c r="AB33" i="2"/>
  <c r="D33" i="2"/>
  <c r="N33" i="2"/>
  <c r="M45" i="2" s="1"/>
  <c r="G39" i="2"/>
  <c r="Q39" i="2"/>
  <c r="R39" i="2"/>
  <c r="I39" i="2"/>
  <c r="AD39" i="2"/>
  <c r="E39" i="2"/>
  <c r="Y39" i="2"/>
  <c r="V39" i="2"/>
  <c r="N32" i="2"/>
  <c r="W32" i="2"/>
  <c r="D32" i="2"/>
  <c r="AH32" i="2"/>
  <c r="AD32" i="2"/>
  <c r="R32" i="2"/>
  <c r="P32" i="2"/>
  <c r="U32" i="2"/>
  <c r="AH39" i="2"/>
  <c r="M39" i="2"/>
  <c r="AE39" i="2"/>
  <c r="J39" i="2"/>
  <c r="J51" i="2" s="1"/>
  <c r="AA39" i="2"/>
  <c r="L39" i="2"/>
  <c r="K51" i="2" s="1"/>
  <c r="F39" i="2"/>
  <c r="E32" i="2"/>
  <c r="F32" i="2"/>
  <c r="AG32" i="2"/>
  <c r="AI32" i="2"/>
  <c r="Q32" i="2"/>
  <c r="K32" i="2"/>
  <c r="G32" i="2"/>
  <c r="V32" i="2"/>
  <c r="Z32" i="2"/>
  <c r="Y44" i="2" s="1"/>
  <c r="AE32" i="2"/>
  <c r="S32" i="2"/>
  <c r="T32" i="2"/>
  <c r="AB32" i="2"/>
  <c r="J32" i="2"/>
  <c r="C44" i="2"/>
  <c r="D44" i="2" s="1"/>
  <c r="H32" i="2"/>
  <c r="Q48" i="2"/>
  <c r="P46" i="2"/>
  <c r="S48" i="2"/>
  <c r="O48" i="2"/>
  <c r="V46" i="2"/>
  <c r="AE49" i="2"/>
  <c r="H50" i="2"/>
  <c r="J50" i="2"/>
  <c r="F49" i="2"/>
  <c r="L46" i="2"/>
  <c r="AE46" i="2"/>
  <c r="AB46" i="2"/>
  <c r="T48" i="2"/>
  <c r="P52" i="2"/>
  <c r="Z46" i="2"/>
  <c r="AC52" i="2"/>
  <c r="E46" i="2"/>
  <c r="AH52" i="2"/>
  <c r="X52" i="2"/>
  <c r="AG52" i="2"/>
  <c r="AF50" i="2"/>
  <c r="S49" i="2"/>
  <c r="N52" i="2"/>
  <c r="F52" i="2"/>
  <c r="AG46" i="2"/>
  <c r="AF48" i="2"/>
  <c r="R52" i="2"/>
  <c r="J52" i="2"/>
  <c r="V52" i="2"/>
  <c r="L52" i="2"/>
  <c r="AA52" i="2"/>
  <c r="Q46" i="2"/>
  <c r="H46" i="2"/>
  <c r="Y46" i="2"/>
  <c r="AD46" i="2"/>
  <c r="T46" i="2"/>
  <c r="Z48" i="2"/>
  <c r="N48" i="2"/>
  <c r="Z52" i="2"/>
  <c r="AH46" i="2"/>
  <c r="F46" i="2"/>
  <c r="G52" i="2"/>
  <c r="U52" i="2"/>
  <c r="I49" i="2"/>
  <c r="O52" i="2"/>
  <c r="AA49" i="2"/>
  <c r="K49" i="2"/>
  <c r="I46" i="2"/>
  <c r="R46" i="2"/>
  <c r="P48" i="2"/>
  <c r="R48" i="2"/>
  <c r="AD52" i="2"/>
  <c r="S52" i="2"/>
  <c r="H52" i="2"/>
  <c r="W46" i="2"/>
  <c r="AF46" i="2"/>
  <c r="AA46" i="2"/>
  <c r="AC46" i="2"/>
  <c r="X46" i="2"/>
  <c r="K46" i="2"/>
  <c r="M47" i="2"/>
  <c r="N47" i="2"/>
  <c r="E47" i="2"/>
  <c r="E48" i="2"/>
  <c r="V48" i="2"/>
  <c r="AE48" i="2"/>
  <c r="J49" i="2"/>
  <c r="M46" i="2"/>
  <c r="W52" i="2"/>
  <c r="AB52" i="2"/>
  <c r="Q52" i="2"/>
  <c r="AE52" i="2"/>
  <c r="AF52" i="2"/>
  <c r="E52" i="2"/>
  <c r="I52" i="2"/>
  <c r="Y52" i="2"/>
  <c r="T52" i="2"/>
  <c r="M52" i="2"/>
  <c r="K52" i="2"/>
  <c r="L49" i="2"/>
  <c r="J46" i="2"/>
  <c r="S46" i="2"/>
  <c r="G46" i="2"/>
  <c r="N46" i="2"/>
  <c r="U46" i="2"/>
  <c r="O46" i="2"/>
  <c r="Y48" i="2"/>
  <c r="AC48" i="2" l="1"/>
  <c r="AG48" i="2"/>
  <c r="G48" i="2"/>
  <c r="S50" i="2"/>
  <c r="F47" i="2"/>
  <c r="AD48" i="2"/>
  <c r="H48" i="2"/>
  <c r="P47" i="2"/>
  <c r="O47" i="2"/>
  <c r="I48" i="2"/>
  <c r="AF47" i="2"/>
  <c r="K48" i="2"/>
  <c r="AE50" i="2"/>
  <c r="G47" i="2"/>
  <c r="AB48" i="2"/>
  <c r="X48" i="2"/>
  <c r="AB47" i="2"/>
  <c r="AA47" i="2"/>
  <c r="L50" i="2"/>
  <c r="AC51" i="2"/>
  <c r="U45" i="2"/>
  <c r="AC44" i="2"/>
  <c r="Q49" i="2"/>
  <c r="R49" i="2"/>
  <c r="Y47" i="2"/>
  <c r="X45" i="2"/>
  <c r="H47" i="2"/>
  <c r="R44" i="2"/>
  <c r="Y45" i="2"/>
  <c r="K45" i="2"/>
  <c r="L45" i="2"/>
  <c r="J45" i="2"/>
  <c r="AH45" i="2"/>
  <c r="F45" i="2"/>
  <c r="AG45" i="2"/>
  <c r="V50" i="2"/>
  <c r="Y50" i="2"/>
  <c r="AD45" i="2"/>
  <c r="AE47" i="2"/>
  <c r="AC45" i="2"/>
  <c r="G50" i="2"/>
  <c r="G49" i="2"/>
  <c r="K50" i="2"/>
  <c r="H45" i="2"/>
  <c r="Q45" i="2"/>
  <c r="AB50" i="2"/>
  <c r="P45" i="2"/>
  <c r="AG49" i="2"/>
  <c r="Y49" i="2"/>
  <c r="E45" i="2"/>
  <c r="G45" i="2"/>
  <c r="Z51" i="2"/>
  <c r="AF49" i="2"/>
  <c r="AC49" i="2"/>
  <c r="AH50" i="2"/>
  <c r="N49" i="2"/>
  <c r="Y51" i="2"/>
  <c r="Z45" i="2"/>
  <c r="AC50" i="2"/>
  <c r="AA45" i="2"/>
  <c r="J47" i="2"/>
  <c r="AB51" i="2"/>
  <c r="I45" i="2"/>
  <c r="AB45" i="2"/>
  <c r="R47" i="2"/>
  <c r="Q50" i="2"/>
  <c r="K47" i="2"/>
  <c r="X49" i="2"/>
  <c r="M49" i="2"/>
  <c r="S45" i="2"/>
  <c r="O50" i="2"/>
  <c r="O45" i="2"/>
  <c r="V45" i="2"/>
  <c r="N45" i="2"/>
  <c r="T45" i="2"/>
  <c r="AA51" i="2"/>
  <c r="V47" i="2"/>
  <c r="AD51" i="2"/>
  <c r="AE51" i="2"/>
  <c r="U49" i="2"/>
  <c r="W45" i="2"/>
  <c r="AF45" i="2"/>
  <c r="U47" i="2"/>
  <c r="M50" i="2"/>
  <c r="R45" i="2"/>
  <c r="AF51" i="2"/>
  <c r="N44" i="2"/>
  <c r="M51" i="2"/>
  <c r="O44" i="2"/>
  <c r="X51" i="2"/>
  <c r="W44" i="2"/>
  <c r="S51" i="2"/>
  <c r="T51" i="2"/>
  <c r="I44" i="2"/>
  <c r="AH51" i="2"/>
  <c r="N51" i="2"/>
  <c r="U51" i="2"/>
  <c r="V51" i="2"/>
  <c r="I51" i="2"/>
  <c r="W51" i="2"/>
  <c r="O51" i="2"/>
  <c r="M44" i="2"/>
  <c r="AG44" i="2"/>
  <c r="Q44" i="2"/>
  <c r="X44" i="2"/>
  <c r="AG51" i="2"/>
  <c r="AB44" i="2"/>
  <c r="AF44" i="2"/>
  <c r="G44" i="2"/>
  <c r="S44" i="2"/>
  <c r="V44" i="2"/>
  <c r="AH44" i="2"/>
  <c r="E51" i="2"/>
  <c r="R51" i="2"/>
  <c r="Z44" i="2"/>
  <c r="H51" i="2"/>
  <c r="L51" i="2"/>
  <c r="P51" i="2"/>
  <c r="AE44" i="2"/>
  <c r="G51" i="2"/>
  <c r="AA44" i="2"/>
  <c r="E44" i="2"/>
  <c r="U44" i="2"/>
  <c r="J44" i="2"/>
  <c r="H44" i="2"/>
  <c r="P44" i="2"/>
  <c r="Q51" i="2"/>
  <c r="AD44" i="2"/>
  <c r="F44" i="2"/>
  <c r="T44" i="2"/>
  <c r="F51" i="2"/>
  <c r="K44" i="2"/>
</calcChain>
</file>

<file path=xl/sharedStrings.xml><?xml version="1.0" encoding="utf-8"?>
<sst xmlns="http://schemas.openxmlformats.org/spreadsheetml/2006/main" count="74" uniqueCount="71">
  <si>
    <t>ID</t>
  </si>
  <si>
    <t>O gráfico que mostra as atividades do projeto com uma linha cronológica com deslocamento está nesta célula</t>
  </si>
  <si>
    <t xml:space="preserve">INTRODUZA A DATA DE INÍCIO: </t>
  </si>
  <si>
    <t>Fim do Projeto</t>
  </si>
  <si>
    <t>INÍCIO</t>
  </si>
  <si>
    <t>FIM</t>
  </si>
  <si>
    <t>*** Esta folha deve permanecer oculta ***</t>
  </si>
  <si>
    <t>Posição</t>
  </si>
  <si>
    <t>Série</t>
  </si>
  <si>
    <t>Hoje:</t>
  </si>
  <si>
    <t>n.º de linhas</t>
  </si>
  <si>
    <t>Atividades da Janela:</t>
  </si>
  <si>
    <t>Calcular Início da Janela</t>
  </si>
  <si>
    <t>Desvio</t>
  </si>
  <si>
    <t>Início</t>
  </si>
  <si>
    <t>Janela</t>
  </si>
  <si>
    <t>ID da Atividade</t>
  </si>
  <si>
    <t>Atividade</t>
  </si>
  <si>
    <t>Dia Atual</t>
  </si>
  <si>
    <t xml:space="preserve">   Análise do Projeto</t>
  </si>
  <si>
    <t xml:space="preserve">   Levantamento de Requisitos Funcionais</t>
  </si>
  <si>
    <t xml:space="preserve">   Construção Diagrama de Casos de Utilização</t>
  </si>
  <si>
    <t xml:space="preserve">   Descrição do Sistema</t>
  </si>
  <si>
    <t xml:space="preserve">   Descrição dos casos de utilização</t>
  </si>
  <si>
    <t xml:space="preserve">   Levantamento de Requisitos não Funcionais</t>
  </si>
  <si>
    <t xml:space="preserve">   Diagrama de Classes</t>
  </si>
  <si>
    <t xml:space="preserve">   Planeamento da 2ª iteração</t>
  </si>
  <si>
    <t xml:space="preserve">   Refinamento do Diagrama de Classes</t>
  </si>
  <si>
    <t xml:space="preserve">   Definição Requisitos Não Funcionais</t>
  </si>
  <si>
    <t xml:space="preserve">   Construção Diagrama de Entidades</t>
  </si>
  <si>
    <t xml:space="preserve">   Planeamento da 3ª iteração</t>
  </si>
  <si>
    <t xml:space="preserve">   Análise dos dados recebidos pelos radares</t>
  </si>
  <si>
    <t xml:space="preserve">   Criação da base de dados</t>
  </si>
  <si>
    <t xml:space="preserve">   Filtragem e inserção dos dados na base de dados</t>
  </si>
  <si>
    <t xml:space="preserve">   Criação de um esqueleto da aplicação servidor e cliente com TCP </t>
  </si>
  <si>
    <t xml:space="preserve">   Planeamento da 4ª iteração</t>
  </si>
  <si>
    <t xml:space="preserve">   Refinamento do diagrama de entidades</t>
  </si>
  <si>
    <t xml:space="preserve">   Revisão e correção da base de dados</t>
  </si>
  <si>
    <t xml:space="preserve">   Criação das estatísticas dos dois sentidos</t>
  </si>
  <si>
    <t xml:space="preserve">   Criação dos casos de teste</t>
  </si>
  <si>
    <t xml:space="preserve">   Refinamento da aplicação servidor e cliente</t>
  </si>
  <si>
    <t xml:space="preserve">   Implementação do diagrama de classes</t>
  </si>
  <si>
    <t xml:space="preserve">   Implementação de um API</t>
  </si>
  <si>
    <t xml:space="preserve">   Conexão do API com base de dados</t>
  </si>
  <si>
    <t xml:space="preserve">   Conexão do API com aplicação servidor</t>
  </si>
  <si>
    <t xml:space="preserve">   Revisão, melhoramento e atualização do relatório </t>
  </si>
  <si>
    <t xml:space="preserve">   Planeamento da 5ª iteração</t>
  </si>
  <si>
    <t>5ªIteração</t>
  </si>
  <si>
    <t xml:space="preserve">   Implementação das classes </t>
  </si>
  <si>
    <t xml:space="preserve">   Criação das interfaces em Jframe</t>
  </si>
  <si>
    <t xml:space="preserve">   Implementação dos métodos para refrescar as views</t>
  </si>
  <si>
    <t xml:space="preserve">   Implementação do método para mostrar as estatísticas principais</t>
  </si>
  <si>
    <t xml:space="preserve">   Implementação do método para mostrar o histórico </t>
  </si>
  <si>
    <t xml:space="preserve">   Implementação do método de autenticação e validação de logins</t>
  </si>
  <si>
    <t xml:space="preserve">   Implementação do método para registar na BD as entidades </t>
  </si>
  <si>
    <t xml:space="preserve">   Implementação do método de mostrar os dados do radar </t>
  </si>
  <si>
    <t xml:space="preserve">   Conexão das várias interfaces </t>
  </si>
  <si>
    <t xml:space="preserve">   Testar Aplicação</t>
  </si>
  <si>
    <t xml:space="preserve">   Conclusão do relatório</t>
  </si>
  <si>
    <t>Início do projeto</t>
  </si>
  <si>
    <t>LINHA CRONOLÓGICA DO PROJETO DE DESENVOLVIMENTO DE APLICAÇÕES</t>
  </si>
  <si>
    <t>TAREFAS</t>
  </si>
  <si>
    <t xml:space="preserve">1ª Iteração </t>
  </si>
  <si>
    <t xml:space="preserve">2ªIteração  </t>
  </si>
  <si>
    <t>2 semanas</t>
  </si>
  <si>
    <t>1 semana</t>
  </si>
  <si>
    <t xml:space="preserve">3ªIteração  </t>
  </si>
  <si>
    <t xml:space="preserve">4ªIteração </t>
  </si>
  <si>
    <t>4 semanas</t>
  </si>
  <si>
    <t xml:space="preserve">   Tech Days</t>
  </si>
  <si>
    <t>6ªIteração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</si>
</sst>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/mmm"/>
    <numFmt numFmtId="167" formatCode="mmm/yyyy"/>
  </numFmts>
  <fonts count="25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Segoe UI"/>
      <family val="2"/>
    </font>
    <font>
      <b/>
      <sz val="12"/>
      <color rgb="FF363636"/>
      <name val="Segoe UI"/>
      <family val="2"/>
    </font>
    <font>
      <sz val="12"/>
      <color theme="3"/>
      <name val="Segoe UI"/>
      <family val="2"/>
    </font>
    <font>
      <b/>
      <sz val="12"/>
      <color theme="3"/>
      <name val="Segoe UI"/>
      <family val="2"/>
    </font>
    <font>
      <sz val="30"/>
      <color theme="0"/>
      <name val="Segoe UI"/>
      <family val="2"/>
    </font>
    <font>
      <b/>
      <sz val="15"/>
      <color theme="3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3E8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4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NumberFormat="1">
      <alignment horizontal="left" vertical="center" wrapText="1" indent="1"/>
    </xf>
    <xf numFmtId="166" fontId="0" fillId="0" borderId="0" xfId="0" applyNumberFormat="1">
      <alignment horizontal="left" vertical="center" wrapText="1" indent="1"/>
    </xf>
    <xf numFmtId="167" fontId="0" fillId="0" borderId="0" xfId="0" applyNumberFormat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20" fillId="35" borderId="10" xfId="0" applyFont="1" applyFill="1" applyBorder="1" applyAlignment="1">
      <alignment horizontal="left" vertical="center" wrapText="1" indent="1"/>
    </xf>
    <xf numFmtId="14" fontId="21" fillId="0" borderId="10" xfId="0" applyNumberFormat="1" applyFont="1" applyBorder="1" applyAlignment="1">
      <alignment horizontal="left" vertical="center" indent="1"/>
    </xf>
    <xf numFmtId="14" fontId="21" fillId="36" borderId="10" xfId="0" applyNumberFormat="1" applyFont="1" applyFill="1" applyBorder="1" applyAlignment="1">
      <alignment horizontal="left" vertical="center" indent="1"/>
    </xf>
    <xf numFmtId="14" fontId="22" fillId="2" borderId="10" xfId="0" applyNumberFormat="1" applyFont="1" applyFill="1" applyBorder="1" applyAlignment="1">
      <alignment horizontal="left" vertical="center" indent="1"/>
    </xf>
    <xf numFmtId="14" fontId="21" fillId="2" borderId="10" xfId="0" applyNumberFormat="1" applyFont="1" applyFill="1" applyBorder="1" applyAlignment="1">
      <alignment horizontal="left" vertical="center" indent="1"/>
    </xf>
    <xf numFmtId="0" fontId="0" fillId="0" borderId="11" xfId="0" applyBorder="1">
      <alignment horizontal="left" vertical="center" wrapText="1" indent="1"/>
    </xf>
    <xf numFmtId="0" fontId="23" fillId="3" borderId="1" xfId="1" applyFont="1">
      <alignment horizontal="left" vertical="center"/>
    </xf>
    <xf numFmtId="0" fontId="19" fillId="2" borderId="0" xfId="0" applyFont="1" applyFill="1">
      <alignment horizontal="left" vertical="center" wrapText="1" indent="1"/>
    </xf>
    <xf numFmtId="0" fontId="19" fillId="0" borderId="0" xfId="0" applyFont="1">
      <alignment horizontal="left" vertical="center" wrapText="1" indent="1"/>
    </xf>
    <xf numFmtId="0" fontId="19" fillId="0" borderId="0" xfId="0" applyFont="1" applyAlignment="1">
      <alignment vertical="center"/>
    </xf>
    <xf numFmtId="0" fontId="24" fillId="0" borderId="0" xfId="2" applyFont="1" applyAlignment="1">
      <alignment horizontal="right" vertical="center"/>
    </xf>
    <xf numFmtId="0" fontId="19" fillId="0" borderId="0" xfId="3" applyFont="1" applyBorder="1" applyAlignment="1">
      <alignment horizontal="left" vertical="center" indent="1"/>
    </xf>
    <xf numFmtId="0" fontId="19" fillId="0" borderId="0" xfId="0" applyFont="1" applyBorder="1">
      <alignment horizontal="left" vertical="center" wrapText="1" indent="1"/>
    </xf>
    <xf numFmtId="14" fontId="22" fillId="11" borderId="0" xfId="13" applyNumberFormat="1" applyFont="1" applyAlignment="1">
      <alignment horizontal="center" vertical="center"/>
    </xf>
    <xf numFmtId="0" fontId="23" fillId="3" borderId="1" xfId="1" applyFont="1">
      <alignment horizontal="left" vertical="center"/>
    </xf>
    <xf numFmtId="0" fontId="21" fillId="0" borderId="3" xfId="3" applyFont="1" applyBorder="1" applyAlignment="1">
      <alignment horizontal="center" vertical="center"/>
    </xf>
  </cellXfs>
  <cellStyles count="47">
    <cellStyle name="20% - Cor1" xfId="32" builtinId="30" customBuiltin="1"/>
    <cellStyle name="20% - Cor2" xfId="36" builtinId="34" customBuiltin="1"/>
    <cellStyle name="20% - Cor3" xfId="6" builtinId="38" customBuiltin="1"/>
    <cellStyle name="20% - Cor4" xfId="10" builtinId="42" customBuiltin="1"/>
    <cellStyle name="20% - Cor5" xfId="40" builtinId="46" customBuiltin="1"/>
    <cellStyle name="20% - Cor6" xfId="44" builtinId="50" customBuiltin="1"/>
    <cellStyle name="40% - Cor1" xfId="33" builtinId="31" customBuiltin="1"/>
    <cellStyle name="40% - Cor2" xfId="37" builtinId="35" customBuiltin="1"/>
    <cellStyle name="40% - Cor3" xfId="7" builtinId="39" customBuiltin="1"/>
    <cellStyle name="40% - Cor4" xfId="11" builtinId="43" customBuiltin="1"/>
    <cellStyle name="40% - Cor5" xfId="41" builtinId="47" customBuiltin="1"/>
    <cellStyle name="40% - Cor6" xfId="45" builtinId="51" customBuiltin="1"/>
    <cellStyle name="60% - Cor1" xfId="34" builtinId="32" customBuiltin="1"/>
    <cellStyle name="60% - Cor2" xfId="38" builtinId="36" customBuiltin="1"/>
    <cellStyle name="60% - Cor3" xfId="8" builtinId="40" customBuiltin="1"/>
    <cellStyle name="60% - Cor4" xfId="12" builtinId="44" customBuiltin="1"/>
    <cellStyle name="60% - Cor5" xfId="42" builtinId="48" customBuiltin="1"/>
    <cellStyle name="60% - Cor6" xfId="46" builtinId="52" customBuiltin="1"/>
    <cellStyle name="Cabeçalho 1" xfId="2" builtinId="16" customBuiltin="1"/>
    <cellStyle name="Cabeçalho 2" xfId="13" builtinId="17" customBuiltin="1"/>
    <cellStyle name="Cabeçalho 3" xfId="3" builtinId="18" customBuiltin="1"/>
    <cellStyle name="Cabeçalho 4" xfId="4" builtinId="19" customBuiltin="1"/>
    <cellStyle name="Cálculo" xfId="24" builtinId="22" customBuiltin="1"/>
    <cellStyle name="Célula Ligada" xfId="25" builtinId="24" customBuiltin="1"/>
    <cellStyle name="Cor1" xfId="31" builtinId="29" customBuiltin="1"/>
    <cellStyle name="Cor2" xfId="35" builtinId="33" customBuiltin="1"/>
    <cellStyle name="Cor3" xfId="5" builtinId="37" customBuiltin="1"/>
    <cellStyle name="Cor4" xfId="9" builtinId="41" customBuiltin="1"/>
    <cellStyle name="Cor5" xfId="39" builtinId="45" customBuiltin="1"/>
    <cellStyle name="Cor6" xfId="43" builtinId="49" customBuiltin="1"/>
    <cellStyle name="Correto" xfId="19" builtinId="26" customBuiltin="1"/>
    <cellStyle name="Entrada" xfId="22" builtinId="20" customBuiltin="1"/>
    <cellStyle name="Incorreto" xfId="20" builtinId="27" customBuiltin="1"/>
    <cellStyle name="Moeda" xfId="16" builtinId="4" customBuiltin="1"/>
    <cellStyle name="Moeda [0]" xfId="17" builtinId="7" customBuiltin="1"/>
    <cellStyle name="Neutro" xfId="21" builtinId="28" customBuiltin="1"/>
    <cellStyle name="Normal" xfId="0" builtinId="0" customBuiltin="1"/>
    <cellStyle name="Nota" xfId="28" builtinId="10" customBuiltin="1"/>
    <cellStyle name="Percentagem" xfId="18" builtinId="5" customBuiltin="1"/>
    <cellStyle name="Saída" xfId="23" builtinId="21" customBuiltin="1"/>
    <cellStyle name="Separador de milhares [0]" xfId="15" builtinId="6" customBuiltin="1"/>
    <cellStyle name="Texto de Aviso" xfId="27" builtinId="11" customBuiltin="1"/>
    <cellStyle name="Texto Explicativo" xfId="29" builtinId="53" customBuiltin="1"/>
    <cellStyle name="Título" xfId="1" builtinId="15" customBuiltin="1"/>
    <cellStyle name="Total" xfId="30" builtinId="25" customBuiltin="1"/>
    <cellStyle name="Verificar Célula" xfId="26" builtinId="23" customBuiltin="1"/>
    <cellStyle name="Vírgula" xfId="14" builtinId="3" customBuiltin="1"/>
  </cellStyles>
  <dxfs count="8">
    <dxf>
      <font>
        <strike val="0"/>
        <outline val="0"/>
        <shadow val="0"/>
        <u val="none"/>
        <vertAlign val="baseline"/>
        <sz val="12"/>
        <name val="Segoe UI"/>
        <family val="2"/>
        <scheme val="none"/>
      </font>
      <numFmt numFmtId="19" formatCode="dd/mm/yyyy"/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Segoe UI"/>
        <family val="2"/>
        <scheme val="none"/>
      </font>
      <numFmt numFmtId="19" formatCode="dd/mm/yyyy"/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Linha Cronológica do Projeto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43779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43785</c:v>
                </c:pt>
                <c:pt idx="7">
                  <c:v>43786</c:v>
                </c:pt>
                <c:pt idx="8">
                  <c:v>43787</c:v>
                </c:pt>
                <c:pt idx="9">
                  <c:v>43788</c:v>
                </c:pt>
                <c:pt idx="10">
                  <c:v>43789</c:v>
                </c:pt>
                <c:pt idx="11">
                  <c:v>43790</c:v>
                </c:pt>
                <c:pt idx="12">
                  <c:v>43791</c:v>
                </c:pt>
                <c:pt idx="13">
                  <c:v>43792</c:v>
                </c:pt>
                <c:pt idx="14">
                  <c:v>43793</c:v>
                </c:pt>
                <c:pt idx="15">
                  <c:v>43794</c:v>
                </c:pt>
                <c:pt idx="16">
                  <c:v>43795</c:v>
                </c:pt>
                <c:pt idx="17">
                  <c:v>43796</c:v>
                </c:pt>
                <c:pt idx="18">
                  <c:v>43797</c:v>
                </c:pt>
                <c:pt idx="19">
                  <c:v>43798</c:v>
                </c:pt>
                <c:pt idx="20">
                  <c:v>43799</c:v>
                </c:pt>
                <c:pt idx="21">
                  <c:v>43800</c:v>
                </c:pt>
                <c:pt idx="22">
                  <c:v>43801</c:v>
                </c:pt>
                <c:pt idx="23">
                  <c:v>43802</c:v>
                </c:pt>
                <c:pt idx="24">
                  <c:v>43803</c:v>
                </c:pt>
                <c:pt idx="25">
                  <c:v>43804</c:v>
                </c:pt>
                <c:pt idx="26">
                  <c:v>43805</c:v>
                </c:pt>
                <c:pt idx="27">
                  <c:v>43806</c:v>
                </c:pt>
                <c:pt idx="28">
                  <c:v>43807</c:v>
                </c:pt>
                <c:pt idx="29">
                  <c:v>43808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11.3</c:v>
                </c:pt>
                <c:pt idx="5">
                  <c:v>11.3</c:v>
                </c:pt>
                <c:pt idx="6">
                  <c:v>11.3</c:v>
                </c:pt>
                <c:pt idx="7">
                  <c:v>11.3</c:v>
                </c:pt>
                <c:pt idx="8">
                  <c:v>11.3</c:v>
                </c:pt>
                <c:pt idx="9">
                  <c:v>11.3</c:v>
                </c:pt>
                <c:pt idx="10">
                  <c:v>11.3</c:v>
                </c:pt>
                <c:pt idx="11">
                  <c:v>11.3</c:v>
                </c:pt>
                <c:pt idx="12">
                  <c:v>11.3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4ªITERAÇÃO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11.3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43779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43785</c:v>
                </c:pt>
                <c:pt idx="7">
                  <c:v>43786</c:v>
                </c:pt>
                <c:pt idx="8">
                  <c:v>43787</c:v>
                </c:pt>
                <c:pt idx="9">
                  <c:v>43788</c:v>
                </c:pt>
                <c:pt idx="10">
                  <c:v>43789</c:v>
                </c:pt>
                <c:pt idx="11">
                  <c:v>43790</c:v>
                </c:pt>
                <c:pt idx="12">
                  <c:v>43791</c:v>
                </c:pt>
                <c:pt idx="13">
                  <c:v>43792</c:v>
                </c:pt>
                <c:pt idx="14">
                  <c:v>43793</c:v>
                </c:pt>
                <c:pt idx="15">
                  <c:v>43794</c:v>
                </c:pt>
                <c:pt idx="16">
                  <c:v>43795</c:v>
                </c:pt>
                <c:pt idx="17">
                  <c:v>43796</c:v>
                </c:pt>
                <c:pt idx="18">
                  <c:v>43797</c:v>
                </c:pt>
                <c:pt idx="19">
                  <c:v>43798</c:v>
                </c:pt>
                <c:pt idx="20">
                  <c:v>43799</c:v>
                </c:pt>
                <c:pt idx="21">
                  <c:v>43800</c:v>
                </c:pt>
                <c:pt idx="22">
                  <c:v>43801</c:v>
                </c:pt>
                <c:pt idx="23">
                  <c:v>43802</c:v>
                </c:pt>
                <c:pt idx="24">
                  <c:v>43803</c:v>
                </c:pt>
                <c:pt idx="25">
                  <c:v>43804</c:v>
                </c:pt>
                <c:pt idx="26">
                  <c:v>43805</c:v>
                </c:pt>
                <c:pt idx="27">
                  <c:v>43806</c:v>
                </c:pt>
                <c:pt idx="28">
                  <c:v>43807</c:v>
                </c:pt>
                <c:pt idx="29">
                  <c:v>43808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   CRIAÇÃO DA BASE DE DADOS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10.3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43779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43785</c:v>
                </c:pt>
                <c:pt idx="7">
                  <c:v>43786</c:v>
                </c:pt>
                <c:pt idx="8">
                  <c:v>43787</c:v>
                </c:pt>
                <c:pt idx="9">
                  <c:v>43788</c:v>
                </c:pt>
                <c:pt idx="10">
                  <c:v>43789</c:v>
                </c:pt>
                <c:pt idx="11">
                  <c:v>43790</c:v>
                </c:pt>
                <c:pt idx="12">
                  <c:v>43791</c:v>
                </c:pt>
                <c:pt idx="13">
                  <c:v>43792</c:v>
                </c:pt>
                <c:pt idx="14">
                  <c:v>43793</c:v>
                </c:pt>
                <c:pt idx="15">
                  <c:v>43794</c:v>
                </c:pt>
                <c:pt idx="16">
                  <c:v>43795</c:v>
                </c:pt>
                <c:pt idx="17">
                  <c:v>43796</c:v>
                </c:pt>
                <c:pt idx="18">
                  <c:v>43797</c:v>
                </c:pt>
                <c:pt idx="19">
                  <c:v>43798</c:v>
                </c:pt>
                <c:pt idx="20">
                  <c:v>43799</c:v>
                </c:pt>
                <c:pt idx="21">
                  <c:v>43800</c:v>
                </c:pt>
                <c:pt idx="22">
                  <c:v>43801</c:v>
                </c:pt>
                <c:pt idx="23">
                  <c:v>43802</c:v>
                </c:pt>
                <c:pt idx="24">
                  <c:v>43803</c:v>
                </c:pt>
                <c:pt idx="25">
                  <c:v>43804</c:v>
                </c:pt>
                <c:pt idx="26">
                  <c:v>43805</c:v>
                </c:pt>
                <c:pt idx="27">
                  <c:v>43806</c:v>
                </c:pt>
                <c:pt idx="28">
                  <c:v>43807</c:v>
                </c:pt>
                <c:pt idx="29">
                  <c:v>43808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9.3000000000000007</c:v>
                </c:pt>
                <c:pt idx="5">
                  <c:v>9.3000000000000007</c:v>
                </c:pt>
                <c:pt idx="6">
                  <c:v>9.3000000000000007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   FILTRAGEM E INSERÇÃO DOS DADOS NA BASE DE DADOS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9.3000000000000007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43779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43785</c:v>
                </c:pt>
                <c:pt idx="7">
                  <c:v>43786</c:v>
                </c:pt>
                <c:pt idx="8">
                  <c:v>43787</c:v>
                </c:pt>
                <c:pt idx="9">
                  <c:v>43788</c:v>
                </c:pt>
                <c:pt idx="10">
                  <c:v>43789</c:v>
                </c:pt>
                <c:pt idx="11">
                  <c:v>43790</c:v>
                </c:pt>
                <c:pt idx="12">
                  <c:v>43791</c:v>
                </c:pt>
                <c:pt idx="13">
                  <c:v>43792</c:v>
                </c:pt>
                <c:pt idx="14">
                  <c:v>43793</c:v>
                </c:pt>
                <c:pt idx="15">
                  <c:v>43794</c:v>
                </c:pt>
                <c:pt idx="16">
                  <c:v>43795</c:v>
                </c:pt>
                <c:pt idx="17">
                  <c:v>43796</c:v>
                </c:pt>
                <c:pt idx="18">
                  <c:v>43797</c:v>
                </c:pt>
                <c:pt idx="19">
                  <c:v>43798</c:v>
                </c:pt>
                <c:pt idx="20">
                  <c:v>43799</c:v>
                </c:pt>
                <c:pt idx="21">
                  <c:v>43800</c:v>
                </c:pt>
                <c:pt idx="22">
                  <c:v>43801</c:v>
                </c:pt>
                <c:pt idx="23">
                  <c:v>43802</c:v>
                </c:pt>
                <c:pt idx="24">
                  <c:v>43803</c:v>
                </c:pt>
                <c:pt idx="25">
                  <c:v>43804</c:v>
                </c:pt>
                <c:pt idx="26">
                  <c:v>43805</c:v>
                </c:pt>
                <c:pt idx="27">
                  <c:v>43806</c:v>
                </c:pt>
                <c:pt idx="28">
                  <c:v>43807</c:v>
                </c:pt>
                <c:pt idx="29">
                  <c:v>43808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8.3000000000000007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   CRIAÇÃO DE UM ESQUELETO DA APLICAÇÃO SERVIDOR E CLIENTE COM TCP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43779</c:v>
                </c:pt>
                <c:pt idx="1">
                  <c:v>43780</c:v>
                </c:pt>
                <c:pt idx="2">
                  <c:v>43781</c:v>
                </c:pt>
                <c:pt idx="3">
                  <c:v>43782</c:v>
                </c:pt>
                <c:pt idx="4">
                  <c:v>43783</c:v>
                </c:pt>
                <c:pt idx="5">
                  <c:v>43784</c:v>
                </c:pt>
                <c:pt idx="6">
                  <c:v>43785</c:v>
                </c:pt>
                <c:pt idx="7">
                  <c:v>43786</c:v>
                </c:pt>
                <c:pt idx="8">
                  <c:v>43787</c:v>
                </c:pt>
                <c:pt idx="9">
                  <c:v>43788</c:v>
                </c:pt>
                <c:pt idx="10">
                  <c:v>43789</c:v>
                </c:pt>
                <c:pt idx="11">
                  <c:v>43790</c:v>
                </c:pt>
                <c:pt idx="12">
                  <c:v>43791</c:v>
                </c:pt>
                <c:pt idx="13">
                  <c:v>43792</c:v>
                </c:pt>
                <c:pt idx="14">
                  <c:v>43793</c:v>
                </c:pt>
                <c:pt idx="15">
                  <c:v>43794</c:v>
                </c:pt>
                <c:pt idx="16">
                  <c:v>43795</c:v>
                </c:pt>
                <c:pt idx="17">
                  <c:v>43796</c:v>
                </c:pt>
                <c:pt idx="18">
                  <c:v>43797</c:v>
                </c:pt>
                <c:pt idx="19">
                  <c:v>43798</c:v>
                </c:pt>
                <c:pt idx="20">
                  <c:v>43799</c:v>
                </c:pt>
                <c:pt idx="21">
                  <c:v>43800</c:v>
                </c:pt>
                <c:pt idx="22">
                  <c:v>43801</c:v>
                </c:pt>
                <c:pt idx="23">
                  <c:v>43802</c:v>
                </c:pt>
                <c:pt idx="24">
                  <c:v>43803</c:v>
                </c:pt>
                <c:pt idx="25">
                  <c:v>43804</c:v>
                </c:pt>
                <c:pt idx="26">
                  <c:v>43805</c:v>
                </c:pt>
                <c:pt idx="27">
                  <c:v>43806</c:v>
                </c:pt>
                <c:pt idx="28">
                  <c:v>43807</c:v>
                </c:pt>
                <c:pt idx="29">
                  <c:v>43808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   PLANEAMENTO DA 4ª ITERAÇÃO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1041753509"/>
                  <c:y val="-6.79421469662127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pt-PT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5ªITERAÇÃO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13"/>
              <c:layout>
                <c:manualLayout>
                  <c:x val="-9.1968709857471811E-2"/>
                  <c:y val="0.11085297662908396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85-428C-88E0-E2828FBA1491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PT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5.3000000000000007</c:v>
                </c:pt>
                <c:pt idx="23">
                  <c:v>5.3000000000000007</c:v>
                </c:pt>
                <c:pt idx="24">
                  <c:v>5.3000000000000007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   REFINAMENTO DO DIAGRAMA DE ENTIDADES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PT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5.3000000000000007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4.3000000000000007</c:v>
                </c:pt>
                <c:pt idx="29">
                  <c:v>4.3000000000000007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   REVISÃO E CORREÇÃO DA BASE DE DADOS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PT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   CRIAÇÃO DOS CASOS DE TESTE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PT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cálculos!$E$56:$AH$56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nov/2019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dez/2019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dez/2019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nov/2019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pt-PT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cálculos!$E$72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{9A20AB7A-EF8F-47DC-A4E1-C76F00A80DD4}</c15:txfldGUID>
                      <c15:f>cálculos!$E$72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cálculos!$F$72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{E2D8FCD4-3AB4-4426-9807-A792F5980D36}</c15:txfldGUID>
                      <c15:f>cálculos!$F$72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cálculos!$G$72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{B29F7F97-AB6D-46AD-B736-8BAB86A223B6}</c15:txfldGUID>
                      <c15:f>cálculos!$G$72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cálculos!$H$72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{87575B4B-6B0B-4EC3-B9D8-473DAB2FFCF6}</c15:txfldGUID>
                      <c15:f>cálculos!$H$72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cálculos!$I$72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{544A38A2-FDF2-4112-A46A-C4A0314F010E}</c15:txfldGUID>
                      <c15:f>cálculos!$I$72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cálculos!$J$72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{A8733CA2-35D9-46DD-81EA-729668D6091D}</c15:txfldGUID>
                      <c15:f>cálculos!$J$72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cálculos!$K$72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{C7129673-7AD4-484A-BC16-269FCBED6793}</c15:txfldGUID>
                      <c15:f>cálculos!$K$72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cálculos!$L$72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{285D36FA-6352-44FE-B631-6202009DFCE8}</c15:txfldGUID>
                      <c15:f>cálculos!$L$72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cálculos!$M$72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{1BAD3F91-6258-4CD5-991D-60C0527BE734}</c15:txfldGUID>
                      <c15:f>cálculos!$M$72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cálculos!$N$72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{145B3446-1D97-44BE-886E-D4A0164DFBAA}</c15:txfldGUID>
                      <c15:f>cálculos!$N$72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cálculos!$O$72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{87867E78-55ED-47AD-ABC2-ED1A808E8F9F}</c15:txfldGUID>
                      <c15:f>cálculos!$O$72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cálculos!$P$72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{99F4ABB4-B12D-4D6D-9C2F-16DCB5F38DA1}</c15:txfldGUID>
                      <c15:f>cálculos!$P$72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cálculos!$Q$72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{00D56116-2956-41ED-9D29-FC1628FAB093}</c15:txfldGUID>
                      <c15:f>cálculos!$Q$72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cálculos!$R$72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{CC47E7A7-7A95-44FF-8911-C793D0D2E04C}</c15:txfldGUID>
                      <c15:f>cálculos!$R$72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cálculos!$S$72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{29604BDF-D3E3-4BB8-98D5-CEEFAF2A394A}</c15:txfldGUID>
                      <c15:f>cálculos!$S$72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cálculos!$T$72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{3F1F07AB-83D5-49B5-8D7E-4180423F6F04}</c15:txfldGUID>
                      <c15:f>cálculos!$T$72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cálculos!$U$72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{50DF6F94-EDC6-4716-857C-D16AD4AE962F}</c15:txfldGUID>
                      <c15:f>cálculos!$U$72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cálculos!$V$72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{8ACE827F-8917-4D91-BDD2-D4A2C721599F}</c15:txfldGUID>
                      <c15:f>cálculos!$V$72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cálculos!$W$72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{1117CE48-11CA-4C77-B027-D59DFE16ADFA}</c15:txfldGUID>
                      <c15:f>cálculos!$W$72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cálculos!$X$72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{7C598729-7749-4665-9BB8-96DF024925E8}</c15:txfldGUID>
                      <c15:f>cálculos!$X$72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cálculos!$Y$72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{B4D8E078-7B38-4724-9323-7308D25DD486}</c15:txfldGUID>
                      <c15:f>cálculos!$Y$72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cálculos!$Z$72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{0CE7765F-879F-43D1-90F2-742A09268A50}</c15:txfldGUID>
                      <c15:f>cálculos!$Z$72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cálculos!$AA$72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{99207590-CBF2-4DC4-A257-8A4A5F1AE8CC}</c15:txfldGUID>
                      <c15:f>cálculos!$AA$72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cálculos!$AB$72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{8CE3D371-63CE-4ACD-AFCE-6C5899E81CD2}</c15:txfldGUID>
                      <c15:f>cálculos!$AB$72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cálculos!$AC$72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{2CEB32AB-06E3-4C16-8AAF-0BF5B956C3B8}</c15:txfldGUID>
                      <c15:f>cálculos!$AC$72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cálculos!$AD$72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{28D7638E-6977-44F0-ADAD-D8100754787D}</c15:txfldGUID>
                      <c15:f>cálculos!$AD$72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cálculos!$AE$72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{3EA906B0-FFE8-40B4-9835-FAAECDA7E3ED}</c15:txfldGUID>
                      <c15:f>cálculos!$AE$72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cálculos!$AF$72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{A5AFCC6E-9CA1-4C7F-94BE-6176B2CC9CFA}</c15:txfldGUID>
                      <c15:f>cálculos!$AF$72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cálculos!$AG$72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{6B404184-495C-452A-A0B0-BB9C3D5F5F97}</c15:txfldGUID>
                      <c15:f>cálculos!$AG$72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cálculos!$AH$72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{DA77549C-3DC4-445E-A07E-1C9CB4B89356}</c15:txfldGUID>
                      <c15:f>cálculos!$AH$72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P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cálculos!$E$70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{A9B3B6EB-3079-4B49-9552-DF799AA341FD}</c15:txfldGUID>
                      <c15:f>cálculos!$E$70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cálculos!$F$70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{F84E9D2C-AF9A-4DAD-A257-DAA66B511086}</c15:txfldGUID>
                      <c15:f>cálculos!$F$70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cálculos!$G$70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{C54059F0-89D8-4D2C-AD1C-FDF77BA83FB7}</c15:txfldGUID>
                      <c15:f>cálculos!$G$70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cálculos!$H$70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{323CC1BF-73AD-475C-813C-ABB9F2EB85C7}</c15:txfldGUID>
                      <c15:f>cálculos!$H$70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cálculos!$I$70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{D0C1D82C-BE0D-4F82-ADA7-A7C4F0DEFCBE}</c15:txfldGUID>
                      <c15:f>cálculos!$I$70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cálculos!$J$70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{75F6C8D0-5014-4359-A64B-0C2D3697220B}</c15:txfldGUID>
                      <c15:f>cálculos!$J$70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cálculos!$K$70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{68B113A4-B0EA-4D47-97D2-9CB70662131C}</c15:txfldGUID>
                      <c15:f>cálculos!$K$70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cálculos!$L$70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{8BA71E01-AB0A-4027-94E7-21FF589449EC}</c15:txfldGUID>
                      <c15:f>cálculos!$L$70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cálculos!$M$70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{1E0F4CA3-219B-4F59-B962-5F01C9616A9E}</c15:txfldGUID>
                      <c15:f>cálculos!$M$70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cálculos!$N$70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{2A014A38-7E9D-441F-AF1D-DC4AD7F4DC5B}</c15:txfldGUID>
                      <c15:f>cálculos!$N$70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cálculos!$O$70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{46AFB4E6-8E53-4E71-BEEA-19D9F6756937}</c15:txfldGUID>
                      <c15:f>cálculos!$O$70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cálculos!$P$70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{0F34AE5F-3CEF-4D36-9ED9-70F924156F91}</c15:txfldGUID>
                      <c15:f>cálculos!$P$70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cálculos!$Q$70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{2390B3FE-DABC-453B-8261-DB0483A3BC97}</c15:txfldGUID>
                      <c15:f>cálculos!$Q$70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cálculos!$R$70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{B76A6337-E297-40AB-B522-8164607C8514}</c15:txfldGUID>
                      <c15:f>cálculos!$R$70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cálculos!$S$70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{8C9334E2-8FD3-4DEC-9DE2-05CCEE071CAB}</c15:txfldGUID>
                      <c15:f>cálculos!$S$70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cálculos!$T$70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{6C03FE0E-E6AE-415A-B4D7-C669F8F6C077}</c15:txfldGUID>
                      <c15:f>cálculos!$T$70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cálculos!$U$70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{2FA14E24-217A-47D9-B64D-46C65F8399AE}</c15:txfldGUID>
                      <c15:f>cálculos!$U$70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cálculos!$V$70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{2B9B3389-89DE-4EFE-B92D-88E6E4141E46}</c15:txfldGUID>
                      <c15:f>cálculos!$V$70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cálculos!$W$70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{FE12A6F6-980B-45B3-9F92-16465725866B}</c15:txfldGUID>
                      <c15:f>cálculos!$W$70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cálculos!$X$70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{4514F061-C8EB-45A0-A7A5-D0CDDA89CAD8}</c15:txfldGUID>
                      <c15:f>cálculos!$X$70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cálculos!$Y$70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{A9EAC1D8-E516-4CDE-B6AE-593DF120BA5F}</c15:txfldGUID>
                      <c15:f>cálculos!$Y$70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cálculos!$Z$70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{EDDEF0C3-F3AF-4859-841B-1A186C88C1F4}</c15:txfldGUID>
                      <c15:f>cálculos!$Z$70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cálculos!$AA$70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{9B6BCCFF-ADCC-44CF-B5D2-7BBC5DA6B3F5}</c15:txfldGUID>
                      <c15:f>cálculos!$AA$70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cálculos!$AB$70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{11B17F0E-605C-4054-B3C6-13430CA49B28}</c15:txfldGUID>
                      <c15:f>cálculos!$AB$70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cálculos!$AC$70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{AA9168FB-453E-4605-98C5-C8979B447EA0}</c15:txfldGUID>
                      <c15:f>cálculos!$AC$70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cálculos!$AD$70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{D9561A38-2F30-49B9-B76C-812615F26585}</c15:txfldGUID>
                      <c15:f>cálculos!$AD$70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cálculos!$AE$70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{6BB015F9-1B5C-4216-B29D-2F4E026262D2}</c15:txfldGUID>
                      <c15:f>cálculos!$AE$70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cálculos!$AF$70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{E71C549D-D17B-413C-A454-25B2B08B1290}</c15:txfldGUID>
                      <c15:f>cálculos!$AF$70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cálculos!$AG$70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{572B76DB-DE72-4496-921D-B1443DD4C0CF}</c15:txfldGUID>
                      <c15:f>cálculos!$AG$70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cálculos!$AH$70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{27A70424-F63A-4528-98CA-C1F08BB0B557}</c15:txfldGUID>
                      <c15:f>cálculos!$AH$70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nov/2019 - Faixa Superior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dez/2019 - Faixa Superior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PT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DesvioJanela" horiz="1" max="500" noThreeD="1" page="7" val="4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241298</xdr:colOff>
      <xdr:row>1</xdr:row>
      <xdr:rowOff>85725</xdr:rowOff>
    </xdr:from>
    <xdr:to>
      <xdr:col>6</xdr:col>
      <xdr:colOff>0</xdr:colOff>
      <xdr:row>1</xdr:row>
      <xdr:rowOff>3637276</xdr:rowOff>
    </xdr:to>
    <xdr:graphicFrame macro="">
      <xdr:nvGraphicFramePr>
        <xdr:cNvPr id="7" name="GráficoDeLinhaCronológica" descr="Linha cronológica de atividades do projeto em que se pode desloca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5</xdr:col>
      <xdr:colOff>8117417</xdr:colOff>
      <xdr:row>1</xdr:row>
      <xdr:rowOff>3979333</xdr:rowOff>
    </xdr:to>
    <xdr:grpSp>
      <xdr:nvGrpSpPr>
        <xdr:cNvPr id="5" name="Grupo 4" descr="Barra de deslocamen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8577" y="4044950"/>
          <a:ext cx="15538540" cy="378883"/>
          <a:chOff x="306828" y="4108034"/>
          <a:chExt cx="8729080" cy="223560"/>
        </a:xfrm>
      </xdr:grpSpPr>
      <xdr:sp macro="" textlink="">
        <xdr:nvSpPr>
          <xdr:cNvPr id="2" name="Retângulo 1" descr="Retângulo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Barra de Deslocamento" descr="Selecione a barra de deslocamento para modificar o período de tempo do projeto apresentado no Gráfico de Linha Cronológica, ou introduza a data de início para mostrar as atividades do projeto na célula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34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ividades" displayName="Atividades" ref="B4:E52">
  <autoFilter ref="B4:E52" xr:uid="{00000000-0009-0000-0100-000001000000}"/>
  <sortState xmlns:xlrd2="http://schemas.microsoft.com/office/spreadsheetml/2017/richdata2" ref="C19:E21">
    <sortCondition ref="D18:D21"/>
  </sortState>
  <tableColumns count="4">
    <tableColumn id="5" xr3:uid="{00000000-0010-0000-0000-000005000000}" name="ID" totalsRowLabel="Total" dataDxfId="3">
      <calculatedColumnFormula>ROW(B5)-cálculos!$D$5</calculatedColumnFormula>
    </tableColumn>
    <tableColumn id="1" xr3:uid="{00000000-0010-0000-0000-000001000000}" name="TAREFAS" dataDxfId="2"/>
    <tableColumn id="2" xr3:uid="{00000000-0010-0000-0000-000002000000}" name="INÍCIO" dataDxfId="1">
      <calculatedColumnFormula>D4+10</calculatedColumnFormula>
    </tableColumn>
    <tableColumn id="3" xr3:uid="{00000000-0010-0000-0000-000003000000}" name="FIM" dataDxfId="0">
      <calculatedColumnFormula>Atividades[[#This Row],[INÍCIO]]+2</calculatedColumnFormula>
    </tableColumn>
  </tableColumns>
  <tableStyleInfo name="Linha Cronológica do Projeto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I52"/>
  <sheetViews>
    <sheetView showGridLines="0" tabSelected="1" zoomScale="50" zoomScaleNormal="50" workbookViewId="0">
      <selection activeCell="F7" sqref="F7"/>
    </sheetView>
  </sheetViews>
  <sheetFormatPr defaultColWidth="9.1796875" defaultRowHeight="35.15" customHeight="1" x14ac:dyDescent="0.35"/>
  <cols>
    <col min="1" max="1" width="4.54296875" customWidth="1"/>
    <col min="2" max="2" width="7" hidden="1" customWidth="1"/>
    <col min="3" max="3" width="69.36328125" bestFit="1" customWidth="1"/>
    <col min="4" max="5" width="18.453125" customWidth="1"/>
    <col min="6" max="6" width="118.453125" customWidth="1"/>
    <col min="7" max="7" width="4.7265625" customWidth="1"/>
  </cols>
  <sheetData>
    <row r="1" spans="1:9" s="2" customFormat="1" ht="35.15" customHeight="1" thickBot="1" x14ac:dyDescent="0.4">
      <c r="A1" s="14"/>
      <c r="B1" s="14"/>
      <c r="C1" s="22" t="s">
        <v>60</v>
      </c>
      <c r="D1" s="22"/>
      <c r="E1" s="22"/>
      <c r="F1" s="22"/>
      <c r="G1" s="15"/>
      <c r="H1" s="15"/>
      <c r="I1" s="15"/>
    </row>
    <row r="2" spans="1:9" ht="316" customHeight="1" thickTop="1" x14ac:dyDescent="0.35">
      <c r="A2" s="16"/>
      <c r="B2" s="16"/>
      <c r="C2" s="23" t="s">
        <v>1</v>
      </c>
      <c r="D2" s="23"/>
      <c r="E2" s="23"/>
      <c r="F2" s="23"/>
      <c r="G2" s="16"/>
      <c r="H2" s="16"/>
      <c r="I2" s="16"/>
    </row>
    <row r="3" spans="1:9" s="3" customFormat="1" ht="35.15" customHeight="1" x14ac:dyDescent="0.35">
      <c r="A3" s="17"/>
      <c r="B3" s="17"/>
      <c r="C3" s="18" t="s">
        <v>2</v>
      </c>
      <c r="D3" s="21">
        <v>43734</v>
      </c>
      <c r="E3" s="17"/>
      <c r="F3" s="17"/>
      <c r="G3" s="17"/>
      <c r="H3" s="17"/>
      <c r="I3" s="17"/>
    </row>
    <row r="4" spans="1:9" ht="21" customHeight="1" x14ac:dyDescent="0.35">
      <c r="A4" s="16"/>
      <c r="B4" s="16" t="s">
        <v>0</v>
      </c>
      <c r="C4" s="19" t="s">
        <v>61</v>
      </c>
      <c r="D4" s="19" t="s">
        <v>4</v>
      </c>
      <c r="E4" s="19" t="s">
        <v>5</v>
      </c>
      <c r="F4" s="16"/>
      <c r="G4" s="16"/>
      <c r="H4" s="16"/>
      <c r="I4" s="16"/>
    </row>
    <row r="5" spans="1:9" ht="35.15" customHeight="1" x14ac:dyDescent="0.35">
      <c r="A5" s="20"/>
      <c r="B5" s="20">
        <f>ROW(B5)-cálculos!$D$5</f>
        <v>-43</v>
      </c>
      <c r="C5" s="8" t="s">
        <v>59</v>
      </c>
      <c r="D5" s="9">
        <f>$D$3</f>
        <v>43734</v>
      </c>
      <c r="E5" s="9"/>
      <c r="F5" s="16"/>
      <c r="G5" s="16"/>
      <c r="H5" s="16"/>
      <c r="I5" s="16"/>
    </row>
    <row r="6" spans="1:9" ht="35.15" customHeight="1" x14ac:dyDescent="0.35">
      <c r="A6" s="7"/>
      <c r="B6" s="7">
        <f>ROW(B6)-cálculos!$D$5</f>
        <v>-42</v>
      </c>
      <c r="C6" s="11" t="s">
        <v>62</v>
      </c>
      <c r="D6" s="12">
        <f>D5</f>
        <v>43734</v>
      </c>
      <c r="E6" s="12">
        <f>E10</f>
        <v>43748.5</v>
      </c>
      <c r="F6" t="s">
        <v>64</v>
      </c>
    </row>
    <row r="7" spans="1:9" ht="35.15" customHeight="1" x14ac:dyDescent="0.35">
      <c r="A7" s="7"/>
      <c r="B7" s="7">
        <f>ROW(B7)-cálculos!$D$5</f>
        <v>-41</v>
      </c>
      <c r="C7" s="10" t="s">
        <v>19</v>
      </c>
      <c r="D7" s="10">
        <f>D6</f>
        <v>43734</v>
      </c>
      <c r="E7" s="10">
        <f>Atividades[[#This Row],[INÍCIO]]+7</f>
        <v>43741</v>
      </c>
    </row>
    <row r="8" spans="1:9" ht="35.15" customHeight="1" x14ac:dyDescent="0.35">
      <c r="A8" s="7"/>
      <c r="B8" s="7">
        <f>ROW(B8)-cálculos!$D$5</f>
        <v>-40</v>
      </c>
      <c r="C8" s="10" t="s">
        <v>20</v>
      </c>
      <c r="D8" s="10">
        <f>D6</f>
        <v>43734</v>
      </c>
      <c r="E8" s="10">
        <f>Atividades[[#This Row],[INÍCIO]]+7</f>
        <v>43741</v>
      </c>
    </row>
    <row r="9" spans="1:9" ht="35.15" customHeight="1" x14ac:dyDescent="0.35">
      <c r="A9" s="7"/>
      <c r="B9" s="7">
        <f>ROW(B9)-cálculos!$D$5</f>
        <v>-39</v>
      </c>
      <c r="C9" s="10" t="s">
        <v>21</v>
      </c>
      <c r="D9" s="10">
        <f>E7</f>
        <v>43741</v>
      </c>
      <c r="E9" s="10">
        <f>Atividades[[#This Row],[INÍCIO]]+7</f>
        <v>43748</v>
      </c>
    </row>
    <row r="10" spans="1:9" ht="35.15" customHeight="1" x14ac:dyDescent="0.35">
      <c r="A10" s="7"/>
      <c r="B10" s="7">
        <f>ROW(B10)-cálculos!$D$5</f>
        <v>-38</v>
      </c>
      <c r="C10" s="10" t="s">
        <v>69</v>
      </c>
      <c r="D10" s="10">
        <v>43748</v>
      </c>
      <c r="E10" s="10">
        <f>Atividades[[#This Row],[INÍCIO]]+0.5</f>
        <v>43748.5</v>
      </c>
    </row>
    <row r="11" spans="1:9" ht="35.15" customHeight="1" x14ac:dyDescent="0.35">
      <c r="A11" s="7"/>
      <c r="B11" s="13">
        <f>ROW(B11)-cálculos!$D$5</f>
        <v>-37</v>
      </c>
      <c r="C11" s="11" t="s">
        <v>63</v>
      </c>
      <c r="D11" s="12">
        <v>43755</v>
      </c>
      <c r="E11" s="12">
        <f>E15</f>
        <v>43769</v>
      </c>
      <c r="F11" t="s">
        <v>64</v>
      </c>
    </row>
    <row r="12" spans="1:9" ht="35.15" customHeight="1" x14ac:dyDescent="0.35">
      <c r="A12" s="7"/>
      <c r="B12" s="7">
        <f>ROW(B12)-cálculos!$D$5</f>
        <v>-36</v>
      </c>
      <c r="C12" s="10" t="s">
        <v>22</v>
      </c>
      <c r="D12" s="10">
        <f>E9+7</f>
        <v>43755</v>
      </c>
      <c r="E12" s="10">
        <f>Atividades[[#This Row],[INÍCIO]]+7</f>
        <v>43762</v>
      </c>
    </row>
    <row r="13" spans="1:9" ht="35.15" customHeight="1" x14ac:dyDescent="0.35">
      <c r="A13" s="7"/>
      <c r="B13" s="7">
        <f>ROW(B13)-cálculos!$D$5</f>
        <v>-35</v>
      </c>
      <c r="C13" s="10" t="s">
        <v>23</v>
      </c>
      <c r="D13" s="10">
        <f>D12</f>
        <v>43755</v>
      </c>
      <c r="E13" s="10">
        <f>Atividades[[#This Row],[INÍCIO]]+7</f>
        <v>43762</v>
      </c>
    </row>
    <row r="14" spans="1:9" ht="35.15" customHeight="1" x14ac:dyDescent="0.35">
      <c r="A14" s="7"/>
      <c r="B14" s="7">
        <f>ROW(B14)-cálculos!$D$5</f>
        <v>-34</v>
      </c>
      <c r="C14" s="10" t="s">
        <v>24</v>
      </c>
      <c r="D14" s="10">
        <f>E13</f>
        <v>43762</v>
      </c>
      <c r="E14" s="10">
        <f>Atividades[[#This Row],[INÍCIO]]+7</f>
        <v>43769</v>
      </c>
    </row>
    <row r="15" spans="1:9" ht="35.15" customHeight="1" x14ac:dyDescent="0.35">
      <c r="B15" s="7">
        <f>ROW(B15)-cálculos!$D$5</f>
        <v>-33</v>
      </c>
      <c r="C15" s="10" t="s">
        <v>25</v>
      </c>
      <c r="D15" s="10">
        <f>D14</f>
        <v>43762</v>
      </c>
      <c r="E15" s="10">
        <f>Atividades[[#This Row],[INÍCIO]]+7</f>
        <v>43769</v>
      </c>
    </row>
    <row r="16" spans="1:9" ht="35.15" customHeight="1" x14ac:dyDescent="0.35">
      <c r="B16" s="7">
        <f>ROW(B16)-cálculos!$D$5</f>
        <v>-32</v>
      </c>
      <c r="C16" s="10" t="s">
        <v>26</v>
      </c>
      <c r="D16" s="10">
        <f>E15</f>
        <v>43769</v>
      </c>
      <c r="E16" s="10">
        <f>Atividades[[#This Row],[INÍCIO]]</f>
        <v>43769</v>
      </c>
    </row>
    <row r="17" spans="2:6" ht="35.15" customHeight="1" x14ac:dyDescent="0.35">
      <c r="B17" s="7">
        <f>ROW(B17)-cálculos!$D$5</f>
        <v>-31</v>
      </c>
      <c r="C17" s="11" t="s">
        <v>66</v>
      </c>
      <c r="D17" s="12">
        <f>E16+1</f>
        <v>43770</v>
      </c>
      <c r="E17" s="12">
        <f>E21</f>
        <v>43776</v>
      </c>
      <c r="F17" t="s">
        <v>65</v>
      </c>
    </row>
    <row r="18" spans="2:6" ht="35.15" customHeight="1" x14ac:dyDescent="0.35">
      <c r="B18">
        <f>ROW(B18)-cálculos!$D$5</f>
        <v>-30</v>
      </c>
      <c r="C18" s="10" t="s">
        <v>27</v>
      </c>
      <c r="D18" s="10">
        <f>D17</f>
        <v>43770</v>
      </c>
      <c r="E18" s="10">
        <f>Atividades[[#This Row],[INÍCIO]]+6</f>
        <v>43776</v>
      </c>
    </row>
    <row r="19" spans="2:6" ht="35.15" customHeight="1" x14ac:dyDescent="0.35">
      <c r="B19">
        <f>ROW(B19)-cálculos!$D$5</f>
        <v>-29</v>
      </c>
      <c r="C19" s="10" t="s">
        <v>28</v>
      </c>
      <c r="D19" s="10">
        <f>D18</f>
        <v>43770</v>
      </c>
      <c r="E19" s="10">
        <f>Atividades[[#This Row],[INÍCIO]]+6</f>
        <v>43776</v>
      </c>
    </row>
    <row r="20" spans="2:6" ht="35.15" customHeight="1" x14ac:dyDescent="0.35">
      <c r="B20">
        <f>ROW(B20)-cálculos!$D$5</f>
        <v>-28</v>
      </c>
      <c r="C20" s="10" t="s">
        <v>29</v>
      </c>
      <c r="D20" s="10">
        <f>D18</f>
        <v>43770</v>
      </c>
      <c r="E20" s="10">
        <f>Atividades[[#This Row],[INÍCIO]]+6</f>
        <v>43776</v>
      </c>
    </row>
    <row r="21" spans="2:6" ht="35.15" customHeight="1" x14ac:dyDescent="0.35">
      <c r="B21">
        <f>ROW(B21)-cálculos!$D$5</f>
        <v>-27</v>
      </c>
      <c r="C21" s="10" t="s">
        <v>30</v>
      </c>
      <c r="D21" s="10">
        <f>E20</f>
        <v>43776</v>
      </c>
      <c r="E21" s="10">
        <f>Atividades[[#This Row],[INÍCIO]]</f>
        <v>43776</v>
      </c>
    </row>
    <row r="22" spans="2:6" ht="35.15" customHeight="1" x14ac:dyDescent="0.35">
      <c r="B22">
        <f>ROW(B22)-cálculos!$D$5</f>
        <v>-26</v>
      </c>
      <c r="C22" s="11" t="s">
        <v>67</v>
      </c>
      <c r="D22" s="12">
        <f>E21+1</f>
        <v>43777</v>
      </c>
      <c r="E22" s="12">
        <v>43791</v>
      </c>
      <c r="F22" t="s">
        <v>64</v>
      </c>
    </row>
    <row r="23" spans="2:6" ht="35.15" customHeight="1" x14ac:dyDescent="0.35">
      <c r="B23">
        <f>ROW(B23)-cálculos!$D$5</f>
        <v>-25</v>
      </c>
      <c r="C23" s="10" t="s">
        <v>31</v>
      </c>
      <c r="D23" s="10">
        <f>D22</f>
        <v>43777</v>
      </c>
      <c r="E23" s="10">
        <f>Atividades[[#This Row],[INÍCIO]]+1</f>
        <v>43778</v>
      </c>
    </row>
    <row r="24" spans="2:6" ht="35.15" customHeight="1" x14ac:dyDescent="0.35">
      <c r="B24">
        <f>ROW(B24)-cálculos!$D$5</f>
        <v>-24</v>
      </c>
      <c r="C24" s="10" t="s">
        <v>32</v>
      </c>
      <c r="D24" s="10">
        <f>E23</f>
        <v>43778</v>
      </c>
      <c r="E24" s="10">
        <f>Atividades[[#This Row],[INÍCIO]]+5</f>
        <v>43783</v>
      </c>
    </row>
    <row r="25" spans="2:6" ht="35.15" customHeight="1" x14ac:dyDescent="0.35">
      <c r="B25">
        <f>ROW(B25)-cálculos!$D$5</f>
        <v>-23</v>
      </c>
      <c r="C25" s="10" t="s">
        <v>33</v>
      </c>
      <c r="D25" s="10">
        <f>E24</f>
        <v>43783</v>
      </c>
      <c r="E25" s="10">
        <f>Atividades[[#This Row],[INÍCIO]]+4</f>
        <v>43787</v>
      </c>
    </row>
    <row r="26" spans="2:6" ht="35.15" customHeight="1" x14ac:dyDescent="0.35">
      <c r="B26">
        <f>ROW(B26)-cálculos!$D$5</f>
        <v>-22</v>
      </c>
      <c r="C26" s="10" t="s">
        <v>34</v>
      </c>
      <c r="D26" s="10">
        <f>D22</f>
        <v>43777</v>
      </c>
      <c r="E26" s="10">
        <f>Atividades[[#This Row],[INÍCIO]]+12</f>
        <v>43789</v>
      </c>
    </row>
    <row r="27" spans="2:6" ht="35.15" customHeight="1" x14ac:dyDescent="0.35">
      <c r="B27">
        <f>ROW(B27)-cálculos!$D$5</f>
        <v>-21</v>
      </c>
      <c r="C27" s="10" t="s">
        <v>35</v>
      </c>
      <c r="D27" s="10">
        <f>E26</f>
        <v>43789</v>
      </c>
      <c r="E27" s="10">
        <f>Atividades[[#This Row],[INÍCIO]]</f>
        <v>43789</v>
      </c>
    </row>
    <row r="28" spans="2:6" ht="35.15" customHeight="1" x14ac:dyDescent="0.35">
      <c r="B28">
        <f>ROW(B28)-cálculos!$D$5</f>
        <v>-20</v>
      </c>
      <c r="C28" s="11" t="s">
        <v>47</v>
      </c>
      <c r="D28" s="12">
        <f>D27+12</f>
        <v>43801</v>
      </c>
      <c r="E28" s="12">
        <f>E39</f>
        <v>43811</v>
      </c>
      <c r="F28" t="s">
        <v>64</v>
      </c>
    </row>
    <row r="29" spans="2:6" ht="35.15" customHeight="1" x14ac:dyDescent="0.35">
      <c r="B29">
        <f>ROW(B29)-cálculos!$D$5</f>
        <v>-19</v>
      </c>
      <c r="C29" s="10" t="s">
        <v>36</v>
      </c>
      <c r="D29" s="10">
        <f>D28</f>
        <v>43801</v>
      </c>
      <c r="E29" s="10">
        <f>Atividades[[#This Row],[INÍCIO]]+2</f>
        <v>43803</v>
      </c>
    </row>
    <row r="30" spans="2:6" ht="35.15" customHeight="1" x14ac:dyDescent="0.35">
      <c r="B30">
        <f>ROW(B30)-cálculos!$D$5</f>
        <v>-18</v>
      </c>
      <c r="C30" s="10" t="s">
        <v>37</v>
      </c>
      <c r="D30" s="10">
        <f>E29+1</f>
        <v>43804</v>
      </c>
      <c r="E30" s="10">
        <f>Atividades[[#This Row],[INÍCIO]]+4</f>
        <v>43808</v>
      </c>
    </row>
    <row r="31" spans="2:6" ht="35.15" customHeight="1" x14ac:dyDescent="0.35">
      <c r="B31">
        <f>ROW(B31)-cálculos!$D$5</f>
        <v>-17</v>
      </c>
      <c r="C31" s="10" t="s">
        <v>38</v>
      </c>
      <c r="D31" s="10">
        <f>E30+1</f>
        <v>43809</v>
      </c>
      <c r="E31" s="10">
        <f>Atividades[[#This Row],[INÍCIO]]+10</f>
        <v>43819</v>
      </c>
    </row>
    <row r="32" spans="2:6" ht="35.15" customHeight="1" x14ac:dyDescent="0.35">
      <c r="B32">
        <f>ROW(B32)-cálculos!$D$5</f>
        <v>-16</v>
      </c>
      <c r="C32" s="10" t="s">
        <v>39</v>
      </c>
      <c r="D32" s="10">
        <f>D28</f>
        <v>43801</v>
      </c>
      <c r="E32" s="10">
        <f>Atividades[[#This Row],[INÍCIO]]+8</f>
        <v>43809</v>
      </c>
    </row>
    <row r="33" spans="2:6" ht="35.15" customHeight="1" x14ac:dyDescent="0.35">
      <c r="B33">
        <f>ROW(B33)-cálculos!$D$5</f>
        <v>-15</v>
      </c>
      <c r="C33" s="10" t="s">
        <v>40</v>
      </c>
      <c r="D33" s="10">
        <f>D28</f>
        <v>43801</v>
      </c>
      <c r="E33" s="10">
        <f>Atividades[[#This Row],[INÍCIO]]+10</f>
        <v>43811</v>
      </c>
    </row>
    <row r="34" spans="2:6" ht="35.15" customHeight="1" x14ac:dyDescent="0.35">
      <c r="B34">
        <f>ROW(B34)-cálculos!$D$5</f>
        <v>-14</v>
      </c>
      <c r="C34" s="10" t="s">
        <v>41</v>
      </c>
      <c r="D34" s="10">
        <f>D28</f>
        <v>43801</v>
      </c>
      <c r="E34" s="10">
        <f>Atividades[[#This Row],[INÍCIO]]+10</f>
        <v>43811</v>
      </c>
    </row>
    <row r="35" spans="2:6" ht="35.15" customHeight="1" x14ac:dyDescent="0.35">
      <c r="B35">
        <f>ROW(B35)-cálculos!$D$5</f>
        <v>-13</v>
      </c>
      <c r="C35" s="10" t="s">
        <v>42</v>
      </c>
      <c r="D35" s="10">
        <f>D29</f>
        <v>43801</v>
      </c>
      <c r="E35" s="10">
        <f>Atividades[[#This Row],[INÍCIO]]+7</f>
        <v>43808</v>
      </c>
    </row>
    <row r="36" spans="2:6" ht="35.15" customHeight="1" x14ac:dyDescent="0.35">
      <c r="B36">
        <f>ROW(B36)-cálculos!$D$5</f>
        <v>-12</v>
      </c>
      <c r="C36" s="10" t="s">
        <v>43</v>
      </c>
      <c r="D36" s="10">
        <f>E35</f>
        <v>43808</v>
      </c>
      <c r="E36" s="10">
        <f>Atividades[[#This Row],[INÍCIO]]+4</f>
        <v>43812</v>
      </c>
    </row>
    <row r="37" spans="2:6" ht="35.15" customHeight="1" x14ac:dyDescent="0.35">
      <c r="B37">
        <f>ROW(B37)-cálculos!$D$5</f>
        <v>-11</v>
      </c>
      <c r="C37" s="10" t="s">
        <v>44</v>
      </c>
      <c r="D37" s="10">
        <f>D36</f>
        <v>43808</v>
      </c>
      <c r="E37" s="10">
        <f>Atividades[[#This Row],[INÍCIO]]+4</f>
        <v>43812</v>
      </c>
    </row>
    <row r="38" spans="2:6" ht="35.15" customHeight="1" x14ac:dyDescent="0.35">
      <c r="B38">
        <f>ROW(B38)-cálculos!$D$5</f>
        <v>-10</v>
      </c>
      <c r="C38" s="10" t="s">
        <v>45</v>
      </c>
      <c r="D38" s="10">
        <f>D28</f>
        <v>43801</v>
      </c>
      <c r="E38" s="10">
        <f>Atividades[[#This Row],[INÍCIO]]+10</f>
        <v>43811</v>
      </c>
    </row>
    <row r="39" spans="2:6" ht="35.15" customHeight="1" x14ac:dyDescent="0.35">
      <c r="B39">
        <f>ROW(B39)-cálculos!$D$5</f>
        <v>-9</v>
      </c>
      <c r="C39" s="10" t="s">
        <v>46</v>
      </c>
      <c r="D39" s="10">
        <f>E38</f>
        <v>43811</v>
      </c>
      <c r="E39" s="10">
        <f>Atividades[[#This Row],[INÍCIO]]</f>
        <v>43811</v>
      </c>
    </row>
    <row r="40" spans="2:6" ht="35.15" customHeight="1" x14ac:dyDescent="0.35">
      <c r="B40">
        <f>ROW(B40)-cálculos!$D$5</f>
        <v>-8</v>
      </c>
      <c r="C40" s="11" t="s">
        <v>70</v>
      </c>
      <c r="D40" s="12">
        <f>E39+1</f>
        <v>43812</v>
      </c>
      <c r="E40" s="12">
        <f>E51</f>
        <v>43845</v>
      </c>
      <c r="F40" t="s">
        <v>68</v>
      </c>
    </row>
    <row r="41" spans="2:6" ht="35.15" customHeight="1" x14ac:dyDescent="0.35">
      <c r="B41">
        <f>ROW(B41)-cálculos!$D$5</f>
        <v>-7</v>
      </c>
      <c r="C41" s="10" t="s">
        <v>48</v>
      </c>
      <c r="D41" s="10">
        <f>D40</f>
        <v>43812</v>
      </c>
      <c r="E41" s="10">
        <f>Atividades[[#This Row],[INÍCIO]]+5</f>
        <v>43817</v>
      </c>
    </row>
    <row r="42" spans="2:6" ht="35.15" customHeight="1" x14ac:dyDescent="0.35">
      <c r="B42">
        <f>ROW(B42)-cálculos!$D$5</f>
        <v>-6</v>
      </c>
      <c r="C42" s="10" t="s">
        <v>49</v>
      </c>
      <c r="D42" s="10">
        <f>D41</f>
        <v>43812</v>
      </c>
      <c r="E42" s="10">
        <f>Atividades[[#This Row],[INÍCIO]]+5</f>
        <v>43817</v>
      </c>
    </row>
    <row r="43" spans="2:6" ht="35.15" customHeight="1" x14ac:dyDescent="0.35">
      <c r="B43">
        <f>ROW(B43)-cálculos!$D$5</f>
        <v>-5</v>
      </c>
      <c r="C43" s="10" t="s">
        <v>50</v>
      </c>
      <c r="D43" s="10">
        <f>D41</f>
        <v>43812</v>
      </c>
      <c r="E43" s="10">
        <f>Atividades[[#This Row],[INÍCIO]]+5</f>
        <v>43817</v>
      </c>
    </row>
    <row r="44" spans="2:6" ht="35.15" customHeight="1" x14ac:dyDescent="0.35">
      <c r="B44">
        <f>ROW(B44)-cálculos!$D$5</f>
        <v>-4</v>
      </c>
      <c r="C44" s="10" t="s">
        <v>51</v>
      </c>
      <c r="D44" s="10">
        <f>D40</f>
        <v>43812</v>
      </c>
      <c r="E44" s="10">
        <f>Atividades[[#This Row],[INÍCIO]]+7</f>
        <v>43819</v>
      </c>
    </row>
    <row r="45" spans="2:6" ht="35.15" customHeight="1" x14ac:dyDescent="0.35">
      <c r="B45">
        <f>ROW(B45)-cálculos!$D$5</f>
        <v>-3</v>
      </c>
      <c r="C45" s="10" t="s">
        <v>52</v>
      </c>
      <c r="D45" s="10">
        <f>D40</f>
        <v>43812</v>
      </c>
      <c r="E45" s="10">
        <f>Atividades[[#This Row],[INÍCIO]]+7</f>
        <v>43819</v>
      </c>
    </row>
    <row r="46" spans="2:6" ht="35.15" customHeight="1" x14ac:dyDescent="0.35">
      <c r="B46">
        <f>ROW(B46)-cálculos!$D$5</f>
        <v>-2</v>
      </c>
      <c r="C46" s="10" t="s">
        <v>55</v>
      </c>
      <c r="D46" s="10">
        <f>D44</f>
        <v>43812</v>
      </c>
      <c r="E46" s="10">
        <f>Atividades[[#This Row],[INÍCIO]]+7</f>
        <v>43819</v>
      </c>
    </row>
    <row r="47" spans="2:6" ht="35.15" customHeight="1" x14ac:dyDescent="0.35">
      <c r="B47">
        <f>ROW(B47)-cálculos!$D$5</f>
        <v>-1</v>
      </c>
      <c r="C47" s="10" t="s">
        <v>53</v>
      </c>
      <c r="D47" s="10">
        <f>E45+7</f>
        <v>43826</v>
      </c>
      <c r="E47" s="10">
        <f>Atividades[[#This Row],[INÍCIO]]+10</f>
        <v>43836</v>
      </c>
    </row>
    <row r="48" spans="2:6" ht="35.15" customHeight="1" x14ac:dyDescent="0.35">
      <c r="B48">
        <f>ROW(B48)-cálculos!$D$5</f>
        <v>0</v>
      </c>
      <c r="C48" s="10" t="s">
        <v>54</v>
      </c>
      <c r="D48" s="10">
        <f>D47</f>
        <v>43826</v>
      </c>
      <c r="E48" s="10">
        <f>Atividades[[#This Row],[INÍCIO]]+10</f>
        <v>43836</v>
      </c>
    </row>
    <row r="49" spans="2:5" ht="35.15" customHeight="1" x14ac:dyDescent="0.35">
      <c r="B49">
        <f>ROW(B49)-cálculos!$D$5</f>
        <v>1</v>
      </c>
      <c r="C49" s="10" t="s">
        <v>56</v>
      </c>
      <c r="D49" s="10">
        <f>D41</f>
        <v>43812</v>
      </c>
      <c r="E49" s="10">
        <f>E48</f>
        <v>43836</v>
      </c>
    </row>
    <row r="50" spans="2:5" ht="35.15" customHeight="1" x14ac:dyDescent="0.35">
      <c r="B50">
        <f>ROW(B50)-cálculos!$D$5</f>
        <v>2</v>
      </c>
      <c r="C50" s="10" t="s">
        <v>57</v>
      </c>
      <c r="D50" s="10">
        <f>D41</f>
        <v>43812</v>
      </c>
      <c r="E50" s="10">
        <f>E49+2</f>
        <v>43838</v>
      </c>
    </row>
    <row r="51" spans="2:5" ht="35.15" customHeight="1" x14ac:dyDescent="0.35">
      <c r="B51">
        <f>ROW(B51)-cálculos!$D$5</f>
        <v>3</v>
      </c>
      <c r="C51" s="10" t="s">
        <v>58</v>
      </c>
      <c r="D51" s="10">
        <f>D47</f>
        <v>43826</v>
      </c>
      <c r="E51" s="10">
        <f>Atividades[[#This Row],[INÍCIO]]+19</f>
        <v>43845</v>
      </c>
    </row>
    <row r="52" spans="2:5" ht="35.15" customHeight="1" x14ac:dyDescent="0.35">
      <c r="B52">
        <f>ROW(B52)-cálculos!$D$5</f>
        <v>4</v>
      </c>
      <c r="C52" s="8" t="s">
        <v>3</v>
      </c>
      <c r="D52" s="9">
        <f>E51</f>
        <v>43845</v>
      </c>
      <c r="E52" s="9"/>
    </row>
  </sheetData>
  <sheetProtection selectLockedCells="1"/>
  <mergeCells count="2">
    <mergeCell ref="C1:F1"/>
    <mergeCell ref="C2:F2"/>
  </mergeCells>
  <dataValidations disablePrompts="1" xWindow="64" yWindow="473" count="7">
    <dataValidation allowBlank="1" showInputMessage="1" showErrorMessage="1" prompt="Crie uma Linha Cronológica para o Projeto nesta folha de cálculo. Introduza a Data de Início do projeto na célula D3 e detalhes do projeto na tabela Atividades. O gráfico de linha cronológica que representa as atividades do projeto está na célula C2" sqref="A1" xr:uid="{00000000-0002-0000-0000-000000000000}"/>
    <dataValidation allowBlank="1" showInputMessage="1" showErrorMessage="1" prompt="Introduza a Data de Início na célula à direita" sqref="C3" xr:uid="{00000000-0002-0000-0000-000002000000}"/>
    <dataValidation allowBlank="1" showInputMessage="1" showErrorMessage="1" prompt="Introduza a Data de Início nesta célula e os detalhes do projeto na tabela abaixo" sqref="D3" xr:uid="{00000000-0002-0000-0000-000003000000}"/>
    <dataValidation allowBlank="1" showInputMessage="1" showErrorMessage="1" prompt="Introduza a Atividade do projeto nesta coluna, abaixo deste cabeçalho. Utilize os filtros de cabeçalho para encontrar entradas específicas" sqref="C4" xr:uid="{00000000-0002-0000-0000-000004000000}"/>
    <dataValidation allowBlank="1" showInputMessage="1" showErrorMessage="1" prompt="Introduza a Data de Início nesta coluna, abaixo deste cabeçalho" sqref="D4" xr:uid="{00000000-0002-0000-0000-000005000000}"/>
    <dataValidation allowBlank="1" showInputMessage="1" showErrorMessage="1" prompt="Introduza a Data de Fim nesta coluna, abaixo deste cabeçalho" sqref="E4" xr:uid="{00000000-0002-0000-0000-000006000000}"/>
    <dataValidation allowBlank="1" showInputMessage="1" showErrorMessage="1" prompt="O título desta folha de cálculo está nesta célula. O gráfico de linha cronológica com as atividades do projeto em que se pode deslocar está na célula abaixo" sqref="C1:F1" xr:uid="{00000000-0002-0000-0000-000001000000}"/>
  </dataValidations>
  <printOptions horizontalCentered="1"/>
  <pageMargins left="0.25" right="0.25" top="0.5" bottom="0.5" header="0.3" footer="0.3"/>
  <pageSetup paperSize="9" scale="58"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Deslocamento">
              <controlPr defaultSize="0" autoPict="0" altText="Selecione a barra de deslocamento para modificar o período de tempo do projeto apresentado no Gráfico de Linha Cronológica, ou introduza a data de início para mostrar as atividades do projeto na célula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5</xdr:col>
                    <xdr:colOff>8115300</xdr:colOff>
                    <xdr:row>1</xdr:row>
                    <xdr:rowOff>3879850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/>
  </sheetViews>
  <sheetFormatPr defaultRowHeight="14.5" x14ac:dyDescent="0.35"/>
  <cols>
    <col min="1" max="1" width="13.26953125" customWidth="1"/>
    <col min="3" max="3" width="17.453125" customWidth="1"/>
    <col min="4" max="4" width="18" customWidth="1"/>
    <col min="5" max="34" width="11.81640625" customWidth="1"/>
    <col min="35" max="35" width="17.54296875" customWidth="1"/>
  </cols>
  <sheetData>
    <row r="1" spans="1:6" ht="58" x14ac:dyDescent="0.35">
      <c r="A1" t="s">
        <v>6</v>
      </c>
    </row>
    <row r="3" spans="1:6" x14ac:dyDescent="0.35">
      <c r="C3" t="s">
        <v>9</v>
      </c>
      <c r="D3" s="1">
        <f ca="1">TODAY()</f>
        <v>43845</v>
      </c>
      <c r="E3" s="4"/>
    </row>
    <row r="4" spans="1:6" x14ac:dyDescent="0.35">
      <c r="D4">
        <v>5</v>
      </c>
    </row>
    <row r="5" spans="1:6" x14ac:dyDescent="0.35">
      <c r="C5" t="s">
        <v>10</v>
      </c>
      <c r="D5">
        <f>ROWS(Atividades[])</f>
        <v>48</v>
      </c>
    </row>
    <row r="6" spans="1:6" x14ac:dyDescent="0.35">
      <c r="E6" t="e">
        <f>NA()</f>
        <v>#N/A</v>
      </c>
    </row>
    <row r="7" spans="1:6" x14ac:dyDescent="0.35">
      <c r="E7" t="e">
        <f>NA()</f>
        <v>#N/A</v>
      </c>
    </row>
    <row r="8" spans="1:6" x14ac:dyDescent="0.35">
      <c r="E8" t="e">
        <f>NA()</f>
        <v>#N/A</v>
      </c>
    </row>
    <row r="9" spans="1:6" ht="29" x14ac:dyDescent="0.35">
      <c r="C9" s="4" t="s">
        <v>11</v>
      </c>
      <c r="D9">
        <f>SUMPRODUCT( ((Atividades[INÍCIO]&gt;=JanelaDataDeInício)+(Atividades[FIM]&gt;=JanelaDataDeInício)&gt;0)*(Atividades[INÍCIO]&lt;=(JanelaDataDeInício+DiasJanela-1)) )</f>
        <v>15</v>
      </c>
      <c r="E9" t="e">
        <f>NA()</f>
        <v>#N/A</v>
      </c>
    </row>
    <row r="10" spans="1:6" x14ac:dyDescent="0.35">
      <c r="D10">
        <v>9</v>
      </c>
      <c r="E10" t="e">
        <f>NA()</f>
        <v>#N/A</v>
      </c>
    </row>
    <row r="11" spans="1:6" x14ac:dyDescent="0.35">
      <c r="D11">
        <f>D10-MIN(D10,D9)</f>
        <v>0</v>
      </c>
      <c r="E11" t="e">
        <f>NA()</f>
        <v>#N/A</v>
      </c>
    </row>
    <row r="12" spans="1:6" x14ac:dyDescent="0.35">
      <c r="E12" t="e">
        <f>NA()</f>
        <v>#N/A</v>
      </c>
    </row>
    <row r="13" spans="1:6" x14ac:dyDescent="0.35">
      <c r="C13" s="4"/>
      <c r="E13" t="e">
        <f>NA()</f>
        <v>#N/A</v>
      </c>
    </row>
    <row r="14" spans="1:6" x14ac:dyDescent="0.35">
      <c r="C14" s="4"/>
      <c r="E14" t="e">
        <f>NA()</f>
        <v>#N/A</v>
      </c>
    </row>
    <row r="15" spans="1:6" x14ac:dyDescent="0.35">
      <c r="C15" s="4"/>
      <c r="E15">
        <f t="array" ref="E15">INDEX(Atividades[ID],MATCH(1, ((Atividades[INÍCIO]&gt;=JanelaDataDeInício)+(Atividades[FIM]&gt;=JanelaDataDeInício)&gt;0)*(Atividades[INÍCIO]&lt;=(JanelaDataDeInício+DiasJanela-1)), 0))</f>
        <v>-26</v>
      </c>
      <c r="F15">
        <f t="shared" ref="F15:F23" ca="1" si="0">OFFSET(E15,-$D$11,)</f>
        <v>-26</v>
      </c>
    </row>
    <row r="16" spans="1:6" x14ac:dyDescent="0.35">
      <c r="C16" s="4"/>
      <c r="E16">
        <f t="array" ref="E16">INDEX(Atividades[ID],MATCH(1, (Atividades[ID]&gt;E15)*((Atividades[INÍCIO]&gt;=JanelaDataDeInício)+(Atividades[FIM]&gt;=JanelaDataDeInício)&gt;0)*(Atividades[INÍCIO]&lt;=(JanelaDataDeInício+DiasJanela-1)), 0))</f>
        <v>-24</v>
      </c>
      <c r="F16">
        <f t="shared" ca="1" si="0"/>
        <v>-24</v>
      </c>
    </row>
    <row r="17" spans="1:35" x14ac:dyDescent="0.35">
      <c r="C17" s="4"/>
      <c r="E17">
        <f t="array" ref="E17">INDEX(Atividades[ID],MATCH(1, (Atividades[ID]&gt;E16)*((Atividades[INÍCIO]&gt;=JanelaDataDeInício)+(Atividades[FIM]&gt;=JanelaDataDeInício)&gt;0)*(Atividades[INÍCIO]&lt;=(JanelaDataDeInício+DiasJanela-1)), 0))</f>
        <v>-23</v>
      </c>
      <c r="F17">
        <f t="shared" ca="1" si="0"/>
        <v>-23</v>
      </c>
    </row>
    <row r="18" spans="1:35" x14ac:dyDescent="0.35">
      <c r="E18">
        <f t="array" ref="E18">INDEX(Atividades[ID],MATCH(1, (Atividades[ID]&gt;E17)*((Atividades[INÍCIO]&gt;=JanelaDataDeInício)+(Atividades[FIM]&gt;=JanelaDataDeInício)&gt;0)*(Atividades[INÍCIO]&lt;=(JanelaDataDeInício+DiasJanela-1)), 0))</f>
        <v>-22</v>
      </c>
      <c r="F18">
        <f t="shared" ca="1" si="0"/>
        <v>-22</v>
      </c>
    </row>
    <row r="19" spans="1:35" x14ac:dyDescent="0.35">
      <c r="E19">
        <f t="array" ref="E19">INDEX(Atividades[ID],MATCH(1, (Atividades[ID]&gt;E18)*((Atividades[INÍCIO]&gt;=JanelaDataDeInício)+(Atividades[FIM]&gt;=JanelaDataDeInício)&gt;0)*(Atividades[INÍCIO]&lt;=(JanelaDataDeInício+DiasJanela-1)), 0))</f>
        <v>-21</v>
      </c>
      <c r="F19">
        <f t="shared" ca="1" si="0"/>
        <v>-21</v>
      </c>
    </row>
    <row r="20" spans="1:35" x14ac:dyDescent="0.35">
      <c r="E20">
        <f t="array" ref="E20">INDEX(Atividades[ID],MATCH(1, (Atividades[ID]&gt;E19)*((Atividades[INÍCIO]&gt;=JanelaDataDeInício)+(Atividades[FIM]&gt;=JanelaDataDeInício)&gt;0)*(Atividades[INÍCIO]&lt;=(JanelaDataDeInício+DiasJanela-1)), 0))</f>
        <v>-20</v>
      </c>
      <c r="F20">
        <f t="shared" ca="1" si="0"/>
        <v>-20</v>
      </c>
    </row>
    <row r="21" spans="1:35" x14ac:dyDescent="0.35">
      <c r="E21">
        <f t="array" ref="E21">INDEX(Atividades[ID],MATCH(1, (Atividades[ID]&gt;E20)*((Atividades[INÍCIO]&gt;=JanelaDataDeInício)+(Atividades[FIM]&gt;=JanelaDataDeInício)&gt;0)*(Atividades[INÍCIO]&lt;=(JanelaDataDeInício+DiasJanela-1)), 0))</f>
        <v>-19</v>
      </c>
      <c r="F21">
        <f t="shared" ca="1" si="0"/>
        <v>-19</v>
      </c>
    </row>
    <row r="22" spans="1:35" x14ac:dyDescent="0.35">
      <c r="E22">
        <f t="array" ref="E22">INDEX(Atividades[ID],MATCH(1, (Atividades[ID]&gt;E21)*((Atividades[INÍCIO]&gt;=JanelaDataDeInício)+(Atividades[FIM]&gt;=JanelaDataDeInício)&gt;0)*(Atividades[INÍCIO]&lt;=(JanelaDataDeInício+DiasJanela-1)), 0))</f>
        <v>-18</v>
      </c>
      <c r="F22">
        <f t="shared" ca="1" si="0"/>
        <v>-18</v>
      </c>
    </row>
    <row r="23" spans="1:35" x14ac:dyDescent="0.35">
      <c r="E23">
        <f t="array" ref="E23">INDEX(Atividades[ID],MATCH(1, (Atividades[ID]&gt;E22)*((Atividades[INÍCIO]&gt;=JanelaDataDeInício)+(Atividades[FIM]&gt;=JanelaDataDeInício)&gt;0)*(Atividades[INÍCIO]&lt;=(JanelaDataDeInício+DiasJanela-1)), 0))</f>
        <v>-16</v>
      </c>
      <c r="F23">
        <f t="shared" ca="1" si="0"/>
        <v>-16</v>
      </c>
    </row>
    <row r="25" spans="1:35" ht="29" x14ac:dyDescent="0.35">
      <c r="C25" t="s">
        <v>12</v>
      </c>
      <c r="D25" s="1">
        <f>DataDeInício+DesvioJanela</f>
        <v>43779</v>
      </c>
    </row>
    <row r="26" spans="1:35" x14ac:dyDescent="0.35">
      <c r="C26" t="s">
        <v>13</v>
      </c>
      <c r="D26">
        <v>45</v>
      </c>
    </row>
    <row r="28" spans="1:35" x14ac:dyDescent="0.35">
      <c r="C28" t="s">
        <v>14</v>
      </c>
      <c r="D28" s="5">
        <f>'Linha Cronológica do Projeto'!D3</f>
        <v>43734</v>
      </c>
    </row>
    <row r="29" spans="1:35" x14ac:dyDescent="0.35">
      <c r="C29" t="s">
        <v>15</v>
      </c>
      <c r="D29">
        <v>30</v>
      </c>
    </row>
    <row r="31" spans="1:35" x14ac:dyDescent="0.35">
      <c r="A31" t="s">
        <v>7</v>
      </c>
      <c r="B31" t="s">
        <v>8</v>
      </c>
      <c r="C31" t="s">
        <v>16</v>
      </c>
      <c r="D31" t="s">
        <v>17</v>
      </c>
      <c r="E31" s="1">
        <f>JanelaDataDeInício</f>
        <v>43779</v>
      </c>
      <c r="F31" s="1">
        <f t="shared" ref="F31:AI31" si="1">E31+1</f>
        <v>43780</v>
      </c>
      <c r="G31" s="1">
        <f t="shared" si="1"/>
        <v>43781</v>
      </c>
      <c r="H31" s="1">
        <f t="shared" si="1"/>
        <v>43782</v>
      </c>
      <c r="I31" s="1">
        <f t="shared" si="1"/>
        <v>43783</v>
      </c>
      <c r="J31" s="1">
        <f t="shared" si="1"/>
        <v>43784</v>
      </c>
      <c r="K31" s="1">
        <f t="shared" si="1"/>
        <v>43785</v>
      </c>
      <c r="L31" s="1">
        <f t="shared" si="1"/>
        <v>43786</v>
      </c>
      <c r="M31" s="1">
        <f t="shared" si="1"/>
        <v>43787</v>
      </c>
      <c r="N31" s="1">
        <f t="shared" si="1"/>
        <v>43788</v>
      </c>
      <c r="O31" s="1">
        <f t="shared" si="1"/>
        <v>43789</v>
      </c>
      <c r="P31" s="1">
        <f t="shared" si="1"/>
        <v>43790</v>
      </c>
      <c r="Q31" s="1">
        <f t="shared" si="1"/>
        <v>43791</v>
      </c>
      <c r="R31" s="1">
        <f t="shared" si="1"/>
        <v>43792</v>
      </c>
      <c r="S31" s="1">
        <f t="shared" si="1"/>
        <v>43793</v>
      </c>
      <c r="T31" s="1">
        <f t="shared" si="1"/>
        <v>43794</v>
      </c>
      <c r="U31" s="1">
        <f t="shared" si="1"/>
        <v>43795</v>
      </c>
      <c r="V31" s="1">
        <f t="shared" si="1"/>
        <v>43796</v>
      </c>
      <c r="W31" s="1">
        <f t="shared" si="1"/>
        <v>43797</v>
      </c>
      <c r="X31" s="1">
        <f t="shared" si="1"/>
        <v>43798</v>
      </c>
      <c r="Y31" s="1">
        <f t="shared" si="1"/>
        <v>43799</v>
      </c>
      <c r="Z31" s="1">
        <f t="shared" si="1"/>
        <v>43800</v>
      </c>
      <c r="AA31" s="1">
        <f t="shared" si="1"/>
        <v>43801</v>
      </c>
      <c r="AB31" s="1">
        <f t="shared" si="1"/>
        <v>43802</v>
      </c>
      <c r="AC31" s="1">
        <f t="shared" si="1"/>
        <v>43803</v>
      </c>
      <c r="AD31" s="1">
        <f t="shared" si="1"/>
        <v>43804</v>
      </c>
      <c r="AE31" s="1">
        <f t="shared" si="1"/>
        <v>43805</v>
      </c>
      <c r="AF31" s="1">
        <f t="shared" si="1"/>
        <v>43806</v>
      </c>
      <c r="AG31" s="1">
        <f t="shared" si="1"/>
        <v>43807</v>
      </c>
      <c r="AH31" s="1">
        <f t="shared" si="1"/>
        <v>43808</v>
      </c>
      <c r="AI31" s="1">
        <f t="shared" si="1"/>
        <v>43809</v>
      </c>
    </row>
    <row r="32" spans="1:35" x14ac:dyDescent="0.35">
      <c r="A32">
        <v>11.3</v>
      </c>
      <c r="B32">
        <v>1</v>
      </c>
      <c r="C32">
        <f t="shared" ref="C32:C40" ca="1" si="2">F15</f>
        <v>-26</v>
      </c>
      <c r="D32" t="str">
        <f ca="1">INDEX(Atividades[TAREFAS],MATCH($C32,Atividades[ID],0))</f>
        <v xml:space="preserve">4ªIteração </v>
      </c>
      <c r="E32">
        <f ca="1">CálculoGrelha</f>
        <v>11.3</v>
      </c>
      <c r="F32">
        <f ca="1">CálculoGrelha</f>
        <v>11.3</v>
      </c>
      <c r="G32">
        <f ca="1">CálculoGrelha</f>
        <v>11.3</v>
      </c>
      <c r="H32">
        <f ca="1">CálculoGrelha</f>
        <v>11.3</v>
      </c>
      <c r="I32">
        <f ca="1">CálculoGrelha</f>
        <v>11.3</v>
      </c>
      <c r="J32">
        <f ca="1">CálculoGrelha</f>
        <v>11.3</v>
      </c>
      <c r="K32">
        <f ca="1">CálculoGrelha</f>
        <v>11.3</v>
      </c>
      <c r="L32">
        <f ca="1">CálculoGrelha</f>
        <v>11.3</v>
      </c>
      <c r="M32">
        <f ca="1">CálculoGrelha</f>
        <v>11.3</v>
      </c>
      <c r="N32">
        <f ca="1">CálculoGrelha</f>
        <v>11.3</v>
      </c>
      <c r="O32">
        <f ca="1">CálculoGrelha</f>
        <v>11.3</v>
      </c>
      <c r="P32">
        <f ca="1">CálculoGrelha</f>
        <v>11.3</v>
      </c>
      <c r="Q32">
        <f ca="1">CálculoGrelha</f>
        <v>11.3</v>
      </c>
      <c r="R32" t="e">
        <f ca="1">CálculoGrelha</f>
        <v>#N/A</v>
      </c>
      <c r="S32" t="e">
        <f ca="1">CálculoGrelha</f>
        <v>#N/A</v>
      </c>
      <c r="T32" t="e">
        <f ca="1">CálculoGrelha</f>
        <v>#N/A</v>
      </c>
      <c r="U32" t="e">
        <f ca="1">CálculoGrelha</f>
        <v>#N/A</v>
      </c>
      <c r="V32" t="e">
        <f ca="1">CálculoGrelha</f>
        <v>#N/A</v>
      </c>
      <c r="W32" t="e">
        <f ca="1">CálculoGrelha</f>
        <v>#N/A</v>
      </c>
      <c r="X32" t="e">
        <f ca="1">CálculoGrelha</f>
        <v>#N/A</v>
      </c>
      <c r="Y32" t="e">
        <f ca="1">CálculoGrelha</f>
        <v>#N/A</v>
      </c>
      <c r="Z32" t="e">
        <f ca="1">CálculoGrelha</f>
        <v>#N/A</v>
      </c>
      <c r="AA32" t="e">
        <f ca="1">CálculoGrelha</f>
        <v>#N/A</v>
      </c>
      <c r="AB32" t="e">
        <f ca="1">CálculoGrelha</f>
        <v>#N/A</v>
      </c>
      <c r="AC32" t="e">
        <f ca="1">CálculoGrelha</f>
        <v>#N/A</v>
      </c>
      <c r="AD32" t="e">
        <f ca="1">CálculoGrelha</f>
        <v>#N/A</v>
      </c>
      <c r="AE32" t="e">
        <f ca="1">CálculoGrelha</f>
        <v>#N/A</v>
      </c>
      <c r="AF32" t="e">
        <f ca="1">CálculoGrelha</f>
        <v>#N/A</v>
      </c>
      <c r="AG32" t="e">
        <f ca="1">CálculoGrelha</f>
        <v>#N/A</v>
      </c>
      <c r="AH32" t="e">
        <f ca="1">CálculoGrelha</f>
        <v>#N/A</v>
      </c>
      <c r="AI32" t="e">
        <f ca="1">CálculoGrelha</f>
        <v>#N/A</v>
      </c>
    </row>
    <row r="33" spans="1:35" ht="29" x14ac:dyDescent="0.35">
      <c r="A33">
        <f>A32-1</f>
        <v>10.3</v>
      </c>
      <c r="B33">
        <v>2</v>
      </c>
      <c r="C33">
        <f t="shared" ca="1" si="2"/>
        <v>-24</v>
      </c>
      <c r="D33" t="str">
        <f ca="1">INDEX(Atividades[TAREFAS],MATCH($C33,Atividades[ID],0))</f>
        <v xml:space="preserve">   Criação da base de dados</v>
      </c>
      <c r="E33">
        <f ca="1">CálculoGrelha</f>
        <v>10.3</v>
      </c>
      <c r="F33">
        <f ca="1">CálculoGrelha</f>
        <v>10.3</v>
      </c>
      <c r="G33">
        <f ca="1">CálculoGrelha</f>
        <v>10.3</v>
      </c>
      <c r="H33">
        <f ca="1">CálculoGrelha</f>
        <v>10.3</v>
      </c>
      <c r="I33">
        <f ca="1">CálculoGrelha</f>
        <v>10.3</v>
      </c>
      <c r="J33" t="e">
        <f ca="1">CálculoGrelha</f>
        <v>#N/A</v>
      </c>
      <c r="K33" t="e">
        <f ca="1">CálculoGrelha</f>
        <v>#N/A</v>
      </c>
      <c r="L33" t="e">
        <f ca="1">CálculoGrelha</f>
        <v>#N/A</v>
      </c>
      <c r="M33" t="e">
        <f ca="1">CálculoGrelha</f>
        <v>#N/A</v>
      </c>
      <c r="N33" t="e">
        <f ca="1">CálculoGrelha</f>
        <v>#N/A</v>
      </c>
      <c r="O33" t="e">
        <f ca="1">CálculoGrelha</f>
        <v>#N/A</v>
      </c>
      <c r="P33" t="e">
        <f ca="1">CálculoGrelha</f>
        <v>#N/A</v>
      </c>
      <c r="Q33" t="e">
        <f ca="1">CálculoGrelha</f>
        <v>#N/A</v>
      </c>
      <c r="R33" t="e">
        <f ca="1">CálculoGrelha</f>
        <v>#N/A</v>
      </c>
      <c r="S33" t="e">
        <f ca="1">CálculoGrelha</f>
        <v>#N/A</v>
      </c>
      <c r="T33" t="e">
        <f ca="1">CálculoGrelha</f>
        <v>#N/A</v>
      </c>
      <c r="U33" t="e">
        <f ca="1">CálculoGrelha</f>
        <v>#N/A</v>
      </c>
      <c r="V33" t="e">
        <f ca="1">CálculoGrelha</f>
        <v>#N/A</v>
      </c>
      <c r="W33" t="e">
        <f ca="1">CálculoGrelha</f>
        <v>#N/A</v>
      </c>
      <c r="X33" t="e">
        <f ca="1">CálculoGrelha</f>
        <v>#N/A</v>
      </c>
      <c r="Y33" t="e">
        <f ca="1">CálculoGrelha</f>
        <v>#N/A</v>
      </c>
      <c r="Z33" t="e">
        <f ca="1">CálculoGrelha</f>
        <v>#N/A</v>
      </c>
      <c r="AA33" t="e">
        <f ca="1">CálculoGrelha</f>
        <v>#N/A</v>
      </c>
      <c r="AB33" t="e">
        <f ca="1">CálculoGrelha</f>
        <v>#N/A</v>
      </c>
      <c r="AC33" t="e">
        <f ca="1">CálculoGrelha</f>
        <v>#N/A</v>
      </c>
      <c r="AD33" t="e">
        <f ca="1">CálculoGrelha</f>
        <v>#N/A</v>
      </c>
      <c r="AE33" t="e">
        <f ca="1">CálculoGrelha</f>
        <v>#N/A</v>
      </c>
      <c r="AF33" t="e">
        <f ca="1">CálculoGrelha</f>
        <v>#N/A</v>
      </c>
      <c r="AG33" t="e">
        <f ca="1">CálculoGrelha</f>
        <v>#N/A</v>
      </c>
      <c r="AH33" t="e">
        <f ca="1">CálculoGrelha</f>
        <v>#N/A</v>
      </c>
      <c r="AI33" t="e">
        <f ca="1">CálculoGrelha</f>
        <v>#N/A</v>
      </c>
    </row>
    <row r="34" spans="1:35" ht="58" x14ac:dyDescent="0.35">
      <c r="A34">
        <f t="shared" ref="A34:A40" si="3">A33-1</f>
        <v>9.3000000000000007</v>
      </c>
      <c r="B34">
        <v>3</v>
      </c>
      <c r="C34">
        <f t="shared" ca="1" si="2"/>
        <v>-23</v>
      </c>
      <c r="D34" t="str">
        <f ca="1">INDEX(Atividades[TAREFAS],MATCH($C34,Atividades[ID],0))</f>
        <v xml:space="preserve">   Filtragem e inserção dos dados na base de dados</v>
      </c>
      <c r="E34" t="e">
        <f ca="1">CálculoGrelha</f>
        <v>#N/A</v>
      </c>
      <c r="F34" t="e">
        <f ca="1">CálculoGrelha</f>
        <v>#N/A</v>
      </c>
      <c r="G34" t="e">
        <f ca="1">CálculoGrelha</f>
        <v>#N/A</v>
      </c>
      <c r="H34" t="e">
        <f ca="1">CálculoGrelha</f>
        <v>#N/A</v>
      </c>
      <c r="I34">
        <f ca="1">CálculoGrelha</f>
        <v>9.3000000000000007</v>
      </c>
      <c r="J34">
        <f ca="1">CálculoGrelha</f>
        <v>9.3000000000000007</v>
      </c>
      <c r="K34">
        <f ca="1">CálculoGrelha</f>
        <v>9.3000000000000007</v>
      </c>
      <c r="L34">
        <f ca="1">CálculoGrelha</f>
        <v>9.3000000000000007</v>
      </c>
      <c r="M34">
        <f ca="1">CálculoGrelha</f>
        <v>9.3000000000000007</v>
      </c>
      <c r="N34" t="e">
        <f ca="1">CálculoGrelha</f>
        <v>#N/A</v>
      </c>
      <c r="O34" t="e">
        <f ca="1">CálculoGrelha</f>
        <v>#N/A</v>
      </c>
      <c r="P34" t="e">
        <f ca="1">CálculoGrelha</f>
        <v>#N/A</v>
      </c>
      <c r="Q34" t="e">
        <f ca="1">CálculoGrelha</f>
        <v>#N/A</v>
      </c>
      <c r="R34" t="e">
        <f ca="1">CálculoGrelha</f>
        <v>#N/A</v>
      </c>
      <c r="S34" t="e">
        <f ca="1">CálculoGrelha</f>
        <v>#N/A</v>
      </c>
      <c r="T34" t="e">
        <f ca="1">CálculoGrelha</f>
        <v>#N/A</v>
      </c>
      <c r="U34" t="e">
        <f ca="1">CálculoGrelha</f>
        <v>#N/A</v>
      </c>
      <c r="V34" t="e">
        <f ca="1">CálculoGrelha</f>
        <v>#N/A</v>
      </c>
      <c r="W34" t="e">
        <f ca="1">CálculoGrelha</f>
        <v>#N/A</v>
      </c>
      <c r="X34" t="e">
        <f ca="1">CálculoGrelha</f>
        <v>#N/A</v>
      </c>
      <c r="Y34" t="e">
        <f ca="1">CálculoGrelha</f>
        <v>#N/A</v>
      </c>
      <c r="Z34" t="e">
        <f ca="1">CálculoGrelha</f>
        <v>#N/A</v>
      </c>
      <c r="AA34" t="e">
        <f ca="1">CálculoGrelha</f>
        <v>#N/A</v>
      </c>
      <c r="AB34" t="e">
        <f ca="1">CálculoGrelha</f>
        <v>#N/A</v>
      </c>
      <c r="AC34" t="e">
        <f ca="1">CálculoGrelha</f>
        <v>#N/A</v>
      </c>
      <c r="AD34" t="e">
        <f ca="1">CálculoGrelha</f>
        <v>#N/A</v>
      </c>
      <c r="AE34" t="e">
        <f ca="1">CálculoGrelha</f>
        <v>#N/A</v>
      </c>
      <c r="AF34" t="e">
        <f ca="1">CálculoGrelha</f>
        <v>#N/A</v>
      </c>
      <c r="AG34" t="e">
        <f ca="1">CálculoGrelha</f>
        <v>#N/A</v>
      </c>
      <c r="AH34" t="e">
        <f ca="1">CálculoGrelha</f>
        <v>#N/A</v>
      </c>
      <c r="AI34" t="e">
        <f ca="1">CálculoGrelha</f>
        <v>#N/A</v>
      </c>
    </row>
    <row r="35" spans="1:35" ht="58" x14ac:dyDescent="0.35">
      <c r="A35">
        <f t="shared" si="3"/>
        <v>8.3000000000000007</v>
      </c>
      <c r="B35">
        <v>4</v>
      </c>
      <c r="C35">
        <f t="shared" ca="1" si="2"/>
        <v>-22</v>
      </c>
      <c r="D35" t="str">
        <f ca="1">INDEX(Atividades[TAREFAS],MATCH($C35,Atividades[ID],0))</f>
        <v xml:space="preserve">   Criação de um esqueleto da aplicação servidor e cliente com TCP </v>
      </c>
      <c r="E35">
        <f ca="1">CálculoGrelha</f>
        <v>8.3000000000000007</v>
      </c>
      <c r="F35">
        <f ca="1">CálculoGrelha</f>
        <v>8.3000000000000007</v>
      </c>
      <c r="G35">
        <f ca="1">CálculoGrelha</f>
        <v>8.3000000000000007</v>
      </c>
      <c r="H35">
        <f ca="1">CálculoGrelha</f>
        <v>8.3000000000000007</v>
      </c>
      <c r="I35">
        <f ca="1">CálculoGrelha</f>
        <v>8.3000000000000007</v>
      </c>
      <c r="J35">
        <f ca="1">CálculoGrelha</f>
        <v>8.3000000000000007</v>
      </c>
      <c r="K35">
        <f ca="1">CálculoGrelha</f>
        <v>8.3000000000000007</v>
      </c>
      <c r="L35">
        <f ca="1">CálculoGrelha</f>
        <v>8.3000000000000007</v>
      </c>
      <c r="M35">
        <f ca="1">CálculoGrelha</f>
        <v>8.3000000000000007</v>
      </c>
      <c r="N35">
        <f ca="1">CálculoGrelha</f>
        <v>8.3000000000000007</v>
      </c>
      <c r="O35">
        <f ca="1">CálculoGrelha</f>
        <v>8.3000000000000007</v>
      </c>
      <c r="P35" t="e">
        <f ca="1">CálculoGrelha</f>
        <v>#N/A</v>
      </c>
      <c r="Q35" t="e">
        <f ca="1">CálculoGrelha</f>
        <v>#N/A</v>
      </c>
      <c r="R35" t="e">
        <f ca="1">CálculoGrelha</f>
        <v>#N/A</v>
      </c>
      <c r="S35" t="e">
        <f ca="1">CálculoGrelha</f>
        <v>#N/A</v>
      </c>
      <c r="T35" t="e">
        <f ca="1">CálculoGrelha</f>
        <v>#N/A</v>
      </c>
      <c r="U35" t="e">
        <f ca="1">CálculoGrelha</f>
        <v>#N/A</v>
      </c>
      <c r="V35" t="e">
        <f ca="1">CálculoGrelha</f>
        <v>#N/A</v>
      </c>
      <c r="W35" t="e">
        <f ca="1">CálculoGrelha</f>
        <v>#N/A</v>
      </c>
      <c r="X35" t="e">
        <f ca="1">CálculoGrelha</f>
        <v>#N/A</v>
      </c>
      <c r="Y35" t="e">
        <f ca="1">CálculoGrelha</f>
        <v>#N/A</v>
      </c>
      <c r="Z35" t="e">
        <f ca="1">CálculoGrelha</f>
        <v>#N/A</v>
      </c>
      <c r="AA35" t="e">
        <f ca="1">CálculoGrelha</f>
        <v>#N/A</v>
      </c>
      <c r="AB35" t="e">
        <f ca="1">CálculoGrelha</f>
        <v>#N/A</v>
      </c>
      <c r="AC35" t="e">
        <f ca="1">CálculoGrelha</f>
        <v>#N/A</v>
      </c>
      <c r="AD35" t="e">
        <f ca="1">CálculoGrelha</f>
        <v>#N/A</v>
      </c>
      <c r="AE35" t="e">
        <f ca="1">CálculoGrelha</f>
        <v>#N/A</v>
      </c>
      <c r="AF35" t="e">
        <f ca="1">CálculoGrelha</f>
        <v>#N/A</v>
      </c>
      <c r="AG35" t="e">
        <f ca="1">CálculoGrelha</f>
        <v>#N/A</v>
      </c>
      <c r="AH35" t="e">
        <f ca="1">CálculoGrelha</f>
        <v>#N/A</v>
      </c>
      <c r="AI35" t="e">
        <f ca="1">CálculoGrelha</f>
        <v>#N/A</v>
      </c>
    </row>
    <row r="36" spans="1:35" ht="29" x14ac:dyDescent="0.35">
      <c r="A36">
        <f t="shared" si="3"/>
        <v>7.3000000000000007</v>
      </c>
      <c r="B36">
        <v>5</v>
      </c>
      <c r="C36">
        <f t="shared" ca="1" si="2"/>
        <v>-21</v>
      </c>
      <c r="D36" t="str">
        <f ca="1">INDEX(Atividades[TAREFAS],MATCH($C36,Atividades[ID],0))</f>
        <v xml:space="preserve">   Planeamento da 4ª iteração</v>
      </c>
      <c r="E36" t="e">
        <f ca="1">CálculoGrelha</f>
        <v>#N/A</v>
      </c>
      <c r="F36" t="e">
        <f ca="1">CálculoGrelha</f>
        <v>#N/A</v>
      </c>
      <c r="G36" t="e">
        <f ca="1">CálculoGrelha</f>
        <v>#N/A</v>
      </c>
      <c r="H36" t="e">
        <f ca="1">CálculoGrelha</f>
        <v>#N/A</v>
      </c>
      <c r="I36" t="e">
        <f ca="1">CálculoGrelha</f>
        <v>#N/A</v>
      </c>
      <c r="J36" t="e">
        <f ca="1">CálculoGrelha</f>
        <v>#N/A</v>
      </c>
      <c r="K36" t="e">
        <f ca="1">CálculoGrelha</f>
        <v>#N/A</v>
      </c>
      <c r="L36" t="e">
        <f ca="1">CálculoGrelha</f>
        <v>#N/A</v>
      </c>
      <c r="M36" t="e">
        <f ca="1">CálculoGrelha</f>
        <v>#N/A</v>
      </c>
      <c r="N36" t="e">
        <f ca="1">CálculoGrelha</f>
        <v>#N/A</v>
      </c>
      <c r="O36">
        <f ca="1">CálculoGrelha</f>
        <v>7.3000000000000007</v>
      </c>
      <c r="P36" t="e">
        <f ca="1">CálculoGrelha</f>
        <v>#N/A</v>
      </c>
      <c r="Q36" t="e">
        <f ca="1">CálculoGrelha</f>
        <v>#N/A</v>
      </c>
      <c r="R36" t="e">
        <f ca="1">CálculoGrelha</f>
        <v>#N/A</v>
      </c>
      <c r="S36" t="e">
        <f ca="1">CálculoGrelha</f>
        <v>#N/A</v>
      </c>
      <c r="T36" t="e">
        <f ca="1">CálculoGrelha</f>
        <v>#N/A</v>
      </c>
      <c r="U36" t="e">
        <f ca="1">CálculoGrelha</f>
        <v>#N/A</v>
      </c>
      <c r="V36" t="e">
        <f ca="1">CálculoGrelha</f>
        <v>#N/A</v>
      </c>
      <c r="W36" t="e">
        <f ca="1">CálculoGrelha</f>
        <v>#N/A</v>
      </c>
      <c r="X36" t="e">
        <f ca="1">CálculoGrelha</f>
        <v>#N/A</v>
      </c>
      <c r="Y36" t="e">
        <f ca="1">CálculoGrelha</f>
        <v>#N/A</v>
      </c>
      <c r="Z36" t="e">
        <f ca="1">CálculoGrelha</f>
        <v>#N/A</v>
      </c>
      <c r="AA36" t="e">
        <f ca="1">CálculoGrelha</f>
        <v>#N/A</v>
      </c>
      <c r="AB36" t="e">
        <f ca="1">CálculoGrelha</f>
        <v>#N/A</v>
      </c>
      <c r="AC36" t="e">
        <f ca="1">CálculoGrelha</f>
        <v>#N/A</v>
      </c>
      <c r="AD36" t="e">
        <f ca="1">CálculoGrelha</f>
        <v>#N/A</v>
      </c>
      <c r="AE36" t="e">
        <f ca="1">CálculoGrelha</f>
        <v>#N/A</v>
      </c>
      <c r="AF36" t="e">
        <f ca="1">CálculoGrelha</f>
        <v>#N/A</v>
      </c>
      <c r="AG36" t="e">
        <f ca="1">CálculoGrelha</f>
        <v>#N/A</v>
      </c>
      <c r="AH36" t="e">
        <f ca="1">CálculoGrelha</f>
        <v>#N/A</v>
      </c>
      <c r="AI36" t="e">
        <f ca="1">CálculoGrelha</f>
        <v>#N/A</v>
      </c>
    </row>
    <row r="37" spans="1:35" x14ac:dyDescent="0.35">
      <c r="A37">
        <f t="shared" si="3"/>
        <v>6.3000000000000007</v>
      </c>
      <c r="B37">
        <v>6</v>
      </c>
      <c r="C37">
        <f t="shared" ca="1" si="2"/>
        <v>-20</v>
      </c>
      <c r="D37" t="str">
        <f ca="1">INDEX(Atividades[TAREFAS],MATCH($C37,Atividades[ID],0))</f>
        <v>5ªIteração</v>
      </c>
      <c r="E37" t="e">
        <f ca="1">CálculoGrelha</f>
        <v>#N/A</v>
      </c>
      <c r="F37" t="e">
        <f ca="1">CálculoGrelha</f>
        <v>#N/A</v>
      </c>
      <c r="G37" t="e">
        <f ca="1">CálculoGrelha</f>
        <v>#N/A</v>
      </c>
      <c r="H37" t="e">
        <f ca="1">CálculoGrelha</f>
        <v>#N/A</v>
      </c>
      <c r="I37" t="e">
        <f ca="1">CálculoGrelha</f>
        <v>#N/A</v>
      </c>
      <c r="J37" t="e">
        <f ca="1">CálculoGrelha</f>
        <v>#N/A</v>
      </c>
      <c r="K37" t="e">
        <f ca="1">CálculoGrelha</f>
        <v>#N/A</v>
      </c>
      <c r="L37" t="e">
        <f ca="1">CálculoGrelha</f>
        <v>#N/A</v>
      </c>
      <c r="M37" t="e">
        <f ca="1">CálculoGrelha</f>
        <v>#N/A</v>
      </c>
      <c r="N37" t="e">
        <f ca="1">CálculoGrelha</f>
        <v>#N/A</v>
      </c>
      <c r="O37" t="e">
        <f ca="1">CálculoGrelha</f>
        <v>#N/A</v>
      </c>
      <c r="P37" t="e">
        <f ca="1">CálculoGrelha</f>
        <v>#N/A</v>
      </c>
      <c r="Q37" t="e">
        <f ca="1">CálculoGrelha</f>
        <v>#N/A</v>
      </c>
      <c r="R37" t="e">
        <f ca="1">CálculoGrelha</f>
        <v>#N/A</v>
      </c>
      <c r="S37" t="e">
        <f ca="1">CálculoGrelha</f>
        <v>#N/A</v>
      </c>
      <c r="T37" t="e">
        <f ca="1">CálculoGrelha</f>
        <v>#N/A</v>
      </c>
      <c r="U37" t="e">
        <f ca="1">CálculoGrelha</f>
        <v>#N/A</v>
      </c>
      <c r="V37" t="e">
        <f ca="1">CálculoGrelha</f>
        <v>#N/A</v>
      </c>
      <c r="W37" t="e">
        <f ca="1">CálculoGrelha</f>
        <v>#N/A</v>
      </c>
      <c r="X37" t="e">
        <f ca="1">CálculoGrelha</f>
        <v>#N/A</v>
      </c>
      <c r="Y37" t="e">
        <f ca="1">CálculoGrelha</f>
        <v>#N/A</v>
      </c>
      <c r="Z37" t="e">
        <f ca="1">CálculoGrelha</f>
        <v>#N/A</v>
      </c>
      <c r="AA37">
        <f ca="1">CálculoGrelha</f>
        <v>6.3000000000000007</v>
      </c>
      <c r="AB37">
        <f ca="1">CálculoGrelha</f>
        <v>6.3000000000000007</v>
      </c>
      <c r="AC37">
        <f ca="1">CálculoGrelha</f>
        <v>6.3000000000000007</v>
      </c>
      <c r="AD37">
        <f ca="1">CálculoGrelha</f>
        <v>6.3000000000000007</v>
      </c>
      <c r="AE37">
        <f ca="1">CálculoGrelha</f>
        <v>6.3000000000000007</v>
      </c>
      <c r="AF37">
        <f ca="1">CálculoGrelha</f>
        <v>6.3000000000000007</v>
      </c>
      <c r="AG37">
        <f ca="1">CálculoGrelha</f>
        <v>6.3000000000000007</v>
      </c>
      <c r="AH37">
        <f ca="1">CálculoGrelha</f>
        <v>6.3000000000000007</v>
      </c>
      <c r="AI37">
        <f ca="1">CálculoGrelha</f>
        <v>6.3000000000000007</v>
      </c>
    </row>
    <row r="38" spans="1:35" ht="43.5" x14ac:dyDescent="0.35">
      <c r="A38">
        <f t="shared" si="3"/>
        <v>5.3000000000000007</v>
      </c>
      <c r="B38">
        <v>7</v>
      </c>
      <c r="C38">
        <f t="shared" ca="1" si="2"/>
        <v>-19</v>
      </c>
      <c r="D38" t="str">
        <f ca="1">INDEX(Atividades[TAREFAS],MATCH($C38,Atividades[ID],0))</f>
        <v xml:space="preserve">   Refinamento do diagrama de entidades</v>
      </c>
      <c r="E38" t="e">
        <f ca="1">CálculoGrelha</f>
        <v>#N/A</v>
      </c>
      <c r="F38" t="e">
        <f ca="1">CálculoGrelha</f>
        <v>#N/A</v>
      </c>
      <c r="G38" t="e">
        <f ca="1">CálculoGrelha</f>
        <v>#N/A</v>
      </c>
      <c r="H38" t="e">
        <f ca="1">CálculoGrelha</f>
        <v>#N/A</v>
      </c>
      <c r="I38" t="e">
        <f ca="1">CálculoGrelha</f>
        <v>#N/A</v>
      </c>
      <c r="J38" t="e">
        <f ca="1">CálculoGrelha</f>
        <v>#N/A</v>
      </c>
      <c r="K38" t="e">
        <f ca="1">CálculoGrelha</f>
        <v>#N/A</v>
      </c>
      <c r="L38" t="e">
        <f ca="1">CálculoGrelha</f>
        <v>#N/A</v>
      </c>
      <c r="M38" t="e">
        <f ca="1">CálculoGrelha</f>
        <v>#N/A</v>
      </c>
      <c r="N38" t="e">
        <f ca="1">CálculoGrelha</f>
        <v>#N/A</v>
      </c>
      <c r="O38" t="e">
        <f ca="1">CálculoGrelha</f>
        <v>#N/A</v>
      </c>
      <c r="P38" t="e">
        <f ca="1">CálculoGrelha</f>
        <v>#N/A</v>
      </c>
      <c r="Q38" t="e">
        <f ca="1">CálculoGrelha</f>
        <v>#N/A</v>
      </c>
      <c r="R38" t="e">
        <f ca="1">CálculoGrelha</f>
        <v>#N/A</v>
      </c>
      <c r="S38" t="e">
        <f ca="1">CálculoGrelha</f>
        <v>#N/A</v>
      </c>
      <c r="T38" t="e">
        <f ca="1">CálculoGrelha</f>
        <v>#N/A</v>
      </c>
      <c r="U38" t="e">
        <f ca="1">CálculoGrelha</f>
        <v>#N/A</v>
      </c>
      <c r="V38" t="e">
        <f ca="1">CálculoGrelha</f>
        <v>#N/A</v>
      </c>
      <c r="W38" t="e">
        <f ca="1">CálculoGrelha</f>
        <v>#N/A</v>
      </c>
      <c r="X38" t="e">
        <f ca="1">CálculoGrelha</f>
        <v>#N/A</v>
      </c>
      <c r="Y38" t="e">
        <f ca="1">CálculoGrelha</f>
        <v>#N/A</v>
      </c>
      <c r="Z38" t="e">
        <f ca="1">CálculoGrelha</f>
        <v>#N/A</v>
      </c>
      <c r="AA38">
        <f ca="1">CálculoGrelha</f>
        <v>5.3000000000000007</v>
      </c>
      <c r="AB38">
        <f ca="1">CálculoGrelha</f>
        <v>5.3000000000000007</v>
      </c>
      <c r="AC38">
        <f ca="1">CálculoGrelha</f>
        <v>5.3000000000000007</v>
      </c>
      <c r="AD38" t="e">
        <f ca="1">CálculoGrelha</f>
        <v>#N/A</v>
      </c>
      <c r="AE38" t="e">
        <f ca="1">CálculoGrelha</f>
        <v>#N/A</v>
      </c>
      <c r="AF38" t="e">
        <f ca="1">CálculoGrelha</f>
        <v>#N/A</v>
      </c>
      <c r="AG38" t="e">
        <f ca="1">CálculoGrelha</f>
        <v>#N/A</v>
      </c>
      <c r="AH38" t="e">
        <f ca="1">CálculoGrelha</f>
        <v>#N/A</v>
      </c>
      <c r="AI38" t="e">
        <f ca="1">CálculoGrelha</f>
        <v>#N/A</v>
      </c>
    </row>
    <row r="39" spans="1:35" ht="43.5" x14ac:dyDescent="0.35">
      <c r="A39">
        <f t="shared" si="3"/>
        <v>4.3000000000000007</v>
      </c>
      <c r="B39">
        <v>8</v>
      </c>
      <c r="C39">
        <f t="shared" ca="1" si="2"/>
        <v>-18</v>
      </c>
      <c r="D39" t="str">
        <f ca="1">INDEX(Atividades[TAREFAS],MATCH($C39,Atividades[ID],0))</f>
        <v xml:space="preserve">   Revisão e correção da base de dados</v>
      </c>
      <c r="E39" t="e">
        <f ca="1">CálculoGrelha</f>
        <v>#N/A</v>
      </c>
      <c r="F39" t="e">
        <f ca="1">CálculoGrelha</f>
        <v>#N/A</v>
      </c>
      <c r="G39" t="e">
        <f ca="1">CálculoGrelha</f>
        <v>#N/A</v>
      </c>
      <c r="H39" t="e">
        <f ca="1">CálculoGrelha</f>
        <v>#N/A</v>
      </c>
      <c r="I39" t="e">
        <f ca="1">CálculoGrelha</f>
        <v>#N/A</v>
      </c>
      <c r="J39" t="e">
        <f ca="1">CálculoGrelha</f>
        <v>#N/A</v>
      </c>
      <c r="K39" t="e">
        <f ca="1">CálculoGrelha</f>
        <v>#N/A</v>
      </c>
      <c r="L39" t="e">
        <f ca="1">CálculoGrelha</f>
        <v>#N/A</v>
      </c>
      <c r="M39" t="e">
        <f ca="1">CálculoGrelha</f>
        <v>#N/A</v>
      </c>
      <c r="N39" t="e">
        <f ca="1">CálculoGrelha</f>
        <v>#N/A</v>
      </c>
      <c r="O39" t="e">
        <f ca="1">CálculoGrelha</f>
        <v>#N/A</v>
      </c>
      <c r="P39" t="e">
        <f ca="1">CálculoGrelha</f>
        <v>#N/A</v>
      </c>
      <c r="Q39" t="e">
        <f ca="1">CálculoGrelha</f>
        <v>#N/A</v>
      </c>
      <c r="R39" t="e">
        <f ca="1">CálculoGrelha</f>
        <v>#N/A</v>
      </c>
      <c r="S39" t="e">
        <f ca="1">CálculoGrelha</f>
        <v>#N/A</v>
      </c>
      <c r="T39" t="e">
        <f ca="1">CálculoGrelha</f>
        <v>#N/A</v>
      </c>
      <c r="U39" t="e">
        <f ca="1">CálculoGrelha</f>
        <v>#N/A</v>
      </c>
      <c r="V39" t="e">
        <f ca="1">CálculoGrelha</f>
        <v>#N/A</v>
      </c>
      <c r="W39" t="e">
        <f ca="1">CálculoGrelha</f>
        <v>#N/A</v>
      </c>
      <c r="X39" t="e">
        <f ca="1">CálculoGrelha</f>
        <v>#N/A</v>
      </c>
      <c r="Y39" t="e">
        <f ca="1">CálculoGrelha</f>
        <v>#N/A</v>
      </c>
      <c r="Z39" t="e">
        <f ca="1">CálculoGrelha</f>
        <v>#N/A</v>
      </c>
      <c r="AA39" t="e">
        <f ca="1">CálculoGrelha</f>
        <v>#N/A</v>
      </c>
      <c r="AB39" t="e">
        <f ca="1">CálculoGrelha</f>
        <v>#N/A</v>
      </c>
      <c r="AC39" t="e">
        <f ca="1">CálculoGrelha</f>
        <v>#N/A</v>
      </c>
      <c r="AD39">
        <f ca="1">CálculoGrelha</f>
        <v>4.3000000000000007</v>
      </c>
      <c r="AE39">
        <f ca="1">CálculoGrelha</f>
        <v>4.3000000000000007</v>
      </c>
      <c r="AF39">
        <f ca="1">CálculoGrelha</f>
        <v>4.3000000000000007</v>
      </c>
      <c r="AG39">
        <f ca="1">CálculoGrelha</f>
        <v>4.3000000000000007</v>
      </c>
      <c r="AH39">
        <f ca="1">CálculoGrelha</f>
        <v>4.3000000000000007</v>
      </c>
      <c r="AI39" t="e">
        <f ca="1">CálculoGrelha</f>
        <v>#N/A</v>
      </c>
    </row>
    <row r="40" spans="1:35" ht="29" x14ac:dyDescent="0.35">
      <c r="A40">
        <f t="shared" si="3"/>
        <v>3.3000000000000007</v>
      </c>
      <c r="B40">
        <v>9</v>
      </c>
      <c r="C40">
        <f t="shared" ca="1" si="2"/>
        <v>-16</v>
      </c>
      <c r="D40" t="str">
        <f ca="1">INDEX(Atividades[TAREFAS],MATCH($C40,Atividades[ID],0))</f>
        <v xml:space="preserve">   Criação dos casos de teste</v>
      </c>
      <c r="E40" t="e">
        <f ca="1">CálculoGrelha</f>
        <v>#N/A</v>
      </c>
      <c r="F40" t="e">
        <f ca="1">CálculoGrelha</f>
        <v>#N/A</v>
      </c>
      <c r="G40" t="e">
        <f ca="1">CálculoGrelha</f>
        <v>#N/A</v>
      </c>
      <c r="H40" t="e">
        <f ca="1">CálculoGrelha</f>
        <v>#N/A</v>
      </c>
      <c r="I40" t="e">
        <f ca="1">CálculoGrelha</f>
        <v>#N/A</v>
      </c>
      <c r="J40" t="e">
        <f ca="1">CálculoGrelha</f>
        <v>#N/A</v>
      </c>
      <c r="K40" t="e">
        <f ca="1">CálculoGrelha</f>
        <v>#N/A</v>
      </c>
      <c r="L40" t="e">
        <f ca="1">CálculoGrelha</f>
        <v>#N/A</v>
      </c>
      <c r="M40" t="e">
        <f ca="1">CálculoGrelha</f>
        <v>#N/A</v>
      </c>
      <c r="N40" t="e">
        <f ca="1">CálculoGrelha</f>
        <v>#N/A</v>
      </c>
      <c r="O40" t="e">
        <f ca="1">CálculoGrelha</f>
        <v>#N/A</v>
      </c>
      <c r="P40" t="e">
        <f ca="1">CálculoGrelha</f>
        <v>#N/A</v>
      </c>
      <c r="Q40" t="e">
        <f ca="1">CálculoGrelha</f>
        <v>#N/A</v>
      </c>
      <c r="R40" t="e">
        <f ca="1">CálculoGrelha</f>
        <v>#N/A</v>
      </c>
      <c r="S40" t="e">
        <f ca="1">CálculoGrelha</f>
        <v>#N/A</v>
      </c>
      <c r="T40" t="e">
        <f ca="1">CálculoGrelha</f>
        <v>#N/A</v>
      </c>
      <c r="U40" t="e">
        <f ca="1">CálculoGrelha</f>
        <v>#N/A</v>
      </c>
      <c r="V40" t="e">
        <f ca="1">CálculoGrelha</f>
        <v>#N/A</v>
      </c>
      <c r="W40" t="e">
        <f ca="1">CálculoGrelha</f>
        <v>#N/A</v>
      </c>
      <c r="X40" t="e">
        <f ca="1">CálculoGrelha</f>
        <v>#N/A</v>
      </c>
      <c r="Y40" t="e">
        <f ca="1">CálculoGrelha</f>
        <v>#N/A</v>
      </c>
      <c r="Z40" t="e">
        <f ca="1">CálculoGrelha</f>
        <v>#N/A</v>
      </c>
      <c r="AA40">
        <f ca="1">CálculoGrelha</f>
        <v>3.3000000000000007</v>
      </c>
      <c r="AB40">
        <f ca="1">CálculoGrelha</f>
        <v>3.3000000000000007</v>
      </c>
      <c r="AC40">
        <f ca="1">CálculoGrelha</f>
        <v>3.3000000000000007</v>
      </c>
      <c r="AD40">
        <f ca="1">CálculoGrelha</f>
        <v>3.3000000000000007</v>
      </c>
      <c r="AE40">
        <f ca="1">CálculoGrelha</f>
        <v>3.3000000000000007</v>
      </c>
      <c r="AF40">
        <f ca="1">CálculoGrelha</f>
        <v>3.3000000000000007</v>
      </c>
      <c r="AG40">
        <f ca="1">CálculoGrelha</f>
        <v>3.3000000000000007</v>
      </c>
      <c r="AH40">
        <f ca="1">CálculoGrelha</f>
        <v>3.3000000000000007</v>
      </c>
      <c r="AI40">
        <f ca="1">CálculoGrelha</f>
        <v>3.3000000000000007</v>
      </c>
    </row>
    <row r="43" spans="1:35" x14ac:dyDescent="0.35">
      <c r="E43" s="1">
        <f>E31</f>
        <v>43779</v>
      </c>
      <c r="F43" s="1">
        <f t="shared" ref="F43:AH43" si="4">F31</f>
        <v>43780</v>
      </c>
      <c r="G43" s="1">
        <f t="shared" si="4"/>
        <v>43781</v>
      </c>
      <c r="H43" s="1">
        <f t="shared" si="4"/>
        <v>43782</v>
      </c>
      <c r="I43" s="1">
        <f t="shared" si="4"/>
        <v>43783</v>
      </c>
      <c r="J43" s="1">
        <f t="shared" si="4"/>
        <v>43784</v>
      </c>
      <c r="K43" s="1">
        <f t="shared" si="4"/>
        <v>43785</v>
      </c>
      <c r="L43" s="1">
        <f t="shared" si="4"/>
        <v>43786</v>
      </c>
      <c r="M43" s="1">
        <f t="shared" si="4"/>
        <v>43787</v>
      </c>
      <c r="N43" s="1">
        <f t="shared" si="4"/>
        <v>43788</v>
      </c>
      <c r="O43" s="1">
        <f t="shared" si="4"/>
        <v>43789</v>
      </c>
      <c r="P43" s="1">
        <f t="shared" si="4"/>
        <v>43790</v>
      </c>
      <c r="Q43" s="1">
        <f t="shared" si="4"/>
        <v>43791</v>
      </c>
      <c r="R43" s="1">
        <f t="shared" si="4"/>
        <v>43792</v>
      </c>
      <c r="S43" s="1">
        <f t="shared" si="4"/>
        <v>43793</v>
      </c>
      <c r="T43" s="1">
        <f t="shared" si="4"/>
        <v>43794</v>
      </c>
      <c r="U43" s="1">
        <f t="shared" si="4"/>
        <v>43795</v>
      </c>
      <c r="V43" s="1">
        <f t="shared" si="4"/>
        <v>43796</v>
      </c>
      <c r="W43" s="1">
        <f t="shared" si="4"/>
        <v>43797</v>
      </c>
      <c r="X43" s="1">
        <f t="shared" si="4"/>
        <v>43798</v>
      </c>
      <c r="Y43" s="1">
        <f t="shared" si="4"/>
        <v>43799</v>
      </c>
      <c r="Z43" s="1">
        <f t="shared" si="4"/>
        <v>43800</v>
      </c>
      <c r="AA43" s="1">
        <f t="shared" si="4"/>
        <v>43801</v>
      </c>
      <c r="AB43" s="1">
        <f t="shared" si="4"/>
        <v>43802</v>
      </c>
      <c r="AC43" s="1">
        <f t="shared" si="4"/>
        <v>43803</v>
      </c>
      <c r="AD43" s="1">
        <f t="shared" si="4"/>
        <v>43804</v>
      </c>
      <c r="AE43" s="1">
        <f t="shared" si="4"/>
        <v>43805</v>
      </c>
      <c r="AF43" s="1">
        <f t="shared" si="4"/>
        <v>43806</v>
      </c>
      <c r="AG43" s="1">
        <f t="shared" si="4"/>
        <v>43807</v>
      </c>
      <c r="AH43" s="1">
        <f t="shared" si="4"/>
        <v>43808</v>
      </c>
    </row>
    <row r="44" spans="1:35" x14ac:dyDescent="0.35">
      <c r="C44">
        <f ca="1">C32</f>
        <v>-26</v>
      </c>
      <c r="D44" t="str">
        <f ca="1">UPPER(INDEX(Atividades[TAREFAS],MATCH($C44,Atividades[ID],0)))</f>
        <v xml:space="preserve">4ªITERAÇÃO 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>
        <f t="shared" ca="1" si="5"/>
        <v>11.3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ht="29" x14ac:dyDescent="0.35">
      <c r="C45">
        <f t="shared" ref="C45:C52" ca="1" si="6">C33</f>
        <v>-24</v>
      </c>
      <c r="D45" t="str">
        <f ca="1">UPPER(INDEX(Atividades[TAREFAS],MATCH($C45,Atividades[ID],0)))</f>
        <v xml:space="preserve">   CRIAÇÃO DA BASE DE DADOS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>
        <f t="shared" ca="1" si="7"/>
        <v>10.3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ht="58" x14ac:dyDescent="0.35">
      <c r="C46">
        <f t="shared" ca="1" si="6"/>
        <v>-23</v>
      </c>
      <c r="D46" t="str">
        <f ca="1">UPPER(INDEX(Atividades[TAREFAS],MATCH($C46,Atividades[ID],0)))</f>
        <v xml:space="preserve">   FILTRAGEM E INSERÇÃO DOS DADOS NA BASE DE DADOS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>
        <f t="shared" ca="1" si="8"/>
        <v>9.3000000000000007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72.5" x14ac:dyDescent="0.35">
      <c r="C47">
        <f t="shared" ca="1" si="6"/>
        <v>-22</v>
      </c>
      <c r="D47" t="str">
        <f ca="1">UPPER(INDEX(Atividades[TAREFAS],MATCH($C47,Atividades[ID],0)))</f>
        <v xml:space="preserve">   CRIAÇÃO DE UM ESQUELETO DA APLICAÇÃO SERVIDOR E CLIENTE COM TCP 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>
        <f t="shared" ca="1" si="9"/>
        <v>8.3000000000000007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29" x14ac:dyDescent="0.35">
      <c r="C48">
        <f t="shared" ca="1" si="6"/>
        <v>-21</v>
      </c>
      <c r="D48" t="str">
        <f ca="1">UPPER(INDEX(Atividades[TAREFAS],MATCH($C48,Atividades[ID],0)))</f>
        <v xml:space="preserve">   PLANEAMENTO DA 4ª ITERAÇÃO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>
        <f t="shared" ca="1" si="10"/>
        <v>7.3000000000000007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5">
      <c r="C49">
        <f t="shared" ca="1" si="6"/>
        <v>-20</v>
      </c>
      <c r="D49" t="str">
        <f ca="1">UPPER(INDEX(Atividades[TAREFAS],MATCH($C49,Atividades[ID],0)))</f>
        <v>5ªITERAÇÃO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43.5" x14ac:dyDescent="0.35">
      <c r="C50">
        <f t="shared" ca="1" si="6"/>
        <v>-19</v>
      </c>
      <c r="D50" t="str">
        <f ca="1">UPPER(INDEX(Atividades[TAREFAS],MATCH($C50,Atividades[ID],0)))</f>
        <v xml:space="preserve">   REFINAMENTO DO DIAGRAMA DE ENTIDADES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>
        <f t="shared" ca="1" si="12"/>
        <v>5.3000000000000007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43.5" x14ac:dyDescent="0.35">
      <c r="C51">
        <f t="shared" ca="1" si="6"/>
        <v>-18</v>
      </c>
      <c r="D51" t="str">
        <f ca="1">UPPER(INDEX(Atividades[TAREFAS],MATCH($C51,Atividades[ID],0)))</f>
        <v xml:space="preserve">   REVISÃO E CORREÇÃO DA BASE DE DADOS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>
        <f t="shared" ca="1" si="13"/>
        <v>4.3000000000000007</v>
      </c>
    </row>
    <row r="52" spans="3:34" ht="29" x14ac:dyDescent="0.35">
      <c r="C52">
        <f t="shared" ca="1" si="6"/>
        <v>-16</v>
      </c>
      <c r="D52" t="str">
        <f ca="1">UPPER(INDEX(Atividades[TAREFAS],MATCH($C52,Atividades[ID],0)))</f>
        <v xml:space="preserve">   CRIAÇÃO DOS CASOS DE TESTE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5">
      <c r="E55" s="1">
        <f>E31</f>
        <v>43779</v>
      </c>
      <c r="F55" s="1">
        <f t="shared" ref="F55:AH55" si="15">F31</f>
        <v>43780</v>
      </c>
      <c r="G55" s="1">
        <f t="shared" si="15"/>
        <v>43781</v>
      </c>
      <c r="H55" s="1">
        <f t="shared" si="15"/>
        <v>43782</v>
      </c>
      <c r="I55" s="1">
        <f t="shared" si="15"/>
        <v>43783</v>
      </c>
      <c r="J55" s="1">
        <f t="shared" si="15"/>
        <v>43784</v>
      </c>
      <c r="K55" s="1">
        <f t="shared" si="15"/>
        <v>43785</v>
      </c>
      <c r="L55" s="1">
        <f t="shared" si="15"/>
        <v>43786</v>
      </c>
      <c r="M55" s="1">
        <f t="shared" si="15"/>
        <v>43787</v>
      </c>
      <c r="N55" s="1">
        <f t="shared" si="15"/>
        <v>43788</v>
      </c>
      <c r="O55" s="1">
        <f t="shared" si="15"/>
        <v>43789</v>
      </c>
      <c r="P55" s="1">
        <f t="shared" si="15"/>
        <v>43790</v>
      </c>
      <c r="Q55" s="1">
        <f t="shared" si="15"/>
        <v>43791</v>
      </c>
      <c r="R55" s="1">
        <f t="shared" si="15"/>
        <v>43792</v>
      </c>
      <c r="S55" s="1">
        <f t="shared" si="15"/>
        <v>43793</v>
      </c>
      <c r="T55" s="1">
        <f t="shared" si="15"/>
        <v>43794</v>
      </c>
      <c r="U55" s="1">
        <f t="shared" si="15"/>
        <v>43795</v>
      </c>
      <c r="V55" s="1">
        <f t="shared" si="15"/>
        <v>43796</v>
      </c>
      <c r="W55" s="1">
        <f t="shared" si="15"/>
        <v>43797</v>
      </c>
      <c r="X55" s="1">
        <f t="shared" si="15"/>
        <v>43798</v>
      </c>
      <c r="Y55" s="1">
        <f t="shared" si="15"/>
        <v>43799</v>
      </c>
      <c r="Z55" s="1">
        <f t="shared" si="15"/>
        <v>43800</v>
      </c>
      <c r="AA55" s="1">
        <f t="shared" si="15"/>
        <v>43801</v>
      </c>
      <c r="AB55" s="1">
        <f t="shared" si="15"/>
        <v>43802</v>
      </c>
      <c r="AC55" s="1">
        <f t="shared" si="15"/>
        <v>43803</v>
      </c>
      <c r="AD55" s="1">
        <f t="shared" si="15"/>
        <v>43804</v>
      </c>
      <c r="AE55" s="1">
        <f t="shared" si="15"/>
        <v>43805</v>
      </c>
      <c r="AF55" s="1">
        <f t="shared" si="15"/>
        <v>43806</v>
      </c>
      <c r="AG55" s="1">
        <f t="shared" si="15"/>
        <v>43807</v>
      </c>
      <c r="AH55" s="1">
        <f t="shared" si="15"/>
        <v>43808</v>
      </c>
    </row>
    <row r="56" spans="3:34" x14ac:dyDescent="0.35">
      <c r="D56" t="s">
        <v>18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5">
      <c r="D58" s="6">
        <f>DATE(YEAR(MIN(E55:AH55)),MONTH(MIN(E55:AH55)),1)</f>
        <v>43770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9" x14ac:dyDescent="0.35">
      <c r="D59" s="6" t="str">
        <f>TEXT(D58,"mmm/aaaa") &amp; " - Faixa Superior"</f>
        <v>nov/2019 - Faixa Superior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5">
      <c r="D60" s="4"/>
    </row>
    <row r="61" spans="3:34" x14ac:dyDescent="0.35">
      <c r="D61" s="6">
        <f>EOMONTH(D58,0)+1</f>
        <v>43800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9" x14ac:dyDescent="0.35">
      <c r="D62" s="6" t="str">
        <f>TEXT(D61,"mmm/aaaa") &amp; " - Faixa Superior"</f>
        <v>dez/2019 - Faixa Superior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5">
      <c r="D63" s="4"/>
    </row>
    <row r="65" spans="4:34" x14ac:dyDescent="0.35">
      <c r="D65" s="6">
        <f>D58+1</f>
        <v>43771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5">
      <c r="D66" s="6">
        <f>D61+1</f>
        <v>43801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>
        <f t="shared" si="21"/>
        <v>0.5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5">
      <c r="D70">
        <v>3</v>
      </c>
      <c r="E70" t="str">
        <f>LEFT(UPPER(TEXT(E55,"ddd")),$D70)</f>
        <v>DOM</v>
      </c>
      <c r="F70" t="str">
        <f t="shared" ref="F70:AH70" si="23">LEFT(UPPER(TEXT(F55,"ddd")),$D70)</f>
        <v>SEG</v>
      </c>
      <c r="G70" t="str">
        <f t="shared" si="23"/>
        <v>TER</v>
      </c>
      <c r="H70" t="str">
        <f t="shared" si="23"/>
        <v>QUA</v>
      </c>
      <c r="I70" t="str">
        <f t="shared" si="23"/>
        <v>QUI</v>
      </c>
      <c r="J70" t="str">
        <f t="shared" si="23"/>
        <v>SEX</v>
      </c>
      <c r="K70" t="str">
        <f t="shared" si="23"/>
        <v>SÁB</v>
      </c>
      <c r="L70" t="str">
        <f t="shared" si="23"/>
        <v>DOM</v>
      </c>
      <c r="M70" t="str">
        <f t="shared" si="23"/>
        <v>SEG</v>
      </c>
      <c r="N70" t="str">
        <f t="shared" si="23"/>
        <v>TER</v>
      </c>
      <c r="O70" t="str">
        <f t="shared" si="23"/>
        <v>QUA</v>
      </c>
      <c r="P70" t="str">
        <f t="shared" si="23"/>
        <v>QUI</v>
      </c>
      <c r="Q70" t="str">
        <f t="shared" si="23"/>
        <v>SEX</v>
      </c>
      <c r="R70" t="str">
        <f t="shared" si="23"/>
        <v>SÁB</v>
      </c>
      <c r="S70" t="str">
        <f t="shared" si="23"/>
        <v>DOM</v>
      </c>
      <c r="T70" t="str">
        <f t="shared" si="23"/>
        <v>SEG</v>
      </c>
      <c r="U70" t="str">
        <f t="shared" si="23"/>
        <v>TER</v>
      </c>
      <c r="V70" t="str">
        <f t="shared" si="23"/>
        <v>QUA</v>
      </c>
      <c r="W70" t="str">
        <f t="shared" si="23"/>
        <v>QUI</v>
      </c>
      <c r="X70" t="str">
        <f t="shared" si="23"/>
        <v>SEX</v>
      </c>
      <c r="Y70" t="str">
        <f t="shared" si="23"/>
        <v>SÁB</v>
      </c>
      <c r="Z70" t="str">
        <f t="shared" si="23"/>
        <v>DOM</v>
      </c>
      <c r="AA70" t="str">
        <f t="shared" si="23"/>
        <v>SEG</v>
      </c>
      <c r="AB70" t="str">
        <f t="shared" si="23"/>
        <v>TER</v>
      </c>
      <c r="AC70" t="str">
        <f t="shared" si="23"/>
        <v>QUA</v>
      </c>
      <c r="AD70" t="str">
        <f t="shared" si="23"/>
        <v>QUI</v>
      </c>
      <c r="AE70" t="str">
        <f t="shared" si="23"/>
        <v>SEX</v>
      </c>
      <c r="AF70" t="str">
        <f t="shared" si="23"/>
        <v>SÁB</v>
      </c>
      <c r="AG70" t="str">
        <f t="shared" si="23"/>
        <v>DOM</v>
      </c>
      <c r="AH70" t="str">
        <f t="shared" si="23"/>
        <v>SEG</v>
      </c>
    </row>
    <row r="71" spans="4:34" x14ac:dyDescent="0.3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5">
      <c r="E72" t="str">
        <f>TEXT(E55,"dd")</f>
        <v>10</v>
      </c>
      <c r="F72" t="str">
        <f t="shared" ref="F72:AH72" si="24">TEXT(F55,"dd")</f>
        <v>11</v>
      </c>
      <c r="G72" t="str">
        <f t="shared" si="24"/>
        <v>12</v>
      </c>
      <c r="H72" t="str">
        <f t="shared" si="24"/>
        <v>13</v>
      </c>
      <c r="I72" t="str">
        <f t="shared" si="24"/>
        <v>14</v>
      </c>
      <c r="J72" t="str">
        <f t="shared" si="24"/>
        <v>15</v>
      </c>
      <c r="K72" t="str">
        <f t="shared" si="24"/>
        <v>16</v>
      </c>
      <c r="L72" t="str">
        <f t="shared" si="24"/>
        <v>17</v>
      </c>
      <c r="M72" t="str">
        <f t="shared" si="24"/>
        <v>18</v>
      </c>
      <c r="N72" t="str">
        <f t="shared" si="24"/>
        <v>19</v>
      </c>
      <c r="O72" t="str">
        <f t="shared" si="24"/>
        <v>20</v>
      </c>
      <c r="P72" t="str">
        <f t="shared" si="24"/>
        <v>21</v>
      </c>
      <c r="Q72" t="str">
        <f t="shared" si="24"/>
        <v>22</v>
      </c>
      <c r="R72" t="str">
        <f t="shared" si="24"/>
        <v>23</v>
      </c>
      <c r="S72" t="str">
        <f t="shared" si="24"/>
        <v>24</v>
      </c>
      <c r="T72" t="str">
        <f t="shared" si="24"/>
        <v>25</v>
      </c>
      <c r="U72" t="str">
        <f t="shared" si="24"/>
        <v>26</v>
      </c>
      <c r="V72" t="str">
        <f t="shared" si="24"/>
        <v>27</v>
      </c>
      <c r="W72" t="str">
        <f t="shared" si="24"/>
        <v>28</v>
      </c>
      <c r="X72" t="str">
        <f t="shared" si="24"/>
        <v>29</v>
      </c>
      <c r="Y72" t="str">
        <f t="shared" si="24"/>
        <v>30</v>
      </c>
      <c r="Z72" t="str">
        <f t="shared" si="24"/>
        <v>01</v>
      </c>
      <c r="AA72" t="str">
        <f t="shared" si="24"/>
        <v>02</v>
      </c>
      <c r="AB72" t="str">
        <f t="shared" si="24"/>
        <v>03</v>
      </c>
      <c r="AC72" t="str">
        <f t="shared" si="24"/>
        <v>04</v>
      </c>
      <c r="AD72" t="str">
        <f t="shared" si="24"/>
        <v>05</v>
      </c>
      <c r="AE72" t="str">
        <f t="shared" si="24"/>
        <v>06</v>
      </c>
      <c r="AF72" t="str">
        <f t="shared" si="24"/>
        <v>07</v>
      </c>
      <c r="AG72" t="str">
        <f t="shared" si="24"/>
        <v>08</v>
      </c>
      <c r="AH72" t="str">
        <f t="shared" si="24"/>
        <v>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6c05727-aa75-4e4a-9b5f-8a80a1165891"/>
    <ds:schemaRef ds:uri="71af3243-3dd4-4a8d-8c0d-dd76da1f02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7</vt:i4>
      </vt:variant>
    </vt:vector>
  </HeadingPairs>
  <TitlesOfParts>
    <vt:vector size="9" baseType="lpstr">
      <vt:lpstr>Linha Cronológica do Projeto</vt:lpstr>
      <vt:lpstr>cálculos</vt:lpstr>
      <vt:lpstr>ÁreaTítuloDaLinha1..D3</vt:lpstr>
      <vt:lpstr>DataDeInício</vt:lpstr>
      <vt:lpstr>DesvioJanela</vt:lpstr>
      <vt:lpstr>DiasJanela</vt:lpstr>
      <vt:lpstr>JanelaDataDeInício</vt:lpstr>
      <vt:lpstr>Título1</vt:lpstr>
      <vt:lpstr>'Linha Cronológica do Projeto'!Títulos_de_Impressão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2019-07-05T13:11:22Z</dcterms:created>
  <dcterms:modified xsi:type="dcterms:W3CDTF">2020-01-15T09:53:05Z</dcterms:modified>
</cp:coreProperties>
</file>