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ktop\megaduino\docs\"/>
    </mc:Choice>
  </mc:AlternateContent>
  <xr:revisionPtr revIDLastSave="0" documentId="13_ncr:1_{CBC27F94-61C9-4FC3-B58C-7FC467FA6445}" xr6:coauthVersionLast="40" xr6:coauthVersionMax="40" xr10:uidLastSave="{00000000-0000-0000-0000-000000000000}"/>
  <bookViews>
    <workbookView xWindow="0" yWindow="0" windowWidth="7485" windowHeight="2978" activeTab="1" xr2:uid="{1F99105B-B1F4-4383-943F-1EA750511AF1}"/>
  </bookViews>
  <sheets>
    <sheet name="Feuil1" sheetId="1" r:id="rId1"/>
    <sheet name="Feuil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8" i="2" l="1"/>
  <c r="Z28" i="2" s="1"/>
  <c r="F27" i="2"/>
  <c r="F26" i="2"/>
  <c r="AA26" i="2" s="1"/>
  <c r="F25" i="2"/>
  <c r="AC25" i="2" s="1"/>
  <c r="F24" i="2"/>
  <c r="AD24" i="2" s="1"/>
  <c r="F23" i="2"/>
  <c r="AA23" i="2" s="1"/>
  <c r="F22" i="2"/>
  <c r="AC22" i="2" s="1"/>
  <c r="F21" i="2"/>
  <c r="AD21" i="2" s="1"/>
  <c r="F20" i="2"/>
  <c r="AB20" i="2" s="1"/>
  <c r="F19" i="2"/>
  <c r="AD19" i="2" s="1"/>
  <c r="F18" i="2"/>
  <c r="AB18" i="2" s="1"/>
  <c r="F17" i="2"/>
  <c r="AC17" i="2" s="1"/>
  <c r="F16" i="2"/>
  <c r="Z16" i="2" s="1"/>
  <c r="F15" i="2"/>
  <c r="AB15" i="2" s="1"/>
  <c r="F14" i="2"/>
  <c r="AA14" i="2" s="1"/>
  <c r="F13" i="2"/>
  <c r="AC13" i="2" s="1"/>
  <c r="F12" i="2"/>
  <c r="AB12" i="2" s="1"/>
  <c r="F11" i="2"/>
  <c r="AA11" i="2" s="1"/>
  <c r="F10" i="2"/>
  <c r="AC10" i="2" s="1"/>
  <c r="F9" i="2"/>
  <c r="AB9" i="2" s="1"/>
  <c r="F8" i="2"/>
  <c r="AA8" i="2" s="1"/>
  <c r="F7" i="2"/>
  <c r="AB7" i="2" s="1"/>
  <c r="F6" i="2"/>
  <c r="Z6" i="2" s="1"/>
  <c r="F5" i="2"/>
  <c r="AA5" i="2" s="1"/>
  <c r="F4" i="2"/>
  <c r="AB4" i="2" s="1"/>
  <c r="D14" i="2"/>
  <c r="D7" i="2"/>
  <c r="D9" i="2"/>
  <c r="Z19" i="2"/>
  <c r="Z22" i="2"/>
  <c r="Z25" i="2"/>
  <c r="Z27" i="2"/>
  <c r="AB17" i="2"/>
  <c r="AA18" i="2"/>
  <c r="AE18" i="2"/>
  <c r="AC19" i="2"/>
  <c r="AA20" i="2"/>
  <c r="AE20" i="2"/>
  <c r="AC21" i="2"/>
  <c r="AB22" i="2"/>
  <c r="AD23" i="2"/>
  <c r="AC24" i="2"/>
  <c r="AB25" i="2"/>
  <c r="AD26" i="2"/>
  <c r="AA27" i="2"/>
  <c r="AB27" i="2"/>
  <c r="AC27" i="2"/>
  <c r="AD27" i="2"/>
  <c r="AE27" i="2"/>
  <c r="AA28" i="2"/>
  <c r="AE28" i="2"/>
  <c r="AA9" i="2"/>
  <c r="AE9" i="2"/>
  <c r="AB10" i="2"/>
  <c r="Z11" i="2"/>
  <c r="AD11" i="2"/>
  <c r="AA12" i="2"/>
  <c r="AE12" i="2"/>
  <c r="AB13" i="2"/>
  <c r="Z14" i="2"/>
  <c r="AD14" i="2"/>
  <c r="AA15" i="2"/>
  <c r="AE15" i="2"/>
  <c r="I5" i="2"/>
  <c r="M5" i="2"/>
  <c r="Q5" i="2"/>
  <c r="U5" i="2"/>
  <c r="Y5" i="2"/>
  <c r="I6" i="2"/>
  <c r="M6" i="2"/>
  <c r="Q6" i="2"/>
  <c r="U6" i="2"/>
  <c r="Y6" i="2"/>
  <c r="H7" i="2"/>
  <c r="L7" i="2"/>
  <c r="P7" i="2"/>
  <c r="T7" i="2"/>
  <c r="X7" i="2"/>
  <c r="H8" i="2"/>
  <c r="L8" i="2"/>
  <c r="P8" i="2"/>
  <c r="T8" i="2"/>
  <c r="X8" i="2"/>
  <c r="J9" i="2"/>
  <c r="N9" i="2"/>
  <c r="R9" i="2"/>
  <c r="V9" i="2"/>
  <c r="I10" i="2"/>
  <c r="M10" i="2"/>
  <c r="Q10" i="2"/>
  <c r="U10" i="2"/>
  <c r="W10" i="2"/>
  <c r="Y10" i="2"/>
  <c r="G11" i="2"/>
  <c r="K11" i="2"/>
  <c r="O11" i="2"/>
  <c r="S11" i="2"/>
  <c r="W11" i="2"/>
  <c r="I12" i="2"/>
  <c r="M12" i="2"/>
  <c r="Q12" i="2"/>
  <c r="U12" i="2"/>
  <c r="Y12" i="2"/>
  <c r="G13" i="2"/>
  <c r="K13" i="2"/>
  <c r="O13" i="2"/>
  <c r="P13" i="2"/>
  <c r="S13" i="2"/>
  <c r="T13" i="2"/>
  <c r="U13" i="2"/>
  <c r="V13" i="2"/>
  <c r="W13" i="2"/>
  <c r="X13" i="2"/>
  <c r="Y13" i="2"/>
  <c r="H14" i="2"/>
  <c r="L14" i="2"/>
  <c r="P14" i="2"/>
  <c r="Q14" i="2"/>
  <c r="T14" i="2"/>
  <c r="U14" i="2"/>
  <c r="X14" i="2"/>
  <c r="Y14" i="2"/>
  <c r="G15" i="2"/>
  <c r="K15" i="2"/>
  <c r="O15" i="2"/>
  <c r="S15" i="2"/>
  <c r="U15" i="2"/>
  <c r="W15" i="2"/>
  <c r="Y15" i="2"/>
  <c r="G16" i="2"/>
  <c r="I16" i="2"/>
  <c r="K16" i="2"/>
  <c r="M16" i="2"/>
  <c r="O16" i="2"/>
  <c r="Q16" i="2"/>
  <c r="S16" i="2"/>
  <c r="U16" i="2"/>
  <c r="W16" i="2"/>
  <c r="Y16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J18" i="2"/>
  <c r="L18" i="2"/>
  <c r="N18" i="2"/>
  <c r="P18" i="2"/>
  <c r="R18" i="2"/>
  <c r="T18" i="2"/>
  <c r="V18" i="2"/>
  <c r="X18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G20" i="2"/>
  <c r="I20" i="2"/>
  <c r="K20" i="2"/>
  <c r="M20" i="2"/>
  <c r="O20" i="2"/>
  <c r="Q20" i="2"/>
  <c r="S20" i="2"/>
  <c r="U20" i="2"/>
  <c r="W20" i="2"/>
  <c r="Y20" i="2"/>
  <c r="J21" i="2"/>
  <c r="K21" i="2"/>
  <c r="N21" i="2"/>
  <c r="O21" i="2"/>
  <c r="R21" i="2"/>
  <c r="S21" i="2"/>
  <c r="V21" i="2"/>
  <c r="W21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H23" i="2"/>
  <c r="J23" i="2"/>
  <c r="L23" i="2"/>
  <c r="N23" i="2"/>
  <c r="P23" i="2"/>
  <c r="R23" i="2"/>
  <c r="T23" i="2"/>
  <c r="V23" i="2"/>
  <c r="X23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H26" i="2"/>
  <c r="J26" i="2"/>
  <c r="L26" i="2"/>
  <c r="N26" i="2"/>
  <c r="P26" i="2"/>
  <c r="R26" i="2"/>
  <c r="T26" i="2"/>
  <c r="V26" i="2"/>
  <c r="W26" i="2"/>
  <c r="X26" i="2"/>
  <c r="Y26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8" i="2" l="1"/>
  <c r="AD8" i="2"/>
  <c r="AC6" i="2"/>
  <c r="AC16" i="2"/>
  <c r="AD28" i="2"/>
  <c r="AC28" i="2"/>
  <c r="AB28" i="2"/>
  <c r="U26" i="2"/>
  <c r="Q26" i="2"/>
  <c r="M26" i="2"/>
  <c r="I26" i="2"/>
  <c r="AC26" i="2"/>
  <c r="AB26" i="2"/>
  <c r="Z26" i="2"/>
  <c r="S26" i="2"/>
  <c r="O26" i="2"/>
  <c r="K26" i="2"/>
  <c r="G26" i="2"/>
  <c r="AE26" i="2"/>
  <c r="AE25" i="2"/>
  <c r="AA25" i="2"/>
  <c r="AD25" i="2"/>
  <c r="AB24" i="2"/>
  <c r="Z24" i="2"/>
  <c r="AE24" i="2"/>
  <c r="AA24" i="2"/>
  <c r="Y23" i="2"/>
  <c r="U23" i="2"/>
  <c r="Q23" i="2"/>
  <c r="M23" i="2"/>
  <c r="I23" i="2"/>
  <c r="AC23" i="2"/>
  <c r="AB23" i="2"/>
  <c r="Z23" i="2"/>
  <c r="W23" i="2"/>
  <c r="S23" i="2"/>
  <c r="O23" i="2"/>
  <c r="K23" i="2"/>
  <c r="G23" i="2"/>
  <c r="AE23" i="2"/>
  <c r="AE22" i="2"/>
  <c r="AA22" i="2"/>
  <c r="AD22" i="2"/>
  <c r="Y21" i="2"/>
  <c r="U21" i="2"/>
  <c r="Q21" i="2"/>
  <c r="M21" i="2"/>
  <c r="I21" i="2"/>
  <c r="AB21" i="2"/>
  <c r="Z21" i="2"/>
  <c r="X21" i="2"/>
  <c r="T21" i="2"/>
  <c r="P21" i="2"/>
  <c r="L21" i="2"/>
  <c r="H21" i="2"/>
  <c r="AE21" i="2"/>
  <c r="AA21" i="2"/>
  <c r="G21" i="2"/>
  <c r="X20" i="2"/>
  <c r="T20" i="2"/>
  <c r="P20" i="2"/>
  <c r="L20" i="2"/>
  <c r="H20" i="2"/>
  <c r="AD20" i="2"/>
  <c r="AC20" i="2"/>
  <c r="Z20" i="2"/>
  <c r="V20" i="2"/>
  <c r="R20" i="2"/>
  <c r="N20" i="2"/>
  <c r="J20" i="2"/>
  <c r="AB19" i="2"/>
  <c r="AE19" i="2"/>
  <c r="AA19" i="2"/>
  <c r="Y18" i="2"/>
  <c r="U18" i="2"/>
  <c r="Q18" i="2"/>
  <c r="M18" i="2"/>
  <c r="I18" i="2"/>
  <c r="AD18" i="2"/>
  <c r="Z18" i="2"/>
  <c r="H18" i="2"/>
  <c r="AC18" i="2"/>
  <c r="W18" i="2"/>
  <c r="S18" i="2"/>
  <c r="O18" i="2"/>
  <c r="K18" i="2"/>
  <c r="G18" i="2"/>
  <c r="AE17" i="2"/>
  <c r="AA17" i="2"/>
  <c r="AD17" i="2"/>
  <c r="Z17" i="2"/>
  <c r="V16" i="2"/>
  <c r="R16" i="2"/>
  <c r="N16" i="2"/>
  <c r="J16" i="2"/>
  <c r="AB16" i="2"/>
  <c r="AE16" i="2"/>
  <c r="AA16" i="2"/>
  <c r="X16" i="2"/>
  <c r="T16" i="2"/>
  <c r="P16" i="2"/>
  <c r="L16" i="2"/>
  <c r="H16" i="2"/>
  <c r="AD16" i="2"/>
  <c r="V15" i="2"/>
  <c r="R15" i="2"/>
  <c r="N15" i="2"/>
  <c r="J15" i="2"/>
  <c r="AD15" i="2"/>
  <c r="Z15" i="2"/>
  <c r="Q15" i="2"/>
  <c r="M15" i="2"/>
  <c r="I15" i="2"/>
  <c r="AC15" i="2"/>
  <c r="X15" i="2"/>
  <c r="T15" i="2"/>
  <c r="P15" i="2"/>
  <c r="L15" i="2"/>
  <c r="H15" i="2"/>
  <c r="W14" i="2"/>
  <c r="S14" i="2"/>
  <c r="O14" i="2"/>
  <c r="K14" i="2"/>
  <c r="G14" i="2"/>
  <c r="AC14" i="2"/>
  <c r="V14" i="2"/>
  <c r="R14" i="2"/>
  <c r="N14" i="2"/>
  <c r="J14" i="2"/>
  <c r="AB14" i="2"/>
  <c r="M14" i="2"/>
  <c r="I14" i="2"/>
  <c r="AE14" i="2"/>
  <c r="R13" i="2"/>
  <c r="N13" i="2"/>
  <c r="J13" i="2"/>
  <c r="AE13" i="2"/>
  <c r="AA13" i="2"/>
  <c r="Q13" i="2"/>
  <c r="M13" i="2"/>
  <c r="I13" i="2"/>
  <c r="AD13" i="2"/>
  <c r="Z13" i="2"/>
  <c r="L13" i="2"/>
  <c r="H13" i="2"/>
  <c r="X12" i="2"/>
  <c r="T12" i="2"/>
  <c r="P12" i="2"/>
  <c r="L12" i="2"/>
  <c r="H12" i="2"/>
  <c r="AD12" i="2"/>
  <c r="Z12" i="2"/>
  <c r="W12" i="2"/>
  <c r="S12" i="2"/>
  <c r="O12" i="2"/>
  <c r="K12" i="2"/>
  <c r="G12" i="2"/>
  <c r="AC12" i="2"/>
  <c r="V12" i="2"/>
  <c r="R12" i="2"/>
  <c r="N12" i="2"/>
  <c r="J12" i="2"/>
  <c r="V11" i="2"/>
  <c r="R11" i="2"/>
  <c r="N11" i="2"/>
  <c r="J11" i="2"/>
  <c r="AC11" i="2"/>
  <c r="Y11" i="2"/>
  <c r="U11" i="2"/>
  <c r="Q11" i="2"/>
  <c r="M11" i="2"/>
  <c r="I11" i="2"/>
  <c r="AB11" i="2"/>
  <c r="X11" i="2"/>
  <c r="T11" i="2"/>
  <c r="P11" i="2"/>
  <c r="L11" i="2"/>
  <c r="H11" i="2"/>
  <c r="AE11" i="2"/>
  <c r="X10" i="2"/>
  <c r="T10" i="2"/>
  <c r="P10" i="2"/>
  <c r="L10" i="2"/>
  <c r="H10" i="2"/>
  <c r="AE10" i="2"/>
  <c r="AA10" i="2"/>
  <c r="S10" i="2"/>
  <c r="O10" i="2"/>
  <c r="K10" i="2"/>
  <c r="G10" i="2"/>
  <c r="AD10" i="2"/>
  <c r="Z10" i="2"/>
  <c r="V10" i="2"/>
  <c r="R10" i="2"/>
  <c r="N10" i="2"/>
  <c r="J10" i="2"/>
  <c r="Y9" i="2"/>
  <c r="U9" i="2"/>
  <c r="Q9" i="2"/>
  <c r="M9" i="2"/>
  <c r="I9" i="2"/>
  <c r="AD9" i="2"/>
  <c r="Z9" i="2"/>
  <c r="X9" i="2"/>
  <c r="T9" i="2"/>
  <c r="P9" i="2"/>
  <c r="L9" i="2"/>
  <c r="H9" i="2"/>
  <c r="AC9" i="2"/>
  <c r="W9" i="2"/>
  <c r="S9" i="2"/>
  <c r="O9" i="2"/>
  <c r="K9" i="2"/>
  <c r="G9" i="2"/>
  <c r="W8" i="2"/>
  <c r="S8" i="2"/>
  <c r="O8" i="2"/>
  <c r="K8" i="2"/>
  <c r="G8" i="2"/>
  <c r="AC8" i="2"/>
  <c r="V8" i="2"/>
  <c r="R8" i="2"/>
  <c r="N8" i="2"/>
  <c r="J8" i="2"/>
  <c r="AB8" i="2"/>
  <c r="Y8" i="2"/>
  <c r="U8" i="2"/>
  <c r="Q8" i="2"/>
  <c r="M8" i="2"/>
  <c r="I8" i="2"/>
  <c r="AE8" i="2"/>
  <c r="AE7" i="2"/>
  <c r="AA7" i="2"/>
  <c r="W7" i="2"/>
  <c r="S7" i="2"/>
  <c r="O7" i="2"/>
  <c r="K7" i="2"/>
  <c r="G7" i="2"/>
  <c r="AD7" i="2"/>
  <c r="Z7" i="2"/>
  <c r="R7" i="2"/>
  <c r="J7" i="2"/>
  <c r="AC7" i="2"/>
  <c r="V7" i="2"/>
  <c r="N7" i="2"/>
  <c r="Y7" i="2"/>
  <c r="U7" i="2"/>
  <c r="Q7" i="2"/>
  <c r="M7" i="2"/>
  <c r="I7" i="2"/>
  <c r="X6" i="2"/>
  <c r="T6" i="2"/>
  <c r="P6" i="2"/>
  <c r="L6" i="2"/>
  <c r="H6" i="2"/>
  <c r="AB6" i="2"/>
  <c r="S6" i="2"/>
  <c r="O6" i="2"/>
  <c r="K6" i="2"/>
  <c r="G6" i="2"/>
  <c r="AE6" i="2"/>
  <c r="AA6" i="2"/>
  <c r="W6" i="2"/>
  <c r="V6" i="2"/>
  <c r="R6" i="2"/>
  <c r="N6" i="2"/>
  <c r="J6" i="2"/>
  <c r="AD6" i="2"/>
  <c r="AD5" i="2"/>
  <c r="Z5" i="2"/>
  <c r="X5" i="2"/>
  <c r="T5" i="2"/>
  <c r="P5" i="2"/>
  <c r="L5" i="2"/>
  <c r="H5" i="2"/>
  <c r="AC5" i="2"/>
  <c r="S5" i="2"/>
  <c r="O5" i="2"/>
  <c r="G5" i="2"/>
  <c r="AB5" i="2"/>
  <c r="W5" i="2"/>
  <c r="K5" i="2"/>
  <c r="V5" i="2"/>
  <c r="R5" i="2"/>
  <c r="N5" i="2"/>
  <c r="J5" i="2"/>
  <c r="AE5" i="2"/>
  <c r="X4" i="2"/>
  <c r="P4" i="2"/>
  <c r="L4" i="2"/>
  <c r="AE4" i="2"/>
  <c r="W4" i="2"/>
  <c r="S4" i="2"/>
  <c r="O4" i="2"/>
  <c r="K4" i="2"/>
  <c r="G4" i="2"/>
  <c r="AD4" i="2"/>
  <c r="Z4" i="2"/>
  <c r="T4" i="2"/>
  <c r="H4" i="2"/>
  <c r="AA4" i="2"/>
  <c r="V4" i="2"/>
  <c r="R4" i="2"/>
  <c r="N4" i="2"/>
  <c r="J4" i="2"/>
  <c r="AC4" i="2"/>
  <c r="Y4" i="2"/>
  <c r="U4" i="2"/>
  <c r="Q4" i="2"/>
  <c r="M4" i="2"/>
  <c r="I4" i="2"/>
</calcChain>
</file>

<file path=xl/sharedStrings.xml><?xml version="1.0" encoding="utf-8"?>
<sst xmlns="http://schemas.openxmlformats.org/spreadsheetml/2006/main" count="122" uniqueCount="51">
  <si>
    <t>A10</t>
  </si>
  <si>
    <t>A11</t>
  </si>
  <si>
    <t>A14</t>
  </si>
  <si>
    <t>Idle</t>
  </si>
  <si>
    <t>Fpump</t>
  </si>
  <si>
    <t>CAN_TX</t>
  </si>
  <si>
    <t>CAN_RX</t>
  </si>
  <si>
    <t>INJ1</t>
  </si>
  <si>
    <t>INJ2</t>
  </si>
  <si>
    <t>INJ3</t>
  </si>
  <si>
    <t>INJ4</t>
  </si>
  <si>
    <t>IRQ0</t>
  </si>
  <si>
    <t>IRQ1</t>
  </si>
  <si>
    <t>FAN</t>
  </si>
  <si>
    <t>A0</t>
  </si>
  <si>
    <t>A1</t>
  </si>
  <si>
    <t>A3</t>
  </si>
  <si>
    <t>A7</t>
  </si>
  <si>
    <t>A4</t>
  </si>
  <si>
    <t>SDA</t>
  </si>
  <si>
    <t>SCL</t>
  </si>
  <si>
    <t>ECL</t>
  </si>
  <si>
    <t>IGN2</t>
  </si>
  <si>
    <t>IGN1</t>
  </si>
  <si>
    <t>A6</t>
  </si>
  <si>
    <t>A5</t>
  </si>
  <si>
    <t>A2</t>
  </si>
  <si>
    <t>IN/OUT</t>
  </si>
  <si>
    <t>MAP</t>
  </si>
  <si>
    <t>MAT</t>
  </si>
  <si>
    <t>TPS</t>
  </si>
  <si>
    <t>JS4</t>
  </si>
  <si>
    <t>BRV</t>
  </si>
  <si>
    <t>JS5</t>
  </si>
  <si>
    <t>EGO</t>
  </si>
  <si>
    <t>CLT</t>
  </si>
  <si>
    <t>Vin</t>
  </si>
  <si>
    <t>Vout</t>
  </si>
  <si>
    <t>R1</t>
  </si>
  <si>
    <t>R2</t>
  </si>
  <si>
    <t>min</t>
  </si>
  <si>
    <t>max</t>
  </si>
  <si>
    <t>Pin</t>
  </si>
  <si>
    <t>Function</t>
  </si>
  <si>
    <t>Note</t>
  </si>
  <si>
    <t>LED_BUILTIN</t>
  </si>
  <si>
    <t>EEPROM</t>
  </si>
  <si>
    <t>JS6</t>
  </si>
  <si>
    <t>JS8</t>
  </si>
  <si>
    <t>DB15</t>
  </si>
  <si>
    <t>Proto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</si>
</sst>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7" formatCode="\x\10\^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2" borderId="7" xfId="0" applyFill="1" applyBorder="1" applyAlignment="1">
      <alignment horizontal="center"/>
    </xf>
    <xf numFmtId="164" fontId="0" fillId="2" borderId="0" xfId="0" applyNumberFormat="1" applyFill="1" applyBorder="1" applyAlignment="1">
      <alignment horizontal="center"/>
    </xf>
    <xf numFmtId="164" fontId="0" fillId="2" borderId="7" xfId="0" applyNumberFormat="1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 applyAlignment="1"/>
    <xf numFmtId="0" fontId="0" fillId="0" borderId="2" xfId="0" applyBorder="1" applyAlignment="1"/>
    <xf numFmtId="0" fontId="0" fillId="0" borderId="7" xfId="0" applyNumberFormat="1" applyBorder="1" applyAlignment="1">
      <alignment horizontal="left"/>
    </xf>
    <xf numFmtId="0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6" xfId="0" applyBorder="1" applyAlignment="1">
      <alignment horizontal="left"/>
    </xf>
    <xf numFmtId="2" fontId="0" fillId="2" borderId="11" xfId="0" applyNumberFormat="1" applyFill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1" fontId="0" fillId="2" borderId="11" xfId="0" applyNumberFormat="1" applyFill="1" applyBorder="1" applyAlignment="1">
      <alignment horizontal="center"/>
    </xf>
    <xf numFmtId="165" fontId="0" fillId="3" borderId="9" xfId="0" applyNumberFormat="1" applyFill="1" applyBorder="1" applyAlignment="1">
      <alignment horizontal="center"/>
    </xf>
    <xf numFmtId="2" fontId="0" fillId="3" borderId="9" xfId="0" applyNumberFormat="1" applyFill="1" applyBorder="1" applyAlignment="1">
      <alignment horizontal="center"/>
    </xf>
    <xf numFmtId="2" fontId="0" fillId="3" borderId="11" xfId="0" applyNumberFormat="1" applyFill="1" applyBorder="1" applyAlignment="1">
      <alignment horizontal="center"/>
    </xf>
    <xf numFmtId="167" fontId="0" fillId="3" borderId="11" xfId="0" applyNumberFormat="1" applyFill="1" applyBorder="1" applyAlignment="1">
      <alignment horizontal="center"/>
    </xf>
  </cellXfs>
  <cellStyles count="1">
    <cellStyle name="Normal" xfId="0" builtinId="0"/>
  </cellStyles>
  <dxfs count="4">
    <dxf>
      <font>
        <color theme="9" tint="-0.24994659260841701"/>
      </font>
      <fill>
        <patternFill>
          <bgColor theme="9" tint="0.79998168889431442"/>
        </patternFill>
      </fill>
    </dxf>
    <dxf>
      <font>
        <color theme="4" tint="-0.24994659260841701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3D19265-A145-4064-ABD5-16059083CE7E}" name="Tableau1" displayName="Tableau1" ref="A1:C28" totalsRowShown="0">
  <autoFilter ref="A1:C28" xr:uid="{470A7649-FA8E-4ADD-9795-D16F9E016572}"/>
  <tableColumns count="3">
    <tableColumn id="1" xr3:uid="{4D06F777-2E98-4A19-96E2-E315BDE42D33}" name="Pin" dataDxfId="3"/>
    <tableColumn id="2" xr3:uid="{CC9628F5-220B-4504-BD6B-38D29551893B}" name="Function"/>
    <tableColumn id="3" xr3:uid="{7757B525-1492-4095-B35B-42BBEA3B4E1C}" name="Note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610BA-5857-4936-B950-29A3B8604AE2}">
  <dimension ref="A1:C28"/>
  <sheetViews>
    <sheetView topLeftCell="A3" workbookViewId="0">
      <selection activeCell="B8" sqref="B8"/>
    </sheetView>
  </sheetViews>
  <sheetFormatPr baseColWidth="10" defaultColWidth="12.59765625" defaultRowHeight="14.25" x14ac:dyDescent="0.45"/>
  <cols>
    <col min="1" max="1" width="12.59765625" style="16"/>
    <col min="3" max="3" width="24.59765625" customWidth="1"/>
  </cols>
  <sheetData>
    <row r="1" spans="1:3" x14ac:dyDescent="0.45">
      <c r="A1" s="16" t="s">
        <v>42</v>
      </c>
      <c r="B1" t="s">
        <v>43</v>
      </c>
      <c r="C1" t="s">
        <v>44</v>
      </c>
    </row>
    <row r="2" spans="1:3" x14ac:dyDescent="0.45">
      <c r="A2" s="16">
        <v>0</v>
      </c>
      <c r="B2" t="s">
        <v>27</v>
      </c>
      <c r="C2" t="s">
        <v>50</v>
      </c>
    </row>
    <row r="3" spans="1:3" x14ac:dyDescent="0.45">
      <c r="A3" s="16">
        <v>1</v>
      </c>
      <c r="B3" t="s">
        <v>27</v>
      </c>
      <c r="C3" t="s">
        <v>50</v>
      </c>
    </row>
    <row r="4" spans="1:3" x14ac:dyDescent="0.45">
      <c r="A4" s="16">
        <v>2</v>
      </c>
      <c r="B4" t="s">
        <v>3</v>
      </c>
    </row>
    <row r="5" spans="1:3" x14ac:dyDescent="0.45">
      <c r="A5" s="16">
        <v>3</v>
      </c>
      <c r="B5" t="s">
        <v>5</v>
      </c>
      <c r="C5" t="s">
        <v>47</v>
      </c>
    </row>
    <row r="6" spans="1:3" x14ac:dyDescent="0.45">
      <c r="A6" s="16">
        <v>4</v>
      </c>
      <c r="B6" t="s">
        <v>6</v>
      </c>
      <c r="C6" t="s">
        <v>48</v>
      </c>
    </row>
    <row r="7" spans="1:3" x14ac:dyDescent="0.45">
      <c r="A7" s="16">
        <v>5</v>
      </c>
      <c r="B7" t="s">
        <v>4</v>
      </c>
    </row>
    <row r="8" spans="1:3" x14ac:dyDescent="0.45">
      <c r="A8" s="16">
        <v>6</v>
      </c>
      <c r="B8" t="s">
        <v>7</v>
      </c>
    </row>
    <row r="9" spans="1:3" x14ac:dyDescent="0.45">
      <c r="A9" s="16">
        <v>7</v>
      </c>
      <c r="B9" t="s">
        <v>8</v>
      </c>
    </row>
    <row r="10" spans="1:3" x14ac:dyDescent="0.45">
      <c r="A10" s="16">
        <v>8</v>
      </c>
      <c r="B10" t="s">
        <v>9</v>
      </c>
      <c r="C10" t="s">
        <v>49</v>
      </c>
    </row>
    <row r="11" spans="1:3" x14ac:dyDescent="0.45">
      <c r="A11" s="16">
        <v>9</v>
      </c>
      <c r="B11" t="s">
        <v>10</v>
      </c>
      <c r="C11" t="s">
        <v>49</v>
      </c>
    </row>
    <row r="12" spans="1:3" x14ac:dyDescent="0.45">
      <c r="A12" s="16">
        <v>10</v>
      </c>
      <c r="B12" t="s">
        <v>11</v>
      </c>
    </row>
    <row r="13" spans="1:3" x14ac:dyDescent="0.45">
      <c r="A13" s="16">
        <v>11</v>
      </c>
      <c r="B13" t="s">
        <v>12</v>
      </c>
    </row>
    <row r="14" spans="1:3" x14ac:dyDescent="0.45">
      <c r="A14" s="16">
        <v>12</v>
      </c>
      <c r="B14" t="s">
        <v>27</v>
      </c>
      <c r="C14" t="s">
        <v>13</v>
      </c>
    </row>
    <row r="15" spans="1:3" x14ac:dyDescent="0.45">
      <c r="A15" s="16">
        <v>13</v>
      </c>
      <c r="B15" t="s">
        <v>27</v>
      </c>
      <c r="C15" t="s">
        <v>45</v>
      </c>
    </row>
    <row r="16" spans="1:3" x14ac:dyDescent="0.45">
      <c r="A16" s="16">
        <v>14</v>
      </c>
      <c r="B16" t="s">
        <v>14</v>
      </c>
      <c r="C16" t="s">
        <v>28</v>
      </c>
    </row>
    <row r="17" spans="1:3" x14ac:dyDescent="0.45">
      <c r="A17" s="16">
        <v>15</v>
      </c>
      <c r="B17" t="s">
        <v>15</v>
      </c>
      <c r="C17" t="s">
        <v>29</v>
      </c>
    </row>
    <row r="18" spans="1:3" x14ac:dyDescent="0.45">
      <c r="A18" s="16">
        <v>16</v>
      </c>
      <c r="B18" t="s">
        <v>16</v>
      </c>
      <c r="C18" t="s">
        <v>30</v>
      </c>
    </row>
    <row r="19" spans="1:3" x14ac:dyDescent="0.45">
      <c r="A19" s="16">
        <v>17</v>
      </c>
      <c r="B19" t="s">
        <v>17</v>
      </c>
      <c r="C19" t="s">
        <v>31</v>
      </c>
    </row>
    <row r="20" spans="1:3" x14ac:dyDescent="0.45">
      <c r="A20" s="16">
        <v>18</v>
      </c>
      <c r="B20" t="s">
        <v>19</v>
      </c>
      <c r="C20" t="s">
        <v>46</v>
      </c>
    </row>
    <row r="21" spans="1:3" x14ac:dyDescent="0.45">
      <c r="A21" s="16">
        <v>19</v>
      </c>
      <c r="B21" t="s">
        <v>20</v>
      </c>
      <c r="C21" t="s">
        <v>46</v>
      </c>
    </row>
    <row r="22" spans="1:3" x14ac:dyDescent="0.45">
      <c r="A22" s="16">
        <v>20</v>
      </c>
      <c r="B22" t="s">
        <v>18</v>
      </c>
      <c r="C22" t="s">
        <v>32</v>
      </c>
    </row>
    <row r="23" spans="1:3" x14ac:dyDescent="0.45">
      <c r="A23" s="16">
        <v>21</v>
      </c>
      <c r="B23" t="s">
        <v>27</v>
      </c>
      <c r="C23" t="s">
        <v>21</v>
      </c>
    </row>
    <row r="24" spans="1:3" x14ac:dyDescent="0.45">
      <c r="A24" s="16">
        <v>22</v>
      </c>
      <c r="B24" t="s">
        <v>22</v>
      </c>
    </row>
    <row r="25" spans="1:3" x14ac:dyDescent="0.45">
      <c r="A25" s="16">
        <v>23</v>
      </c>
      <c r="B25" t="s">
        <v>23</v>
      </c>
    </row>
    <row r="26" spans="1:3" x14ac:dyDescent="0.45">
      <c r="A26" s="16" t="s">
        <v>0</v>
      </c>
      <c r="B26" t="s">
        <v>24</v>
      </c>
      <c r="C26" t="s">
        <v>33</v>
      </c>
    </row>
    <row r="27" spans="1:3" x14ac:dyDescent="0.45">
      <c r="A27" s="16" t="s">
        <v>1</v>
      </c>
      <c r="B27" t="s">
        <v>25</v>
      </c>
      <c r="C27" t="s">
        <v>34</v>
      </c>
    </row>
    <row r="28" spans="1:3" x14ac:dyDescent="0.45">
      <c r="A28" s="16" t="s">
        <v>2</v>
      </c>
      <c r="B28" t="s">
        <v>26</v>
      </c>
      <c r="C28" t="s">
        <v>35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2C1A7-CA72-4AEB-9A64-37AB38584491}">
  <dimension ref="B1:AE28"/>
  <sheetViews>
    <sheetView tabSelected="1" workbookViewId="0"/>
  </sheetViews>
  <sheetFormatPr baseColWidth="10" defaultColWidth="6.59765625" defaultRowHeight="14.25" x14ac:dyDescent="0.45"/>
  <cols>
    <col min="1" max="1" width="2.59765625" style="1" customWidth="1"/>
    <col min="2" max="4" width="6.59765625" style="1"/>
    <col min="5" max="5" width="2.59765625" style="1" customWidth="1"/>
    <col min="6" max="16384" width="6.59765625" style="1"/>
  </cols>
  <sheetData>
    <row r="1" spans="2:31" ht="12" customHeight="1" thickBot="1" x14ac:dyDescent="0.5"/>
    <row r="2" spans="2:31" ht="14.65" thickBot="1" x14ac:dyDescent="0.5">
      <c r="B2" s="17" t="s">
        <v>36</v>
      </c>
      <c r="C2" s="18"/>
      <c r="D2" s="34">
        <v>13.8</v>
      </c>
      <c r="F2" s="8" t="s">
        <v>38</v>
      </c>
      <c r="G2" s="30" t="s">
        <v>39</v>
      </c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2"/>
    </row>
    <row r="3" spans="2:31" ht="14.65" thickBot="1" x14ac:dyDescent="0.5">
      <c r="B3" s="28" t="s">
        <v>37</v>
      </c>
      <c r="C3" s="20" t="s">
        <v>40</v>
      </c>
      <c r="D3" s="35">
        <v>3</v>
      </c>
      <c r="F3" s="37">
        <v>0</v>
      </c>
      <c r="G3" s="11">
        <v>10</v>
      </c>
      <c r="H3" s="13">
        <v>11</v>
      </c>
      <c r="I3" s="11">
        <v>12</v>
      </c>
      <c r="J3" s="13">
        <v>13</v>
      </c>
      <c r="K3" s="11">
        <v>15</v>
      </c>
      <c r="L3" s="13">
        <v>16</v>
      </c>
      <c r="M3" s="11">
        <v>18</v>
      </c>
      <c r="N3" s="13">
        <v>20</v>
      </c>
      <c r="O3" s="11">
        <v>22</v>
      </c>
      <c r="P3" s="13">
        <v>24</v>
      </c>
      <c r="Q3" s="11">
        <v>27</v>
      </c>
      <c r="R3" s="13">
        <v>30</v>
      </c>
      <c r="S3" s="11">
        <v>33</v>
      </c>
      <c r="T3" s="13">
        <v>36</v>
      </c>
      <c r="U3" s="11">
        <v>39</v>
      </c>
      <c r="V3" s="13">
        <v>43</v>
      </c>
      <c r="W3" s="11">
        <v>47</v>
      </c>
      <c r="X3" s="13">
        <v>51</v>
      </c>
      <c r="Y3" s="11">
        <v>56</v>
      </c>
      <c r="Z3" s="13">
        <v>62</v>
      </c>
      <c r="AA3" s="11">
        <v>68</v>
      </c>
      <c r="AB3" s="13">
        <v>75</v>
      </c>
      <c r="AC3" s="11">
        <v>82</v>
      </c>
      <c r="AD3" s="13">
        <v>91</v>
      </c>
      <c r="AE3" s="12">
        <v>100</v>
      </c>
    </row>
    <row r="4" spans="2:31" ht="14.65" thickBot="1" x14ac:dyDescent="0.5">
      <c r="B4" s="29"/>
      <c r="C4" s="19" t="s">
        <v>41</v>
      </c>
      <c r="D4" s="36">
        <v>5</v>
      </c>
      <c r="F4" s="9">
        <f>POWER(10,F3)*10</f>
        <v>10</v>
      </c>
      <c r="G4" s="4">
        <f t="shared" ref="G4:P13" si="0">G$3/($F4+G$3)*$D$2</f>
        <v>6.9</v>
      </c>
      <c r="H4" s="14">
        <f t="shared" si="0"/>
        <v>7.2285714285714295</v>
      </c>
      <c r="I4" s="4">
        <f t="shared" si="0"/>
        <v>7.5272727272727273</v>
      </c>
      <c r="J4" s="14">
        <f t="shared" si="0"/>
        <v>7.8</v>
      </c>
      <c r="K4" s="4">
        <f t="shared" si="0"/>
        <v>8.2799999999999994</v>
      </c>
      <c r="L4" s="14">
        <f t="shared" si="0"/>
        <v>8.4923076923076923</v>
      </c>
      <c r="M4" s="4">
        <f t="shared" si="0"/>
        <v>8.8714285714285719</v>
      </c>
      <c r="N4" s="14">
        <f t="shared" si="0"/>
        <v>9.1999999999999993</v>
      </c>
      <c r="O4" s="4">
        <f t="shared" si="0"/>
        <v>9.4875000000000007</v>
      </c>
      <c r="P4" s="14">
        <f t="shared" si="0"/>
        <v>9.7411764705882362</v>
      </c>
      <c r="Q4" s="4">
        <f t="shared" ref="Q4:AE13" si="1">Q$3/($F4+Q$3)*$D$2</f>
        <v>10.070270270270271</v>
      </c>
      <c r="R4" s="14">
        <f t="shared" si="1"/>
        <v>10.350000000000001</v>
      </c>
      <c r="S4" s="4">
        <f t="shared" si="1"/>
        <v>10.590697674418605</v>
      </c>
      <c r="T4" s="14">
        <f t="shared" si="1"/>
        <v>10.8</v>
      </c>
      <c r="U4" s="4">
        <f t="shared" si="1"/>
        <v>10.983673469387755</v>
      </c>
      <c r="V4" s="14">
        <f t="shared" si="1"/>
        <v>11.19622641509434</v>
      </c>
      <c r="W4" s="4">
        <f t="shared" si="1"/>
        <v>11.378947368421054</v>
      </c>
      <c r="X4" s="14">
        <f t="shared" si="1"/>
        <v>11.537704918032787</v>
      </c>
      <c r="Y4" s="4">
        <f t="shared" si="1"/>
        <v>11.709090909090911</v>
      </c>
      <c r="Z4" s="14">
        <f t="shared" si="1"/>
        <v>11.883333333333335</v>
      </c>
      <c r="AA4" s="4">
        <f t="shared" si="1"/>
        <v>12.030769230769231</v>
      </c>
      <c r="AB4" s="14">
        <f t="shared" si="1"/>
        <v>12.176470588235295</v>
      </c>
      <c r="AC4" s="4">
        <f t="shared" si="1"/>
        <v>12.3</v>
      </c>
      <c r="AD4" s="14">
        <f t="shared" si="1"/>
        <v>12.433663366336635</v>
      </c>
      <c r="AE4" s="5">
        <f t="shared" si="1"/>
        <v>12.545454545454545</v>
      </c>
    </row>
    <row r="5" spans="2:31" ht="14.65" thickBot="1" x14ac:dyDescent="0.5">
      <c r="C5" s="2"/>
      <c r="F5" s="9">
        <f>POWER(10,F3)*11</f>
        <v>11</v>
      </c>
      <c r="G5" s="4">
        <f t="shared" si="0"/>
        <v>6.5714285714285712</v>
      </c>
      <c r="H5" s="14">
        <f t="shared" si="0"/>
        <v>6.9</v>
      </c>
      <c r="I5" s="4">
        <f t="shared" si="0"/>
        <v>7.2</v>
      </c>
      <c r="J5" s="14">
        <f t="shared" si="0"/>
        <v>7.4749999999999996</v>
      </c>
      <c r="K5" s="4">
        <f t="shared" si="0"/>
        <v>7.9615384615384617</v>
      </c>
      <c r="L5" s="14">
        <f t="shared" si="0"/>
        <v>8.1777777777777771</v>
      </c>
      <c r="M5" s="4">
        <f t="shared" si="0"/>
        <v>8.565517241379311</v>
      </c>
      <c r="N5" s="14">
        <f t="shared" si="0"/>
        <v>8.9032258064516139</v>
      </c>
      <c r="O5" s="4">
        <f t="shared" si="0"/>
        <v>9.1999999999999993</v>
      </c>
      <c r="P5" s="14">
        <f t="shared" si="0"/>
        <v>9.4628571428571426</v>
      </c>
      <c r="Q5" s="4">
        <f t="shared" si="1"/>
        <v>9.8052631578947373</v>
      </c>
      <c r="R5" s="14">
        <f t="shared" si="1"/>
        <v>10.097560975609756</v>
      </c>
      <c r="S5" s="4">
        <f t="shared" si="1"/>
        <v>10.350000000000001</v>
      </c>
      <c r="T5" s="14">
        <f t="shared" si="1"/>
        <v>10.570212765957447</v>
      </c>
      <c r="U5" s="4">
        <f t="shared" si="1"/>
        <v>10.764000000000001</v>
      </c>
      <c r="V5" s="14">
        <f t="shared" si="1"/>
        <v>10.988888888888889</v>
      </c>
      <c r="W5" s="4">
        <f t="shared" si="1"/>
        <v>11.182758620689656</v>
      </c>
      <c r="X5" s="14">
        <f t="shared" si="1"/>
        <v>11.351612903225808</v>
      </c>
      <c r="Y5" s="4">
        <f t="shared" si="1"/>
        <v>11.534328358208956</v>
      </c>
      <c r="Z5" s="14">
        <f t="shared" si="1"/>
        <v>11.72054794520548</v>
      </c>
      <c r="AA5" s="4">
        <f t="shared" si="1"/>
        <v>11.878481012658229</v>
      </c>
      <c r="AB5" s="14">
        <f t="shared" si="1"/>
        <v>12.034883720930234</v>
      </c>
      <c r="AC5" s="4">
        <f t="shared" si="1"/>
        <v>12.167741935483871</v>
      </c>
      <c r="AD5" s="14">
        <f t="shared" si="1"/>
        <v>12.311764705882354</v>
      </c>
      <c r="AE5" s="5">
        <f t="shared" si="1"/>
        <v>12.432432432432433</v>
      </c>
    </row>
    <row r="6" spans="2:31" x14ac:dyDescent="0.45">
      <c r="B6" s="22" t="s">
        <v>36</v>
      </c>
      <c r="C6" s="21"/>
      <c r="D6" s="26">
        <v>12</v>
      </c>
      <c r="F6" s="9">
        <f>POWER(10,F3)*12</f>
        <v>12</v>
      </c>
      <c r="G6" s="4">
        <f t="shared" si="0"/>
        <v>6.2727272727272725</v>
      </c>
      <c r="H6" s="14">
        <f t="shared" si="0"/>
        <v>6.6000000000000005</v>
      </c>
      <c r="I6" s="4">
        <f t="shared" si="0"/>
        <v>6.9</v>
      </c>
      <c r="J6" s="14">
        <f t="shared" si="0"/>
        <v>7.176000000000001</v>
      </c>
      <c r="K6" s="4">
        <f t="shared" si="0"/>
        <v>7.666666666666667</v>
      </c>
      <c r="L6" s="14">
        <f t="shared" si="0"/>
        <v>7.8857142857142861</v>
      </c>
      <c r="M6" s="4">
        <f t="shared" si="0"/>
        <v>8.2799999999999994</v>
      </c>
      <c r="N6" s="14">
        <f t="shared" si="0"/>
        <v>8.625</v>
      </c>
      <c r="O6" s="4">
        <f t="shared" si="0"/>
        <v>8.9294117647058826</v>
      </c>
      <c r="P6" s="14">
        <f t="shared" si="0"/>
        <v>9.1999999999999993</v>
      </c>
      <c r="Q6" s="4">
        <f t="shared" si="1"/>
        <v>9.5538461538461537</v>
      </c>
      <c r="R6" s="14">
        <f t="shared" si="1"/>
        <v>9.8571428571428577</v>
      </c>
      <c r="S6" s="4">
        <f t="shared" si="1"/>
        <v>10.119999999999999</v>
      </c>
      <c r="T6" s="14">
        <f t="shared" si="1"/>
        <v>10.350000000000001</v>
      </c>
      <c r="U6" s="4">
        <f t="shared" si="1"/>
        <v>10.552941176470588</v>
      </c>
      <c r="V6" s="14">
        <f t="shared" si="1"/>
        <v>10.789090909090911</v>
      </c>
      <c r="W6" s="4">
        <f t="shared" si="1"/>
        <v>10.993220338983051</v>
      </c>
      <c r="X6" s="14">
        <f t="shared" si="1"/>
        <v>11.171428571428573</v>
      </c>
      <c r="Y6" s="4">
        <f t="shared" si="1"/>
        <v>11.364705882352942</v>
      </c>
      <c r="Z6" s="14">
        <f t="shared" si="1"/>
        <v>11.562162162162162</v>
      </c>
      <c r="AA6" s="4">
        <f t="shared" si="1"/>
        <v>11.73</v>
      </c>
      <c r="AB6" s="14">
        <f t="shared" si="1"/>
        <v>11.896551724137931</v>
      </c>
      <c r="AC6" s="4">
        <f t="shared" si="1"/>
        <v>12.038297872340427</v>
      </c>
      <c r="AD6" s="14">
        <f t="shared" si="1"/>
        <v>12.192233009708739</v>
      </c>
      <c r="AE6" s="5">
        <f t="shared" si="1"/>
        <v>12.321428571428573</v>
      </c>
    </row>
    <row r="7" spans="2:31" x14ac:dyDescent="0.45">
      <c r="B7" s="23" t="s">
        <v>38</v>
      </c>
      <c r="C7" s="3"/>
      <c r="D7" s="9">
        <f>200+47</f>
        <v>247</v>
      </c>
      <c r="F7" s="9">
        <f>POWER(10,F3)*13</f>
        <v>13</v>
      </c>
      <c r="G7" s="4">
        <f t="shared" si="0"/>
        <v>6</v>
      </c>
      <c r="H7" s="14">
        <f t="shared" si="0"/>
        <v>6.3250000000000002</v>
      </c>
      <c r="I7" s="4">
        <f t="shared" si="0"/>
        <v>6.6239999999999997</v>
      </c>
      <c r="J7" s="14">
        <f t="shared" si="0"/>
        <v>6.9</v>
      </c>
      <c r="K7" s="4">
        <f t="shared" si="0"/>
        <v>7.3928571428571432</v>
      </c>
      <c r="L7" s="14">
        <f t="shared" si="0"/>
        <v>7.613793103448276</v>
      </c>
      <c r="M7" s="4">
        <f t="shared" si="0"/>
        <v>8.0129032258064523</v>
      </c>
      <c r="N7" s="14">
        <f t="shared" si="0"/>
        <v>8.3636363636363651</v>
      </c>
      <c r="O7" s="4">
        <f t="shared" si="0"/>
        <v>8.6742857142857144</v>
      </c>
      <c r="P7" s="14">
        <f t="shared" si="0"/>
        <v>8.9513513513513523</v>
      </c>
      <c r="Q7" s="4">
        <f t="shared" si="1"/>
        <v>9.3150000000000013</v>
      </c>
      <c r="R7" s="14">
        <f t="shared" si="1"/>
        <v>9.6279069767441872</v>
      </c>
      <c r="S7" s="4">
        <f t="shared" si="1"/>
        <v>9.9</v>
      </c>
      <c r="T7" s="14">
        <f t="shared" si="1"/>
        <v>10.138775510204082</v>
      </c>
      <c r="U7" s="4">
        <f t="shared" si="1"/>
        <v>10.350000000000001</v>
      </c>
      <c r="V7" s="14">
        <f t="shared" si="1"/>
        <v>10.596428571428573</v>
      </c>
      <c r="W7" s="4">
        <f t="shared" si="1"/>
        <v>10.81</v>
      </c>
      <c r="X7" s="14">
        <f t="shared" si="1"/>
        <v>10.996875000000001</v>
      </c>
      <c r="Y7" s="4">
        <f t="shared" si="1"/>
        <v>11.200000000000001</v>
      </c>
      <c r="Z7" s="14">
        <f t="shared" si="1"/>
        <v>11.408000000000001</v>
      </c>
      <c r="AA7" s="4">
        <f t="shared" si="1"/>
        <v>11.585185185185185</v>
      </c>
      <c r="AB7" s="14">
        <f t="shared" si="1"/>
        <v>11.761363636363637</v>
      </c>
      <c r="AC7" s="4">
        <f t="shared" si="1"/>
        <v>11.911578947368422</v>
      </c>
      <c r="AD7" s="14">
        <f t="shared" si="1"/>
        <v>12.075000000000001</v>
      </c>
      <c r="AE7" s="5">
        <f t="shared" si="1"/>
        <v>12.212389380530976</v>
      </c>
    </row>
    <row r="8" spans="2:31" x14ac:dyDescent="0.45">
      <c r="B8" s="23" t="s">
        <v>39</v>
      </c>
      <c r="C8" s="3"/>
      <c r="D8" s="9">
        <v>91</v>
      </c>
      <c r="F8" s="9">
        <f>POWER(10,F3)*15</f>
        <v>15</v>
      </c>
      <c r="G8" s="4">
        <f t="shared" si="0"/>
        <v>5.5200000000000005</v>
      </c>
      <c r="H8" s="14">
        <f t="shared" si="0"/>
        <v>5.838461538461539</v>
      </c>
      <c r="I8" s="4">
        <f t="shared" si="0"/>
        <v>6.1333333333333337</v>
      </c>
      <c r="J8" s="14">
        <f t="shared" si="0"/>
        <v>6.4071428571428575</v>
      </c>
      <c r="K8" s="4">
        <f t="shared" si="0"/>
        <v>6.9</v>
      </c>
      <c r="L8" s="14">
        <f t="shared" si="0"/>
        <v>7.1225806451612907</v>
      </c>
      <c r="M8" s="4">
        <f t="shared" si="0"/>
        <v>7.5272727272727273</v>
      </c>
      <c r="N8" s="14">
        <f t="shared" si="0"/>
        <v>7.8857142857142861</v>
      </c>
      <c r="O8" s="4">
        <f t="shared" si="0"/>
        <v>8.205405405405406</v>
      </c>
      <c r="P8" s="14">
        <f t="shared" si="0"/>
        <v>8.4923076923076923</v>
      </c>
      <c r="Q8" s="4">
        <f t="shared" si="1"/>
        <v>8.8714285714285719</v>
      </c>
      <c r="R8" s="14">
        <f t="shared" si="1"/>
        <v>9.1999999999999993</v>
      </c>
      <c r="S8" s="4">
        <f t="shared" si="1"/>
        <v>9.4875000000000007</v>
      </c>
      <c r="T8" s="14">
        <f t="shared" si="1"/>
        <v>9.7411764705882362</v>
      </c>
      <c r="U8" s="4">
        <f t="shared" si="1"/>
        <v>9.9666666666666668</v>
      </c>
      <c r="V8" s="14">
        <f t="shared" si="1"/>
        <v>10.231034482758622</v>
      </c>
      <c r="W8" s="4">
        <f t="shared" si="1"/>
        <v>10.461290322580645</v>
      </c>
      <c r="X8" s="14">
        <f t="shared" si="1"/>
        <v>10.663636363636364</v>
      </c>
      <c r="Y8" s="4">
        <f t="shared" si="1"/>
        <v>10.884507042253521</v>
      </c>
      <c r="Z8" s="14">
        <f t="shared" si="1"/>
        <v>11.111688311688313</v>
      </c>
      <c r="AA8" s="4">
        <f t="shared" si="1"/>
        <v>11.306024096385542</v>
      </c>
      <c r="AB8" s="14">
        <f t="shared" si="1"/>
        <v>11.500000000000002</v>
      </c>
      <c r="AC8" s="4">
        <f t="shared" si="1"/>
        <v>11.6659793814433</v>
      </c>
      <c r="AD8" s="14">
        <f t="shared" si="1"/>
        <v>11.847169811320756</v>
      </c>
      <c r="AE8" s="5">
        <f t="shared" si="1"/>
        <v>12</v>
      </c>
    </row>
    <row r="9" spans="2:31" ht="14.65" thickBot="1" x14ac:dyDescent="0.5">
      <c r="B9" s="24" t="s">
        <v>37</v>
      </c>
      <c r="C9" s="11"/>
      <c r="D9" s="25">
        <f>D6*D8/(D7+D8)</f>
        <v>3.2307692307692308</v>
      </c>
      <c r="F9" s="9">
        <f>POWER(10,F3)*16</f>
        <v>16</v>
      </c>
      <c r="G9" s="4">
        <f t="shared" si="0"/>
        <v>5.3076923076923084</v>
      </c>
      <c r="H9" s="14">
        <f t="shared" si="0"/>
        <v>5.6222222222222218</v>
      </c>
      <c r="I9" s="4">
        <f t="shared" si="0"/>
        <v>5.9142857142857146</v>
      </c>
      <c r="J9" s="14">
        <f t="shared" si="0"/>
        <v>6.1862068965517247</v>
      </c>
      <c r="K9" s="4">
        <f t="shared" si="0"/>
        <v>6.67741935483871</v>
      </c>
      <c r="L9" s="14">
        <f t="shared" si="0"/>
        <v>6.9</v>
      </c>
      <c r="M9" s="4">
        <f t="shared" si="0"/>
        <v>7.3058823529411772</v>
      </c>
      <c r="N9" s="14">
        <f t="shared" si="0"/>
        <v>7.666666666666667</v>
      </c>
      <c r="O9" s="4">
        <f t="shared" si="0"/>
        <v>7.9894736842105267</v>
      </c>
      <c r="P9" s="14">
        <f t="shared" si="0"/>
        <v>8.2799999999999994</v>
      </c>
      <c r="Q9" s="4">
        <f t="shared" si="1"/>
        <v>8.6651162790697676</v>
      </c>
      <c r="R9" s="14">
        <f t="shared" si="1"/>
        <v>9</v>
      </c>
      <c r="S9" s="4">
        <f t="shared" si="1"/>
        <v>9.2938775510204081</v>
      </c>
      <c r="T9" s="14">
        <f t="shared" si="1"/>
        <v>9.5538461538461537</v>
      </c>
      <c r="U9" s="4">
        <f t="shared" si="1"/>
        <v>9.785454545454547</v>
      </c>
      <c r="V9" s="14">
        <f t="shared" si="1"/>
        <v>10.057627118644067</v>
      </c>
      <c r="W9" s="4">
        <f t="shared" si="1"/>
        <v>10.295238095238096</v>
      </c>
      <c r="X9" s="14">
        <f t="shared" si="1"/>
        <v>10.504477611940299</v>
      </c>
      <c r="Y9" s="4">
        <f t="shared" si="1"/>
        <v>10.733333333333334</v>
      </c>
      <c r="Z9" s="14">
        <f t="shared" si="1"/>
        <v>10.969230769230769</v>
      </c>
      <c r="AA9" s="4">
        <f t="shared" si="1"/>
        <v>11.171428571428573</v>
      </c>
      <c r="AB9" s="14">
        <f t="shared" si="1"/>
        <v>11.373626373626374</v>
      </c>
      <c r="AC9" s="4">
        <f t="shared" si="1"/>
        <v>11.546938775510204</v>
      </c>
      <c r="AD9" s="14">
        <f t="shared" si="1"/>
        <v>11.736448598130842</v>
      </c>
      <c r="AE9" s="5">
        <f t="shared" si="1"/>
        <v>11.896551724137931</v>
      </c>
    </row>
    <row r="10" spans="2:31" ht="14.65" thickBot="1" x14ac:dyDescent="0.5">
      <c r="F10" s="9">
        <f>POWER(10,F3)*18</f>
        <v>18</v>
      </c>
      <c r="G10" s="4">
        <f t="shared" si="0"/>
        <v>4.9285714285714288</v>
      </c>
      <c r="H10" s="14">
        <f t="shared" si="0"/>
        <v>5.2344827586206897</v>
      </c>
      <c r="I10" s="4">
        <f t="shared" si="0"/>
        <v>5.5200000000000005</v>
      </c>
      <c r="J10" s="14">
        <f t="shared" si="0"/>
        <v>5.7870967741935493</v>
      </c>
      <c r="K10" s="4">
        <f t="shared" si="0"/>
        <v>6.2727272727272725</v>
      </c>
      <c r="L10" s="14">
        <f t="shared" si="0"/>
        <v>6.4941176470588236</v>
      </c>
      <c r="M10" s="4">
        <f t="shared" si="0"/>
        <v>6.9</v>
      </c>
      <c r="N10" s="14">
        <f t="shared" si="0"/>
        <v>7.2631578947368425</v>
      </c>
      <c r="O10" s="4">
        <f t="shared" si="0"/>
        <v>7.5900000000000007</v>
      </c>
      <c r="P10" s="14">
        <f t="shared" si="0"/>
        <v>7.8857142857142861</v>
      </c>
      <c r="Q10" s="4">
        <f t="shared" si="1"/>
        <v>8.2799999999999994</v>
      </c>
      <c r="R10" s="14">
        <f t="shared" si="1"/>
        <v>8.625</v>
      </c>
      <c r="S10" s="4">
        <f t="shared" si="1"/>
        <v>8.9294117647058826</v>
      </c>
      <c r="T10" s="14">
        <f t="shared" si="1"/>
        <v>9.1999999999999993</v>
      </c>
      <c r="U10" s="4">
        <f t="shared" si="1"/>
        <v>9.4421052631578952</v>
      </c>
      <c r="V10" s="14">
        <f t="shared" si="1"/>
        <v>9.7278688524590162</v>
      </c>
      <c r="W10" s="4">
        <f t="shared" si="1"/>
        <v>9.9784615384615396</v>
      </c>
      <c r="X10" s="14">
        <f t="shared" si="1"/>
        <v>10.199999999999999</v>
      </c>
      <c r="Y10" s="4">
        <f t="shared" si="1"/>
        <v>10.443243243243245</v>
      </c>
      <c r="Z10" s="14">
        <f t="shared" si="1"/>
        <v>10.695</v>
      </c>
      <c r="AA10" s="4">
        <f t="shared" si="1"/>
        <v>10.911627906976744</v>
      </c>
      <c r="AB10" s="14">
        <f t="shared" si="1"/>
        <v>11.129032258064516</v>
      </c>
      <c r="AC10" s="4">
        <f t="shared" si="1"/>
        <v>11.316000000000001</v>
      </c>
      <c r="AD10" s="14">
        <f t="shared" si="1"/>
        <v>11.521100917431193</v>
      </c>
      <c r="AE10" s="5">
        <f t="shared" si="1"/>
        <v>11.694915254237289</v>
      </c>
    </row>
    <row r="11" spans="2:31" x14ac:dyDescent="0.45">
      <c r="B11" s="22" t="s">
        <v>36</v>
      </c>
      <c r="C11" s="21"/>
      <c r="D11" s="26">
        <v>12</v>
      </c>
      <c r="F11" s="9">
        <f>POWER(10,F3)*20</f>
        <v>20</v>
      </c>
      <c r="G11" s="4">
        <f t="shared" si="0"/>
        <v>4.5999999999999996</v>
      </c>
      <c r="H11" s="14">
        <f t="shared" si="0"/>
        <v>4.8967741935483877</v>
      </c>
      <c r="I11" s="4">
        <f t="shared" si="0"/>
        <v>5.1750000000000007</v>
      </c>
      <c r="J11" s="14">
        <f t="shared" si="0"/>
        <v>5.4363636363636365</v>
      </c>
      <c r="K11" s="4">
        <f t="shared" si="0"/>
        <v>5.9142857142857146</v>
      </c>
      <c r="L11" s="14">
        <f t="shared" si="0"/>
        <v>6.1333333333333337</v>
      </c>
      <c r="M11" s="4">
        <f t="shared" si="0"/>
        <v>6.5368421052631582</v>
      </c>
      <c r="N11" s="14">
        <f t="shared" si="0"/>
        <v>6.9</v>
      </c>
      <c r="O11" s="4">
        <f t="shared" si="0"/>
        <v>7.2285714285714295</v>
      </c>
      <c r="P11" s="14">
        <f t="shared" si="0"/>
        <v>7.5272727272727273</v>
      </c>
      <c r="Q11" s="4">
        <f t="shared" si="1"/>
        <v>7.9276595744680867</v>
      </c>
      <c r="R11" s="14">
        <f t="shared" si="1"/>
        <v>8.2799999999999994</v>
      </c>
      <c r="S11" s="4">
        <f t="shared" si="1"/>
        <v>8.5924528301886784</v>
      </c>
      <c r="T11" s="14">
        <f t="shared" si="1"/>
        <v>8.8714285714285719</v>
      </c>
      <c r="U11" s="4">
        <f t="shared" si="1"/>
        <v>9.1220338983050855</v>
      </c>
      <c r="V11" s="14">
        <f t="shared" si="1"/>
        <v>9.4190476190476193</v>
      </c>
      <c r="W11" s="4">
        <f t="shared" si="1"/>
        <v>9.6805970149253735</v>
      </c>
      <c r="X11" s="14">
        <f t="shared" si="1"/>
        <v>9.9126760563380287</v>
      </c>
      <c r="Y11" s="4">
        <f t="shared" si="1"/>
        <v>10.168421052631579</v>
      </c>
      <c r="Z11" s="14">
        <f t="shared" si="1"/>
        <v>10.434146341463416</v>
      </c>
      <c r="AA11" s="4">
        <f t="shared" si="1"/>
        <v>10.663636363636364</v>
      </c>
      <c r="AB11" s="14">
        <f t="shared" si="1"/>
        <v>10.894736842105264</v>
      </c>
      <c r="AC11" s="4">
        <f t="shared" si="1"/>
        <v>11.094117647058825</v>
      </c>
      <c r="AD11" s="14">
        <f t="shared" si="1"/>
        <v>11.313513513513513</v>
      </c>
      <c r="AE11" s="5">
        <f t="shared" si="1"/>
        <v>11.500000000000002</v>
      </c>
    </row>
    <row r="12" spans="2:31" x14ac:dyDescent="0.45">
      <c r="B12" s="23" t="s">
        <v>37</v>
      </c>
      <c r="C12" s="3"/>
      <c r="D12" s="27">
        <v>3.3</v>
      </c>
      <c r="F12" s="9">
        <f>POWER(10,F3)*22</f>
        <v>22</v>
      </c>
      <c r="G12" s="4">
        <f t="shared" si="0"/>
        <v>4.3125</v>
      </c>
      <c r="H12" s="14">
        <f t="shared" si="0"/>
        <v>4.5999999999999996</v>
      </c>
      <c r="I12" s="4">
        <f t="shared" si="0"/>
        <v>4.8705882352941181</v>
      </c>
      <c r="J12" s="14">
        <f t="shared" si="0"/>
        <v>5.1257142857142863</v>
      </c>
      <c r="K12" s="4">
        <f t="shared" si="0"/>
        <v>5.5945945945945956</v>
      </c>
      <c r="L12" s="14">
        <f t="shared" si="0"/>
        <v>5.810526315789474</v>
      </c>
      <c r="M12" s="4">
        <f t="shared" si="0"/>
        <v>6.2100000000000009</v>
      </c>
      <c r="N12" s="14">
        <f t="shared" si="0"/>
        <v>6.5714285714285712</v>
      </c>
      <c r="O12" s="4">
        <f t="shared" si="0"/>
        <v>6.9</v>
      </c>
      <c r="P12" s="14">
        <f t="shared" si="0"/>
        <v>7.2</v>
      </c>
      <c r="Q12" s="4">
        <f t="shared" si="1"/>
        <v>7.6040816326530605</v>
      </c>
      <c r="R12" s="14">
        <f t="shared" si="1"/>
        <v>7.9615384615384617</v>
      </c>
      <c r="S12" s="4">
        <f t="shared" si="1"/>
        <v>8.2799999999999994</v>
      </c>
      <c r="T12" s="14">
        <f t="shared" si="1"/>
        <v>8.565517241379311</v>
      </c>
      <c r="U12" s="4">
        <f t="shared" si="1"/>
        <v>8.8229508196721316</v>
      </c>
      <c r="V12" s="14">
        <f t="shared" si="1"/>
        <v>9.1292307692307695</v>
      </c>
      <c r="W12" s="4">
        <f t="shared" si="1"/>
        <v>9.4</v>
      </c>
      <c r="X12" s="14">
        <f t="shared" si="1"/>
        <v>9.6410958904109592</v>
      </c>
      <c r="Y12" s="4">
        <f t="shared" si="1"/>
        <v>9.907692307692308</v>
      </c>
      <c r="Z12" s="14">
        <f t="shared" si="1"/>
        <v>10.185714285714287</v>
      </c>
      <c r="AA12" s="4">
        <f t="shared" si="1"/>
        <v>10.426666666666668</v>
      </c>
      <c r="AB12" s="14">
        <f t="shared" si="1"/>
        <v>10.670103092783506</v>
      </c>
      <c r="AC12" s="4">
        <f t="shared" si="1"/>
        <v>10.88076923076923</v>
      </c>
      <c r="AD12" s="14">
        <f t="shared" si="1"/>
        <v>11.113274336283187</v>
      </c>
      <c r="AE12" s="5">
        <f t="shared" si="1"/>
        <v>11.311475409836067</v>
      </c>
    </row>
    <row r="13" spans="2:31" x14ac:dyDescent="0.45">
      <c r="B13" s="23" t="s">
        <v>39</v>
      </c>
      <c r="C13" s="3"/>
      <c r="D13" s="9">
        <v>91</v>
      </c>
      <c r="F13" s="9">
        <f>POWER(10,F3)*24</f>
        <v>24</v>
      </c>
      <c r="G13" s="4">
        <f t="shared" si="0"/>
        <v>4.0588235294117654</v>
      </c>
      <c r="H13" s="14">
        <f t="shared" si="0"/>
        <v>4.3371428571428572</v>
      </c>
      <c r="I13" s="4">
        <f t="shared" si="0"/>
        <v>4.5999999999999996</v>
      </c>
      <c r="J13" s="14">
        <f t="shared" si="0"/>
        <v>4.8486486486486493</v>
      </c>
      <c r="K13" s="4">
        <f t="shared" si="0"/>
        <v>5.3076923076923084</v>
      </c>
      <c r="L13" s="14">
        <f t="shared" si="0"/>
        <v>5.5200000000000005</v>
      </c>
      <c r="M13" s="4">
        <f t="shared" si="0"/>
        <v>5.9142857142857146</v>
      </c>
      <c r="N13" s="14">
        <f t="shared" si="0"/>
        <v>6.2727272727272725</v>
      </c>
      <c r="O13" s="4">
        <f t="shared" si="0"/>
        <v>6.6000000000000005</v>
      </c>
      <c r="P13" s="14">
        <f t="shared" si="0"/>
        <v>6.9</v>
      </c>
      <c r="Q13" s="4">
        <f t="shared" si="1"/>
        <v>7.3058823529411772</v>
      </c>
      <c r="R13" s="14">
        <f t="shared" si="1"/>
        <v>7.666666666666667</v>
      </c>
      <c r="S13" s="4">
        <f t="shared" si="1"/>
        <v>7.9894736842105267</v>
      </c>
      <c r="T13" s="14">
        <f t="shared" si="1"/>
        <v>8.2799999999999994</v>
      </c>
      <c r="U13" s="4">
        <f t="shared" si="1"/>
        <v>8.5428571428571427</v>
      </c>
      <c r="V13" s="14">
        <f t="shared" si="1"/>
        <v>8.8567164179104481</v>
      </c>
      <c r="W13" s="4">
        <f t="shared" si="1"/>
        <v>9.1352112676056336</v>
      </c>
      <c r="X13" s="14">
        <f t="shared" si="1"/>
        <v>9.3840000000000003</v>
      </c>
      <c r="Y13" s="4">
        <f t="shared" si="1"/>
        <v>9.66</v>
      </c>
      <c r="Z13" s="14">
        <f t="shared" si="1"/>
        <v>9.9488372093023258</v>
      </c>
      <c r="AA13" s="4">
        <f t="shared" si="1"/>
        <v>10.199999999999999</v>
      </c>
      <c r="AB13" s="14">
        <f t="shared" si="1"/>
        <v>10.454545454545455</v>
      </c>
      <c r="AC13" s="4">
        <f t="shared" si="1"/>
        <v>10.675471698113208</v>
      </c>
      <c r="AD13" s="14">
        <f t="shared" si="1"/>
        <v>10.92</v>
      </c>
      <c r="AE13" s="5">
        <f t="shared" si="1"/>
        <v>11.129032258064516</v>
      </c>
    </row>
    <row r="14" spans="2:31" ht="14.65" thickBot="1" x14ac:dyDescent="0.5">
      <c r="B14" s="24" t="s">
        <v>38</v>
      </c>
      <c r="C14" s="11"/>
      <c r="D14" s="33">
        <f>D11*D13/D12-D13</f>
        <v>239.90909090909093</v>
      </c>
      <c r="F14" s="9">
        <f>POWER(10,F3)*27</f>
        <v>27</v>
      </c>
      <c r="G14" s="4">
        <f t="shared" ref="G14:P28" si="2">G$3/($F14+G$3)*$D$2</f>
        <v>3.7297297297297303</v>
      </c>
      <c r="H14" s="14">
        <f t="shared" si="2"/>
        <v>3.9947368421052634</v>
      </c>
      <c r="I14" s="4">
        <f t="shared" si="2"/>
        <v>4.2461538461538462</v>
      </c>
      <c r="J14" s="14">
        <f t="shared" si="2"/>
        <v>4.4850000000000003</v>
      </c>
      <c r="K14" s="4">
        <f t="shared" si="2"/>
        <v>4.9285714285714288</v>
      </c>
      <c r="L14" s="14">
        <f t="shared" si="2"/>
        <v>5.1348837209302332</v>
      </c>
      <c r="M14" s="4">
        <f t="shared" si="2"/>
        <v>5.5200000000000005</v>
      </c>
      <c r="N14" s="14">
        <f t="shared" si="2"/>
        <v>5.8723404255319149</v>
      </c>
      <c r="O14" s="4">
        <f t="shared" si="2"/>
        <v>6.1959183673469393</v>
      </c>
      <c r="P14" s="14">
        <f t="shared" si="2"/>
        <v>6.4941176470588236</v>
      </c>
      <c r="Q14" s="4">
        <f t="shared" ref="Q14:AE28" si="3">Q$3/($F14+Q$3)*$D$2</f>
        <v>6.9</v>
      </c>
      <c r="R14" s="14">
        <f t="shared" si="3"/>
        <v>7.2631578947368425</v>
      </c>
      <c r="S14" s="4">
        <f t="shared" si="3"/>
        <v>7.5900000000000007</v>
      </c>
      <c r="T14" s="14">
        <f t="shared" si="3"/>
        <v>7.8857142857142861</v>
      </c>
      <c r="U14" s="4">
        <f t="shared" si="3"/>
        <v>8.1545454545454561</v>
      </c>
      <c r="V14" s="14">
        <f t="shared" si="3"/>
        <v>8.4771428571428586</v>
      </c>
      <c r="W14" s="4">
        <f t="shared" si="3"/>
        <v>8.7648648648648653</v>
      </c>
      <c r="X14" s="14">
        <f t="shared" si="3"/>
        <v>9.023076923076923</v>
      </c>
      <c r="Y14" s="4">
        <f t="shared" si="3"/>
        <v>9.3108433734939755</v>
      </c>
      <c r="Z14" s="14">
        <f t="shared" si="3"/>
        <v>9.6134831460674164</v>
      </c>
      <c r="AA14" s="4">
        <f t="shared" si="3"/>
        <v>9.8778947368421051</v>
      </c>
      <c r="AB14" s="14">
        <f t="shared" si="3"/>
        <v>10.147058823529413</v>
      </c>
      <c r="AC14" s="4">
        <f t="shared" si="3"/>
        <v>10.38165137614679</v>
      </c>
      <c r="AD14" s="14">
        <f t="shared" si="3"/>
        <v>10.642372881355934</v>
      </c>
      <c r="AE14" s="5">
        <f t="shared" si="3"/>
        <v>10.866141732283467</v>
      </c>
    </row>
    <row r="15" spans="2:31" x14ac:dyDescent="0.45">
      <c r="F15" s="9">
        <f>POWER(10,F3)*30</f>
        <v>30</v>
      </c>
      <c r="G15" s="4">
        <f t="shared" si="2"/>
        <v>3.45</v>
      </c>
      <c r="H15" s="14">
        <f t="shared" si="2"/>
        <v>3.7024390243902445</v>
      </c>
      <c r="I15" s="4">
        <f t="shared" si="2"/>
        <v>3.9428571428571431</v>
      </c>
      <c r="J15" s="14">
        <f t="shared" si="2"/>
        <v>4.1720930232558135</v>
      </c>
      <c r="K15" s="4">
        <f t="shared" si="2"/>
        <v>4.5999999999999996</v>
      </c>
      <c r="L15" s="14">
        <f t="shared" si="2"/>
        <v>4.8</v>
      </c>
      <c r="M15" s="4">
        <f t="shared" si="2"/>
        <v>5.1750000000000007</v>
      </c>
      <c r="N15" s="14">
        <f t="shared" si="2"/>
        <v>5.5200000000000005</v>
      </c>
      <c r="O15" s="4">
        <f t="shared" si="2"/>
        <v>5.838461538461539</v>
      </c>
      <c r="P15" s="14">
        <f t="shared" si="2"/>
        <v>6.1333333333333337</v>
      </c>
      <c r="Q15" s="4">
        <f t="shared" si="3"/>
        <v>6.5368421052631582</v>
      </c>
      <c r="R15" s="14">
        <f t="shared" si="3"/>
        <v>6.9</v>
      </c>
      <c r="S15" s="4">
        <f t="shared" si="3"/>
        <v>7.2285714285714295</v>
      </c>
      <c r="T15" s="14">
        <f t="shared" si="3"/>
        <v>7.5272727272727273</v>
      </c>
      <c r="U15" s="4">
        <f t="shared" si="3"/>
        <v>7.8</v>
      </c>
      <c r="V15" s="14">
        <f t="shared" si="3"/>
        <v>8.1287671232876715</v>
      </c>
      <c r="W15" s="4">
        <f t="shared" si="3"/>
        <v>8.4233766233766243</v>
      </c>
      <c r="X15" s="14">
        <f t="shared" si="3"/>
        <v>8.68888888888889</v>
      </c>
      <c r="Y15" s="4">
        <f t="shared" si="3"/>
        <v>8.986046511627908</v>
      </c>
      <c r="Z15" s="14">
        <f t="shared" si="3"/>
        <v>9.3000000000000007</v>
      </c>
      <c r="AA15" s="4">
        <f t="shared" si="3"/>
        <v>9.5755102040816329</v>
      </c>
      <c r="AB15" s="14">
        <f t="shared" si="3"/>
        <v>9.8571428571428577</v>
      </c>
      <c r="AC15" s="4">
        <f t="shared" si="3"/>
        <v>10.103571428571428</v>
      </c>
      <c r="AD15" s="14">
        <f t="shared" si="3"/>
        <v>10.378512396694216</v>
      </c>
      <c r="AE15" s="5">
        <f t="shared" si="3"/>
        <v>10.615384615384617</v>
      </c>
    </row>
    <row r="16" spans="2:31" x14ac:dyDescent="0.45">
      <c r="F16" s="9">
        <f>POWER(10,F3)*33</f>
        <v>33</v>
      </c>
      <c r="G16" s="4">
        <f t="shared" si="2"/>
        <v>3.2093023255813953</v>
      </c>
      <c r="H16" s="14">
        <f t="shared" si="2"/>
        <v>3.45</v>
      </c>
      <c r="I16" s="4">
        <f t="shared" si="2"/>
        <v>3.68</v>
      </c>
      <c r="J16" s="14">
        <f t="shared" si="2"/>
        <v>3.9</v>
      </c>
      <c r="K16" s="4">
        <f t="shared" si="2"/>
        <v>4.3125</v>
      </c>
      <c r="L16" s="14">
        <f t="shared" si="2"/>
        <v>4.5061224489795917</v>
      </c>
      <c r="M16" s="4">
        <f t="shared" si="2"/>
        <v>4.8705882352941181</v>
      </c>
      <c r="N16" s="14">
        <f t="shared" si="2"/>
        <v>5.2075471698113214</v>
      </c>
      <c r="O16" s="4">
        <f t="shared" si="2"/>
        <v>5.5200000000000005</v>
      </c>
      <c r="P16" s="14">
        <f t="shared" si="2"/>
        <v>5.810526315789474</v>
      </c>
      <c r="Q16" s="4">
        <f t="shared" si="3"/>
        <v>6.2100000000000009</v>
      </c>
      <c r="R16" s="14">
        <f t="shared" si="3"/>
        <v>6.5714285714285712</v>
      </c>
      <c r="S16" s="4">
        <f t="shared" si="3"/>
        <v>6.9</v>
      </c>
      <c r="T16" s="14">
        <f t="shared" si="3"/>
        <v>7.2</v>
      </c>
      <c r="U16" s="4">
        <f t="shared" si="3"/>
        <v>7.4749999999999996</v>
      </c>
      <c r="V16" s="14">
        <f t="shared" si="3"/>
        <v>7.8078947368421057</v>
      </c>
      <c r="W16" s="4">
        <f t="shared" si="3"/>
        <v>8.1074999999999999</v>
      </c>
      <c r="X16" s="14">
        <f t="shared" si="3"/>
        <v>8.3785714285714281</v>
      </c>
      <c r="Y16" s="4">
        <f t="shared" si="3"/>
        <v>8.6831460674157306</v>
      </c>
      <c r="Z16" s="14">
        <f t="shared" si="3"/>
        <v>9.0063157894736854</v>
      </c>
      <c r="AA16" s="4">
        <f t="shared" si="3"/>
        <v>9.2910891089108922</v>
      </c>
      <c r="AB16" s="14">
        <f t="shared" si="3"/>
        <v>9.5833333333333339</v>
      </c>
      <c r="AC16" s="4">
        <f t="shared" si="3"/>
        <v>9.84</v>
      </c>
      <c r="AD16" s="14">
        <f t="shared" si="3"/>
        <v>10.127419354838711</v>
      </c>
      <c r="AE16" s="5">
        <f t="shared" si="3"/>
        <v>10.375939849624061</v>
      </c>
    </row>
    <row r="17" spans="6:31" x14ac:dyDescent="0.45">
      <c r="F17" s="9">
        <f>POWER(10,F3)*36</f>
        <v>36</v>
      </c>
      <c r="G17" s="4">
        <f t="shared" si="2"/>
        <v>3</v>
      </c>
      <c r="H17" s="14">
        <f t="shared" si="2"/>
        <v>3.2297872340425533</v>
      </c>
      <c r="I17" s="4">
        <f t="shared" si="2"/>
        <v>3.45</v>
      </c>
      <c r="J17" s="14">
        <f t="shared" si="2"/>
        <v>3.6612244897959187</v>
      </c>
      <c r="K17" s="4">
        <f t="shared" si="2"/>
        <v>4.0588235294117654</v>
      </c>
      <c r="L17" s="14">
        <f t="shared" si="2"/>
        <v>4.2461538461538462</v>
      </c>
      <c r="M17" s="4">
        <f t="shared" si="2"/>
        <v>4.5999999999999996</v>
      </c>
      <c r="N17" s="14">
        <f t="shared" si="2"/>
        <v>4.9285714285714288</v>
      </c>
      <c r="O17" s="4">
        <f t="shared" si="2"/>
        <v>5.2344827586206897</v>
      </c>
      <c r="P17" s="14">
        <f t="shared" si="2"/>
        <v>5.5200000000000005</v>
      </c>
      <c r="Q17" s="4">
        <f t="shared" si="3"/>
        <v>5.9142857142857146</v>
      </c>
      <c r="R17" s="14">
        <f t="shared" si="3"/>
        <v>6.2727272727272725</v>
      </c>
      <c r="S17" s="4">
        <f t="shared" si="3"/>
        <v>6.6000000000000005</v>
      </c>
      <c r="T17" s="14">
        <f t="shared" si="3"/>
        <v>6.9</v>
      </c>
      <c r="U17" s="4">
        <f t="shared" si="3"/>
        <v>7.176000000000001</v>
      </c>
      <c r="V17" s="14">
        <f t="shared" si="3"/>
        <v>7.5113924050632921</v>
      </c>
      <c r="W17" s="4">
        <f t="shared" si="3"/>
        <v>7.8144578313253019</v>
      </c>
      <c r="X17" s="14">
        <f t="shared" si="3"/>
        <v>8.0896551724137922</v>
      </c>
      <c r="Y17" s="4">
        <f t="shared" si="3"/>
        <v>8.4</v>
      </c>
      <c r="Z17" s="14">
        <f t="shared" si="3"/>
        <v>8.7306122448979604</v>
      </c>
      <c r="AA17" s="4">
        <f t="shared" si="3"/>
        <v>9.023076923076923</v>
      </c>
      <c r="AB17" s="14">
        <f t="shared" si="3"/>
        <v>9.3243243243243246</v>
      </c>
      <c r="AC17" s="4">
        <f t="shared" si="3"/>
        <v>9.5898305084745772</v>
      </c>
      <c r="AD17" s="14">
        <f t="shared" si="3"/>
        <v>9.8881889763779522</v>
      </c>
      <c r="AE17" s="5">
        <f t="shared" si="3"/>
        <v>10.147058823529413</v>
      </c>
    </row>
    <row r="18" spans="6:31" x14ac:dyDescent="0.45">
      <c r="F18" s="9">
        <f>POWER(10,F3)*39</f>
        <v>39</v>
      </c>
      <c r="G18" s="4">
        <f t="shared" si="2"/>
        <v>2.8163265306122449</v>
      </c>
      <c r="H18" s="14">
        <f t="shared" si="2"/>
        <v>3.036</v>
      </c>
      <c r="I18" s="4">
        <f t="shared" si="2"/>
        <v>3.2470588235294118</v>
      </c>
      <c r="J18" s="14">
        <f t="shared" si="2"/>
        <v>3.45</v>
      </c>
      <c r="K18" s="4">
        <f t="shared" si="2"/>
        <v>3.8333333333333335</v>
      </c>
      <c r="L18" s="14">
        <f t="shared" si="2"/>
        <v>4.0145454545454546</v>
      </c>
      <c r="M18" s="4">
        <f t="shared" si="2"/>
        <v>4.3578947368421055</v>
      </c>
      <c r="N18" s="14">
        <f t="shared" si="2"/>
        <v>4.6779661016949152</v>
      </c>
      <c r="O18" s="4">
        <f t="shared" si="2"/>
        <v>4.9770491803278691</v>
      </c>
      <c r="P18" s="14">
        <f t="shared" si="2"/>
        <v>5.2571428571428571</v>
      </c>
      <c r="Q18" s="4">
        <f t="shared" si="3"/>
        <v>5.6454545454545464</v>
      </c>
      <c r="R18" s="14">
        <f t="shared" si="3"/>
        <v>6</v>
      </c>
      <c r="S18" s="4">
        <f t="shared" si="3"/>
        <v>6.3250000000000002</v>
      </c>
      <c r="T18" s="14">
        <f t="shared" si="3"/>
        <v>6.6239999999999997</v>
      </c>
      <c r="U18" s="4">
        <f t="shared" si="3"/>
        <v>6.9</v>
      </c>
      <c r="V18" s="14">
        <f t="shared" si="3"/>
        <v>7.2365853658536592</v>
      </c>
      <c r="W18" s="4">
        <f t="shared" si="3"/>
        <v>7.5418604651162795</v>
      </c>
      <c r="X18" s="14">
        <f t="shared" si="3"/>
        <v>7.82</v>
      </c>
      <c r="Y18" s="4">
        <f t="shared" si="3"/>
        <v>8.1347368421052622</v>
      </c>
      <c r="Z18" s="14">
        <f t="shared" si="3"/>
        <v>8.4712871287128717</v>
      </c>
      <c r="AA18" s="4">
        <f t="shared" si="3"/>
        <v>8.7700934579439256</v>
      </c>
      <c r="AB18" s="14">
        <f t="shared" si="3"/>
        <v>9.0789473684210531</v>
      </c>
      <c r="AC18" s="4">
        <f t="shared" si="3"/>
        <v>9.3520661157024794</v>
      </c>
      <c r="AD18" s="14">
        <f t="shared" si="3"/>
        <v>9.66</v>
      </c>
      <c r="AE18" s="5">
        <f t="shared" si="3"/>
        <v>9.928057553956835</v>
      </c>
    </row>
    <row r="19" spans="6:31" x14ac:dyDescent="0.45">
      <c r="F19" s="9">
        <f>POWER(10,F3)*43</f>
        <v>43</v>
      </c>
      <c r="G19" s="4">
        <f t="shared" si="2"/>
        <v>2.6037735849056607</v>
      </c>
      <c r="H19" s="14">
        <f t="shared" si="2"/>
        <v>2.8111111111111109</v>
      </c>
      <c r="I19" s="4">
        <f t="shared" si="2"/>
        <v>3.0109090909090908</v>
      </c>
      <c r="J19" s="14">
        <f t="shared" si="2"/>
        <v>3.2035714285714287</v>
      </c>
      <c r="K19" s="4">
        <f t="shared" si="2"/>
        <v>3.5689655172413799</v>
      </c>
      <c r="L19" s="14">
        <f t="shared" si="2"/>
        <v>3.7423728813559323</v>
      </c>
      <c r="M19" s="4">
        <f t="shared" si="2"/>
        <v>4.0721311475409836</v>
      </c>
      <c r="N19" s="14">
        <f t="shared" si="2"/>
        <v>4.3809523809523814</v>
      </c>
      <c r="O19" s="4">
        <f t="shared" si="2"/>
        <v>4.6707692307692312</v>
      </c>
      <c r="P19" s="14">
        <f t="shared" si="2"/>
        <v>4.9432835820895518</v>
      </c>
      <c r="Q19" s="4">
        <f t="shared" si="3"/>
        <v>5.322857142857143</v>
      </c>
      <c r="R19" s="14">
        <f t="shared" si="3"/>
        <v>5.6712328767123283</v>
      </c>
      <c r="S19" s="4">
        <f t="shared" si="3"/>
        <v>5.992105263157895</v>
      </c>
      <c r="T19" s="14">
        <f t="shared" si="3"/>
        <v>6.2886075949367086</v>
      </c>
      <c r="U19" s="4">
        <f t="shared" si="3"/>
        <v>6.5634146341463415</v>
      </c>
      <c r="V19" s="14">
        <f t="shared" si="3"/>
        <v>6.9</v>
      </c>
      <c r="W19" s="4">
        <f t="shared" si="3"/>
        <v>7.2066666666666679</v>
      </c>
      <c r="X19" s="14">
        <f t="shared" si="3"/>
        <v>7.4872340425531911</v>
      </c>
      <c r="Y19" s="4">
        <f t="shared" si="3"/>
        <v>7.8060606060606066</v>
      </c>
      <c r="Z19" s="14">
        <f t="shared" si="3"/>
        <v>8.1485714285714295</v>
      </c>
      <c r="AA19" s="4">
        <f t="shared" si="3"/>
        <v>8.4540540540540547</v>
      </c>
      <c r="AB19" s="14">
        <f t="shared" si="3"/>
        <v>8.7711864406779654</v>
      </c>
      <c r="AC19" s="4">
        <f t="shared" si="3"/>
        <v>9.0528000000000013</v>
      </c>
      <c r="AD19" s="14">
        <f t="shared" si="3"/>
        <v>9.3716417910447767</v>
      </c>
      <c r="AE19" s="5">
        <f t="shared" si="3"/>
        <v>9.65034965034965</v>
      </c>
    </row>
    <row r="20" spans="6:31" x14ac:dyDescent="0.45">
      <c r="F20" s="9">
        <f>POWER(10,F3)*47</f>
        <v>47</v>
      </c>
      <c r="G20" s="4">
        <f t="shared" si="2"/>
        <v>2.4210526315789473</v>
      </c>
      <c r="H20" s="14">
        <f t="shared" si="2"/>
        <v>2.6172413793103448</v>
      </c>
      <c r="I20" s="4">
        <f t="shared" si="2"/>
        <v>2.8067796610169493</v>
      </c>
      <c r="J20" s="14">
        <f t="shared" si="2"/>
        <v>2.99</v>
      </c>
      <c r="K20" s="4">
        <f t="shared" si="2"/>
        <v>3.338709677419355</v>
      </c>
      <c r="L20" s="14">
        <f t="shared" si="2"/>
        <v>3.5047619047619047</v>
      </c>
      <c r="M20" s="4">
        <f t="shared" si="2"/>
        <v>3.821538461538462</v>
      </c>
      <c r="N20" s="14">
        <f t="shared" si="2"/>
        <v>4.1194029850746263</v>
      </c>
      <c r="O20" s="4">
        <f t="shared" si="2"/>
        <v>4.3999999999999995</v>
      </c>
      <c r="P20" s="14">
        <f t="shared" si="2"/>
        <v>4.6647887323943662</v>
      </c>
      <c r="Q20" s="4">
        <f t="shared" si="3"/>
        <v>5.0351351351351354</v>
      </c>
      <c r="R20" s="14">
        <f t="shared" si="3"/>
        <v>5.3766233766233773</v>
      </c>
      <c r="S20" s="4">
        <f t="shared" si="3"/>
        <v>5.6924999999999999</v>
      </c>
      <c r="T20" s="14">
        <f t="shared" si="3"/>
        <v>5.9855421686746988</v>
      </c>
      <c r="U20" s="4">
        <f t="shared" si="3"/>
        <v>6.2581395348837212</v>
      </c>
      <c r="V20" s="14">
        <f t="shared" si="3"/>
        <v>6.5933333333333337</v>
      </c>
      <c r="W20" s="4">
        <f t="shared" si="3"/>
        <v>6.9</v>
      </c>
      <c r="X20" s="14">
        <f t="shared" si="3"/>
        <v>7.1816326530612251</v>
      </c>
      <c r="Y20" s="4">
        <f t="shared" si="3"/>
        <v>7.502912621359223</v>
      </c>
      <c r="Z20" s="14">
        <f t="shared" si="3"/>
        <v>7.8495412844036707</v>
      </c>
      <c r="AA20" s="4">
        <f t="shared" si="3"/>
        <v>8.16</v>
      </c>
      <c r="AB20" s="14">
        <f t="shared" si="3"/>
        <v>8.4836065573770494</v>
      </c>
      <c r="AC20" s="4">
        <f t="shared" si="3"/>
        <v>8.772093023255815</v>
      </c>
      <c r="AD20" s="14">
        <f t="shared" si="3"/>
        <v>9.1000000000000014</v>
      </c>
      <c r="AE20" s="5">
        <f t="shared" si="3"/>
        <v>9.387755102040817</v>
      </c>
    </row>
    <row r="21" spans="6:31" x14ac:dyDescent="0.45">
      <c r="F21" s="9">
        <f>POWER(10,F3)*51</f>
        <v>51</v>
      </c>
      <c r="G21" s="4">
        <f t="shared" si="2"/>
        <v>2.262295081967213</v>
      </c>
      <c r="H21" s="14">
        <f t="shared" si="2"/>
        <v>2.4483870967741939</v>
      </c>
      <c r="I21" s="4">
        <f t="shared" si="2"/>
        <v>2.6285714285714286</v>
      </c>
      <c r="J21" s="14">
        <f t="shared" si="2"/>
        <v>2.8031250000000001</v>
      </c>
      <c r="K21" s="4">
        <f t="shared" si="2"/>
        <v>3.1363636363636362</v>
      </c>
      <c r="L21" s="14">
        <f t="shared" si="2"/>
        <v>3.2955223880597018</v>
      </c>
      <c r="M21" s="4">
        <f t="shared" si="2"/>
        <v>3.6</v>
      </c>
      <c r="N21" s="14">
        <f t="shared" si="2"/>
        <v>3.8873239436619724</v>
      </c>
      <c r="O21" s="4">
        <f t="shared" si="2"/>
        <v>4.1589041095890407</v>
      </c>
      <c r="P21" s="14">
        <f t="shared" si="2"/>
        <v>4.4160000000000004</v>
      </c>
      <c r="Q21" s="4">
        <f t="shared" si="3"/>
        <v>4.7769230769230768</v>
      </c>
      <c r="R21" s="14">
        <f t="shared" si="3"/>
        <v>5.1111111111111107</v>
      </c>
      <c r="S21" s="4">
        <f t="shared" si="3"/>
        <v>5.4214285714285717</v>
      </c>
      <c r="T21" s="14">
        <f t="shared" si="3"/>
        <v>5.7103448275862068</v>
      </c>
      <c r="U21" s="4">
        <f t="shared" si="3"/>
        <v>5.98</v>
      </c>
      <c r="V21" s="14">
        <f t="shared" si="3"/>
        <v>6.3127659574468087</v>
      </c>
      <c r="W21" s="4">
        <f t="shared" si="3"/>
        <v>6.6183673469387756</v>
      </c>
      <c r="X21" s="14">
        <f t="shared" si="3"/>
        <v>6.9</v>
      </c>
      <c r="Y21" s="4">
        <f t="shared" si="3"/>
        <v>7.2224299065420556</v>
      </c>
      <c r="Z21" s="14">
        <f t="shared" si="3"/>
        <v>7.5716814159292039</v>
      </c>
      <c r="AA21" s="4">
        <f t="shared" si="3"/>
        <v>7.8857142857142861</v>
      </c>
      <c r="AB21" s="14">
        <f t="shared" si="3"/>
        <v>8.2142857142857153</v>
      </c>
      <c r="AC21" s="4">
        <f t="shared" si="3"/>
        <v>8.5082706766917298</v>
      </c>
      <c r="AD21" s="14">
        <f t="shared" si="3"/>
        <v>8.8436619718309863</v>
      </c>
      <c r="AE21" s="5">
        <f t="shared" si="3"/>
        <v>9.1390728476821206</v>
      </c>
    </row>
    <row r="22" spans="6:31" x14ac:dyDescent="0.45">
      <c r="F22" s="9">
        <f>POWER(10,F3)*56</f>
        <v>56</v>
      </c>
      <c r="G22" s="4">
        <f t="shared" si="2"/>
        <v>2.0909090909090913</v>
      </c>
      <c r="H22" s="14">
        <f t="shared" si="2"/>
        <v>2.265671641791045</v>
      </c>
      <c r="I22" s="4">
        <f t="shared" si="2"/>
        <v>2.4352941176470591</v>
      </c>
      <c r="J22" s="14">
        <f t="shared" si="2"/>
        <v>2.6</v>
      </c>
      <c r="K22" s="4">
        <f t="shared" si="2"/>
        <v>2.915492957746479</v>
      </c>
      <c r="L22" s="14">
        <f t="shared" si="2"/>
        <v>3.0666666666666669</v>
      </c>
      <c r="M22" s="4">
        <f t="shared" si="2"/>
        <v>3.3567567567567571</v>
      </c>
      <c r="N22" s="14">
        <f t="shared" si="2"/>
        <v>3.6315789473684212</v>
      </c>
      <c r="O22" s="4">
        <f t="shared" si="2"/>
        <v>3.8923076923076927</v>
      </c>
      <c r="P22" s="14">
        <f t="shared" si="2"/>
        <v>4.1399999999999997</v>
      </c>
      <c r="Q22" s="4">
        <f t="shared" si="3"/>
        <v>4.4891566265060243</v>
      </c>
      <c r="R22" s="14">
        <f t="shared" si="3"/>
        <v>4.8139534883720936</v>
      </c>
      <c r="S22" s="4">
        <f t="shared" si="3"/>
        <v>5.1168539325842701</v>
      </c>
      <c r="T22" s="14">
        <f t="shared" si="3"/>
        <v>5.4</v>
      </c>
      <c r="U22" s="4">
        <f t="shared" si="3"/>
        <v>5.6652631578947368</v>
      </c>
      <c r="V22" s="14">
        <f t="shared" si="3"/>
        <v>5.9939393939393941</v>
      </c>
      <c r="W22" s="4">
        <f t="shared" si="3"/>
        <v>6.2970873786407777</v>
      </c>
      <c r="X22" s="14">
        <f t="shared" si="3"/>
        <v>6.5775700934579442</v>
      </c>
      <c r="Y22" s="4">
        <f t="shared" si="3"/>
        <v>6.9</v>
      </c>
      <c r="Z22" s="14">
        <f t="shared" si="3"/>
        <v>7.2508474576271196</v>
      </c>
      <c r="AA22" s="4">
        <f t="shared" si="3"/>
        <v>7.5677419354838706</v>
      </c>
      <c r="AB22" s="14">
        <f t="shared" si="3"/>
        <v>7.9007633587786259</v>
      </c>
      <c r="AC22" s="4">
        <f t="shared" si="3"/>
        <v>8.1999999999999993</v>
      </c>
      <c r="AD22" s="14">
        <f t="shared" si="3"/>
        <v>8.5428571428571427</v>
      </c>
      <c r="AE22" s="5">
        <f t="shared" si="3"/>
        <v>8.8461538461538467</v>
      </c>
    </row>
    <row r="23" spans="6:31" x14ac:dyDescent="0.45">
      <c r="F23" s="9">
        <f>POWER(10,F3)*62</f>
        <v>62</v>
      </c>
      <c r="G23" s="4">
        <f t="shared" si="2"/>
        <v>1.9166666666666667</v>
      </c>
      <c r="H23" s="14">
        <f t="shared" si="2"/>
        <v>2.0794520547945203</v>
      </c>
      <c r="I23" s="4">
        <f t="shared" si="2"/>
        <v>2.2378378378378381</v>
      </c>
      <c r="J23" s="14">
        <f t="shared" si="2"/>
        <v>2.3920000000000003</v>
      </c>
      <c r="K23" s="4">
        <f t="shared" si="2"/>
        <v>2.6883116883116887</v>
      </c>
      <c r="L23" s="14">
        <f t="shared" si="2"/>
        <v>2.8307692307692309</v>
      </c>
      <c r="M23" s="4">
        <f t="shared" si="2"/>
        <v>3.1050000000000004</v>
      </c>
      <c r="N23" s="14">
        <f t="shared" si="2"/>
        <v>3.3658536585365852</v>
      </c>
      <c r="O23" s="4">
        <f t="shared" si="2"/>
        <v>3.6142857142857148</v>
      </c>
      <c r="P23" s="14">
        <f t="shared" si="2"/>
        <v>3.8511627906976744</v>
      </c>
      <c r="Q23" s="4">
        <f t="shared" si="3"/>
        <v>4.1865168539325843</v>
      </c>
      <c r="R23" s="14">
        <f t="shared" si="3"/>
        <v>4.5</v>
      </c>
      <c r="S23" s="4">
        <f t="shared" si="3"/>
        <v>4.7936842105263162</v>
      </c>
      <c r="T23" s="14">
        <f t="shared" si="3"/>
        <v>5.0693877551020412</v>
      </c>
      <c r="U23" s="4">
        <f t="shared" si="3"/>
        <v>5.328712871287129</v>
      </c>
      <c r="V23" s="14">
        <f t="shared" si="3"/>
        <v>5.6514285714285712</v>
      </c>
      <c r="W23" s="4">
        <f t="shared" si="3"/>
        <v>5.9504587155963309</v>
      </c>
      <c r="X23" s="14">
        <f t="shared" si="3"/>
        <v>6.2283185840707969</v>
      </c>
      <c r="Y23" s="4">
        <f t="shared" si="3"/>
        <v>6.549152542372882</v>
      </c>
      <c r="Z23" s="14">
        <f t="shared" si="3"/>
        <v>6.9</v>
      </c>
      <c r="AA23" s="4">
        <f t="shared" si="3"/>
        <v>7.2184615384615389</v>
      </c>
      <c r="AB23" s="14">
        <f t="shared" si="3"/>
        <v>7.5547445255474459</v>
      </c>
      <c r="AC23" s="4">
        <f t="shared" si="3"/>
        <v>7.8583333333333334</v>
      </c>
      <c r="AD23" s="14">
        <f t="shared" si="3"/>
        <v>8.207843137254903</v>
      </c>
      <c r="AE23" s="5">
        <f t="shared" si="3"/>
        <v>8.518518518518519</v>
      </c>
    </row>
    <row r="24" spans="6:31" x14ac:dyDescent="0.45">
      <c r="F24" s="9">
        <f>POWER(10,F3)*68</f>
        <v>68</v>
      </c>
      <c r="G24" s="4">
        <f t="shared" si="2"/>
        <v>1.7692307692307692</v>
      </c>
      <c r="H24" s="14">
        <f t="shared" si="2"/>
        <v>1.9215189873417722</v>
      </c>
      <c r="I24" s="4">
        <f t="shared" si="2"/>
        <v>2.0699999999999998</v>
      </c>
      <c r="J24" s="14">
        <f t="shared" si="2"/>
        <v>2.2148148148148148</v>
      </c>
      <c r="K24" s="4">
        <f t="shared" si="2"/>
        <v>2.4939759036144578</v>
      </c>
      <c r="L24" s="14">
        <f t="shared" si="2"/>
        <v>2.6285714285714286</v>
      </c>
      <c r="M24" s="4">
        <f t="shared" si="2"/>
        <v>2.8883720930232561</v>
      </c>
      <c r="N24" s="14">
        <f t="shared" si="2"/>
        <v>3.1363636363636362</v>
      </c>
      <c r="O24" s="4">
        <f t="shared" si="2"/>
        <v>3.3733333333333335</v>
      </c>
      <c r="P24" s="14">
        <f t="shared" si="2"/>
        <v>3.6</v>
      </c>
      <c r="Q24" s="4">
        <f t="shared" si="3"/>
        <v>3.9221052631578948</v>
      </c>
      <c r="R24" s="14">
        <f t="shared" si="3"/>
        <v>4.2244897959183678</v>
      </c>
      <c r="S24" s="4">
        <f t="shared" si="3"/>
        <v>4.5089108910891094</v>
      </c>
      <c r="T24" s="14">
        <f t="shared" si="3"/>
        <v>4.7769230769230768</v>
      </c>
      <c r="U24" s="4">
        <f t="shared" si="3"/>
        <v>5.0299065420560751</v>
      </c>
      <c r="V24" s="14">
        <f t="shared" si="3"/>
        <v>5.345945945945946</v>
      </c>
      <c r="W24" s="4">
        <f t="shared" si="3"/>
        <v>5.6400000000000006</v>
      </c>
      <c r="X24" s="14">
        <f t="shared" si="3"/>
        <v>5.9142857142857146</v>
      </c>
      <c r="Y24" s="4">
        <f t="shared" si="3"/>
        <v>6.2322580645161292</v>
      </c>
      <c r="Z24" s="14">
        <f t="shared" si="3"/>
        <v>6.5815384615384627</v>
      </c>
      <c r="AA24" s="4">
        <f t="shared" si="3"/>
        <v>6.9</v>
      </c>
      <c r="AB24" s="14">
        <f t="shared" si="3"/>
        <v>7.2377622377622384</v>
      </c>
      <c r="AC24" s="4">
        <f t="shared" si="3"/>
        <v>7.5439999999999996</v>
      </c>
      <c r="AD24" s="14">
        <f t="shared" si="3"/>
        <v>7.8981132075471701</v>
      </c>
      <c r="AE24" s="5">
        <f t="shared" si="3"/>
        <v>8.2142857142857153</v>
      </c>
    </row>
    <row r="25" spans="6:31" x14ac:dyDescent="0.45">
      <c r="F25" s="9">
        <f>POWER(10,F3)*75</f>
        <v>75</v>
      </c>
      <c r="G25" s="4">
        <f t="shared" si="2"/>
        <v>1.6235294117647059</v>
      </c>
      <c r="H25" s="14">
        <f t="shared" si="2"/>
        <v>1.7651162790697676</v>
      </c>
      <c r="I25" s="4">
        <f t="shared" si="2"/>
        <v>1.903448275862069</v>
      </c>
      <c r="J25" s="14">
        <f t="shared" si="2"/>
        <v>2.038636363636364</v>
      </c>
      <c r="K25" s="4">
        <f t="shared" si="2"/>
        <v>2.2999999999999998</v>
      </c>
      <c r="L25" s="14">
        <f t="shared" si="2"/>
        <v>2.4263736263736266</v>
      </c>
      <c r="M25" s="4">
        <f t="shared" si="2"/>
        <v>2.6709677419354838</v>
      </c>
      <c r="N25" s="14">
        <f t="shared" si="2"/>
        <v>2.905263157894737</v>
      </c>
      <c r="O25" s="4">
        <f t="shared" si="2"/>
        <v>3.1298969072164948</v>
      </c>
      <c r="P25" s="14">
        <f t="shared" si="2"/>
        <v>3.3454545454545457</v>
      </c>
      <c r="Q25" s="4">
        <f t="shared" si="3"/>
        <v>3.6529411764705886</v>
      </c>
      <c r="R25" s="14">
        <f t="shared" si="3"/>
        <v>3.9428571428571431</v>
      </c>
      <c r="S25" s="4">
        <f t="shared" si="3"/>
        <v>4.2166666666666668</v>
      </c>
      <c r="T25" s="14">
        <f t="shared" si="3"/>
        <v>4.4756756756756761</v>
      </c>
      <c r="U25" s="4">
        <f t="shared" si="3"/>
        <v>4.7210526315789476</v>
      </c>
      <c r="V25" s="14">
        <f t="shared" si="3"/>
        <v>5.0288135593220336</v>
      </c>
      <c r="W25" s="4">
        <f t="shared" si="3"/>
        <v>5.3163934426229504</v>
      </c>
      <c r="X25" s="14">
        <f t="shared" si="3"/>
        <v>5.5857142857142863</v>
      </c>
      <c r="Y25" s="4">
        <f t="shared" si="3"/>
        <v>5.8992366412213739</v>
      </c>
      <c r="Z25" s="14">
        <f t="shared" si="3"/>
        <v>6.2452554744525548</v>
      </c>
      <c r="AA25" s="4">
        <f t="shared" si="3"/>
        <v>6.5622377622377623</v>
      </c>
      <c r="AB25" s="14">
        <f t="shared" si="3"/>
        <v>6.9</v>
      </c>
      <c r="AC25" s="4">
        <f t="shared" si="3"/>
        <v>7.2076433121019114</v>
      </c>
      <c r="AD25" s="14">
        <f t="shared" si="3"/>
        <v>7.5650602409638568</v>
      </c>
      <c r="AE25" s="5">
        <f t="shared" si="3"/>
        <v>7.8857142857142861</v>
      </c>
    </row>
    <row r="26" spans="6:31" x14ac:dyDescent="0.45">
      <c r="F26" s="9">
        <f>POWER(10,F3)*82</f>
        <v>82</v>
      </c>
      <c r="G26" s="4">
        <f t="shared" si="2"/>
        <v>1.5</v>
      </c>
      <c r="H26" s="14">
        <f t="shared" si="2"/>
        <v>1.6322580645161291</v>
      </c>
      <c r="I26" s="4">
        <f t="shared" si="2"/>
        <v>1.7617021276595743</v>
      </c>
      <c r="J26" s="14">
        <f t="shared" si="2"/>
        <v>1.8884210526315792</v>
      </c>
      <c r="K26" s="4">
        <f t="shared" si="2"/>
        <v>2.134020618556701</v>
      </c>
      <c r="L26" s="14">
        <f t="shared" si="2"/>
        <v>2.2530612244897958</v>
      </c>
      <c r="M26" s="4">
        <f t="shared" si="2"/>
        <v>2.484</v>
      </c>
      <c r="N26" s="14">
        <f t="shared" si="2"/>
        <v>2.7058823529411766</v>
      </c>
      <c r="O26" s="4">
        <f t="shared" si="2"/>
        <v>2.9192307692307695</v>
      </c>
      <c r="P26" s="14">
        <f t="shared" si="2"/>
        <v>3.1245283018867926</v>
      </c>
      <c r="Q26" s="4">
        <f t="shared" si="3"/>
        <v>3.4183486238532113</v>
      </c>
      <c r="R26" s="14">
        <f t="shared" si="3"/>
        <v>3.6964285714285716</v>
      </c>
      <c r="S26" s="4">
        <f t="shared" si="3"/>
        <v>3.9600000000000004</v>
      </c>
      <c r="T26" s="14">
        <f t="shared" si="3"/>
        <v>4.2101694915254244</v>
      </c>
      <c r="U26" s="4">
        <f t="shared" si="3"/>
        <v>4.4479338842975205</v>
      </c>
      <c r="V26" s="14">
        <f t="shared" si="3"/>
        <v>4.7471999999999994</v>
      </c>
      <c r="W26" s="4">
        <f t="shared" si="3"/>
        <v>5.0279069767441857</v>
      </c>
      <c r="X26" s="14">
        <f t="shared" si="3"/>
        <v>5.2917293233082709</v>
      </c>
      <c r="Y26" s="4">
        <f t="shared" si="3"/>
        <v>5.6000000000000005</v>
      </c>
      <c r="Z26" s="14">
        <f t="shared" si="3"/>
        <v>5.9416666666666673</v>
      </c>
      <c r="AA26" s="4">
        <f t="shared" si="3"/>
        <v>6.2560000000000002</v>
      </c>
      <c r="AB26" s="14">
        <f t="shared" si="3"/>
        <v>6.5923566878980893</v>
      </c>
      <c r="AC26" s="4">
        <f t="shared" si="3"/>
        <v>6.9</v>
      </c>
      <c r="AD26" s="14">
        <f t="shared" si="3"/>
        <v>7.2589595375722551</v>
      </c>
      <c r="AE26" s="5">
        <f t="shared" si="3"/>
        <v>7.582417582417583</v>
      </c>
    </row>
    <row r="27" spans="6:31" x14ac:dyDescent="0.45">
      <c r="F27" s="9">
        <f>POWER(10,F3)*91</f>
        <v>91</v>
      </c>
      <c r="G27" s="4">
        <f t="shared" si="2"/>
        <v>1.3663366336633664</v>
      </c>
      <c r="H27" s="14">
        <f t="shared" si="2"/>
        <v>1.4882352941176471</v>
      </c>
      <c r="I27" s="4">
        <f t="shared" si="2"/>
        <v>1.6077669902912624</v>
      </c>
      <c r="J27" s="14">
        <f t="shared" si="2"/>
        <v>1.7250000000000001</v>
      </c>
      <c r="K27" s="4">
        <f t="shared" si="2"/>
        <v>1.9528301886792454</v>
      </c>
      <c r="L27" s="14">
        <f t="shared" si="2"/>
        <v>2.0635514018691588</v>
      </c>
      <c r="M27" s="4">
        <f t="shared" si="2"/>
        <v>2.2788990825688078</v>
      </c>
      <c r="N27" s="14">
        <f t="shared" si="2"/>
        <v>2.4864864864864864</v>
      </c>
      <c r="O27" s="4">
        <f t="shared" si="2"/>
        <v>2.6867256637168144</v>
      </c>
      <c r="P27" s="14">
        <f t="shared" si="2"/>
        <v>2.88</v>
      </c>
      <c r="Q27" s="4">
        <f t="shared" si="3"/>
        <v>3.1576271186440681</v>
      </c>
      <c r="R27" s="14">
        <f t="shared" si="3"/>
        <v>3.4214876033057853</v>
      </c>
      <c r="S27" s="4">
        <f t="shared" si="3"/>
        <v>3.6725806451612901</v>
      </c>
      <c r="T27" s="14">
        <f t="shared" si="3"/>
        <v>3.9118110236220476</v>
      </c>
      <c r="U27" s="4">
        <f t="shared" si="3"/>
        <v>4.1399999999999997</v>
      </c>
      <c r="V27" s="14">
        <f t="shared" si="3"/>
        <v>4.428358208955224</v>
      </c>
      <c r="W27" s="4">
        <f t="shared" si="3"/>
        <v>4.7</v>
      </c>
      <c r="X27" s="14">
        <f t="shared" si="3"/>
        <v>4.9563380281690144</v>
      </c>
      <c r="Y27" s="4">
        <f t="shared" si="3"/>
        <v>5.2571428571428571</v>
      </c>
      <c r="Z27" s="14">
        <f t="shared" si="3"/>
        <v>5.5921568627450986</v>
      </c>
      <c r="AA27" s="4">
        <f t="shared" si="3"/>
        <v>5.9018867924528307</v>
      </c>
      <c r="AB27" s="14">
        <f t="shared" si="3"/>
        <v>6.2349397590361448</v>
      </c>
      <c r="AC27" s="4">
        <f t="shared" si="3"/>
        <v>6.5410404624277456</v>
      </c>
      <c r="AD27" s="14">
        <f t="shared" si="3"/>
        <v>6.9</v>
      </c>
      <c r="AE27" s="5">
        <f t="shared" si="3"/>
        <v>7.2251308900523563</v>
      </c>
    </row>
    <row r="28" spans="6:31" ht="14.65" thickBot="1" x14ac:dyDescent="0.5">
      <c r="F28" s="10">
        <f>POWER(10,F3)*100</f>
        <v>100</v>
      </c>
      <c r="G28" s="6">
        <f t="shared" si="2"/>
        <v>1.2545454545454546</v>
      </c>
      <c r="H28" s="15">
        <f t="shared" si="2"/>
        <v>1.3675675675675676</v>
      </c>
      <c r="I28" s="6">
        <f t="shared" si="2"/>
        <v>1.4785714285714286</v>
      </c>
      <c r="J28" s="15">
        <f t="shared" si="2"/>
        <v>1.5876106194690267</v>
      </c>
      <c r="K28" s="6">
        <f t="shared" si="2"/>
        <v>1.8</v>
      </c>
      <c r="L28" s="15">
        <f t="shared" si="2"/>
        <v>1.903448275862069</v>
      </c>
      <c r="M28" s="6">
        <f t="shared" si="2"/>
        <v>2.1050847457627122</v>
      </c>
      <c r="N28" s="15">
        <f t="shared" si="2"/>
        <v>2.2999999999999998</v>
      </c>
      <c r="O28" s="6">
        <f t="shared" si="2"/>
        <v>2.4885245901639346</v>
      </c>
      <c r="P28" s="15">
        <f t="shared" si="2"/>
        <v>2.6709677419354838</v>
      </c>
      <c r="Q28" s="6">
        <f t="shared" si="3"/>
        <v>2.9338582677165359</v>
      </c>
      <c r="R28" s="15">
        <f t="shared" si="3"/>
        <v>3.1846153846153848</v>
      </c>
      <c r="S28" s="6">
        <f t="shared" si="3"/>
        <v>3.42406015037594</v>
      </c>
      <c r="T28" s="15">
        <f t="shared" si="3"/>
        <v>3.6529411764705886</v>
      </c>
      <c r="U28" s="6">
        <f t="shared" si="3"/>
        <v>3.8719424460431653</v>
      </c>
      <c r="V28" s="15">
        <f t="shared" si="3"/>
        <v>4.1496503496503498</v>
      </c>
      <c r="W28" s="6">
        <f t="shared" si="3"/>
        <v>4.4122448979591846</v>
      </c>
      <c r="X28" s="15">
        <f t="shared" si="3"/>
        <v>4.660927152317881</v>
      </c>
      <c r="Y28" s="6">
        <f t="shared" si="3"/>
        <v>4.953846153846154</v>
      </c>
      <c r="Z28" s="15">
        <f t="shared" si="3"/>
        <v>5.2814814814814817</v>
      </c>
      <c r="AA28" s="6">
        <f t="shared" si="3"/>
        <v>5.5857142857142863</v>
      </c>
      <c r="AB28" s="15">
        <f t="shared" si="3"/>
        <v>5.9142857142857146</v>
      </c>
      <c r="AC28" s="6">
        <f t="shared" si="3"/>
        <v>6.2175824175824177</v>
      </c>
      <c r="AD28" s="15">
        <f t="shared" si="3"/>
        <v>6.5748691099476444</v>
      </c>
      <c r="AE28" s="7">
        <f t="shared" si="3"/>
        <v>6.9</v>
      </c>
    </row>
  </sheetData>
  <mergeCells count="2">
    <mergeCell ref="B3:B4"/>
    <mergeCell ref="G2:AE2"/>
  </mergeCells>
  <conditionalFormatting sqref="G4:AE28">
    <cfRule type="cellIs" dxfId="1" priority="3" operator="between">
      <formula>$D$3</formula>
      <formula>$D$4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Bousquet</dc:creator>
  <cp:lastModifiedBy>Bruno Bousquet</cp:lastModifiedBy>
  <dcterms:created xsi:type="dcterms:W3CDTF">2018-12-06T17:39:38Z</dcterms:created>
  <dcterms:modified xsi:type="dcterms:W3CDTF">2018-12-06T22:00:55Z</dcterms:modified>
</cp:coreProperties>
</file>