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megaduino\"/>
    </mc:Choice>
  </mc:AlternateContent>
  <xr:revisionPtr revIDLastSave="0" documentId="13_ncr:1_{A457D04C-6A1F-4C71-906D-E41D04F37FBD}" xr6:coauthVersionLast="40" xr6:coauthVersionMax="40" xr10:uidLastSave="{00000000-0000-0000-0000-000000000000}"/>
  <bookViews>
    <workbookView xWindow="0" yWindow="0" windowWidth="7485" windowHeight="2978" xr2:uid="{1F99105B-B1F4-4383-943F-1EA750511AF1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2" l="1"/>
  <c r="Z28" i="2" s="1"/>
  <c r="F27" i="2"/>
  <c r="F26" i="2"/>
  <c r="AA26" i="2" s="1"/>
  <c r="F25" i="2"/>
  <c r="AC25" i="2" s="1"/>
  <c r="F24" i="2"/>
  <c r="AD24" i="2" s="1"/>
  <c r="F23" i="2"/>
  <c r="AA23" i="2" s="1"/>
  <c r="F22" i="2"/>
  <c r="AC22" i="2" s="1"/>
  <c r="F21" i="2"/>
  <c r="AD21" i="2" s="1"/>
  <c r="F20" i="2"/>
  <c r="AB20" i="2" s="1"/>
  <c r="F19" i="2"/>
  <c r="AD19" i="2" s="1"/>
  <c r="F18" i="2"/>
  <c r="AB18" i="2" s="1"/>
  <c r="F17" i="2"/>
  <c r="AC17" i="2" s="1"/>
  <c r="F16" i="2"/>
  <c r="Z16" i="2" s="1"/>
  <c r="F15" i="2"/>
  <c r="AB15" i="2" s="1"/>
  <c r="F14" i="2"/>
  <c r="AA14" i="2" s="1"/>
  <c r="F13" i="2"/>
  <c r="AC13" i="2" s="1"/>
  <c r="F12" i="2"/>
  <c r="AB12" i="2" s="1"/>
  <c r="F11" i="2"/>
  <c r="AA11" i="2" s="1"/>
  <c r="F10" i="2"/>
  <c r="AC10" i="2" s="1"/>
  <c r="F9" i="2"/>
  <c r="AB9" i="2" s="1"/>
  <c r="F8" i="2"/>
  <c r="AA8" i="2" s="1"/>
  <c r="F7" i="2"/>
  <c r="AB7" i="2" s="1"/>
  <c r="F6" i="2"/>
  <c r="Z6" i="2" s="1"/>
  <c r="F5" i="2"/>
  <c r="AA5" i="2" s="1"/>
  <c r="F4" i="2"/>
  <c r="AB4" i="2" s="1"/>
  <c r="D14" i="2"/>
  <c r="D7" i="2"/>
  <c r="D3" i="2"/>
  <c r="D9" i="2"/>
  <c r="Z19" i="2"/>
  <c r="Z22" i="2"/>
  <c r="Z25" i="2"/>
  <c r="Z27" i="2"/>
  <c r="AB17" i="2"/>
  <c r="AA18" i="2"/>
  <c r="AE18" i="2"/>
  <c r="AC19" i="2"/>
  <c r="AA20" i="2"/>
  <c r="AE20" i="2"/>
  <c r="AC21" i="2"/>
  <c r="AB22" i="2"/>
  <c r="AD23" i="2"/>
  <c r="AC24" i="2"/>
  <c r="AB25" i="2"/>
  <c r="AD26" i="2"/>
  <c r="AA27" i="2"/>
  <c r="AB27" i="2"/>
  <c r="AC27" i="2"/>
  <c r="AD27" i="2"/>
  <c r="AE27" i="2"/>
  <c r="AA28" i="2"/>
  <c r="AE28" i="2"/>
  <c r="Z8" i="2"/>
  <c r="AA9" i="2"/>
  <c r="AE9" i="2"/>
  <c r="AB10" i="2"/>
  <c r="Z11" i="2"/>
  <c r="AD11" i="2"/>
  <c r="AA12" i="2"/>
  <c r="AE12" i="2"/>
  <c r="AB13" i="2"/>
  <c r="Z14" i="2"/>
  <c r="AD14" i="2"/>
  <c r="AA15" i="2"/>
  <c r="AE15" i="2"/>
  <c r="I5" i="2"/>
  <c r="M5" i="2"/>
  <c r="Q5" i="2"/>
  <c r="U5" i="2"/>
  <c r="Y5" i="2"/>
  <c r="I6" i="2"/>
  <c r="M6" i="2"/>
  <c r="Q6" i="2"/>
  <c r="U6" i="2"/>
  <c r="Y6" i="2"/>
  <c r="H7" i="2"/>
  <c r="L7" i="2"/>
  <c r="P7" i="2"/>
  <c r="T7" i="2"/>
  <c r="X7" i="2"/>
  <c r="H8" i="2"/>
  <c r="L8" i="2"/>
  <c r="P8" i="2"/>
  <c r="T8" i="2"/>
  <c r="X8" i="2"/>
  <c r="J9" i="2"/>
  <c r="N9" i="2"/>
  <c r="R9" i="2"/>
  <c r="V9" i="2"/>
  <c r="I10" i="2"/>
  <c r="M10" i="2"/>
  <c r="Q10" i="2"/>
  <c r="U10" i="2"/>
  <c r="W10" i="2"/>
  <c r="Y10" i="2"/>
  <c r="G11" i="2"/>
  <c r="K11" i="2"/>
  <c r="O11" i="2"/>
  <c r="S11" i="2"/>
  <c r="W11" i="2"/>
  <c r="I12" i="2"/>
  <c r="M12" i="2"/>
  <c r="Q12" i="2"/>
  <c r="U12" i="2"/>
  <c r="Y12" i="2"/>
  <c r="G13" i="2"/>
  <c r="K13" i="2"/>
  <c r="O13" i="2"/>
  <c r="P13" i="2"/>
  <c r="S13" i="2"/>
  <c r="T13" i="2"/>
  <c r="U13" i="2"/>
  <c r="V13" i="2"/>
  <c r="W13" i="2"/>
  <c r="X13" i="2"/>
  <c r="Y13" i="2"/>
  <c r="H14" i="2"/>
  <c r="L14" i="2"/>
  <c r="P14" i="2"/>
  <c r="Q14" i="2"/>
  <c r="T14" i="2"/>
  <c r="U14" i="2"/>
  <c r="X14" i="2"/>
  <c r="Y14" i="2"/>
  <c r="G15" i="2"/>
  <c r="K15" i="2"/>
  <c r="O15" i="2"/>
  <c r="S15" i="2"/>
  <c r="U15" i="2"/>
  <c r="W15" i="2"/>
  <c r="Y15" i="2"/>
  <c r="G16" i="2"/>
  <c r="I16" i="2"/>
  <c r="K16" i="2"/>
  <c r="M16" i="2"/>
  <c r="O16" i="2"/>
  <c r="Q16" i="2"/>
  <c r="S16" i="2"/>
  <c r="U16" i="2"/>
  <c r="W16" i="2"/>
  <c r="Y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J18" i="2"/>
  <c r="L18" i="2"/>
  <c r="N18" i="2"/>
  <c r="P18" i="2"/>
  <c r="R18" i="2"/>
  <c r="T18" i="2"/>
  <c r="V18" i="2"/>
  <c r="X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G20" i="2"/>
  <c r="I20" i="2"/>
  <c r="K20" i="2"/>
  <c r="M20" i="2"/>
  <c r="O20" i="2"/>
  <c r="Q20" i="2"/>
  <c r="S20" i="2"/>
  <c r="U20" i="2"/>
  <c r="W20" i="2"/>
  <c r="Y20" i="2"/>
  <c r="J21" i="2"/>
  <c r="K21" i="2"/>
  <c r="N21" i="2"/>
  <c r="O21" i="2"/>
  <c r="R21" i="2"/>
  <c r="S21" i="2"/>
  <c r="V21" i="2"/>
  <c r="W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H23" i="2"/>
  <c r="J23" i="2"/>
  <c r="L23" i="2"/>
  <c r="N23" i="2"/>
  <c r="P23" i="2"/>
  <c r="R23" i="2"/>
  <c r="T23" i="2"/>
  <c r="V23" i="2"/>
  <c r="X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H26" i="2"/>
  <c r="J26" i="2"/>
  <c r="L26" i="2"/>
  <c r="N26" i="2"/>
  <c r="P26" i="2"/>
  <c r="R26" i="2"/>
  <c r="T26" i="2"/>
  <c r="V26" i="2"/>
  <c r="W26" i="2"/>
  <c r="X26" i="2"/>
  <c r="Y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AD8" i="2" l="1"/>
  <c r="AC6" i="2"/>
  <c r="AC16" i="2"/>
  <c r="AD28" i="2"/>
  <c r="AC28" i="2"/>
  <c r="AB28" i="2"/>
  <c r="U26" i="2"/>
  <c r="Q26" i="2"/>
  <c r="M26" i="2"/>
  <c r="I26" i="2"/>
  <c r="AC26" i="2"/>
  <c r="AB26" i="2"/>
  <c r="Z26" i="2"/>
  <c r="S26" i="2"/>
  <c r="O26" i="2"/>
  <c r="K26" i="2"/>
  <c r="G26" i="2"/>
  <c r="AE26" i="2"/>
  <c r="AE25" i="2"/>
  <c r="AA25" i="2"/>
  <c r="AD25" i="2"/>
  <c r="AB24" i="2"/>
  <c r="Z24" i="2"/>
  <c r="AE24" i="2"/>
  <c r="AA24" i="2"/>
  <c r="Y23" i="2"/>
  <c r="U23" i="2"/>
  <c r="Q23" i="2"/>
  <c r="M23" i="2"/>
  <c r="I23" i="2"/>
  <c r="AC23" i="2"/>
  <c r="AB23" i="2"/>
  <c r="Z23" i="2"/>
  <c r="W23" i="2"/>
  <c r="S23" i="2"/>
  <c r="O23" i="2"/>
  <c r="K23" i="2"/>
  <c r="G23" i="2"/>
  <c r="AE23" i="2"/>
  <c r="AE22" i="2"/>
  <c r="AA22" i="2"/>
  <c r="AD22" i="2"/>
  <c r="Y21" i="2"/>
  <c r="U21" i="2"/>
  <c r="Q21" i="2"/>
  <c r="M21" i="2"/>
  <c r="I21" i="2"/>
  <c r="AB21" i="2"/>
  <c r="Z21" i="2"/>
  <c r="X21" i="2"/>
  <c r="T21" i="2"/>
  <c r="P21" i="2"/>
  <c r="L21" i="2"/>
  <c r="H21" i="2"/>
  <c r="AE21" i="2"/>
  <c r="AA21" i="2"/>
  <c r="G21" i="2"/>
  <c r="X20" i="2"/>
  <c r="T20" i="2"/>
  <c r="P20" i="2"/>
  <c r="L20" i="2"/>
  <c r="H20" i="2"/>
  <c r="AD20" i="2"/>
  <c r="AC20" i="2"/>
  <c r="Z20" i="2"/>
  <c r="V20" i="2"/>
  <c r="R20" i="2"/>
  <c r="N20" i="2"/>
  <c r="J20" i="2"/>
  <c r="AB19" i="2"/>
  <c r="AE19" i="2"/>
  <c r="AA19" i="2"/>
  <c r="Y18" i="2"/>
  <c r="U18" i="2"/>
  <c r="Q18" i="2"/>
  <c r="M18" i="2"/>
  <c r="I18" i="2"/>
  <c r="AD18" i="2"/>
  <c r="Z18" i="2"/>
  <c r="H18" i="2"/>
  <c r="AC18" i="2"/>
  <c r="W18" i="2"/>
  <c r="S18" i="2"/>
  <c r="O18" i="2"/>
  <c r="K18" i="2"/>
  <c r="G18" i="2"/>
  <c r="AE17" i="2"/>
  <c r="AA17" i="2"/>
  <c r="AD17" i="2"/>
  <c r="Z17" i="2"/>
  <c r="V16" i="2"/>
  <c r="R16" i="2"/>
  <c r="N16" i="2"/>
  <c r="J16" i="2"/>
  <c r="AB16" i="2"/>
  <c r="AE16" i="2"/>
  <c r="AA16" i="2"/>
  <c r="X16" i="2"/>
  <c r="T16" i="2"/>
  <c r="P16" i="2"/>
  <c r="L16" i="2"/>
  <c r="H16" i="2"/>
  <c r="AD16" i="2"/>
  <c r="V15" i="2"/>
  <c r="R15" i="2"/>
  <c r="N15" i="2"/>
  <c r="J15" i="2"/>
  <c r="AD15" i="2"/>
  <c r="Z15" i="2"/>
  <c r="Q15" i="2"/>
  <c r="M15" i="2"/>
  <c r="I15" i="2"/>
  <c r="AC15" i="2"/>
  <c r="X15" i="2"/>
  <c r="T15" i="2"/>
  <c r="P15" i="2"/>
  <c r="L15" i="2"/>
  <c r="H15" i="2"/>
  <c r="W14" i="2"/>
  <c r="S14" i="2"/>
  <c r="O14" i="2"/>
  <c r="K14" i="2"/>
  <c r="G14" i="2"/>
  <c r="AC14" i="2"/>
  <c r="V14" i="2"/>
  <c r="R14" i="2"/>
  <c r="N14" i="2"/>
  <c r="J14" i="2"/>
  <c r="AB14" i="2"/>
  <c r="M14" i="2"/>
  <c r="I14" i="2"/>
  <c r="AE14" i="2"/>
  <c r="R13" i="2"/>
  <c r="N13" i="2"/>
  <c r="J13" i="2"/>
  <c r="AE13" i="2"/>
  <c r="AA13" i="2"/>
  <c r="Q13" i="2"/>
  <c r="M13" i="2"/>
  <c r="I13" i="2"/>
  <c r="AD13" i="2"/>
  <c r="Z13" i="2"/>
  <c r="L13" i="2"/>
  <c r="H13" i="2"/>
  <c r="X12" i="2"/>
  <c r="T12" i="2"/>
  <c r="P12" i="2"/>
  <c r="L12" i="2"/>
  <c r="H12" i="2"/>
  <c r="AD12" i="2"/>
  <c r="Z12" i="2"/>
  <c r="W12" i="2"/>
  <c r="S12" i="2"/>
  <c r="O12" i="2"/>
  <c r="K12" i="2"/>
  <c r="G12" i="2"/>
  <c r="AC12" i="2"/>
  <c r="V12" i="2"/>
  <c r="R12" i="2"/>
  <c r="N12" i="2"/>
  <c r="J12" i="2"/>
  <c r="V11" i="2"/>
  <c r="R11" i="2"/>
  <c r="N11" i="2"/>
  <c r="J11" i="2"/>
  <c r="AC11" i="2"/>
  <c r="Y11" i="2"/>
  <c r="U11" i="2"/>
  <c r="Q11" i="2"/>
  <c r="M11" i="2"/>
  <c r="I11" i="2"/>
  <c r="AB11" i="2"/>
  <c r="X11" i="2"/>
  <c r="T11" i="2"/>
  <c r="P11" i="2"/>
  <c r="L11" i="2"/>
  <c r="H11" i="2"/>
  <c r="AE11" i="2"/>
  <c r="X10" i="2"/>
  <c r="T10" i="2"/>
  <c r="P10" i="2"/>
  <c r="L10" i="2"/>
  <c r="H10" i="2"/>
  <c r="AE10" i="2"/>
  <c r="AA10" i="2"/>
  <c r="S10" i="2"/>
  <c r="O10" i="2"/>
  <c r="K10" i="2"/>
  <c r="G10" i="2"/>
  <c r="AD10" i="2"/>
  <c r="Z10" i="2"/>
  <c r="V10" i="2"/>
  <c r="R10" i="2"/>
  <c r="N10" i="2"/>
  <c r="J10" i="2"/>
  <c r="Y9" i="2"/>
  <c r="U9" i="2"/>
  <c r="Q9" i="2"/>
  <c r="M9" i="2"/>
  <c r="I9" i="2"/>
  <c r="AD9" i="2"/>
  <c r="Z9" i="2"/>
  <c r="X9" i="2"/>
  <c r="T9" i="2"/>
  <c r="P9" i="2"/>
  <c r="L9" i="2"/>
  <c r="H9" i="2"/>
  <c r="AC9" i="2"/>
  <c r="W9" i="2"/>
  <c r="S9" i="2"/>
  <c r="O9" i="2"/>
  <c r="K9" i="2"/>
  <c r="G9" i="2"/>
  <c r="W8" i="2"/>
  <c r="S8" i="2"/>
  <c r="O8" i="2"/>
  <c r="K8" i="2"/>
  <c r="G8" i="2"/>
  <c r="AC8" i="2"/>
  <c r="V8" i="2"/>
  <c r="R8" i="2"/>
  <c r="N8" i="2"/>
  <c r="J8" i="2"/>
  <c r="AB8" i="2"/>
  <c r="Y8" i="2"/>
  <c r="U8" i="2"/>
  <c r="Q8" i="2"/>
  <c r="M8" i="2"/>
  <c r="I8" i="2"/>
  <c r="AE8" i="2"/>
  <c r="AE7" i="2"/>
  <c r="AA7" i="2"/>
  <c r="W7" i="2"/>
  <c r="S7" i="2"/>
  <c r="O7" i="2"/>
  <c r="K7" i="2"/>
  <c r="G7" i="2"/>
  <c r="AD7" i="2"/>
  <c r="Z7" i="2"/>
  <c r="R7" i="2"/>
  <c r="J7" i="2"/>
  <c r="AC7" i="2"/>
  <c r="V7" i="2"/>
  <c r="N7" i="2"/>
  <c r="Y7" i="2"/>
  <c r="U7" i="2"/>
  <c r="Q7" i="2"/>
  <c r="M7" i="2"/>
  <c r="I7" i="2"/>
  <c r="X6" i="2"/>
  <c r="T6" i="2"/>
  <c r="P6" i="2"/>
  <c r="L6" i="2"/>
  <c r="H6" i="2"/>
  <c r="AB6" i="2"/>
  <c r="S6" i="2"/>
  <c r="O6" i="2"/>
  <c r="K6" i="2"/>
  <c r="G6" i="2"/>
  <c r="AE6" i="2"/>
  <c r="AA6" i="2"/>
  <c r="W6" i="2"/>
  <c r="V6" i="2"/>
  <c r="R6" i="2"/>
  <c r="N6" i="2"/>
  <c r="J6" i="2"/>
  <c r="AD6" i="2"/>
  <c r="AD5" i="2"/>
  <c r="Z5" i="2"/>
  <c r="X5" i="2"/>
  <c r="T5" i="2"/>
  <c r="P5" i="2"/>
  <c r="L5" i="2"/>
  <c r="H5" i="2"/>
  <c r="AC5" i="2"/>
  <c r="S5" i="2"/>
  <c r="O5" i="2"/>
  <c r="G5" i="2"/>
  <c r="AB5" i="2"/>
  <c r="W5" i="2"/>
  <c r="K5" i="2"/>
  <c r="V5" i="2"/>
  <c r="R5" i="2"/>
  <c r="N5" i="2"/>
  <c r="J5" i="2"/>
  <c r="AE5" i="2"/>
  <c r="X4" i="2"/>
  <c r="P4" i="2"/>
  <c r="L4" i="2"/>
  <c r="AE4" i="2"/>
  <c r="W4" i="2"/>
  <c r="S4" i="2"/>
  <c r="O4" i="2"/>
  <c r="K4" i="2"/>
  <c r="G4" i="2"/>
  <c r="AD4" i="2"/>
  <c r="Z4" i="2"/>
  <c r="T4" i="2"/>
  <c r="H4" i="2"/>
  <c r="AA4" i="2"/>
  <c r="V4" i="2"/>
  <c r="R4" i="2"/>
  <c r="N4" i="2"/>
  <c r="J4" i="2"/>
  <c r="AC4" i="2"/>
  <c r="Y4" i="2"/>
  <c r="U4" i="2"/>
  <c r="Q4" i="2"/>
  <c r="M4" i="2"/>
  <c r="I4" i="2"/>
</calcChain>
</file>

<file path=xl/sharedStrings.xml><?xml version="1.0" encoding="utf-8"?>
<sst xmlns="http://schemas.openxmlformats.org/spreadsheetml/2006/main" count="66" uniqueCount="51">
  <si>
    <t>A10</t>
  </si>
  <si>
    <t>A11</t>
  </si>
  <si>
    <t>A14</t>
  </si>
  <si>
    <t>Idle</t>
  </si>
  <si>
    <t>Fpump</t>
  </si>
  <si>
    <t>CAN_TX</t>
  </si>
  <si>
    <t>CAN_RX</t>
  </si>
  <si>
    <t>INJ1</t>
  </si>
  <si>
    <t>INJ2</t>
  </si>
  <si>
    <t>INJ3</t>
  </si>
  <si>
    <t>INJ4</t>
  </si>
  <si>
    <t>IRQ0</t>
  </si>
  <si>
    <t>IRQ1</t>
  </si>
  <si>
    <t>FAN</t>
  </si>
  <si>
    <t>A0</t>
  </si>
  <si>
    <t>A1</t>
  </si>
  <si>
    <t>A3</t>
  </si>
  <si>
    <t>A7</t>
  </si>
  <si>
    <t>A4</t>
  </si>
  <si>
    <t>SDA</t>
  </si>
  <si>
    <t>SCL</t>
  </si>
  <si>
    <t>ECL</t>
  </si>
  <si>
    <t>IGN2</t>
  </si>
  <si>
    <t>IGN1</t>
  </si>
  <si>
    <t>A6</t>
  </si>
  <si>
    <t>A5</t>
  </si>
  <si>
    <t>A2</t>
  </si>
  <si>
    <t>IN/OUT</t>
  </si>
  <si>
    <t>MAP</t>
  </si>
  <si>
    <t>MAT</t>
  </si>
  <si>
    <t>TPS</t>
  </si>
  <si>
    <t>JS4</t>
  </si>
  <si>
    <t>BRV</t>
  </si>
  <si>
    <t>JS5</t>
  </si>
  <si>
    <t>EGO</t>
  </si>
  <si>
    <t>CLT</t>
  </si>
  <si>
    <t>Vin</t>
  </si>
  <si>
    <t>Vout</t>
  </si>
  <si>
    <t>R1</t>
  </si>
  <si>
    <t>R2</t>
  </si>
  <si>
    <t>min</t>
  </si>
  <si>
    <t>max</t>
  </si>
  <si>
    <t>Pin</t>
  </si>
  <si>
    <t>Function</t>
  </si>
  <si>
    <t>Note</t>
  </si>
  <si>
    <t>LED_BUILTIN</t>
  </si>
  <si>
    <t>EEPROM</t>
  </si>
  <si>
    <t>JS6</t>
  </si>
  <si>
    <t>JS8</t>
  </si>
  <si>
    <t>DB15</t>
  </si>
  <si>
    <t>Proto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</si>
</sst>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68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7" xfId="0" applyFill="1" applyBorder="1" applyAlignment="1">
      <alignment horizontal="center"/>
    </xf>
    <xf numFmtId="167" fontId="0" fillId="2" borderId="0" xfId="0" applyNumberFormat="1" applyFill="1" applyBorder="1" applyAlignment="1">
      <alignment horizontal="center"/>
    </xf>
    <xf numFmtId="167" fontId="0" fillId="2" borderId="7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/>
    <xf numFmtId="0" fontId="0" fillId="0" borderId="2" xfId="0" applyBorder="1" applyAlignment="1"/>
    <xf numFmtId="0" fontId="0" fillId="0" borderId="6" xfId="0" applyBorder="1" applyAlignment="1">
      <alignment horizontal="left" vertical="center"/>
    </xf>
    <xf numFmtId="0" fontId="0" fillId="0" borderId="7" xfId="0" applyNumberForma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2" fontId="0" fillId="2" borderId="11" xfId="0" applyNumberForma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D19265-A145-4064-ABD5-16059083CE7E}" name="Tableau1" displayName="Tableau1" ref="A1:C28" totalsRowShown="0">
  <autoFilter ref="A1:C28" xr:uid="{470A7649-FA8E-4ADD-9795-D16F9E016572}"/>
  <tableColumns count="3">
    <tableColumn id="1" xr3:uid="{4D06F777-2E98-4A19-96E2-E315BDE42D33}" name="Pin" dataDxfId="1"/>
    <tableColumn id="2" xr3:uid="{CC9628F5-220B-4504-BD6B-38D29551893B}" name="Function"/>
    <tableColumn id="3" xr3:uid="{7757B525-1492-4095-B35B-42BBEA3B4E1C}" name="No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10BA-5857-4936-B950-29A3B8604AE2}">
  <dimension ref="A1:C28"/>
  <sheetViews>
    <sheetView tabSelected="1" topLeftCell="A3" workbookViewId="0">
      <selection activeCell="B8" sqref="B8"/>
    </sheetView>
  </sheetViews>
  <sheetFormatPr baseColWidth="10" defaultColWidth="12.59765625" defaultRowHeight="14.25" x14ac:dyDescent="0.45"/>
  <cols>
    <col min="1" max="1" width="12.59765625" style="21"/>
    <col min="3" max="3" width="24.59765625" customWidth="1"/>
  </cols>
  <sheetData>
    <row r="1" spans="1:3" x14ac:dyDescent="0.45">
      <c r="A1" s="21" t="s">
        <v>42</v>
      </c>
      <c r="B1" t="s">
        <v>43</v>
      </c>
      <c r="C1" t="s">
        <v>44</v>
      </c>
    </row>
    <row r="2" spans="1:3" x14ac:dyDescent="0.45">
      <c r="A2" s="21">
        <v>0</v>
      </c>
      <c r="B2" t="s">
        <v>27</v>
      </c>
      <c r="C2" t="s">
        <v>50</v>
      </c>
    </row>
    <row r="3" spans="1:3" x14ac:dyDescent="0.45">
      <c r="A3" s="21">
        <v>1</v>
      </c>
      <c r="B3" t="s">
        <v>27</v>
      </c>
      <c r="C3" t="s">
        <v>50</v>
      </c>
    </row>
    <row r="4" spans="1:3" x14ac:dyDescent="0.45">
      <c r="A4" s="21">
        <v>2</v>
      </c>
      <c r="B4" t="s">
        <v>3</v>
      </c>
    </row>
    <row r="5" spans="1:3" x14ac:dyDescent="0.45">
      <c r="A5" s="21">
        <v>3</v>
      </c>
      <c r="B5" t="s">
        <v>5</v>
      </c>
      <c r="C5" t="s">
        <v>47</v>
      </c>
    </row>
    <row r="6" spans="1:3" x14ac:dyDescent="0.45">
      <c r="A6" s="21">
        <v>4</v>
      </c>
      <c r="B6" t="s">
        <v>6</v>
      </c>
      <c r="C6" t="s">
        <v>48</v>
      </c>
    </row>
    <row r="7" spans="1:3" x14ac:dyDescent="0.45">
      <c r="A7" s="21">
        <v>5</v>
      </c>
      <c r="B7" t="s">
        <v>4</v>
      </c>
    </row>
    <row r="8" spans="1:3" x14ac:dyDescent="0.45">
      <c r="A8" s="21">
        <v>6</v>
      </c>
      <c r="B8" t="s">
        <v>7</v>
      </c>
    </row>
    <row r="9" spans="1:3" x14ac:dyDescent="0.45">
      <c r="A9" s="21">
        <v>7</v>
      </c>
      <c r="B9" t="s">
        <v>8</v>
      </c>
    </row>
    <row r="10" spans="1:3" x14ac:dyDescent="0.45">
      <c r="A10" s="21">
        <v>8</v>
      </c>
      <c r="B10" t="s">
        <v>9</v>
      </c>
      <c r="C10" t="s">
        <v>49</v>
      </c>
    </row>
    <row r="11" spans="1:3" x14ac:dyDescent="0.45">
      <c r="A11" s="21">
        <v>9</v>
      </c>
      <c r="B11" t="s">
        <v>10</v>
      </c>
      <c r="C11" t="s">
        <v>49</v>
      </c>
    </row>
    <row r="12" spans="1:3" x14ac:dyDescent="0.45">
      <c r="A12" s="21">
        <v>10</v>
      </c>
      <c r="B12" t="s">
        <v>11</v>
      </c>
    </row>
    <row r="13" spans="1:3" x14ac:dyDescent="0.45">
      <c r="A13" s="21">
        <v>11</v>
      </c>
      <c r="B13" t="s">
        <v>12</v>
      </c>
    </row>
    <row r="14" spans="1:3" x14ac:dyDescent="0.45">
      <c r="A14" s="21">
        <v>12</v>
      </c>
      <c r="B14" t="s">
        <v>27</v>
      </c>
      <c r="C14" t="s">
        <v>13</v>
      </c>
    </row>
    <row r="15" spans="1:3" x14ac:dyDescent="0.45">
      <c r="A15" s="21">
        <v>13</v>
      </c>
      <c r="B15" t="s">
        <v>27</v>
      </c>
      <c r="C15" t="s">
        <v>45</v>
      </c>
    </row>
    <row r="16" spans="1:3" x14ac:dyDescent="0.45">
      <c r="A16" s="21">
        <v>14</v>
      </c>
      <c r="B16" t="s">
        <v>14</v>
      </c>
      <c r="C16" t="s">
        <v>28</v>
      </c>
    </row>
    <row r="17" spans="1:3" x14ac:dyDescent="0.45">
      <c r="A17" s="21">
        <v>15</v>
      </c>
      <c r="B17" t="s">
        <v>15</v>
      </c>
      <c r="C17" t="s">
        <v>29</v>
      </c>
    </row>
    <row r="18" spans="1:3" x14ac:dyDescent="0.45">
      <c r="A18" s="21">
        <v>16</v>
      </c>
      <c r="B18" t="s">
        <v>16</v>
      </c>
      <c r="C18" t="s">
        <v>30</v>
      </c>
    </row>
    <row r="19" spans="1:3" x14ac:dyDescent="0.45">
      <c r="A19" s="21">
        <v>17</v>
      </c>
      <c r="B19" t="s">
        <v>17</v>
      </c>
      <c r="C19" t="s">
        <v>31</v>
      </c>
    </row>
    <row r="20" spans="1:3" x14ac:dyDescent="0.45">
      <c r="A20" s="21">
        <v>18</v>
      </c>
      <c r="B20" t="s">
        <v>19</v>
      </c>
      <c r="C20" t="s">
        <v>46</v>
      </c>
    </row>
    <row r="21" spans="1:3" x14ac:dyDescent="0.45">
      <c r="A21" s="21">
        <v>19</v>
      </c>
      <c r="B21" t="s">
        <v>20</v>
      </c>
      <c r="C21" t="s">
        <v>46</v>
      </c>
    </row>
    <row r="22" spans="1:3" x14ac:dyDescent="0.45">
      <c r="A22" s="21">
        <v>20</v>
      </c>
      <c r="B22" t="s">
        <v>18</v>
      </c>
      <c r="C22" t="s">
        <v>32</v>
      </c>
    </row>
    <row r="23" spans="1:3" x14ac:dyDescent="0.45">
      <c r="A23" s="21">
        <v>21</v>
      </c>
      <c r="B23" t="s">
        <v>27</v>
      </c>
      <c r="C23" t="s">
        <v>21</v>
      </c>
    </row>
    <row r="24" spans="1:3" x14ac:dyDescent="0.45">
      <c r="A24" s="21">
        <v>22</v>
      </c>
      <c r="B24" t="s">
        <v>22</v>
      </c>
    </row>
    <row r="25" spans="1:3" x14ac:dyDescent="0.45">
      <c r="A25" s="21">
        <v>23</v>
      </c>
      <c r="B25" t="s">
        <v>23</v>
      </c>
    </row>
    <row r="26" spans="1:3" x14ac:dyDescent="0.45">
      <c r="A26" s="21" t="s">
        <v>0</v>
      </c>
      <c r="B26" t="s">
        <v>24</v>
      </c>
      <c r="C26" t="s">
        <v>33</v>
      </c>
    </row>
    <row r="27" spans="1:3" x14ac:dyDescent="0.45">
      <c r="A27" s="21" t="s">
        <v>1</v>
      </c>
      <c r="B27" t="s">
        <v>25</v>
      </c>
      <c r="C27" t="s">
        <v>34</v>
      </c>
    </row>
    <row r="28" spans="1:3" x14ac:dyDescent="0.45">
      <c r="A28" s="21" t="s">
        <v>2</v>
      </c>
      <c r="B28" t="s">
        <v>26</v>
      </c>
      <c r="C28" t="s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C1A7-CA72-4AEB-9A64-37AB38584491}">
  <dimension ref="B1:AE28"/>
  <sheetViews>
    <sheetView workbookViewId="0"/>
  </sheetViews>
  <sheetFormatPr baseColWidth="10" defaultColWidth="6.59765625" defaultRowHeight="14.25" x14ac:dyDescent="0.45"/>
  <cols>
    <col min="1" max="1" width="2.59765625" style="1" customWidth="1"/>
    <col min="2" max="4" width="6.59765625" style="1"/>
    <col min="5" max="5" width="2.59765625" style="1" customWidth="1"/>
    <col min="6" max="16384" width="6.59765625" style="1"/>
  </cols>
  <sheetData>
    <row r="1" spans="2:31" ht="12" customHeight="1" thickBot="1" x14ac:dyDescent="0.5"/>
    <row r="2" spans="2:31" ht="14.65" thickBot="1" x14ac:dyDescent="0.5">
      <c r="B2" s="22" t="s">
        <v>36</v>
      </c>
      <c r="C2" s="23"/>
      <c r="D2" s="35">
        <v>5</v>
      </c>
      <c r="F2" s="13" t="s">
        <v>38</v>
      </c>
      <c r="G2" s="29" t="s">
        <v>39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5"/>
    </row>
    <row r="3" spans="2:31" ht="14.65" thickBot="1" x14ac:dyDescent="0.5">
      <c r="B3" s="26" t="s">
        <v>37</v>
      </c>
      <c r="C3" s="27" t="s">
        <v>40</v>
      </c>
      <c r="D3" s="36">
        <f>D4-0.05</f>
        <v>3.25</v>
      </c>
      <c r="F3" s="15">
        <v>0</v>
      </c>
      <c r="G3" s="16">
        <v>10</v>
      </c>
      <c r="H3" s="18">
        <v>11</v>
      </c>
      <c r="I3" s="16">
        <v>12</v>
      </c>
      <c r="J3" s="18">
        <v>13</v>
      </c>
      <c r="K3" s="16">
        <v>15</v>
      </c>
      <c r="L3" s="18">
        <v>16</v>
      </c>
      <c r="M3" s="16">
        <v>18</v>
      </c>
      <c r="N3" s="18">
        <v>20</v>
      </c>
      <c r="O3" s="16">
        <v>22</v>
      </c>
      <c r="P3" s="18">
        <v>24</v>
      </c>
      <c r="Q3" s="16">
        <v>27</v>
      </c>
      <c r="R3" s="18">
        <v>30</v>
      </c>
      <c r="S3" s="16">
        <v>33</v>
      </c>
      <c r="T3" s="18">
        <v>36</v>
      </c>
      <c r="U3" s="16">
        <v>39</v>
      </c>
      <c r="V3" s="18">
        <v>43</v>
      </c>
      <c r="W3" s="16">
        <v>47</v>
      </c>
      <c r="X3" s="18">
        <v>51</v>
      </c>
      <c r="Y3" s="16">
        <v>56</v>
      </c>
      <c r="Z3" s="18">
        <v>62</v>
      </c>
      <c r="AA3" s="16">
        <v>68</v>
      </c>
      <c r="AB3" s="18">
        <v>75</v>
      </c>
      <c r="AC3" s="16">
        <v>82</v>
      </c>
      <c r="AD3" s="18">
        <v>91</v>
      </c>
      <c r="AE3" s="17">
        <v>100</v>
      </c>
    </row>
    <row r="4" spans="2:31" ht="14.65" thickBot="1" x14ac:dyDescent="0.5">
      <c r="B4" s="24"/>
      <c r="C4" s="25" t="s">
        <v>41</v>
      </c>
      <c r="D4" s="37">
        <v>3.3</v>
      </c>
      <c r="F4" s="14">
        <f>POWER(10,F3)*10</f>
        <v>10</v>
      </c>
      <c r="G4" s="8">
        <f>G$3/($F4+G$3)*$D$2</f>
        <v>2.5</v>
      </c>
      <c r="H4" s="19">
        <f>H$3/($F4+H$3)*$D$2</f>
        <v>2.6190476190476191</v>
      </c>
      <c r="I4" s="8">
        <f>I$3/($F4+I$3)*$D$2</f>
        <v>2.7272727272727271</v>
      </c>
      <c r="J4" s="19">
        <f>J$3/($F4+J$3)*$D$2</f>
        <v>2.8260869565217388</v>
      </c>
      <c r="K4" s="8">
        <f>K$3/($F4+K$3)*$D$2</f>
        <v>3</v>
      </c>
      <c r="L4" s="19">
        <f>L$3/($F4+L$3)*$D$2</f>
        <v>3.0769230769230771</v>
      </c>
      <c r="M4" s="8">
        <f>M$3/($F4+M$3)*$D$2</f>
        <v>3.2142857142857144</v>
      </c>
      <c r="N4" s="19">
        <f>N$3/($F4+N$3)*$D$2</f>
        <v>3.333333333333333</v>
      </c>
      <c r="O4" s="8">
        <f>O$3/($F4+O$3)*$D$2</f>
        <v>3.4375</v>
      </c>
      <c r="P4" s="19">
        <f>P$3/($F4+P$3)*$D$2</f>
        <v>3.5294117647058827</v>
      </c>
      <c r="Q4" s="8">
        <f>Q$3/($F4+Q$3)*$D$2</f>
        <v>3.6486486486486487</v>
      </c>
      <c r="R4" s="19">
        <f>R$3/($F4+R$3)*$D$2</f>
        <v>3.75</v>
      </c>
      <c r="S4" s="8">
        <f>S$3/($F4+S$3)*$D$2</f>
        <v>3.8372093023255816</v>
      </c>
      <c r="T4" s="19">
        <f>T$3/($F4+T$3)*$D$2</f>
        <v>3.9130434782608696</v>
      </c>
      <c r="U4" s="8">
        <f>U$3/($F4+U$3)*$D$2</f>
        <v>3.9795918367346941</v>
      </c>
      <c r="V4" s="19">
        <f>V$3/($F4+V$3)*$D$2</f>
        <v>4.0566037735849054</v>
      </c>
      <c r="W4" s="8">
        <f>W$3/($F4+W$3)*$D$2</f>
        <v>4.1228070175438596</v>
      </c>
      <c r="X4" s="19">
        <f>X$3/($F4+X$3)*$D$2</f>
        <v>4.1803278688524594</v>
      </c>
      <c r="Y4" s="8">
        <f>Y$3/($F4+Y$3)*$D$2</f>
        <v>4.2424242424242422</v>
      </c>
      <c r="Z4" s="19">
        <f>Z$3/($F4+Z$3)*$D$2</f>
        <v>4.3055555555555554</v>
      </c>
      <c r="AA4" s="8">
        <f>AA$3/($F4+AA$3)*$D$2</f>
        <v>4.3589743589743595</v>
      </c>
      <c r="AB4" s="19">
        <f>AB$3/($F4+AB$3)*$D$2</f>
        <v>4.4117647058823533</v>
      </c>
      <c r="AC4" s="8">
        <f>AC$3/($F4+AC$3)*$D$2</f>
        <v>4.4565217391304346</v>
      </c>
      <c r="AD4" s="19">
        <f>AD$3/($F4+AD$3)*$D$2</f>
        <v>4.5049504950495054</v>
      </c>
      <c r="AE4" s="9">
        <f>AE$3/($F4+AE$3)*$D$2</f>
        <v>4.545454545454545</v>
      </c>
    </row>
    <row r="5" spans="2:31" ht="14.65" thickBot="1" x14ac:dyDescent="0.5">
      <c r="C5" s="2"/>
      <c r="F5" s="14">
        <f>POWER(10,F3)*11</f>
        <v>11</v>
      </c>
      <c r="G5" s="8">
        <f>G$3/($F5+G$3)*$D$2</f>
        <v>2.3809523809523809</v>
      </c>
      <c r="H5" s="19">
        <f>H$3/($F5+H$3)*$D$2</f>
        <v>2.5</v>
      </c>
      <c r="I5" s="8">
        <f>I$3/($F5+I$3)*$D$2</f>
        <v>2.6086956521739131</v>
      </c>
      <c r="J5" s="19">
        <f>J$3/($F5+J$3)*$D$2</f>
        <v>2.708333333333333</v>
      </c>
      <c r="K5" s="8">
        <f>K$3/($F5+K$3)*$D$2</f>
        <v>2.8846153846153841</v>
      </c>
      <c r="L5" s="19">
        <f>L$3/($F5+L$3)*$D$2</f>
        <v>2.9629629629629628</v>
      </c>
      <c r="M5" s="8">
        <f>M$3/($F5+M$3)*$D$2</f>
        <v>3.103448275862069</v>
      </c>
      <c r="N5" s="19">
        <f>N$3/($F5+N$3)*$D$2</f>
        <v>3.225806451612903</v>
      </c>
      <c r="O5" s="8">
        <f>O$3/($F5+O$3)*$D$2</f>
        <v>3.333333333333333</v>
      </c>
      <c r="P5" s="19">
        <f>P$3/($F5+P$3)*$D$2</f>
        <v>3.4285714285714288</v>
      </c>
      <c r="Q5" s="8">
        <f>Q$3/($F5+Q$3)*$D$2</f>
        <v>3.5526315789473681</v>
      </c>
      <c r="R5" s="19">
        <f>R$3/($F5+R$3)*$D$2</f>
        <v>3.6585365853658534</v>
      </c>
      <c r="S5" s="8">
        <f>S$3/($F5+S$3)*$D$2</f>
        <v>3.75</v>
      </c>
      <c r="T5" s="19">
        <f>T$3/($F5+T$3)*$D$2</f>
        <v>3.8297872340425529</v>
      </c>
      <c r="U5" s="8">
        <f>U$3/($F5+U$3)*$D$2</f>
        <v>3.9000000000000004</v>
      </c>
      <c r="V5" s="19">
        <f>V$3/($F5+V$3)*$D$2</f>
        <v>3.9814814814814814</v>
      </c>
      <c r="W5" s="8">
        <f>W$3/($F5+W$3)*$D$2</f>
        <v>4.0517241379310338</v>
      </c>
      <c r="X5" s="19">
        <f>X$3/($F5+X$3)*$D$2</f>
        <v>4.112903225806452</v>
      </c>
      <c r="Y5" s="8">
        <f>Y$3/($F5+Y$3)*$D$2</f>
        <v>4.1791044776119399</v>
      </c>
      <c r="Z5" s="19">
        <f>Z$3/($F5+Z$3)*$D$2</f>
        <v>4.2465753424657535</v>
      </c>
      <c r="AA5" s="8">
        <f>AA$3/($F5+AA$3)*$D$2</f>
        <v>4.3037974683544302</v>
      </c>
      <c r="AB5" s="19">
        <f>AB$3/($F5+AB$3)*$D$2</f>
        <v>4.3604651162790695</v>
      </c>
      <c r="AC5" s="8">
        <f>AC$3/($F5+AC$3)*$D$2</f>
        <v>4.408602150537634</v>
      </c>
      <c r="AD5" s="19">
        <f>AD$3/($F5+AD$3)*$D$2</f>
        <v>4.4607843137254903</v>
      </c>
      <c r="AE5" s="9">
        <f>AE$3/($F5+AE$3)*$D$2</f>
        <v>4.5045045045045047</v>
      </c>
    </row>
    <row r="6" spans="2:31" x14ac:dyDescent="0.45">
      <c r="B6" s="30" t="s">
        <v>36</v>
      </c>
      <c r="C6" s="28"/>
      <c r="D6" s="35">
        <v>12</v>
      </c>
      <c r="F6" s="14">
        <f>POWER(10,F3)*12</f>
        <v>12</v>
      </c>
      <c r="G6" s="8">
        <f>G$3/($F6+G$3)*$D$2</f>
        <v>2.2727272727272725</v>
      </c>
      <c r="H6" s="19">
        <f>H$3/($F6+H$3)*$D$2</f>
        <v>2.3913043478260869</v>
      </c>
      <c r="I6" s="8">
        <f>I$3/($F6+I$3)*$D$2</f>
        <v>2.5</v>
      </c>
      <c r="J6" s="19">
        <f>J$3/($F6+J$3)*$D$2</f>
        <v>2.6</v>
      </c>
      <c r="K6" s="8">
        <f>K$3/($F6+K$3)*$D$2</f>
        <v>2.7777777777777777</v>
      </c>
      <c r="L6" s="19">
        <f>L$3/($F6+L$3)*$D$2</f>
        <v>2.8571428571428568</v>
      </c>
      <c r="M6" s="8">
        <f>M$3/($F6+M$3)*$D$2</f>
        <v>3</v>
      </c>
      <c r="N6" s="19">
        <f>N$3/($F6+N$3)*$D$2</f>
        <v>3.125</v>
      </c>
      <c r="O6" s="8">
        <f>O$3/($F6+O$3)*$D$2</f>
        <v>3.2352941176470589</v>
      </c>
      <c r="P6" s="19">
        <f>P$3/($F6+P$3)*$D$2</f>
        <v>3.333333333333333</v>
      </c>
      <c r="Q6" s="8">
        <f>Q$3/($F6+Q$3)*$D$2</f>
        <v>3.4615384615384617</v>
      </c>
      <c r="R6" s="19">
        <f>R$3/($F6+R$3)*$D$2</f>
        <v>3.5714285714285716</v>
      </c>
      <c r="S6" s="8">
        <f>S$3/($F6+S$3)*$D$2</f>
        <v>3.6666666666666665</v>
      </c>
      <c r="T6" s="19">
        <f>T$3/($F6+T$3)*$D$2</f>
        <v>3.75</v>
      </c>
      <c r="U6" s="8">
        <f>U$3/($F6+U$3)*$D$2</f>
        <v>3.8235294117647056</v>
      </c>
      <c r="V6" s="19">
        <f>V$3/($F6+V$3)*$D$2</f>
        <v>3.9090909090909092</v>
      </c>
      <c r="W6" s="8">
        <f>W$3/($F6+W$3)*$D$2</f>
        <v>3.9830508474576272</v>
      </c>
      <c r="X6" s="19">
        <f>X$3/($F6+X$3)*$D$2</f>
        <v>4.0476190476190474</v>
      </c>
      <c r="Y6" s="8">
        <f>Y$3/($F6+Y$3)*$D$2</f>
        <v>4.117647058823529</v>
      </c>
      <c r="Z6" s="19">
        <f>Z$3/($F6+Z$3)*$D$2</f>
        <v>4.1891891891891895</v>
      </c>
      <c r="AA6" s="8">
        <f>AA$3/($F6+AA$3)*$D$2</f>
        <v>4.25</v>
      </c>
      <c r="AB6" s="19">
        <f>AB$3/($F6+AB$3)*$D$2</f>
        <v>4.3103448275862064</v>
      </c>
      <c r="AC6" s="8">
        <f>AC$3/($F6+AC$3)*$D$2</f>
        <v>4.3617021276595747</v>
      </c>
      <c r="AD6" s="19">
        <f>AD$3/($F6+AD$3)*$D$2</f>
        <v>4.4174757281553401</v>
      </c>
      <c r="AE6" s="9">
        <f>AE$3/($F6+AE$3)*$D$2</f>
        <v>4.4642857142857144</v>
      </c>
    </row>
    <row r="7" spans="2:31" x14ac:dyDescent="0.45">
      <c r="B7" s="31" t="s">
        <v>38</v>
      </c>
      <c r="C7" s="7"/>
      <c r="D7" s="14">
        <f>200+47</f>
        <v>247</v>
      </c>
      <c r="F7" s="14">
        <f>POWER(10,F3)*13</f>
        <v>13</v>
      </c>
      <c r="G7" s="8">
        <f>G$3/($F7+G$3)*$D$2</f>
        <v>2.1739130434782608</v>
      </c>
      <c r="H7" s="19">
        <f>H$3/($F7+H$3)*$D$2</f>
        <v>2.2916666666666665</v>
      </c>
      <c r="I7" s="8">
        <f>I$3/($F7+I$3)*$D$2</f>
        <v>2.4</v>
      </c>
      <c r="J7" s="19">
        <f>J$3/($F7+J$3)*$D$2</f>
        <v>2.5</v>
      </c>
      <c r="K7" s="8">
        <f>K$3/($F7+K$3)*$D$2</f>
        <v>2.6785714285714284</v>
      </c>
      <c r="L7" s="19">
        <f>L$3/($F7+L$3)*$D$2</f>
        <v>2.7586206896551726</v>
      </c>
      <c r="M7" s="8">
        <f>M$3/($F7+M$3)*$D$2</f>
        <v>2.903225806451613</v>
      </c>
      <c r="N7" s="19">
        <f>N$3/($F7+N$3)*$D$2</f>
        <v>3.0303030303030303</v>
      </c>
      <c r="O7" s="8">
        <f>O$3/($F7+O$3)*$D$2</f>
        <v>3.1428571428571428</v>
      </c>
      <c r="P7" s="19">
        <f>P$3/($F7+P$3)*$D$2</f>
        <v>3.2432432432432434</v>
      </c>
      <c r="Q7" s="8">
        <f>Q$3/($F7+Q$3)*$D$2</f>
        <v>3.375</v>
      </c>
      <c r="R7" s="19">
        <f>R$3/($F7+R$3)*$D$2</f>
        <v>3.4883720930232558</v>
      </c>
      <c r="S7" s="8">
        <f>S$3/($F7+S$3)*$D$2</f>
        <v>3.5869565217391304</v>
      </c>
      <c r="T7" s="19">
        <f>T$3/($F7+T$3)*$D$2</f>
        <v>3.6734693877551021</v>
      </c>
      <c r="U7" s="8">
        <f>U$3/($F7+U$3)*$D$2</f>
        <v>3.75</v>
      </c>
      <c r="V7" s="19">
        <f>V$3/($F7+V$3)*$D$2</f>
        <v>3.8392857142857144</v>
      </c>
      <c r="W7" s="8">
        <f>W$3/($F7+W$3)*$D$2</f>
        <v>3.9166666666666665</v>
      </c>
      <c r="X7" s="19">
        <f>X$3/($F7+X$3)*$D$2</f>
        <v>3.984375</v>
      </c>
      <c r="Y7" s="8">
        <f>Y$3/($F7+Y$3)*$D$2</f>
        <v>4.0579710144927539</v>
      </c>
      <c r="Z7" s="19">
        <f>Z$3/($F7+Z$3)*$D$2</f>
        <v>4.1333333333333329</v>
      </c>
      <c r="AA7" s="8">
        <f>AA$3/($F7+AA$3)*$D$2</f>
        <v>4.1975308641975309</v>
      </c>
      <c r="AB7" s="19">
        <f>AB$3/($F7+AB$3)*$D$2</f>
        <v>4.2613636363636367</v>
      </c>
      <c r="AC7" s="8">
        <f>AC$3/($F7+AC$3)*$D$2</f>
        <v>4.3157894736842106</v>
      </c>
      <c r="AD7" s="19">
        <f>AD$3/($F7+AD$3)*$D$2</f>
        <v>4.375</v>
      </c>
      <c r="AE7" s="9">
        <f>AE$3/($F7+AE$3)*$D$2</f>
        <v>4.4247787610619476</v>
      </c>
    </row>
    <row r="8" spans="2:31" x14ac:dyDescent="0.45">
      <c r="B8" s="31" t="s">
        <v>39</v>
      </c>
      <c r="C8" s="7"/>
      <c r="D8" s="14">
        <v>91</v>
      </c>
      <c r="F8" s="14">
        <f>POWER(10,F3)*15</f>
        <v>15</v>
      </c>
      <c r="G8" s="8">
        <f>G$3/($F8+G$3)*$D$2</f>
        <v>2</v>
      </c>
      <c r="H8" s="19">
        <f>H$3/($F8+H$3)*$D$2</f>
        <v>2.1153846153846154</v>
      </c>
      <c r="I8" s="8">
        <f>I$3/($F8+I$3)*$D$2</f>
        <v>2.2222222222222223</v>
      </c>
      <c r="J8" s="19">
        <f>J$3/($F8+J$3)*$D$2</f>
        <v>2.3214285714285716</v>
      </c>
      <c r="K8" s="8">
        <f>K$3/($F8+K$3)*$D$2</f>
        <v>2.5</v>
      </c>
      <c r="L8" s="19">
        <f>L$3/($F8+L$3)*$D$2</f>
        <v>2.5806451612903225</v>
      </c>
      <c r="M8" s="8">
        <f>M$3/($F8+M$3)*$D$2</f>
        <v>2.7272727272727271</v>
      </c>
      <c r="N8" s="19">
        <f>N$3/($F8+N$3)*$D$2</f>
        <v>2.8571428571428568</v>
      </c>
      <c r="O8" s="8">
        <f>O$3/($F8+O$3)*$D$2</f>
        <v>2.9729729729729732</v>
      </c>
      <c r="P8" s="19">
        <f>P$3/($F8+P$3)*$D$2</f>
        <v>3.0769230769230771</v>
      </c>
      <c r="Q8" s="8">
        <f>Q$3/($F8+Q$3)*$D$2</f>
        <v>3.2142857142857144</v>
      </c>
      <c r="R8" s="19">
        <f>R$3/($F8+R$3)*$D$2</f>
        <v>3.333333333333333</v>
      </c>
      <c r="S8" s="8">
        <f>S$3/($F8+S$3)*$D$2</f>
        <v>3.4375</v>
      </c>
      <c r="T8" s="19">
        <f>T$3/($F8+T$3)*$D$2</f>
        <v>3.5294117647058827</v>
      </c>
      <c r="U8" s="8">
        <f>U$3/($F8+U$3)*$D$2</f>
        <v>3.6111111111111112</v>
      </c>
      <c r="V8" s="19">
        <f>V$3/($F8+V$3)*$D$2</f>
        <v>3.7068965517241379</v>
      </c>
      <c r="W8" s="8">
        <f>W$3/($F8+W$3)*$D$2</f>
        <v>3.790322580645161</v>
      </c>
      <c r="X8" s="19">
        <f>X$3/($F8+X$3)*$D$2</f>
        <v>3.8636363636363633</v>
      </c>
      <c r="Y8" s="8">
        <f>Y$3/($F8+Y$3)*$D$2</f>
        <v>3.9436619718309855</v>
      </c>
      <c r="Z8" s="19">
        <f>Z$3/($F8+Z$3)*$D$2</f>
        <v>4.0259740259740262</v>
      </c>
      <c r="AA8" s="8">
        <f>AA$3/($F8+AA$3)*$D$2</f>
        <v>4.0963855421686741</v>
      </c>
      <c r="AB8" s="19">
        <f>AB$3/($F8+AB$3)*$D$2</f>
        <v>4.166666666666667</v>
      </c>
      <c r="AC8" s="8">
        <f>AC$3/($F8+AC$3)*$D$2</f>
        <v>4.2268041237113403</v>
      </c>
      <c r="AD8" s="19">
        <f>AD$3/($F8+AD$3)*$D$2</f>
        <v>4.2924528301886795</v>
      </c>
      <c r="AE8" s="9">
        <f>AE$3/($F8+AE$3)*$D$2</f>
        <v>4.3478260869565215</v>
      </c>
    </row>
    <row r="9" spans="2:31" ht="14.65" thickBot="1" x14ac:dyDescent="0.5">
      <c r="B9" s="32" t="s">
        <v>37</v>
      </c>
      <c r="C9" s="16"/>
      <c r="D9" s="33">
        <f>D6*D8/(D7+D8)</f>
        <v>3.2307692307692308</v>
      </c>
      <c r="F9" s="14">
        <f>POWER(10,F3)*16</f>
        <v>16</v>
      </c>
      <c r="G9" s="8">
        <f>G$3/($F9+G$3)*$D$2</f>
        <v>1.9230769230769231</v>
      </c>
      <c r="H9" s="19">
        <f>H$3/($F9+H$3)*$D$2</f>
        <v>2.0370370370370368</v>
      </c>
      <c r="I9" s="8">
        <f>I$3/($F9+I$3)*$D$2</f>
        <v>2.1428571428571428</v>
      </c>
      <c r="J9" s="19">
        <f>J$3/($F9+J$3)*$D$2</f>
        <v>2.2413793103448274</v>
      </c>
      <c r="K9" s="8">
        <f>K$3/($F9+K$3)*$D$2</f>
        <v>2.4193548387096775</v>
      </c>
      <c r="L9" s="19">
        <f>L$3/($F9+L$3)*$D$2</f>
        <v>2.5</v>
      </c>
      <c r="M9" s="8">
        <f>M$3/($F9+M$3)*$D$2</f>
        <v>2.6470588235294117</v>
      </c>
      <c r="N9" s="19">
        <f>N$3/($F9+N$3)*$D$2</f>
        <v>2.7777777777777777</v>
      </c>
      <c r="O9" s="8">
        <f>O$3/($F9+O$3)*$D$2</f>
        <v>2.8947368421052633</v>
      </c>
      <c r="P9" s="19">
        <f>P$3/($F9+P$3)*$D$2</f>
        <v>3</v>
      </c>
      <c r="Q9" s="8">
        <f>Q$3/($F9+Q$3)*$D$2</f>
        <v>3.1395348837209305</v>
      </c>
      <c r="R9" s="19">
        <f>R$3/($F9+R$3)*$D$2</f>
        <v>3.2608695652173916</v>
      </c>
      <c r="S9" s="8">
        <f>S$3/($F9+S$3)*$D$2</f>
        <v>3.3673469387755102</v>
      </c>
      <c r="T9" s="19">
        <f>T$3/($F9+T$3)*$D$2</f>
        <v>3.4615384615384617</v>
      </c>
      <c r="U9" s="8">
        <f>U$3/($F9+U$3)*$D$2</f>
        <v>3.5454545454545454</v>
      </c>
      <c r="V9" s="19">
        <f>V$3/($F9+V$3)*$D$2</f>
        <v>3.6440677966101691</v>
      </c>
      <c r="W9" s="8">
        <f>W$3/($F9+W$3)*$D$2</f>
        <v>3.7301587301587302</v>
      </c>
      <c r="X9" s="19">
        <f>X$3/($F9+X$3)*$D$2</f>
        <v>3.8059701492537314</v>
      </c>
      <c r="Y9" s="8">
        <f>Y$3/($F9+Y$3)*$D$2</f>
        <v>3.8888888888888888</v>
      </c>
      <c r="Z9" s="19">
        <f>Z$3/($F9+Z$3)*$D$2</f>
        <v>3.974358974358974</v>
      </c>
      <c r="AA9" s="8">
        <f>AA$3/($F9+AA$3)*$D$2</f>
        <v>4.0476190476190474</v>
      </c>
      <c r="AB9" s="19">
        <f>AB$3/($F9+AB$3)*$D$2</f>
        <v>4.1208791208791204</v>
      </c>
      <c r="AC9" s="8">
        <f>AC$3/($F9+AC$3)*$D$2</f>
        <v>4.1836734693877551</v>
      </c>
      <c r="AD9" s="19">
        <f>AD$3/($F9+AD$3)*$D$2</f>
        <v>4.2523364485981308</v>
      </c>
      <c r="AE9" s="9">
        <f>AE$3/($F9+AE$3)*$D$2</f>
        <v>4.3103448275862064</v>
      </c>
    </row>
    <row r="10" spans="2:31" ht="14.65" thickBot="1" x14ac:dyDescent="0.5">
      <c r="F10" s="14">
        <f>POWER(10,F3)*18</f>
        <v>18</v>
      </c>
      <c r="G10" s="8">
        <f>G$3/($F10+G$3)*$D$2</f>
        <v>1.7857142857142858</v>
      </c>
      <c r="H10" s="19">
        <f>H$3/($F10+H$3)*$D$2</f>
        <v>1.896551724137931</v>
      </c>
      <c r="I10" s="8">
        <f>I$3/($F10+I$3)*$D$2</f>
        <v>2</v>
      </c>
      <c r="J10" s="19">
        <f>J$3/($F10+J$3)*$D$2</f>
        <v>2.096774193548387</v>
      </c>
      <c r="K10" s="8">
        <f>K$3/($F10+K$3)*$D$2</f>
        <v>2.2727272727272725</v>
      </c>
      <c r="L10" s="19">
        <f>L$3/($F10+L$3)*$D$2</f>
        <v>2.3529411764705883</v>
      </c>
      <c r="M10" s="8">
        <f>M$3/($F10+M$3)*$D$2</f>
        <v>2.5</v>
      </c>
      <c r="N10" s="19">
        <f>N$3/($F10+N$3)*$D$2</f>
        <v>2.6315789473684208</v>
      </c>
      <c r="O10" s="8">
        <f>O$3/($F10+O$3)*$D$2</f>
        <v>2.75</v>
      </c>
      <c r="P10" s="19">
        <f>P$3/($F10+P$3)*$D$2</f>
        <v>2.8571428571428568</v>
      </c>
      <c r="Q10" s="8">
        <f>Q$3/($F10+Q$3)*$D$2</f>
        <v>3</v>
      </c>
      <c r="R10" s="19">
        <f>R$3/($F10+R$3)*$D$2</f>
        <v>3.125</v>
      </c>
      <c r="S10" s="8">
        <f>S$3/($F10+S$3)*$D$2</f>
        <v>3.2352941176470589</v>
      </c>
      <c r="T10" s="19">
        <f>T$3/($F10+T$3)*$D$2</f>
        <v>3.333333333333333</v>
      </c>
      <c r="U10" s="8">
        <f>U$3/($F10+U$3)*$D$2</f>
        <v>3.4210526315789473</v>
      </c>
      <c r="V10" s="19">
        <f>V$3/($F10+V$3)*$D$2</f>
        <v>3.5245901639344264</v>
      </c>
      <c r="W10" s="8">
        <f>W$3/($F10+W$3)*$D$2</f>
        <v>3.6153846153846154</v>
      </c>
      <c r="X10" s="19">
        <f>X$3/($F10+X$3)*$D$2</f>
        <v>3.695652173913043</v>
      </c>
      <c r="Y10" s="8">
        <f>Y$3/($F10+Y$3)*$D$2</f>
        <v>3.7837837837837842</v>
      </c>
      <c r="Z10" s="19">
        <f>Z$3/($F10+Z$3)*$D$2</f>
        <v>3.875</v>
      </c>
      <c r="AA10" s="8">
        <f>AA$3/($F10+AA$3)*$D$2</f>
        <v>3.9534883720930232</v>
      </c>
      <c r="AB10" s="19">
        <f>AB$3/($F10+AB$3)*$D$2</f>
        <v>4.032258064516129</v>
      </c>
      <c r="AC10" s="8">
        <f>AC$3/($F10+AC$3)*$D$2</f>
        <v>4.0999999999999996</v>
      </c>
      <c r="AD10" s="19">
        <f>AD$3/($F10+AD$3)*$D$2</f>
        <v>4.1743119266055047</v>
      </c>
      <c r="AE10" s="9">
        <f>AE$3/($F10+AE$3)*$D$2</f>
        <v>4.2372881355932197</v>
      </c>
    </row>
    <row r="11" spans="2:31" x14ac:dyDescent="0.45">
      <c r="B11" s="3" t="s">
        <v>36</v>
      </c>
      <c r="C11" s="28"/>
      <c r="D11" s="35">
        <v>12</v>
      </c>
      <c r="F11" s="14">
        <f>POWER(10,F3)*20</f>
        <v>20</v>
      </c>
      <c r="G11" s="8">
        <f>G$3/($F11+G$3)*$D$2</f>
        <v>1.6666666666666665</v>
      </c>
      <c r="H11" s="19">
        <f>H$3/($F11+H$3)*$D$2</f>
        <v>1.774193548387097</v>
      </c>
      <c r="I11" s="8">
        <f>I$3/($F11+I$3)*$D$2</f>
        <v>1.875</v>
      </c>
      <c r="J11" s="19">
        <f>J$3/($F11+J$3)*$D$2</f>
        <v>1.9696969696969697</v>
      </c>
      <c r="K11" s="8">
        <f>K$3/($F11+K$3)*$D$2</f>
        <v>2.1428571428571428</v>
      </c>
      <c r="L11" s="19">
        <f>L$3/($F11+L$3)*$D$2</f>
        <v>2.2222222222222223</v>
      </c>
      <c r="M11" s="8">
        <f>M$3/($F11+M$3)*$D$2</f>
        <v>2.3684210526315788</v>
      </c>
      <c r="N11" s="19">
        <f>N$3/($F11+N$3)*$D$2</f>
        <v>2.5</v>
      </c>
      <c r="O11" s="8">
        <f>O$3/($F11+O$3)*$D$2</f>
        <v>2.6190476190476191</v>
      </c>
      <c r="P11" s="19">
        <f>P$3/($F11+P$3)*$D$2</f>
        <v>2.7272727272727271</v>
      </c>
      <c r="Q11" s="8">
        <f>Q$3/($F11+Q$3)*$D$2</f>
        <v>2.8723404255319149</v>
      </c>
      <c r="R11" s="19">
        <f>R$3/($F11+R$3)*$D$2</f>
        <v>3</v>
      </c>
      <c r="S11" s="8">
        <f>S$3/($F11+S$3)*$D$2</f>
        <v>3.1132075471698113</v>
      </c>
      <c r="T11" s="19">
        <f>T$3/($F11+T$3)*$D$2</f>
        <v>3.2142857142857144</v>
      </c>
      <c r="U11" s="8">
        <f>U$3/($F11+U$3)*$D$2</f>
        <v>3.3050847457627119</v>
      </c>
      <c r="V11" s="19">
        <f>V$3/($F11+V$3)*$D$2</f>
        <v>3.412698412698413</v>
      </c>
      <c r="W11" s="8">
        <f>W$3/($F11+W$3)*$D$2</f>
        <v>3.5074626865671643</v>
      </c>
      <c r="X11" s="19">
        <f>X$3/($F11+X$3)*$D$2</f>
        <v>3.591549295774648</v>
      </c>
      <c r="Y11" s="8">
        <f>Y$3/($F11+Y$3)*$D$2</f>
        <v>3.6842105263157894</v>
      </c>
      <c r="Z11" s="19">
        <f>Z$3/($F11+Z$3)*$D$2</f>
        <v>3.7804878048780486</v>
      </c>
      <c r="AA11" s="8">
        <f>AA$3/($F11+AA$3)*$D$2</f>
        <v>3.8636363636363633</v>
      </c>
      <c r="AB11" s="19">
        <f>AB$3/($F11+AB$3)*$D$2</f>
        <v>3.9473684210526319</v>
      </c>
      <c r="AC11" s="8">
        <f>AC$3/($F11+AC$3)*$D$2</f>
        <v>4.0196078431372548</v>
      </c>
      <c r="AD11" s="19">
        <f>AD$3/($F11+AD$3)*$D$2</f>
        <v>4.0990990990990985</v>
      </c>
      <c r="AE11" s="9">
        <f>AE$3/($F11+AE$3)*$D$2</f>
        <v>4.166666666666667</v>
      </c>
    </row>
    <row r="12" spans="2:31" x14ac:dyDescent="0.45">
      <c r="B12" s="6" t="s">
        <v>37</v>
      </c>
      <c r="C12" s="7"/>
      <c r="D12" s="38">
        <v>3.3</v>
      </c>
      <c r="F12" s="14">
        <f>POWER(10,F3)*22</f>
        <v>22</v>
      </c>
      <c r="G12" s="8">
        <f>G$3/($F12+G$3)*$D$2</f>
        <v>1.5625</v>
      </c>
      <c r="H12" s="19">
        <f>H$3/($F12+H$3)*$D$2</f>
        <v>1.6666666666666665</v>
      </c>
      <c r="I12" s="8">
        <f>I$3/($F12+I$3)*$D$2</f>
        <v>1.7647058823529413</v>
      </c>
      <c r="J12" s="19">
        <f>J$3/($F12+J$3)*$D$2</f>
        <v>1.8571428571428572</v>
      </c>
      <c r="K12" s="8">
        <f>K$3/($F12+K$3)*$D$2</f>
        <v>2.0270270270270272</v>
      </c>
      <c r="L12" s="19">
        <f>L$3/($F12+L$3)*$D$2</f>
        <v>2.1052631578947367</v>
      </c>
      <c r="M12" s="8">
        <f>M$3/($F12+M$3)*$D$2</f>
        <v>2.25</v>
      </c>
      <c r="N12" s="19">
        <f>N$3/($F12+N$3)*$D$2</f>
        <v>2.3809523809523809</v>
      </c>
      <c r="O12" s="8">
        <f>O$3/($F12+O$3)*$D$2</f>
        <v>2.5</v>
      </c>
      <c r="P12" s="19">
        <f>P$3/($F12+P$3)*$D$2</f>
        <v>2.6086956521739131</v>
      </c>
      <c r="Q12" s="8">
        <f>Q$3/($F12+Q$3)*$D$2</f>
        <v>2.7551020408163263</v>
      </c>
      <c r="R12" s="19">
        <f>R$3/($F12+R$3)*$D$2</f>
        <v>2.8846153846153841</v>
      </c>
      <c r="S12" s="8">
        <f>S$3/($F12+S$3)*$D$2</f>
        <v>3</v>
      </c>
      <c r="T12" s="19">
        <f>T$3/($F12+T$3)*$D$2</f>
        <v>3.103448275862069</v>
      </c>
      <c r="U12" s="8">
        <f>U$3/($F12+U$3)*$D$2</f>
        <v>3.1967213114754101</v>
      </c>
      <c r="V12" s="19">
        <f>V$3/($F12+V$3)*$D$2</f>
        <v>3.3076923076923075</v>
      </c>
      <c r="W12" s="8">
        <f>W$3/($F12+W$3)*$D$2</f>
        <v>3.4057971014492754</v>
      </c>
      <c r="X12" s="19">
        <f>X$3/($F12+X$3)*$D$2</f>
        <v>3.493150684931507</v>
      </c>
      <c r="Y12" s="8">
        <f>Y$3/($F12+Y$3)*$D$2</f>
        <v>3.5897435897435899</v>
      </c>
      <c r="Z12" s="19">
        <f>Z$3/($F12+Z$3)*$D$2</f>
        <v>3.6904761904761907</v>
      </c>
      <c r="AA12" s="8">
        <f>AA$3/($F12+AA$3)*$D$2</f>
        <v>3.7777777777777777</v>
      </c>
      <c r="AB12" s="19">
        <f>AB$3/($F12+AB$3)*$D$2</f>
        <v>3.865979381443299</v>
      </c>
      <c r="AC12" s="8">
        <f>AC$3/($F12+AC$3)*$D$2</f>
        <v>3.9423076923076921</v>
      </c>
      <c r="AD12" s="19">
        <f>AD$3/($F12+AD$3)*$D$2</f>
        <v>4.0265486725663715</v>
      </c>
      <c r="AE12" s="9">
        <f>AE$3/($F12+AE$3)*$D$2</f>
        <v>4.0983606557377055</v>
      </c>
    </row>
    <row r="13" spans="2:31" x14ac:dyDescent="0.45">
      <c r="B13" s="6" t="s">
        <v>39</v>
      </c>
      <c r="C13" s="7"/>
      <c r="D13" s="14">
        <v>91</v>
      </c>
      <c r="F13" s="14">
        <f>POWER(10,F3)*24</f>
        <v>24</v>
      </c>
      <c r="G13" s="8">
        <f>G$3/($F13+G$3)*$D$2</f>
        <v>1.4705882352941178</v>
      </c>
      <c r="H13" s="19">
        <f>H$3/($F13+H$3)*$D$2</f>
        <v>1.5714285714285714</v>
      </c>
      <c r="I13" s="8">
        <f>I$3/($F13+I$3)*$D$2</f>
        <v>1.6666666666666665</v>
      </c>
      <c r="J13" s="19">
        <f>J$3/($F13+J$3)*$D$2</f>
        <v>1.7567567567567568</v>
      </c>
      <c r="K13" s="8">
        <f>K$3/($F13+K$3)*$D$2</f>
        <v>1.9230769230769231</v>
      </c>
      <c r="L13" s="19">
        <f>L$3/($F13+L$3)*$D$2</f>
        <v>2</v>
      </c>
      <c r="M13" s="8">
        <f>M$3/($F13+M$3)*$D$2</f>
        <v>2.1428571428571428</v>
      </c>
      <c r="N13" s="19">
        <f>N$3/($F13+N$3)*$D$2</f>
        <v>2.2727272727272725</v>
      </c>
      <c r="O13" s="8">
        <f>O$3/($F13+O$3)*$D$2</f>
        <v>2.3913043478260869</v>
      </c>
      <c r="P13" s="19">
        <f>P$3/($F13+P$3)*$D$2</f>
        <v>2.5</v>
      </c>
      <c r="Q13" s="8">
        <f>Q$3/($F13+Q$3)*$D$2</f>
        <v>2.6470588235294117</v>
      </c>
      <c r="R13" s="19">
        <f>R$3/($F13+R$3)*$D$2</f>
        <v>2.7777777777777777</v>
      </c>
      <c r="S13" s="8">
        <f>S$3/($F13+S$3)*$D$2</f>
        <v>2.8947368421052633</v>
      </c>
      <c r="T13" s="19">
        <f>T$3/($F13+T$3)*$D$2</f>
        <v>3</v>
      </c>
      <c r="U13" s="8">
        <f>U$3/($F13+U$3)*$D$2</f>
        <v>3.0952380952380953</v>
      </c>
      <c r="V13" s="19">
        <f>V$3/($F13+V$3)*$D$2</f>
        <v>3.2089552238805967</v>
      </c>
      <c r="W13" s="8">
        <f>W$3/($F13+W$3)*$D$2</f>
        <v>3.3098591549295775</v>
      </c>
      <c r="X13" s="19">
        <f>X$3/($F13+X$3)*$D$2</f>
        <v>3.4000000000000004</v>
      </c>
      <c r="Y13" s="8">
        <f>Y$3/($F13+Y$3)*$D$2</f>
        <v>3.5</v>
      </c>
      <c r="Z13" s="19">
        <f>Z$3/($F13+Z$3)*$D$2</f>
        <v>3.6046511627906974</v>
      </c>
      <c r="AA13" s="8">
        <f>AA$3/($F13+AA$3)*$D$2</f>
        <v>3.695652173913043</v>
      </c>
      <c r="AB13" s="19">
        <f>AB$3/($F13+AB$3)*$D$2</f>
        <v>3.7878787878787881</v>
      </c>
      <c r="AC13" s="8">
        <f>AC$3/($F13+AC$3)*$D$2</f>
        <v>3.867924528301887</v>
      </c>
      <c r="AD13" s="19">
        <f>AD$3/($F13+AD$3)*$D$2</f>
        <v>3.9565217391304346</v>
      </c>
      <c r="AE13" s="9">
        <f>AE$3/($F13+AE$3)*$D$2</f>
        <v>4.032258064516129</v>
      </c>
    </row>
    <row r="14" spans="2:31" ht="14.65" thickBot="1" x14ac:dyDescent="0.5">
      <c r="B14" s="10" t="s">
        <v>38</v>
      </c>
      <c r="C14" s="16"/>
      <c r="D14" s="34">
        <f>D11*D13/D12-D13</f>
        <v>239.90909090909093</v>
      </c>
      <c r="F14" s="14">
        <f>POWER(10,F3)*27</f>
        <v>27</v>
      </c>
      <c r="G14" s="8">
        <f>G$3/($F14+G$3)*$D$2</f>
        <v>1.3513513513513513</v>
      </c>
      <c r="H14" s="19">
        <f>H$3/($F14+H$3)*$D$2</f>
        <v>1.4473684210526316</v>
      </c>
      <c r="I14" s="8">
        <f>I$3/($F14+I$3)*$D$2</f>
        <v>1.5384615384615385</v>
      </c>
      <c r="J14" s="19">
        <f>J$3/($F14+J$3)*$D$2</f>
        <v>1.625</v>
      </c>
      <c r="K14" s="8">
        <f>K$3/($F14+K$3)*$D$2</f>
        <v>1.7857142857142858</v>
      </c>
      <c r="L14" s="19">
        <f>L$3/($F14+L$3)*$D$2</f>
        <v>1.8604651162790697</v>
      </c>
      <c r="M14" s="8">
        <f>M$3/($F14+M$3)*$D$2</f>
        <v>2</v>
      </c>
      <c r="N14" s="19">
        <f>N$3/($F14+N$3)*$D$2</f>
        <v>2.1276595744680851</v>
      </c>
      <c r="O14" s="8">
        <f>O$3/($F14+O$3)*$D$2</f>
        <v>2.2448979591836733</v>
      </c>
      <c r="P14" s="19">
        <f>P$3/($F14+P$3)*$D$2</f>
        <v>2.3529411764705883</v>
      </c>
      <c r="Q14" s="8">
        <f>Q$3/($F14+Q$3)*$D$2</f>
        <v>2.5</v>
      </c>
      <c r="R14" s="19">
        <f>R$3/($F14+R$3)*$D$2</f>
        <v>2.6315789473684208</v>
      </c>
      <c r="S14" s="8">
        <f>S$3/($F14+S$3)*$D$2</f>
        <v>2.75</v>
      </c>
      <c r="T14" s="19">
        <f>T$3/($F14+T$3)*$D$2</f>
        <v>2.8571428571428568</v>
      </c>
      <c r="U14" s="8">
        <f>U$3/($F14+U$3)*$D$2</f>
        <v>2.9545454545454546</v>
      </c>
      <c r="V14" s="19">
        <f>V$3/($F14+V$3)*$D$2</f>
        <v>3.0714285714285716</v>
      </c>
      <c r="W14" s="8">
        <f>W$3/($F14+W$3)*$D$2</f>
        <v>3.1756756756756754</v>
      </c>
      <c r="X14" s="19">
        <f>X$3/($F14+X$3)*$D$2</f>
        <v>3.2692307692307692</v>
      </c>
      <c r="Y14" s="8">
        <f>Y$3/($F14+Y$3)*$D$2</f>
        <v>3.3734939759036142</v>
      </c>
      <c r="Z14" s="19">
        <f>Z$3/($F14+Z$3)*$D$2</f>
        <v>3.4831460674157304</v>
      </c>
      <c r="AA14" s="8">
        <f>AA$3/($F14+AA$3)*$D$2</f>
        <v>3.5789473684210527</v>
      </c>
      <c r="AB14" s="19">
        <f>AB$3/($F14+AB$3)*$D$2</f>
        <v>3.6764705882352944</v>
      </c>
      <c r="AC14" s="8">
        <f>AC$3/($F14+AC$3)*$D$2</f>
        <v>3.761467889908257</v>
      </c>
      <c r="AD14" s="19">
        <f>AD$3/($F14+AD$3)*$D$2</f>
        <v>3.8559322033898309</v>
      </c>
      <c r="AE14" s="9">
        <f>AE$3/($F14+AE$3)*$D$2</f>
        <v>3.9370078740157481</v>
      </c>
    </row>
    <row r="15" spans="2:31" x14ac:dyDescent="0.45">
      <c r="F15" s="14">
        <f>POWER(10,F3)*30</f>
        <v>30</v>
      </c>
      <c r="G15" s="8">
        <f>G$3/($F15+G$3)*$D$2</f>
        <v>1.25</v>
      </c>
      <c r="H15" s="19">
        <f>H$3/($F15+H$3)*$D$2</f>
        <v>1.3414634146341464</v>
      </c>
      <c r="I15" s="8">
        <f>I$3/($F15+I$3)*$D$2</f>
        <v>1.4285714285714284</v>
      </c>
      <c r="J15" s="19">
        <f>J$3/($F15+J$3)*$D$2</f>
        <v>1.5116279069767442</v>
      </c>
      <c r="K15" s="8">
        <f>K$3/($F15+K$3)*$D$2</f>
        <v>1.6666666666666665</v>
      </c>
      <c r="L15" s="19">
        <f>L$3/($F15+L$3)*$D$2</f>
        <v>1.7391304347826086</v>
      </c>
      <c r="M15" s="8">
        <f>M$3/($F15+M$3)*$D$2</f>
        <v>1.875</v>
      </c>
      <c r="N15" s="19">
        <f>N$3/($F15+N$3)*$D$2</f>
        <v>2</v>
      </c>
      <c r="O15" s="8">
        <f>O$3/($F15+O$3)*$D$2</f>
        <v>2.1153846153846154</v>
      </c>
      <c r="P15" s="19">
        <f>P$3/($F15+P$3)*$D$2</f>
        <v>2.2222222222222223</v>
      </c>
      <c r="Q15" s="8">
        <f>Q$3/($F15+Q$3)*$D$2</f>
        <v>2.3684210526315788</v>
      </c>
      <c r="R15" s="19">
        <f>R$3/($F15+R$3)*$D$2</f>
        <v>2.5</v>
      </c>
      <c r="S15" s="8">
        <f>S$3/($F15+S$3)*$D$2</f>
        <v>2.6190476190476191</v>
      </c>
      <c r="T15" s="19">
        <f>T$3/($F15+T$3)*$D$2</f>
        <v>2.7272727272727271</v>
      </c>
      <c r="U15" s="8">
        <f>U$3/($F15+U$3)*$D$2</f>
        <v>2.8260869565217388</v>
      </c>
      <c r="V15" s="19">
        <f>V$3/($F15+V$3)*$D$2</f>
        <v>2.945205479452055</v>
      </c>
      <c r="W15" s="8">
        <f>W$3/($F15+W$3)*$D$2</f>
        <v>3.051948051948052</v>
      </c>
      <c r="X15" s="19">
        <f>X$3/($F15+X$3)*$D$2</f>
        <v>3.1481481481481484</v>
      </c>
      <c r="Y15" s="8">
        <f>Y$3/($F15+Y$3)*$D$2</f>
        <v>3.2558139534883725</v>
      </c>
      <c r="Z15" s="19">
        <f>Z$3/($F15+Z$3)*$D$2</f>
        <v>3.3695652173913042</v>
      </c>
      <c r="AA15" s="8">
        <f>AA$3/($F15+AA$3)*$D$2</f>
        <v>3.4693877551020407</v>
      </c>
      <c r="AB15" s="19">
        <f>AB$3/($F15+AB$3)*$D$2</f>
        <v>3.5714285714285716</v>
      </c>
      <c r="AC15" s="8">
        <f>AC$3/($F15+AC$3)*$D$2</f>
        <v>3.6607142857142856</v>
      </c>
      <c r="AD15" s="19">
        <f>AD$3/($F15+AD$3)*$D$2</f>
        <v>3.7603305785123968</v>
      </c>
      <c r="AE15" s="9">
        <f>AE$3/($F15+AE$3)*$D$2</f>
        <v>3.8461538461538463</v>
      </c>
    </row>
    <row r="16" spans="2:31" x14ac:dyDescent="0.45">
      <c r="F16" s="14">
        <f>POWER(10,F3)*33</f>
        <v>33</v>
      </c>
      <c r="G16" s="8">
        <f>G$3/($F16+G$3)*$D$2</f>
        <v>1.1627906976744187</v>
      </c>
      <c r="H16" s="19">
        <f>H$3/($F16+H$3)*$D$2</f>
        <v>1.25</v>
      </c>
      <c r="I16" s="8">
        <f>I$3/($F16+I$3)*$D$2</f>
        <v>1.3333333333333333</v>
      </c>
      <c r="J16" s="19">
        <f>J$3/($F16+J$3)*$D$2</f>
        <v>1.4130434782608694</v>
      </c>
      <c r="K16" s="8">
        <f>K$3/($F16+K$3)*$D$2</f>
        <v>1.5625</v>
      </c>
      <c r="L16" s="19">
        <f>L$3/($F16+L$3)*$D$2</f>
        <v>1.6326530612244896</v>
      </c>
      <c r="M16" s="8">
        <f>M$3/($F16+M$3)*$D$2</f>
        <v>1.7647058823529413</v>
      </c>
      <c r="N16" s="19">
        <f>N$3/($F16+N$3)*$D$2</f>
        <v>1.8867924528301887</v>
      </c>
      <c r="O16" s="8">
        <f>O$3/($F16+O$3)*$D$2</f>
        <v>2</v>
      </c>
      <c r="P16" s="19">
        <f>P$3/($F16+P$3)*$D$2</f>
        <v>2.1052631578947367</v>
      </c>
      <c r="Q16" s="8">
        <f>Q$3/($F16+Q$3)*$D$2</f>
        <v>2.25</v>
      </c>
      <c r="R16" s="19">
        <f>R$3/($F16+R$3)*$D$2</f>
        <v>2.3809523809523809</v>
      </c>
      <c r="S16" s="8">
        <f>S$3/($F16+S$3)*$D$2</f>
        <v>2.5</v>
      </c>
      <c r="T16" s="19">
        <f>T$3/($F16+T$3)*$D$2</f>
        <v>2.6086956521739131</v>
      </c>
      <c r="U16" s="8">
        <f>U$3/($F16+U$3)*$D$2</f>
        <v>2.708333333333333</v>
      </c>
      <c r="V16" s="19">
        <f>V$3/($F16+V$3)*$D$2</f>
        <v>2.8289473684210527</v>
      </c>
      <c r="W16" s="8">
        <f>W$3/($F16+W$3)*$D$2</f>
        <v>2.9375</v>
      </c>
      <c r="X16" s="19">
        <f>X$3/($F16+X$3)*$D$2</f>
        <v>3.0357142857142856</v>
      </c>
      <c r="Y16" s="8">
        <f>Y$3/($F16+Y$3)*$D$2</f>
        <v>3.1460674157303368</v>
      </c>
      <c r="Z16" s="19">
        <f>Z$3/($F16+Z$3)*$D$2</f>
        <v>3.2631578947368425</v>
      </c>
      <c r="AA16" s="8">
        <f>AA$3/($F16+AA$3)*$D$2</f>
        <v>3.3663366336633667</v>
      </c>
      <c r="AB16" s="19">
        <f>AB$3/($F16+AB$3)*$D$2</f>
        <v>3.4722222222222223</v>
      </c>
      <c r="AC16" s="8">
        <f>AC$3/($F16+AC$3)*$D$2</f>
        <v>3.5652173913043477</v>
      </c>
      <c r="AD16" s="19">
        <f>AD$3/($F16+AD$3)*$D$2</f>
        <v>3.6693548387096775</v>
      </c>
      <c r="AE16" s="9">
        <f>AE$3/($F16+AE$3)*$D$2</f>
        <v>3.7593984962406015</v>
      </c>
    </row>
    <row r="17" spans="6:31" x14ac:dyDescent="0.45">
      <c r="F17" s="14">
        <f>POWER(10,F3)*36</f>
        <v>36</v>
      </c>
      <c r="G17" s="8">
        <f>G$3/($F17+G$3)*$D$2</f>
        <v>1.0869565217391304</v>
      </c>
      <c r="H17" s="19">
        <f>H$3/($F17+H$3)*$D$2</f>
        <v>1.1702127659574468</v>
      </c>
      <c r="I17" s="8">
        <f>I$3/($F17+I$3)*$D$2</f>
        <v>1.25</v>
      </c>
      <c r="J17" s="19">
        <f>J$3/($F17+J$3)*$D$2</f>
        <v>1.3265306122448981</v>
      </c>
      <c r="K17" s="8">
        <f>K$3/($F17+K$3)*$D$2</f>
        <v>1.4705882352941178</v>
      </c>
      <c r="L17" s="19">
        <f>L$3/($F17+L$3)*$D$2</f>
        <v>1.5384615384615385</v>
      </c>
      <c r="M17" s="8">
        <f>M$3/($F17+M$3)*$D$2</f>
        <v>1.6666666666666665</v>
      </c>
      <c r="N17" s="19">
        <f>N$3/($F17+N$3)*$D$2</f>
        <v>1.7857142857142858</v>
      </c>
      <c r="O17" s="8">
        <f>O$3/($F17+O$3)*$D$2</f>
        <v>1.896551724137931</v>
      </c>
      <c r="P17" s="19">
        <f>P$3/($F17+P$3)*$D$2</f>
        <v>2</v>
      </c>
      <c r="Q17" s="8">
        <f>Q$3/($F17+Q$3)*$D$2</f>
        <v>2.1428571428571428</v>
      </c>
      <c r="R17" s="19">
        <f>R$3/($F17+R$3)*$D$2</f>
        <v>2.2727272727272725</v>
      </c>
      <c r="S17" s="8">
        <f>S$3/($F17+S$3)*$D$2</f>
        <v>2.3913043478260869</v>
      </c>
      <c r="T17" s="19">
        <f>T$3/($F17+T$3)*$D$2</f>
        <v>2.5</v>
      </c>
      <c r="U17" s="8">
        <f>U$3/($F17+U$3)*$D$2</f>
        <v>2.6</v>
      </c>
      <c r="V17" s="19">
        <f>V$3/($F17+V$3)*$D$2</f>
        <v>2.7215189873417724</v>
      </c>
      <c r="W17" s="8">
        <f>W$3/($F17+W$3)*$D$2</f>
        <v>2.8313253012048194</v>
      </c>
      <c r="X17" s="19">
        <f>X$3/($F17+X$3)*$D$2</f>
        <v>2.9310344827586206</v>
      </c>
      <c r="Y17" s="8">
        <f>Y$3/($F17+Y$3)*$D$2</f>
        <v>3.0434782608695654</v>
      </c>
      <c r="Z17" s="19">
        <f>Z$3/($F17+Z$3)*$D$2</f>
        <v>3.1632653061224492</v>
      </c>
      <c r="AA17" s="8">
        <f>AA$3/($F17+AA$3)*$D$2</f>
        <v>3.2692307692307692</v>
      </c>
      <c r="AB17" s="19">
        <f>AB$3/($F17+AB$3)*$D$2</f>
        <v>3.3783783783783781</v>
      </c>
      <c r="AC17" s="8">
        <f>AC$3/($F17+AC$3)*$D$2</f>
        <v>3.4745762711864407</v>
      </c>
      <c r="AD17" s="19">
        <f>AD$3/($F17+AD$3)*$D$2</f>
        <v>3.5826771653543306</v>
      </c>
      <c r="AE17" s="9">
        <f>AE$3/($F17+AE$3)*$D$2</f>
        <v>3.6764705882352944</v>
      </c>
    </row>
    <row r="18" spans="6:31" x14ac:dyDescent="0.45">
      <c r="F18" s="14">
        <f>POWER(10,F3)*39</f>
        <v>39</v>
      </c>
      <c r="G18" s="8">
        <f>G$3/($F18+G$3)*$D$2</f>
        <v>1.0204081632653061</v>
      </c>
      <c r="H18" s="19">
        <f>H$3/($F18+H$3)*$D$2</f>
        <v>1.1000000000000001</v>
      </c>
      <c r="I18" s="8">
        <f>I$3/($F18+I$3)*$D$2</f>
        <v>1.1764705882352942</v>
      </c>
      <c r="J18" s="19">
        <f>J$3/($F18+J$3)*$D$2</f>
        <v>1.25</v>
      </c>
      <c r="K18" s="8">
        <f>K$3/($F18+K$3)*$D$2</f>
        <v>1.3888888888888888</v>
      </c>
      <c r="L18" s="19">
        <f>L$3/($F18+L$3)*$D$2</f>
        <v>1.4545454545454546</v>
      </c>
      <c r="M18" s="8">
        <f>M$3/($F18+M$3)*$D$2</f>
        <v>1.5789473684210527</v>
      </c>
      <c r="N18" s="19">
        <f>N$3/($F18+N$3)*$D$2</f>
        <v>1.6949152542372881</v>
      </c>
      <c r="O18" s="8">
        <f>O$3/($F18+O$3)*$D$2</f>
        <v>1.8032786885245902</v>
      </c>
      <c r="P18" s="19">
        <f>P$3/($F18+P$3)*$D$2</f>
        <v>1.9047619047619047</v>
      </c>
      <c r="Q18" s="8">
        <f>Q$3/($F18+Q$3)*$D$2</f>
        <v>2.0454545454545454</v>
      </c>
      <c r="R18" s="19">
        <f>R$3/($F18+R$3)*$D$2</f>
        <v>2.1739130434782608</v>
      </c>
      <c r="S18" s="8">
        <f>S$3/($F18+S$3)*$D$2</f>
        <v>2.2916666666666665</v>
      </c>
      <c r="T18" s="19">
        <f>T$3/($F18+T$3)*$D$2</f>
        <v>2.4</v>
      </c>
      <c r="U18" s="8">
        <f>U$3/($F18+U$3)*$D$2</f>
        <v>2.5</v>
      </c>
      <c r="V18" s="19">
        <f>V$3/($F18+V$3)*$D$2</f>
        <v>2.6219512195121952</v>
      </c>
      <c r="W18" s="8">
        <f>W$3/($F18+W$3)*$D$2</f>
        <v>2.7325581395348837</v>
      </c>
      <c r="X18" s="19">
        <f>X$3/($F18+X$3)*$D$2</f>
        <v>2.833333333333333</v>
      </c>
      <c r="Y18" s="8">
        <f>Y$3/($F18+Y$3)*$D$2</f>
        <v>2.9473684210526314</v>
      </c>
      <c r="Z18" s="19">
        <f>Z$3/($F18+Z$3)*$D$2</f>
        <v>3.0693069306930694</v>
      </c>
      <c r="AA18" s="8">
        <f>AA$3/($F18+AA$3)*$D$2</f>
        <v>3.1775700934579438</v>
      </c>
      <c r="AB18" s="19">
        <f>AB$3/($F18+AB$3)*$D$2</f>
        <v>3.2894736842105265</v>
      </c>
      <c r="AC18" s="8">
        <f>AC$3/($F18+AC$3)*$D$2</f>
        <v>3.3884297520661155</v>
      </c>
      <c r="AD18" s="19">
        <f>AD$3/($F18+AD$3)*$D$2</f>
        <v>3.5</v>
      </c>
      <c r="AE18" s="9">
        <f>AE$3/($F18+AE$3)*$D$2</f>
        <v>3.5971223021582732</v>
      </c>
    </row>
    <row r="19" spans="6:31" x14ac:dyDescent="0.45">
      <c r="F19" s="14">
        <f>POWER(10,F3)*43</f>
        <v>43</v>
      </c>
      <c r="G19" s="8">
        <f>G$3/($F19+G$3)*$D$2</f>
        <v>0.94339622641509435</v>
      </c>
      <c r="H19" s="19">
        <f>H$3/($F19+H$3)*$D$2</f>
        <v>1.0185185185185184</v>
      </c>
      <c r="I19" s="8">
        <f>I$3/($F19+I$3)*$D$2</f>
        <v>1.0909090909090908</v>
      </c>
      <c r="J19" s="19">
        <f>J$3/($F19+J$3)*$D$2</f>
        <v>1.1607142857142858</v>
      </c>
      <c r="K19" s="8">
        <f>K$3/($F19+K$3)*$D$2</f>
        <v>1.2931034482758621</v>
      </c>
      <c r="L19" s="19">
        <f>L$3/($F19+L$3)*$D$2</f>
        <v>1.3559322033898304</v>
      </c>
      <c r="M19" s="8">
        <f>M$3/($F19+M$3)*$D$2</f>
        <v>1.4754098360655736</v>
      </c>
      <c r="N19" s="19">
        <f>N$3/($F19+N$3)*$D$2</f>
        <v>1.5873015873015872</v>
      </c>
      <c r="O19" s="8">
        <f>O$3/($F19+O$3)*$D$2</f>
        <v>1.6923076923076925</v>
      </c>
      <c r="P19" s="19">
        <f>P$3/($F19+P$3)*$D$2</f>
        <v>1.7910447761194028</v>
      </c>
      <c r="Q19" s="8">
        <f>Q$3/($F19+Q$3)*$D$2</f>
        <v>1.9285714285714286</v>
      </c>
      <c r="R19" s="19">
        <f>R$3/($F19+R$3)*$D$2</f>
        <v>2.054794520547945</v>
      </c>
      <c r="S19" s="8">
        <f>S$3/($F19+S$3)*$D$2</f>
        <v>2.1710526315789473</v>
      </c>
      <c r="T19" s="19">
        <f>T$3/($F19+T$3)*$D$2</f>
        <v>2.2784810126582276</v>
      </c>
      <c r="U19" s="8">
        <f>U$3/($F19+U$3)*$D$2</f>
        <v>2.3780487804878048</v>
      </c>
      <c r="V19" s="19">
        <f>V$3/($F19+V$3)*$D$2</f>
        <v>2.5</v>
      </c>
      <c r="W19" s="8">
        <f>W$3/($F19+W$3)*$D$2</f>
        <v>2.6111111111111112</v>
      </c>
      <c r="X19" s="19">
        <f>X$3/($F19+X$3)*$D$2</f>
        <v>2.7127659574468082</v>
      </c>
      <c r="Y19" s="8">
        <f>Y$3/($F19+Y$3)*$D$2</f>
        <v>2.8282828282828283</v>
      </c>
      <c r="Z19" s="19">
        <f>Z$3/($F19+Z$3)*$D$2</f>
        <v>2.9523809523809526</v>
      </c>
      <c r="AA19" s="8">
        <f>AA$3/($F19+AA$3)*$D$2</f>
        <v>3.0630630630630629</v>
      </c>
      <c r="AB19" s="19">
        <f>AB$3/($F19+AB$3)*$D$2</f>
        <v>3.1779661016949152</v>
      </c>
      <c r="AC19" s="8">
        <f>AC$3/($F19+AC$3)*$D$2</f>
        <v>3.2800000000000002</v>
      </c>
      <c r="AD19" s="19">
        <f>AD$3/($F19+AD$3)*$D$2</f>
        <v>3.3955223880597014</v>
      </c>
      <c r="AE19" s="9">
        <f>AE$3/($F19+AE$3)*$D$2</f>
        <v>3.4965034965034962</v>
      </c>
    </row>
    <row r="20" spans="6:31" x14ac:dyDescent="0.45">
      <c r="F20" s="14">
        <f>POWER(10,F3)*47</f>
        <v>47</v>
      </c>
      <c r="G20" s="8">
        <f>G$3/($F20+G$3)*$D$2</f>
        <v>0.8771929824561403</v>
      </c>
      <c r="H20" s="19">
        <f>H$3/($F20+H$3)*$D$2</f>
        <v>0.94827586206896552</v>
      </c>
      <c r="I20" s="8">
        <f>I$3/($F20+I$3)*$D$2</f>
        <v>1.0169491525423728</v>
      </c>
      <c r="J20" s="19">
        <f>J$3/($F20+J$3)*$D$2</f>
        <v>1.0833333333333335</v>
      </c>
      <c r="K20" s="8">
        <f>K$3/($F20+K$3)*$D$2</f>
        <v>1.2096774193548387</v>
      </c>
      <c r="L20" s="19">
        <f>L$3/($F20+L$3)*$D$2</f>
        <v>1.2698412698412698</v>
      </c>
      <c r="M20" s="8">
        <f>M$3/($F20+M$3)*$D$2</f>
        <v>1.3846153846153846</v>
      </c>
      <c r="N20" s="19">
        <f>N$3/($F20+N$3)*$D$2</f>
        <v>1.4925373134328357</v>
      </c>
      <c r="O20" s="8">
        <f>O$3/($F20+O$3)*$D$2</f>
        <v>1.5942028985507246</v>
      </c>
      <c r="P20" s="19">
        <f>P$3/($F20+P$3)*$D$2</f>
        <v>1.6901408450704225</v>
      </c>
      <c r="Q20" s="8">
        <f>Q$3/($F20+Q$3)*$D$2</f>
        <v>1.8243243243243243</v>
      </c>
      <c r="R20" s="19">
        <f>R$3/($F20+R$3)*$D$2</f>
        <v>1.948051948051948</v>
      </c>
      <c r="S20" s="8">
        <f>S$3/($F20+S$3)*$D$2</f>
        <v>2.0625</v>
      </c>
      <c r="T20" s="19">
        <f>T$3/($F20+T$3)*$D$2</f>
        <v>2.1686746987951806</v>
      </c>
      <c r="U20" s="8">
        <f>U$3/($F20+U$3)*$D$2</f>
        <v>2.2674418604651163</v>
      </c>
      <c r="V20" s="19">
        <f>V$3/($F20+V$3)*$D$2</f>
        <v>2.3888888888888888</v>
      </c>
      <c r="W20" s="8">
        <f>W$3/($F20+W$3)*$D$2</f>
        <v>2.5</v>
      </c>
      <c r="X20" s="19">
        <f>X$3/($F20+X$3)*$D$2</f>
        <v>2.6020408163265305</v>
      </c>
      <c r="Y20" s="8">
        <f>Y$3/($F20+Y$3)*$D$2</f>
        <v>2.7184466019417473</v>
      </c>
      <c r="Z20" s="19">
        <f>Z$3/($F20+Z$3)*$D$2</f>
        <v>2.8440366972477067</v>
      </c>
      <c r="AA20" s="8">
        <f>AA$3/($F20+AA$3)*$D$2</f>
        <v>2.956521739130435</v>
      </c>
      <c r="AB20" s="19">
        <f>AB$3/($F20+AB$3)*$D$2</f>
        <v>3.0737704918032787</v>
      </c>
      <c r="AC20" s="8">
        <f>AC$3/($F20+AC$3)*$D$2</f>
        <v>3.1782945736434112</v>
      </c>
      <c r="AD20" s="19">
        <f>AD$3/($F20+AD$3)*$D$2</f>
        <v>3.2971014492753623</v>
      </c>
      <c r="AE20" s="9">
        <f>AE$3/($F20+AE$3)*$D$2</f>
        <v>3.4013605442176869</v>
      </c>
    </row>
    <row r="21" spans="6:31" x14ac:dyDescent="0.45">
      <c r="F21" s="14">
        <f>POWER(10,F3)*51</f>
        <v>51</v>
      </c>
      <c r="G21" s="8">
        <f>G$3/($F21+G$3)*$D$2</f>
        <v>0.81967213114754089</v>
      </c>
      <c r="H21" s="19">
        <f>H$3/($F21+H$3)*$D$2</f>
        <v>0.88709677419354849</v>
      </c>
      <c r="I21" s="8">
        <f>I$3/($F21+I$3)*$D$2</f>
        <v>0.95238095238095233</v>
      </c>
      <c r="J21" s="19">
        <f>J$3/($F21+J$3)*$D$2</f>
        <v>1.015625</v>
      </c>
      <c r="K21" s="8">
        <f>K$3/($F21+K$3)*$D$2</f>
        <v>1.1363636363636362</v>
      </c>
      <c r="L21" s="19">
        <f>L$3/($F21+L$3)*$D$2</f>
        <v>1.1940298507462686</v>
      </c>
      <c r="M21" s="8">
        <f>M$3/($F21+M$3)*$D$2</f>
        <v>1.3043478260869565</v>
      </c>
      <c r="N21" s="19">
        <f>N$3/($F21+N$3)*$D$2</f>
        <v>1.4084507042253522</v>
      </c>
      <c r="O21" s="8">
        <f>O$3/($F21+O$3)*$D$2</f>
        <v>1.506849315068493</v>
      </c>
      <c r="P21" s="19">
        <f>P$3/($F21+P$3)*$D$2</f>
        <v>1.6</v>
      </c>
      <c r="Q21" s="8">
        <f>Q$3/($F21+Q$3)*$D$2</f>
        <v>1.7307692307692308</v>
      </c>
      <c r="R21" s="19">
        <f>R$3/($F21+R$3)*$D$2</f>
        <v>1.8518518518518516</v>
      </c>
      <c r="S21" s="8">
        <f>S$3/($F21+S$3)*$D$2</f>
        <v>1.9642857142857142</v>
      </c>
      <c r="T21" s="19">
        <f>T$3/($F21+T$3)*$D$2</f>
        <v>2.0689655172413794</v>
      </c>
      <c r="U21" s="8">
        <f>U$3/($F21+U$3)*$D$2</f>
        <v>2.166666666666667</v>
      </c>
      <c r="V21" s="19">
        <f>V$3/($F21+V$3)*$D$2</f>
        <v>2.2872340425531914</v>
      </c>
      <c r="W21" s="8">
        <f>W$3/($F21+W$3)*$D$2</f>
        <v>2.3979591836734695</v>
      </c>
      <c r="X21" s="19">
        <f>X$3/($F21+X$3)*$D$2</f>
        <v>2.5</v>
      </c>
      <c r="Y21" s="8">
        <f>Y$3/($F21+Y$3)*$D$2</f>
        <v>2.6168224299065419</v>
      </c>
      <c r="Z21" s="19">
        <f>Z$3/($F21+Z$3)*$D$2</f>
        <v>2.7433628318584069</v>
      </c>
      <c r="AA21" s="8">
        <f>AA$3/($F21+AA$3)*$D$2</f>
        <v>2.8571428571428568</v>
      </c>
      <c r="AB21" s="19">
        <f>AB$3/($F21+AB$3)*$D$2</f>
        <v>2.9761904761904763</v>
      </c>
      <c r="AC21" s="8">
        <f>AC$3/($F21+AC$3)*$D$2</f>
        <v>3.0827067669172932</v>
      </c>
      <c r="AD21" s="19">
        <f>AD$3/($F21+AD$3)*$D$2</f>
        <v>3.204225352112676</v>
      </c>
      <c r="AE21" s="9">
        <f>AE$3/($F21+AE$3)*$D$2</f>
        <v>3.3112582781456954</v>
      </c>
    </row>
    <row r="22" spans="6:31" x14ac:dyDescent="0.45">
      <c r="F22" s="14">
        <f>POWER(10,F3)*56</f>
        <v>56</v>
      </c>
      <c r="G22" s="8">
        <f>G$3/($F22+G$3)*$D$2</f>
        <v>0.75757575757575757</v>
      </c>
      <c r="H22" s="19">
        <f>H$3/($F22+H$3)*$D$2</f>
        <v>0.82089552238805974</v>
      </c>
      <c r="I22" s="8">
        <f>I$3/($F22+I$3)*$D$2</f>
        <v>0.88235294117647067</v>
      </c>
      <c r="J22" s="19">
        <f>J$3/($F22+J$3)*$D$2</f>
        <v>0.94202898550724634</v>
      </c>
      <c r="K22" s="8">
        <f>K$3/($F22+K$3)*$D$2</f>
        <v>1.056338028169014</v>
      </c>
      <c r="L22" s="19">
        <f>L$3/($F22+L$3)*$D$2</f>
        <v>1.1111111111111112</v>
      </c>
      <c r="M22" s="8">
        <f>M$3/($F22+M$3)*$D$2</f>
        <v>1.2162162162162162</v>
      </c>
      <c r="N22" s="19">
        <f>N$3/($F22+N$3)*$D$2</f>
        <v>1.3157894736842104</v>
      </c>
      <c r="O22" s="8">
        <f>O$3/($F22+O$3)*$D$2</f>
        <v>1.4102564102564101</v>
      </c>
      <c r="P22" s="19">
        <f>P$3/($F22+P$3)*$D$2</f>
        <v>1.5</v>
      </c>
      <c r="Q22" s="8">
        <f>Q$3/($F22+Q$3)*$D$2</f>
        <v>1.6265060240963856</v>
      </c>
      <c r="R22" s="19">
        <f>R$3/($F22+R$3)*$D$2</f>
        <v>1.7441860465116279</v>
      </c>
      <c r="S22" s="8">
        <f>S$3/($F22+S$3)*$D$2</f>
        <v>1.853932584269663</v>
      </c>
      <c r="T22" s="19">
        <f>T$3/($F22+T$3)*$D$2</f>
        <v>1.9565217391304348</v>
      </c>
      <c r="U22" s="8">
        <f>U$3/($F22+U$3)*$D$2</f>
        <v>2.0526315789473686</v>
      </c>
      <c r="V22" s="19">
        <f>V$3/($F22+V$3)*$D$2</f>
        <v>2.1717171717171717</v>
      </c>
      <c r="W22" s="8">
        <f>W$3/($F22+W$3)*$D$2</f>
        <v>2.2815533980582527</v>
      </c>
      <c r="X22" s="19">
        <f>X$3/($F22+X$3)*$D$2</f>
        <v>2.3831775700934581</v>
      </c>
      <c r="Y22" s="8">
        <f>Y$3/($F22+Y$3)*$D$2</f>
        <v>2.5</v>
      </c>
      <c r="Z22" s="19">
        <f>Z$3/($F22+Z$3)*$D$2</f>
        <v>2.6271186440677967</v>
      </c>
      <c r="AA22" s="8">
        <f>AA$3/($F22+AA$3)*$D$2</f>
        <v>2.7419354838709675</v>
      </c>
      <c r="AB22" s="19">
        <f>AB$3/($F22+AB$3)*$D$2</f>
        <v>2.8625954198473282</v>
      </c>
      <c r="AC22" s="8">
        <f>AC$3/($F22+AC$3)*$D$2</f>
        <v>2.9710144927536231</v>
      </c>
      <c r="AD22" s="19">
        <f>AD$3/($F22+AD$3)*$D$2</f>
        <v>3.0952380952380953</v>
      </c>
      <c r="AE22" s="9">
        <f>AE$3/($F22+AE$3)*$D$2</f>
        <v>3.2051282051282053</v>
      </c>
    </row>
    <row r="23" spans="6:31" x14ac:dyDescent="0.45">
      <c r="F23" s="14">
        <f>POWER(10,F3)*62</f>
        <v>62</v>
      </c>
      <c r="G23" s="8">
        <f>G$3/($F23+G$3)*$D$2</f>
        <v>0.69444444444444442</v>
      </c>
      <c r="H23" s="19">
        <f>H$3/($F23+H$3)*$D$2</f>
        <v>0.75342465753424648</v>
      </c>
      <c r="I23" s="8">
        <f>I$3/($F23+I$3)*$D$2</f>
        <v>0.81081081081081086</v>
      </c>
      <c r="J23" s="19">
        <f>J$3/($F23+J$3)*$D$2</f>
        <v>0.8666666666666667</v>
      </c>
      <c r="K23" s="8">
        <f>K$3/($F23+K$3)*$D$2</f>
        <v>0.97402597402597402</v>
      </c>
      <c r="L23" s="19">
        <f>L$3/($F23+L$3)*$D$2</f>
        <v>1.0256410256410255</v>
      </c>
      <c r="M23" s="8">
        <f>M$3/($F23+M$3)*$D$2</f>
        <v>1.125</v>
      </c>
      <c r="N23" s="19">
        <f>N$3/($F23+N$3)*$D$2</f>
        <v>1.2195121951219512</v>
      </c>
      <c r="O23" s="8">
        <f>O$3/($F23+O$3)*$D$2</f>
        <v>1.3095238095238095</v>
      </c>
      <c r="P23" s="19">
        <f>P$3/($F23+P$3)*$D$2</f>
        <v>1.3953488372093024</v>
      </c>
      <c r="Q23" s="8">
        <f>Q$3/($F23+Q$3)*$D$2</f>
        <v>1.5168539325842698</v>
      </c>
      <c r="R23" s="19">
        <f>R$3/($F23+R$3)*$D$2</f>
        <v>1.6304347826086958</v>
      </c>
      <c r="S23" s="8">
        <f>S$3/($F23+S$3)*$D$2</f>
        <v>1.736842105263158</v>
      </c>
      <c r="T23" s="19">
        <f>T$3/($F23+T$3)*$D$2</f>
        <v>1.8367346938775511</v>
      </c>
      <c r="U23" s="8">
        <f>U$3/($F23+U$3)*$D$2</f>
        <v>1.9306930693069306</v>
      </c>
      <c r="V23" s="19">
        <f>V$3/($F23+V$3)*$D$2</f>
        <v>2.0476190476190474</v>
      </c>
      <c r="W23" s="8">
        <f>W$3/($F23+W$3)*$D$2</f>
        <v>2.1559633027522938</v>
      </c>
      <c r="X23" s="19">
        <f>X$3/($F23+X$3)*$D$2</f>
        <v>2.2566371681415927</v>
      </c>
      <c r="Y23" s="8">
        <f>Y$3/($F23+Y$3)*$D$2</f>
        <v>2.3728813559322033</v>
      </c>
      <c r="Z23" s="19">
        <f>Z$3/($F23+Z$3)*$D$2</f>
        <v>2.5</v>
      </c>
      <c r="AA23" s="8">
        <f>AA$3/($F23+AA$3)*$D$2</f>
        <v>2.6153846153846154</v>
      </c>
      <c r="AB23" s="19">
        <f>AB$3/($F23+AB$3)*$D$2</f>
        <v>2.7372262773722627</v>
      </c>
      <c r="AC23" s="8">
        <f>AC$3/($F23+AC$3)*$D$2</f>
        <v>2.8472222222222223</v>
      </c>
      <c r="AD23" s="19">
        <f>AD$3/($F23+AD$3)*$D$2</f>
        <v>2.9738562091503269</v>
      </c>
      <c r="AE23" s="9">
        <f>AE$3/($F23+AE$3)*$D$2</f>
        <v>3.0864197530864197</v>
      </c>
    </row>
    <row r="24" spans="6:31" x14ac:dyDescent="0.45">
      <c r="F24" s="14">
        <f>POWER(10,F3)*68</f>
        <v>68</v>
      </c>
      <c r="G24" s="8">
        <f>G$3/($F24+G$3)*$D$2</f>
        <v>0.64102564102564097</v>
      </c>
      <c r="H24" s="19">
        <f>H$3/($F24+H$3)*$D$2</f>
        <v>0.69620253164556956</v>
      </c>
      <c r="I24" s="8">
        <f>I$3/($F24+I$3)*$D$2</f>
        <v>0.75</v>
      </c>
      <c r="J24" s="19">
        <f>J$3/($F24+J$3)*$D$2</f>
        <v>0.80246913580246915</v>
      </c>
      <c r="K24" s="8">
        <f>K$3/($F24+K$3)*$D$2</f>
        <v>0.90361445783132532</v>
      </c>
      <c r="L24" s="19">
        <f>L$3/($F24+L$3)*$D$2</f>
        <v>0.95238095238095233</v>
      </c>
      <c r="M24" s="8">
        <f>M$3/($F24+M$3)*$D$2</f>
        <v>1.0465116279069768</v>
      </c>
      <c r="N24" s="19">
        <f>N$3/($F24+N$3)*$D$2</f>
        <v>1.1363636363636362</v>
      </c>
      <c r="O24" s="8">
        <f>O$3/($F24+O$3)*$D$2</f>
        <v>1.2222222222222221</v>
      </c>
      <c r="P24" s="19">
        <f>P$3/($F24+P$3)*$D$2</f>
        <v>1.3043478260869565</v>
      </c>
      <c r="Q24" s="8">
        <f>Q$3/($F24+Q$3)*$D$2</f>
        <v>1.4210526315789473</v>
      </c>
      <c r="R24" s="19">
        <f>R$3/($F24+R$3)*$D$2</f>
        <v>1.5306122448979593</v>
      </c>
      <c r="S24" s="8">
        <f>S$3/($F24+S$3)*$D$2</f>
        <v>1.6336633663366338</v>
      </c>
      <c r="T24" s="19">
        <f>T$3/($F24+T$3)*$D$2</f>
        <v>1.7307692307692308</v>
      </c>
      <c r="U24" s="8">
        <f>U$3/($F24+U$3)*$D$2</f>
        <v>1.8224299065420559</v>
      </c>
      <c r="V24" s="19">
        <f>V$3/($F24+V$3)*$D$2</f>
        <v>1.9369369369369369</v>
      </c>
      <c r="W24" s="8">
        <f>W$3/($F24+W$3)*$D$2</f>
        <v>2.0434782608695654</v>
      </c>
      <c r="X24" s="19">
        <f>X$3/($F24+X$3)*$D$2</f>
        <v>2.1428571428571428</v>
      </c>
      <c r="Y24" s="8">
        <f>Y$3/($F24+Y$3)*$D$2</f>
        <v>2.258064516129032</v>
      </c>
      <c r="Z24" s="19">
        <f>Z$3/($F24+Z$3)*$D$2</f>
        <v>2.3846153846153846</v>
      </c>
      <c r="AA24" s="8">
        <f>AA$3/($F24+AA$3)*$D$2</f>
        <v>2.5</v>
      </c>
      <c r="AB24" s="19">
        <f>AB$3/($F24+AB$3)*$D$2</f>
        <v>2.6223776223776225</v>
      </c>
      <c r="AC24" s="8">
        <f>AC$3/($F24+AC$3)*$D$2</f>
        <v>2.7333333333333334</v>
      </c>
      <c r="AD24" s="19">
        <f>AD$3/($F24+AD$3)*$D$2</f>
        <v>2.8616352201257862</v>
      </c>
      <c r="AE24" s="9">
        <f>AE$3/($F24+AE$3)*$D$2</f>
        <v>2.9761904761904763</v>
      </c>
    </row>
    <row r="25" spans="6:31" x14ac:dyDescent="0.45">
      <c r="F25" s="14">
        <f>POWER(10,F3)*75</f>
        <v>75</v>
      </c>
      <c r="G25" s="8">
        <f>G$3/($F25+G$3)*$D$2</f>
        <v>0.58823529411764708</v>
      </c>
      <c r="H25" s="19">
        <f>H$3/($F25+H$3)*$D$2</f>
        <v>0.63953488372093026</v>
      </c>
      <c r="I25" s="8">
        <f>I$3/($F25+I$3)*$D$2</f>
        <v>0.68965517241379315</v>
      </c>
      <c r="J25" s="19">
        <f>J$3/($F25+J$3)*$D$2</f>
        <v>0.73863636363636365</v>
      </c>
      <c r="K25" s="8">
        <f>K$3/($F25+K$3)*$D$2</f>
        <v>0.83333333333333326</v>
      </c>
      <c r="L25" s="19">
        <f>L$3/($F25+L$3)*$D$2</f>
        <v>0.87912087912087922</v>
      </c>
      <c r="M25" s="8">
        <f>M$3/($F25+M$3)*$D$2</f>
        <v>0.967741935483871</v>
      </c>
      <c r="N25" s="19">
        <f>N$3/($F25+N$3)*$D$2</f>
        <v>1.0526315789473684</v>
      </c>
      <c r="O25" s="8">
        <f>O$3/($F25+O$3)*$D$2</f>
        <v>1.134020618556701</v>
      </c>
      <c r="P25" s="19">
        <f>P$3/($F25+P$3)*$D$2</f>
        <v>1.2121212121212122</v>
      </c>
      <c r="Q25" s="8">
        <f>Q$3/($F25+Q$3)*$D$2</f>
        <v>1.3235294117647058</v>
      </c>
      <c r="R25" s="19">
        <f>R$3/($F25+R$3)*$D$2</f>
        <v>1.4285714285714284</v>
      </c>
      <c r="S25" s="8">
        <f>S$3/($F25+S$3)*$D$2</f>
        <v>1.5277777777777779</v>
      </c>
      <c r="T25" s="19">
        <f>T$3/($F25+T$3)*$D$2</f>
        <v>1.6216216216216217</v>
      </c>
      <c r="U25" s="8">
        <f>U$3/($F25+U$3)*$D$2</f>
        <v>1.7105263157894737</v>
      </c>
      <c r="V25" s="19">
        <f>V$3/($F25+V$3)*$D$2</f>
        <v>1.8220338983050846</v>
      </c>
      <c r="W25" s="8">
        <f>W$3/($F25+W$3)*$D$2</f>
        <v>1.9262295081967213</v>
      </c>
      <c r="X25" s="19">
        <f>X$3/($F25+X$3)*$D$2</f>
        <v>2.0238095238095237</v>
      </c>
      <c r="Y25" s="8">
        <f>Y$3/($F25+Y$3)*$D$2</f>
        <v>2.1374045801526718</v>
      </c>
      <c r="Z25" s="19">
        <f>Z$3/($F25+Z$3)*$D$2</f>
        <v>2.2627737226277373</v>
      </c>
      <c r="AA25" s="8">
        <f>AA$3/($F25+AA$3)*$D$2</f>
        <v>2.3776223776223775</v>
      </c>
      <c r="AB25" s="19">
        <f>AB$3/($F25+AB$3)*$D$2</f>
        <v>2.5</v>
      </c>
      <c r="AC25" s="8">
        <f>AC$3/($F25+AC$3)*$D$2</f>
        <v>2.6114649681528661</v>
      </c>
      <c r="AD25" s="19">
        <f>AD$3/($F25+AD$3)*$D$2</f>
        <v>2.7409638554216871</v>
      </c>
      <c r="AE25" s="9">
        <f>AE$3/($F25+AE$3)*$D$2</f>
        <v>2.8571428571428568</v>
      </c>
    </row>
    <row r="26" spans="6:31" x14ac:dyDescent="0.45">
      <c r="F26" s="14">
        <f>POWER(10,F3)*82</f>
        <v>82</v>
      </c>
      <c r="G26" s="8">
        <f>G$3/($F26+G$3)*$D$2</f>
        <v>0.54347826086956519</v>
      </c>
      <c r="H26" s="19">
        <f>H$3/($F26+H$3)*$D$2</f>
        <v>0.59139784946236562</v>
      </c>
      <c r="I26" s="8">
        <f>I$3/($F26+I$3)*$D$2</f>
        <v>0.63829787234042545</v>
      </c>
      <c r="J26" s="19">
        <f>J$3/($F26+J$3)*$D$2</f>
        <v>0.68421052631578949</v>
      </c>
      <c r="K26" s="8">
        <f>K$3/($F26+K$3)*$D$2</f>
        <v>0.77319587628865982</v>
      </c>
      <c r="L26" s="19">
        <f>L$3/($F26+L$3)*$D$2</f>
        <v>0.81632653061224481</v>
      </c>
      <c r="M26" s="8">
        <f>M$3/($F26+M$3)*$D$2</f>
        <v>0.89999999999999991</v>
      </c>
      <c r="N26" s="19">
        <f>N$3/($F26+N$3)*$D$2</f>
        <v>0.98039215686274506</v>
      </c>
      <c r="O26" s="8">
        <f>O$3/($F26+O$3)*$D$2</f>
        <v>1.0576923076923077</v>
      </c>
      <c r="P26" s="19">
        <f>P$3/($F26+P$3)*$D$2</f>
        <v>1.1320754716981132</v>
      </c>
      <c r="Q26" s="8">
        <f>Q$3/($F26+Q$3)*$D$2</f>
        <v>1.2385321100917432</v>
      </c>
      <c r="R26" s="19">
        <f>R$3/($F26+R$3)*$D$2</f>
        <v>1.3392857142857142</v>
      </c>
      <c r="S26" s="8">
        <f>S$3/($F26+S$3)*$D$2</f>
        <v>1.4347826086956523</v>
      </c>
      <c r="T26" s="19">
        <f>T$3/($F26+T$3)*$D$2</f>
        <v>1.5254237288135595</v>
      </c>
      <c r="U26" s="8">
        <f>U$3/($F26+U$3)*$D$2</f>
        <v>1.6115702479338843</v>
      </c>
      <c r="V26" s="19">
        <f>V$3/($F26+V$3)*$D$2</f>
        <v>1.7199999999999998</v>
      </c>
      <c r="W26" s="8">
        <f>W$3/($F26+W$3)*$D$2</f>
        <v>1.8217054263565891</v>
      </c>
      <c r="X26" s="19">
        <f>X$3/($F26+X$3)*$D$2</f>
        <v>1.9172932330827066</v>
      </c>
      <c r="Y26" s="8">
        <f>Y$3/($F26+Y$3)*$D$2</f>
        <v>2.0289855072463769</v>
      </c>
      <c r="Z26" s="19">
        <f>Z$3/($F26+Z$3)*$D$2</f>
        <v>2.1527777777777777</v>
      </c>
      <c r="AA26" s="8">
        <f>AA$3/($F26+AA$3)*$D$2</f>
        <v>2.2666666666666666</v>
      </c>
      <c r="AB26" s="19">
        <f>AB$3/($F26+AB$3)*$D$2</f>
        <v>2.3885350318471339</v>
      </c>
      <c r="AC26" s="8">
        <f>AC$3/($F26+AC$3)*$D$2</f>
        <v>2.5</v>
      </c>
      <c r="AD26" s="19">
        <f>AD$3/($F26+AD$3)*$D$2</f>
        <v>2.6300578034682083</v>
      </c>
      <c r="AE26" s="9">
        <f>AE$3/($F26+AE$3)*$D$2</f>
        <v>2.7472527472527473</v>
      </c>
    </row>
    <row r="27" spans="6:31" x14ac:dyDescent="0.45">
      <c r="F27" s="14">
        <f>POWER(10,F3)*91</f>
        <v>91</v>
      </c>
      <c r="G27" s="8">
        <f>G$3/($F27+G$3)*$D$2</f>
        <v>0.49504950495049505</v>
      </c>
      <c r="H27" s="19">
        <f>H$3/($F27+H$3)*$D$2</f>
        <v>0.53921568627450989</v>
      </c>
      <c r="I27" s="8">
        <f>I$3/($F27+I$3)*$D$2</f>
        <v>0.58252427184466016</v>
      </c>
      <c r="J27" s="19">
        <f>J$3/($F27+J$3)*$D$2</f>
        <v>0.625</v>
      </c>
      <c r="K27" s="8">
        <f>K$3/($F27+K$3)*$D$2</f>
        <v>0.70754716981132071</v>
      </c>
      <c r="L27" s="19">
        <f>L$3/($F27+L$3)*$D$2</f>
        <v>0.74766355140186913</v>
      </c>
      <c r="M27" s="8">
        <f>M$3/($F27+M$3)*$D$2</f>
        <v>0.82568807339449546</v>
      </c>
      <c r="N27" s="19">
        <f>N$3/($F27+N$3)*$D$2</f>
        <v>0.9009009009009008</v>
      </c>
      <c r="O27" s="8">
        <f>O$3/($F27+O$3)*$D$2</f>
        <v>0.97345132743362828</v>
      </c>
      <c r="P27" s="19">
        <f>P$3/($F27+P$3)*$D$2</f>
        <v>1.0434782608695652</v>
      </c>
      <c r="Q27" s="8">
        <f>Q$3/($F27+Q$3)*$D$2</f>
        <v>1.1440677966101696</v>
      </c>
      <c r="R27" s="19">
        <f>R$3/($F27+R$3)*$D$2</f>
        <v>1.2396694214876034</v>
      </c>
      <c r="S27" s="8">
        <f>S$3/($F27+S$3)*$D$2</f>
        <v>1.3306451612903225</v>
      </c>
      <c r="T27" s="19">
        <f>T$3/($F27+T$3)*$D$2</f>
        <v>1.4173228346456692</v>
      </c>
      <c r="U27" s="8">
        <f>U$3/($F27+U$3)*$D$2</f>
        <v>1.5</v>
      </c>
      <c r="V27" s="19">
        <f>V$3/($F27+V$3)*$D$2</f>
        <v>1.6044776119402984</v>
      </c>
      <c r="W27" s="8">
        <f>W$3/($F27+W$3)*$D$2</f>
        <v>1.7028985507246377</v>
      </c>
      <c r="X27" s="19">
        <f>X$3/($F27+X$3)*$D$2</f>
        <v>1.795774647887324</v>
      </c>
      <c r="Y27" s="8">
        <f>Y$3/($F27+Y$3)*$D$2</f>
        <v>1.9047619047619047</v>
      </c>
      <c r="Z27" s="19">
        <f>Z$3/($F27+Z$3)*$D$2</f>
        <v>2.0261437908496731</v>
      </c>
      <c r="AA27" s="8">
        <f>AA$3/($F27+AA$3)*$D$2</f>
        <v>2.1383647798742138</v>
      </c>
      <c r="AB27" s="19">
        <f>AB$3/($F27+AB$3)*$D$2</f>
        <v>2.2590361445783134</v>
      </c>
      <c r="AC27" s="8">
        <f>AC$3/($F27+AC$3)*$D$2</f>
        <v>2.3699421965317917</v>
      </c>
      <c r="AD27" s="19">
        <f>AD$3/($F27+AD$3)*$D$2</f>
        <v>2.5</v>
      </c>
      <c r="AE27" s="9">
        <f>AE$3/($F27+AE$3)*$D$2</f>
        <v>2.6178010471204187</v>
      </c>
    </row>
    <row r="28" spans="6:31" ht="14.65" thickBot="1" x14ac:dyDescent="0.5">
      <c r="F28" s="15">
        <f>POWER(10,F3)*100</f>
        <v>100</v>
      </c>
      <c r="G28" s="11">
        <f>G$3/($F28+G$3)*$D$2</f>
        <v>0.45454545454545459</v>
      </c>
      <c r="H28" s="20">
        <f>H$3/($F28+H$3)*$D$2</f>
        <v>0.49549549549549549</v>
      </c>
      <c r="I28" s="11">
        <f>I$3/($F28+I$3)*$D$2</f>
        <v>0.5357142857142857</v>
      </c>
      <c r="J28" s="20">
        <f>J$3/($F28+J$3)*$D$2</f>
        <v>0.5752212389380531</v>
      </c>
      <c r="K28" s="11">
        <f>K$3/($F28+K$3)*$D$2</f>
        <v>0.65217391304347827</v>
      </c>
      <c r="L28" s="20">
        <f>L$3/($F28+L$3)*$D$2</f>
        <v>0.68965517241379315</v>
      </c>
      <c r="M28" s="11">
        <f>M$3/($F28+M$3)*$D$2</f>
        <v>0.76271186440677974</v>
      </c>
      <c r="N28" s="20">
        <f>N$3/($F28+N$3)*$D$2</f>
        <v>0.83333333333333326</v>
      </c>
      <c r="O28" s="11">
        <f>O$3/($F28+O$3)*$D$2</f>
        <v>0.90163934426229508</v>
      </c>
      <c r="P28" s="20">
        <f>P$3/($F28+P$3)*$D$2</f>
        <v>0.967741935483871</v>
      </c>
      <c r="Q28" s="11">
        <f>Q$3/($F28+Q$3)*$D$2</f>
        <v>1.0629921259842521</v>
      </c>
      <c r="R28" s="20">
        <f>R$3/($F28+R$3)*$D$2</f>
        <v>1.153846153846154</v>
      </c>
      <c r="S28" s="11">
        <f>S$3/($F28+S$3)*$D$2</f>
        <v>1.2406015037593985</v>
      </c>
      <c r="T28" s="20">
        <f>T$3/($F28+T$3)*$D$2</f>
        <v>1.3235294117647058</v>
      </c>
      <c r="U28" s="11">
        <f>U$3/($F28+U$3)*$D$2</f>
        <v>1.4028776978417266</v>
      </c>
      <c r="V28" s="20">
        <f>V$3/($F28+V$3)*$D$2</f>
        <v>1.5034965034965033</v>
      </c>
      <c r="W28" s="11">
        <f>W$3/($F28+W$3)*$D$2</f>
        <v>1.5986394557823131</v>
      </c>
      <c r="X28" s="20">
        <f>X$3/($F28+X$3)*$D$2</f>
        <v>1.6887417218543046</v>
      </c>
      <c r="Y28" s="11">
        <f>Y$3/($F28+Y$3)*$D$2</f>
        <v>1.7948717948717949</v>
      </c>
      <c r="Z28" s="20">
        <f>Z$3/($F28+Z$3)*$D$2</f>
        <v>1.9135802469135801</v>
      </c>
      <c r="AA28" s="11">
        <f>AA$3/($F28+AA$3)*$D$2</f>
        <v>2.0238095238095237</v>
      </c>
      <c r="AB28" s="20">
        <f>AB$3/($F28+AB$3)*$D$2</f>
        <v>2.1428571428571428</v>
      </c>
      <c r="AC28" s="11">
        <f>AC$3/($F28+AC$3)*$D$2</f>
        <v>2.2527472527472527</v>
      </c>
      <c r="AD28" s="20">
        <f>AD$3/($F28+AD$3)*$D$2</f>
        <v>2.3821989528795813</v>
      </c>
      <c r="AE28" s="12">
        <f>AE$3/($F28+AE$3)*$D$2</f>
        <v>2.5</v>
      </c>
    </row>
  </sheetData>
  <mergeCells count="2">
    <mergeCell ref="B3:B4"/>
    <mergeCell ref="G2:AE2"/>
  </mergeCells>
  <conditionalFormatting sqref="G4:AE28">
    <cfRule type="cellIs" dxfId="0" priority="3" operator="between">
      <formula>$D$3</formula>
      <formula>$D$4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Bousquet</dc:creator>
  <cp:lastModifiedBy>Bruno Bousquet</cp:lastModifiedBy>
  <dcterms:created xsi:type="dcterms:W3CDTF">2018-12-06T17:39:38Z</dcterms:created>
  <dcterms:modified xsi:type="dcterms:W3CDTF">2018-12-06T19:52:33Z</dcterms:modified>
</cp:coreProperties>
</file>